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DCE115D0-7213-4873-AE76-E812922DDF23}" xr6:coauthVersionLast="47" xr6:coauthVersionMax="47" xr10:uidLastSave="{00000000-0000-0000-0000-000000000000}"/>
  <workbookProtection workbookAlgorithmName="SHA-512" workbookHashValue="4TPoRW2o9WTPmquqTTg+Bnm/U3CT7kb12flEd04pxP0HgcnY2upJPpSEufU0vcplKnMYZdZUR9nBbWaQgIIeBQ==" workbookSaltValue="UeCyS0Anyfo8K3cnUMtwuA==" workbookSpinCount="100000" lockStructure="1"/>
  <bookViews>
    <workbookView xWindow="1965" yWindow="1020" windowWidth="24090" windowHeight="14100" tabRatio="924" firstSheet="1" activeTab="1" xr2:uid="{F950010E-38C4-4050-9772-8533ECDA12E5}"/>
  </bookViews>
  <sheets>
    <sheet name="Variables" sheetId="80" state="hidden" r:id="rId1"/>
    <sheet name="Intro" sheetId="81" r:id="rId2"/>
    <sheet name="Info" sheetId="82" r:id="rId3"/>
    <sheet name="Public" sheetId="83" r:id="rId4"/>
    <sheet name="Grades-Nuances" sheetId="104" r:id="rId5"/>
    <sheet name="Grades|Nuances (2)" sheetId="106" state="hidden" r:id="rId6"/>
    <sheet name="AddPub" sheetId="84" r:id="rId7"/>
    <sheet name="Pro" sheetId="86" r:id="rId8"/>
    <sheet name="Begin" sheetId="93" state="hidden" r:id="rId9"/>
    <sheet name="Imp-Exp1-CHN" sheetId="91" r:id="rId10"/>
    <sheet name="Imp-Exp2-CHN" sheetId="114" r:id="rId11"/>
    <sheet name="Imp-Exp3-CHN" sheetId="115" r:id="rId12"/>
    <sheet name="Imp-Exp4-CHN" sheetId="116" r:id="rId13"/>
    <sheet name="Imp-Exp5-CHN" sheetId="117" r:id="rId14"/>
    <sheet name="Imp-Exp6-CHN" sheetId="118" r:id="rId15"/>
    <sheet name="Imp-Exp7-CHN" sheetId="119" r:id="rId16"/>
    <sheet name="Imp-Exp8-CHN" sheetId="120" r:id="rId17"/>
    <sheet name="Imp-Exp9-CHN" sheetId="121" r:id="rId18"/>
    <sheet name="Imp-Exp10-CHN" sheetId="122" r:id="rId19"/>
    <sheet name="EndCHN" sheetId="105" state="hidden" r:id="rId20"/>
    <sheet name="Imp-US" sheetId="98" r:id="rId21"/>
    <sheet name="Imp-Other-Autre" sheetId="103" r:id="rId22"/>
    <sheet name="End" sheetId="94" state="hidden" r:id="rId23"/>
    <sheet name="Invent-Stock" sheetId="92" r:id="rId24"/>
    <sheet name="AddPro" sheetId="89" r:id="rId25"/>
    <sheet name="Confirm" sheetId="90" r:id="rId26"/>
    <sheet name="MiniDB1" sheetId="111" state="hidden" r:id="rId27"/>
    <sheet name="MiniDB2" sheetId="112" state="hidden" r:id="rId28"/>
    <sheet name="QualDB" sheetId="113" state="hidden" r:id="rId29"/>
    <sheet name="GradeQualDB" sheetId="123" state="hidden" r:id="rId30"/>
  </sheets>
  <definedNames>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26">Variables!#REF!</definedName>
    <definedName name="POR">#REF!</definedName>
    <definedName name="PORa">#REF!</definedName>
    <definedName name="PORDB">#REF!</definedName>
    <definedName name="PORL">#REF!</definedName>
    <definedName name="PORT">#REF!</definedName>
    <definedName name="PORX">#REF!</definedName>
    <definedName name="ppc">#REF!</definedName>
    <definedName name="_xlnm.Print_Area" localSheetId="24">AddPro!$B$1:$L$62</definedName>
    <definedName name="_xlnm.Print_Area" localSheetId="6">AddPub!$B$1:$L$62</definedName>
    <definedName name="_xlnm.Print_Area" localSheetId="25">Confirm!$B$1:$L$46</definedName>
    <definedName name="_xlnm.Print_Area" localSheetId="5">'Grades|Nuances (2)'!$B$1:$L$35</definedName>
    <definedName name="_xlnm.Print_Area" localSheetId="4">'Grades-Nuances'!$B$1:$L$62</definedName>
    <definedName name="_xlnm.Print_Area" localSheetId="18">'Imp-Exp10-CHN'!$B$1:$L$257</definedName>
    <definedName name="_xlnm.Print_Area" localSheetId="9">'Imp-Exp1-CHN'!$B$1:$L$257</definedName>
    <definedName name="_xlnm.Print_Area" localSheetId="10">'Imp-Exp2-CHN'!$B$1:$L$257</definedName>
    <definedName name="_xlnm.Print_Area" localSheetId="11">'Imp-Exp3-CHN'!$B$1:$L$257</definedName>
    <definedName name="_xlnm.Print_Area" localSheetId="12">'Imp-Exp4-CHN'!$B$1:$L$257</definedName>
    <definedName name="_xlnm.Print_Area" localSheetId="13">'Imp-Exp5-CHN'!$B$1:$L$257</definedName>
    <definedName name="_xlnm.Print_Area" localSheetId="14">'Imp-Exp6-CHN'!$B$1:$L$257</definedName>
    <definedName name="_xlnm.Print_Area" localSheetId="15">'Imp-Exp7-CHN'!$B$1:$L$257</definedName>
    <definedName name="_xlnm.Print_Area" localSheetId="16">'Imp-Exp8-CHN'!$B$1:$L$257</definedName>
    <definedName name="_xlnm.Print_Area" localSheetId="17">'Imp-Exp9-CHN'!$B$1:$L$257</definedName>
    <definedName name="_xlnm.Print_Area" localSheetId="21">'Imp-Other-Autre'!$B$1:$L$256</definedName>
    <definedName name="_xlnm.Print_Area" localSheetId="20">'Imp-US'!$B$1:$L$257</definedName>
    <definedName name="_xlnm.Print_Area" localSheetId="2">Info!$B$1:$L$59</definedName>
    <definedName name="_xlnm.Print_Area" localSheetId="1">Intro!$B$1:$L$162</definedName>
    <definedName name="_xlnm.Print_Area" localSheetId="23">'Invent-Stock'!$B$1:$L$106</definedName>
    <definedName name="_xlnm.Print_Area" localSheetId="7">Pro!$B$1:$L$153</definedName>
    <definedName name="_xlnm.Print_Area" localSheetId="3">Public!$B$1:$L$396</definedName>
    <definedName name="_xlnm.Print_Titles" localSheetId="24">AddPro!$1:$7</definedName>
    <definedName name="_xlnm.Print_Titles" localSheetId="6">AddPub!$1:$7</definedName>
    <definedName name="_xlnm.Print_Titles" localSheetId="25">Confirm!$1:$7</definedName>
    <definedName name="_xlnm.Print_Titles" localSheetId="5">'Grades|Nuances (2)'!$1:$7</definedName>
    <definedName name="_xlnm.Print_Titles" localSheetId="4">'Grades-Nuances'!$1:$7</definedName>
    <definedName name="_xlnm.Print_Titles" localSheetId="18">'Imp-Exp10-CHN'!$1:$7</definedName>
    <definedName name="_xlnm.Print_Titles" localSheetId="9">'Imp-Exp1-CHN'!$1:$7</definedName>
    <definedName name="_xlnm.Print_Titles" localSheetId="10">'Imp-Exp2-CHN'!$1:$7</definedName>
    <definedName name="_xlnm.Print_Titles" localSheetId="11">'Imp-Exp3-CHN'!$1:$7</definedName>
    <definedName name="_xlnm.Print_Titles" localSheetId="12">'Imp-Exp4-CHN'!$1:$7</definedName>
    <definedName name="_xlnm.Print_Titles" localSheetId="13">'Imp-Exp5-CHN'!$1:$7</definedName>
    <definedName name="_xlnm.Print_Titles" localSheetId="14">'Imp-Exp6-CHN'!$1:$7</definedName>
    <definedName name="_xlnm.Print_Titles" localSheetId="15">'Imp-Exp7-CHN'!$1:$7</definedName>
    <definedName name="_xlnm.Print_Titles" localSheetId="16">'Imp-Exp8-CHN'!$1:$7</definedName>
    <definedName name="_xlnm.Print_Titles" localSheetId="17">'Imp-Exp9-CHN'!$1:$7</definedName>
    <definedName name="_xlnm.Print_Titles" localSheetId="21">'Imp-Other-Autre'!$1:$7</definedName>
    <definedName name="_xlnm.Print_Titles" localSheetId="20">'Imp-US'!$1:$7</definedName>
    <definedName name="_xlnm.Print_Titles" localSheetId="2">Info!$1:$7</definedName>
    <definedName name="_xlnm.Print_Titles" localSheetId="1">Intro!$1:$7</definedName>
    <definedName name="_xlnm.Print_Titles" localSheetId="23">'Invent-Stock'!$1:$7</definedName>
    <definedName name="_xlnm.Print_Titles" localSheetId="7">Pro!$1:$7</definedName>
    <definedName name="_xlnm.Print_Titles" localSheetId="3">Public!$1:$7</definedName>
    <definedName name="quest8" localSheetId="24">AddPro!#REF!</definedName>
    <definedName name="quest8" localSheetId="6">AddPub!#REF!</definedName>
    <definedName name="quest8" localSheetId="25">Confirm!#REF!</definedName>
    <definedName name="quest8" localSheetId="18">'Imp-Exp10-CHN'!#REF!</definedName>
    <definedName name="quest8" localSheetId="9">'Imp-Exp1-CHN'!#REF!</definedName>
    <definedName name="quest8" localSheetId="10">'Imp-Exp2-CHN'!#REF!</definedName>
    <definedName name="quest8" localSheetId="11">'Imp-Exp3-CHN'!#REF!</definedName>
    <definedName name="quest8" localSheetId="12">'Imp-Exp4-CHN'!#REF!</definedName>
    <definedName name="quest8" localSheetId="13">'Imp-Exp5-CHN'!#REF!</definedName>
    <definedName name="quest8" localSheetId="14">'Imp-Exp6-CHN'!#REF!</definedName>
    <definedName name="quest8" localSheetId="15">'Imp-Exp7-CHN'!#REF!</definedName>
    <definedName name="quest8" localSheetId="16">'Imp-Exp8-CHN'!#REF!</definedName>
    <definedName name="quest8" localSheetId="17">'Imp-Exp9-CHN'!#REF!</definedName>
    <definedName name="quest8" localSheetId="21">'Imp-Other-Autre'!#REF!</definedName>
    <definedName name="quest8" localSheetId="20">'Imp-US'!#REF!</definedName>
    <definedName name="quest8" localSheetId="2">Info!#REF!</definedName>
    <definedName name="quest8" localSheetId="1">Intro!#REF!</definedName>
    <definedName name="quest8" localSheetId="23">'Invent-Stock'!#REF!</definedName>
    <definedName name="quest8" localSheetId="7">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1" i="112" l="1"/>
  <c r="H231" i="112"/>
  <c r="I231" i="112"/>
  <c r="J231" i="112"/>
  <c r="K231" i="112"/>
  <c r="L231" i="112"/>
  <c r="M231" i="112"/>
  <c r="F231" i="112"/>
  <c r="N230" i="112"/>
  <c r="O230" i="112"/>
  <c r="P230" i="112"/>
  <c r="Q230" i="112"/>
  <c r="R230" i="112"/>
  <c r="S230" i="112"/>
  <c r="T230" i="112"/>
  <c r="U230" i="112"/>
  <c r="G230" i="112"/>
  <c r="H230" i="112"/>
  <c r="I230" i="112"/>
  <c r="J230" i="112"/>
  <c r="K230" i="112"/>
  <c r="L230" i="112"/>
  <c r="M230" i="112"/>
  <c r="F230" i="112"/>
  <c r="U286" i="112"/>
  <c r="T286" i="112"/>
  <c r="S286" i="112"/>
  <c r="R286" i="112"/>
  <c r="Q286" i="112"/>
  <c r="P286" i="112"/>
  <c r="O286" i="112"/>
  <c r="N286" i="112"/>
  <c r="U281" i="112"/>
  <c r="T281" i="112"/>
  <c r="S281" i="112"/>
  <c r="R281" i="112"/>
  <c r="Q281" i="112"/>
  <c r="P281" i="112"/>
  <c r="O281" i="112"/>
  <c r="N281" i="112"/>
  <c r="U276" i="112"/>
  <c r="T276" i="112"/>
  <c r="S276" i="112"/>
  <c r="R276" i="112"/>
  <c r="Q276" i="112"/>
  <c r="P276" i="112"/>
  <c r="O276" i="112"/>
  <c r="N276" i="112"/>
  <c r="U271" i="112"/>
  <c r="T271" i="112"/>
  <c r="S271" i="112"/>
  <c r="R271" i="112"/>
  <c r="Q271" i="112"/>
  <c r="P271" i="112"/>
  <c r="O271" i="112"/>
  <c r="N271" i="112"/>
  <c r="U266" i="112"/>
  <c r="T266" i="112"/>
  <c r="S266" i="112"/>
  <c r="R266" i="112"/>
  <c r="Q266" i="112"/>
  <c r="P266" i="112"/>
  <c r="O266" i="112"/>
  <c r="N266" i="112"/>
  <c r="U261" i="112"/>
  <c r="T261" i="112"/>
  <c r="S261" i="112"/>
  <c r="R261" i="112"/>
  <c r="Q261" i="112"/>
  <c r="P261" i="112"/>
  <c r="O261" i="112"/>
  <c r="N261" i="112"/>
  <c r="U256" i="112"/>
  <c r="T256" i="112"/>
  <c r="S256" i="112"/>
  <c r="R256" i="112"/>
  <c r="Q256" i="112"/>
  <c r="P256" i="112"/>
  <c r="O256" i="112"/>
  <c r="N256" i="112"/>
  <c r="U251" i="112"/>
  <c r="T251" i="112"/>
  <c r="S251" i="112"/>
  <c r="R251" i="112"/>
  <c r="Q251" i="112"/>
  <c r="P251" i="112"/>
  <c r="O251" i="112"/>
  <c r="N251" i="112"/>
  <c r="U246" i="112"/>
  <c r="T246" i="112"/>
  <c r="S246" i="112"/>
  <c r="R246" i="112"/>
  <c r="Q246" i="112"/>
  <c r="P246" i="112"/>
  <c r="O246" i="112"/>
  <c r="N246" i="112"/>
  <c r="O241" i="112"/>
  <c r="P241" i="112"/>
  <c r="Q241" i="112"/>
  <c r="R241" i="112"/>
  <c r="S241" i="112"/>
  <c r="T241" i="112"/>
  <c r="U241" i="112"/>
  <c r="N241" i="112"/>
  <c r="D11" i="113"/>
  <c r="D10" i="113"/>
  <c r="D9" i="113"/>
  <c r="G203" i="112"/>
  <c r="H203" i="112"/>
  <c r="I203" i="112"/>
  <c r="J203" i="112"/>
  <c r="K203" i="112"/>
  <c r="L203" i="112"/>
  <c r="M203" i="112"/>
  <c r="G204" i="112"/>
  <c r="H204" i="112"/>
  <c r="I204" i="112"/>
  <c r="J204" i="112"/>
  <c r="K204" i="112"/>
  <c r="L204" i="112"/>
  <c r="M204" i="112"/>
  <c r="G205" i="112"/>
  <c r="H205" i="112"/>
  <c r="I205" i="112"/>
  <c r="J205" i="112"/>
  <c r="K205" i="112"/>
  <c r="L205" i="112"/>
  <c r="M205" i="112"/>
  <c r="G206" i="112"/>
  <c r="H206" i="112"/>
  <c r="I206" i="112"/>
  <c r="J206" i="112"/>
  <c r="K206" i="112"/>
  <c r="L206" i="112"/>
  <c r="M206" i="112"/>
  <c r="G207" i="112"/>
  <c r="H207" i="112"/>
  <c r="I207" i="112"/>
  <c r="J207" i="112"/>
  <c r="K207" i="112"/>
  <c r="L207" i="112"/>
  <c r="M207" i="112"/>
  <c r="G208" i="112"/>
  <c r="H208" i="112"/>
  <c r="I208" i="112"/>
  <c r="J208" i="112"/>
  <c r="K208" i="112"/>
  <c r="L208" i="112"/>
  <c r="M208" i="112"/>
  <c r="G225" i="112"/>
  <c r="H225" i="112"/>
  <c r="I225" i="112"/>
  <c r="J225" i="112"/>
  <c r="K225" i="112"/>
  <c r="L225" i="112"/>
  <c r="M225" i="112"/>
  <c r="G222" i="112"/>
  <c r="H222" i="112"/>
  <c r="I222" i="112"/>
  <c r="J222" i="112"/>
  <c r="K222" i="112"/>
  <c r="L222" i="112"/>
  <c r="M222" i="112"/>
  <c r="G223" i="112"/>
  <c r="H223" i="112"/>
  <c r="I223" i="112"/>
  <c r="J223" i="112"/>
  <c r="K223" i="112"/>
  <c r="L223" i="112"/>
  <c r="M223" i="112"/>
  <c r="G224" i="112"/>
  <c r="H224" i="112"/>
  <c r="I224" i="112"/>
  <c r="J224" i="112"/>
  <c r="K224" i="112"/>
  <c r="L224" i="112"/>
  <c r="M224" i="112"/>
  <c r="F225" i="112"/>
  <c r="F224" i="112"/>
  <c r="F207" i="112"/>
  <c r="F206" i="112"/>
  <c r="O2" i="112"/>
  <c r="O3" i="112"/>
  <c r="O4" i="112"/>
  <c r="O5" i="112"/>
  <c r="O6" i="112"/>
  <c r="F103" i="111" l="1"/>
  <c r="G93" i="111"/>
  <c r="H93" i="111"/>
  <c r="I93" i="111"/>
  <c r="J93" i="111"/>
  <c r="K93" i="111"/>
  <c r="F93" i="111"/>
  <c r="K73" i="111"/>
  <c r="K69" i="111"/>
  <c r="K65" i="111"/>
  <c r="K61" i="111"/>
  <c r="K57" i="111"/>
  <c r="K53" i="111"/>
  <c r="K49" i="111"/>
  <c r="K45" i="111"/>
  <c r="K41" i="111"/>
  <c r="K37" i="111"/>
  <c r="K33" i="111"/>
  <c r="K29" i="111"/>
  <c r="D112" i="123"/>
  <c r="D111" i="123"/>
  <c r="D110" i="123"/>
  <c r="D109" i="123"/>
  <c r="D108" i="123"/>
  <c r="D107" i="123"/>
  <c r="D106" i="123"/>
  <c r="D105" i="123"/>
  <c r="D104" i="123"/>
  <c r="D103" i="123"/>
  <c r="D102" i="123"/>
  <c r="D101" i="123"/>
  <c r="D100" i="123"/>
  <c r="D99" i="123"/>
  <c r="D98" i="123"/>
  <c r="D97" i="123"/>
  <c r="D96" i="123"/>
  <c r="D95" i="123"/>
  <c r="D94" i="123"/>
  <c r="D93" i="123"/>
  <c r="D92" i="123"/>
  <c r="D91" i="123"/>
  <c r="D90" i="123"/>
  <c r="D89" i="123"/>
  <c r="D88" i="123"/>
  <c r="D87" i="123"/>
  <c r="D86" i="123"/>
  <c r="D85" i="123"/>
  <c r="D84" i="123"/>
  <c r="D83" i="123"/>
  <c r="D82" i="123"/>
  <c r="D81" i="123"/>
  <c r="D80" i="123"/>
  <c r="D79" i="123"/>
  <c r="D78" i="123"/>
  <c r="D77" i="123"/>
  <c r="D76" i="123"/>
  <c r="D75" i="123"/>
  <c r="D74" i="123"/>
  <c r="D73" i="123"/>
  <c r="D72" i="123"/>
  <c r="D71" i="123"/>
  <c r="D70" i="123"/>
  <c r="D69" i="123"/>
  <c r="D68" i="123"/>
  <c r="D67" i="123"/>
  <c r="D66" i="123"/>
  <c r="D65" i="123"/>
  <c r="D64" i="123"/>
  <c r="D63" i="123"/>
  <c r="D62" i="123"/>
  <c r="D61" i="123"/>
  <c r="D60" i="123"/>
  <c r="D59" i="123"/>
  <c r="D58" i="123"/>
  <c r="D57" i="123"/>
  <c r="D56" i="123"/>
  <c r="D55" i="123"/>
  <c r="D54" i="123"/>
  <c r="D53" i="123"/>
  <c r="D52" i="123"/>
  <c r="D51" i="123"/>
  <c r="D50" i="123"/>
  <c r="D49" i="123"/>
  <c r="D48" i="123"/>
  <c r="D47" i="123"/>
  <c r="D46" i="123"/>
  <c r="D45" i="123"/>
  <c r="D44" i="123"/>
  <c r="D43" i="123"/>
  <c r="D42" i="123"/>
  <c r="D41" i="123"/>
  <c r="D40" i="123"/>
  <c r="D39" i="123"/>
  <c r="D38" i="123"/>
  <c r="D37" i="123"/>
  <c r="D36" i="123"/>
  <c r="D35" i="123"/>
  <c r="D34" i="123"/>
  <c r="D33" i="123"/>
  <c r="D32" i="123"/>
  <c r="D31" i="123"/>
  <c r="D30" i="123"/>
  <c r="D29" i="123"/>
  <c r="D28" i="123"/>
  <c r="D27" i="123"/>
  <c r="D26" i="123"/>
  <c r="D25" i="123"/>
  <c r="D24" i="123"/>
  <c r="D23" i="123"/>
  <c r="D22" i="123"/>
  <c r="D21" i="123"/>
  <c r="D20" i="123"/>
  <c r="D19" i="123"/>
  <c r="D18" i="123"/>
  <c r="D17" i="123"/>
  <c r="D16" i="123"/>
  <c r="D15" i="123"/>
  <c r="D14" i="123"/>
  <c r="D13" i="123"/>
  <c r="D12" i="123"/>
  <c r="D11" i="123"/>
  <c r="D10" i="123"/>
  <c r="D9" i="123"/>
  <c r="D8" i="123"/>
  <c r="D7" i="123"/>
  <c r="D6" i="123"/>
  <c r="D5" i="123"/>
  <c r="D4" i="123"/>
  <c r="D3" i="123"/>
  <c r="A55" i="123"/>
  <c r="A56" i="123" s="1"/>
  <c r="A57" i="123" s="1"/>
  <c r="A58" i="123" s="1"/>
  <c r="A59" i="123" s="1"/>
  <c r="A60" i="123" s="1"/>
  <c r="A61" i="123" s="1"/>
  <c r="A62" i="123" s="1"/>
  <c r="A63" i="123" s="1"/>
  <c r="A64" i="123" s="1"/>
  <c r="A65" i="123" s="1"/>
  <c r="A66" i="123" s="1"/>
  <c r="A67" i="123" s="1"/>
  <c r="A68" i="123" s="1"/>
  <c r="A69" i="123" s="1"/>
  <c r="A70" i="123" s="1"/>
  <c r="A71" i="123" s="1"/>
  <c r="A72" i="123" s="1"/>
  <c r="A73" i="123" s="1"/>
  <c r="A74" i="123" s="1"/>
  <c r="A75" i="123" s="1"/>
  <c r="A76" i="123" s="1"/>
  <c r="A77" i="123" s="1"/>
  <c r="A78" i="123" s="1"/>
  <c r="A79" i="123" s="1"/>
  <c r="A80" i="123" s="1"/>
  <c r="A81" i="123" s="1"/>
  <c r="A82" i="123" s="1"/>
  <c r="A83" i="123" s="1"/>
  <c r="A84" i="123" s="1"/>
  <c r="A85" i="123" s="1"/>
  <c r="A86" i="123" s="1"/>
  <c r="A87" i="123" s="1"/>
  <c r="A88" i="123" s="1"/>
  <c r="A89" i="123" s="1"/>
  <c r="A90" i="123" s="1"/>
  <c r="A91" i="123" s="1"/>
  <c r="A92" i="123" s="1"/>
  <c r="A93" i="123" s="1"/>
  <c r="A94" i="123" s="1"/>
  <c r="A95" i="123" s="1"/>
  <c r="A96" i="123" s="1"/>
  <c r="A97" i="123" s="1"/>
  <c r="A98" i="123" s="1"/>
  <c r="A99" i="123" s="1"/>
  <c r="A100" i="123" s="1"/>
  <c r="A101" i="123" s="1"/>
  <c r="A102" i="123" s="1"/>
  <c r="A103" i="123" s="1"/>
  <c r="A104" i="123" s="1"/>
  <c r="A105" i="123" s="1"/>
  <c r="A106" i="123" s="1"/>
  <c r="A107" i="123" s="1"/>
  <c r="A108" i="123" s="1"/>
  <c r="A109" i="123" s="1"/>
  <c r="A110" i="123" s="1"/>
  <c r="A111" i="123" s="1"/>
  <c r="A112" i="123" s="1"/>
  <c r="A3" i="123"/>
  <c r="A2" i="123"/>
  <c r="A4" i="123" s="1"/>
  <c r="A5" i="123" s="1"/>
  <c r="A6" i="123" s="1"/>
  <c r="A7" i="123" s="1"/>
  <c r="A8" i="123" s="1"/>
  <c r="A9" i="123" s="1"/>
  <c r="A10" i="123" s="1"/>
  <c r="A11" i="123" s="1"/>
  <c r="A12" i="123" s="1"/>
  <c r="A13" i="123" s="1"/>
  <c r="A14" i="123" s="1"/>
  <c r="A15" i="123" s="1"/>
  <c r="A16" i="123" s="1"/>
  <c r="A17" i="123" s="1"/>
  <c r="A18" i="123" s="1"/>
  <c r="A19" i="123" s="1"/>
  <c r="A20" i="123" s="1"/>
  <c r="A21" i="123" s="1"/>
  <c r="A22" i="123" s="1"/>
  <c r="A23" i="123" s="1"/>
  <c r="A24" i="123" s="1"/>
  <c r="A25" i="123" s="1"/>
  <c r="A26" i="123" s="1"/>
  <c r="A27" i="123" s="1"/>
  <c r="A28" i="123" s="1"/>
  <c r="A29" i="123" s="1"/>
  <c r="A30" i="123" s="1"/>
  <c r="A31" i="123" s="1"/>
  <c r="A32" i="123" s="1"/>
  <c r="A33" i="123" s="1"/>
  <c r="A34" i="123" s="1"/>
  <c r="A35" i="123" s="1"/>
  <c r="A36" i="123" s="1"/>
  <c r="A37" i="123" s="1"/>
  <c r="A38" i="123" s="1"/>
  <c r="A39" i="123" s="1"/>
  <c r="A40" i="123" s="1"/>
  <c r="A41" i="123" s="1"/>
  <c r="A42" i="123" s="1"/>
  <c r="A43" i="123" s="1"/>
  <c r="A44" i="123" s="1"/>
  <c r="A45" i="123" s="1"/>
  <c r="A46" i="123" s="1"/>
  <c r="A47" i="123" s="1"/>
  <c r="A48" i="123" s="1"/>
  <c r="A49" i="123" s="1"/>
  <c r="A50" i="123" s="1"/>
  <c r="A51" i="123" s="1"/>
  <c r="A52" i="123" s="1"/>
  <c r="A53" i="123" s="1"/>
  <c r="A54" i="123" s="1"/>
  <c r="C282" i="112"/>
  <c r="C277" i="112"/>
  <c r="C272" i="112"/>
  <c r="C273" i="112" s="1"/>
  <c r="C274" i="112" s="1"/>
  <c r="C275" i="112" s="1"/>
  <c r="C276" i="112" s="1"/>
  <c r="C267" i="112"/>
  <c r="C262" i="112"/>
  <c r="C263" i="112" s="1"/>
  <c r="C264" i="112" s="1"/>
  <c r="C265" i="112" s="1"/>
  <c r="C266" i="112" s="1"/>
  <c r="C257" i="112"/>
  <c r="C258" i="112" s="1"/>
  <c r="C259" i="112" s="1"/>
  <c r="C260" i="112" s="1"/>
  <c r="C261" i="112" s="1"/>
  <c r="C252" i="112"/>
  <c r="C253" i="112" s="1"/>
  <c r="C254" i="112" s="1"/>
  <c r="C255" i="112" s="1"/>
  <c r="C256" i="112" s="1"/>
  <c r="C247" i="112"/>
  <c r="C248" i="112" s="1"/>
  <c r="C249" i="112" s="1"/>
  <c r="C250" i="112" s="1"/>
  <c r="C251" i="112" s="1"/>
  <c r="C242" i="112"/>
  <c r="C243" i="112" s="1"/>
  <c r="C244" i="112" s="1"/>
  <c r="C245" i="112" s="1"/>
  <c r="C246" i="112" s="1"/>
  <c r="C237" i="112"/>
  <c r="C174" i="112"/>
  <c r="C156" i="112"/>
  <c r="C138" i="112"/>
  <c r="C139" i="112" s="1"/>
  <c r="C140" i="112" s="1"/>
  <c r="C141" i="112" s="1"/>
  <c r="C142" i="112" s="1"/>
  <c r="C143" i="112" s="1"/>
  <c r="C144" i="112" s="1"/>
  <c r="C145" i="112" s="1"/>
  <c r="C146" i="112" s="1"/>
  <c r="C147" i="112" s="1"/>
  <c r="C148" i="112" s="1"/>
  <c r="C149" i="112" s="1"/>
  <c r="C150" i="112" s="1"/>
  <c r="C151" i="112" s="1"/>
  <c r="C152" i="112" s="1"/>
  <c r="C153" i="112" s="1"/>
  <c r="C154" i="112" s="1"/>
  <c r="C155" i="112" s="1"/>
  <c r="C120" i="112"/>
  <c r="C102" i="112"/>
  <c r="C84" i="112"/>
  <c r="C85" i="112" s="1"/>
  <c r="C86" i="112" s="1"/>
  <c r="C87" i="112" s="1"/>
  <c r="C88" i="112" s="1"/>
  <c r="C89" i="112" s="1"/>
  <c r="C90" i="112" s="1"/>
  <c r="C91" i="112" s="1"/>
  <c r="C92" i="112" s="1"/>
  <c r="C93" i="112" s="1"/>
  <c r="C94" i="112" s="1"/>
  <c r="C95" i="112" s="1"/>
  <c r="C96" i="112" s="1"/>
  <c r="C97" i="112" s="1"/>
  <c r="C98" i="112" s="1"/>
  <c r="C99" i="112" s="1"/>
  <c r="C100" i="112" s="1"/>
  <c r="C101" i="112" s="1"/>
  <c r="C66" i="112"/>
  <c r="C48" i="112"/>
  <c r="C30" i="112"/>
  <c r="C31" i="112" s="1"/>
  <c r="C32" i="112" s="1"/>
  <c r="C33" i="112" s="1"/>
  <c r="C34" i="112" s="1"/>
  <c r="C35" i="112" s="1"/>
  <c r="C36" i="112" s="1"/>
  <c r="C37" i="112" s="1"/>
  <c r="C38" i="112" s="1"/>
  <c r="C39" i="112" s="1"/>
  <c r="C40" i="112" s="1"/>
  <c r="C41" i="112" s="1"/>
  <c r="C42" i="112" s="1"/>
  <c r="C43" i="112" s="1"/>
  <c r="C44" i="112" s="1"/>
  <c r="C45" i="112" s="1"/>
  <c r="C46" i="112" s="1"/>
  <c r="C47" i="112" s="1"/>
  <c r="C12" i="112"/>
  <c r="M246" i="112"/>
  <c r="L246" i="112"/>
  <c r="K246" i="112"/>
  <c r="J246" i="112"/>
  <c r="I246" i="112"/>
  <c r="H246" i="112"/>
  <c r="G246" i="112"/>
  <c r="F246" i="112"/>
  <c r="U245" i="112"/>
  <c r="T245" i="112"/>
  <c r="S245" i="112"/>
  <c r="R245" i="112"/>
  <c r="Q245" i="112"/>
  <c r="P245" i="112"/>
  <c r="O245" i="112"/>
  <c r="N245" i="112"/>
  <c r="V245" i="112" s="1"/>
  <c r="M245" i="112"/>
  <c r="L245" i="112"/>
  <c r="K245" i="112"/>
  <c r="J245" i="112"/>
  <c r="I245" i="112"/>
  <c r="H245" i="112"/>
  <c r="G245" i="112"/>
  <c r="F245" i="112"/>
  <c r="U244" i="112"/>
  <c r="T244" i="112"/>
  <c r="S244" i="112"/>
  <c r="R244" i="112"/>
  <c r="Q244" i="112"/>
  <c r="P244" i="112"/>
  <c r="O244" i="112"/>
  <c r="N244" i="112"/>
  <c r="M244" i="112"/>
  <c r="L244" i="112"/>
  <c r="K244" i="112"/>
  <c r="J244" i="112"/>
  <c r="I244" i="112"/>
  <c r="H244" i="112"/>
  <c r="G244" i="112"/>
  <c r="F244" i="112"/>
  <c r="U243" i="112"/>
  <c r="T243" i="112"/>
  <c r="S243" i="112"/>
  <c r="R243" i="112"/>
  <c r="Q243" i="112"/>
  <c r="P243" i="112"/>
  <c r="O243" i="112"/>
  <c r="N243" i="112"/>
  <c r="M243" i="112"/>
  <c r="L243" i="112"/>
  <c r="K243" i="112"/>
  <c r="J243" i="112"/>
  <c r="I243" i="112"/>
  <c r="H243" i="112"/>
  <c r="G243" i="112"/>
  <c r="F243" i="112"/>
  <c r="U242" i="112"/>
  <c r="T242" i="112"/>
  <c r="S242" i="112"/>
  <c r="R242" i="112"/>
  <c r="Q242" i="112"/>
  <c r="P242" i="112"/>
  <c r="O242" i="112"/>
  <c r="N242" i="112"/>
  <c r="M242" i="112"/>
  <c r="L242" i="112"/>
  <c r="K242" i="112"/>
  <c r="J242" i="112"/>
  <c r="I242" i="112"/>
  <c r="H242" i="112"/>
  <c r="G242" i="112"/>
  <c r="F242" i="112"/>
  <c r="M251" i="112"/>
  <c r="L251" i="112"/>
  <c r="K251" i="112"/>
  <c r="J251" i="112"/>
  <c r="I251" i="112"/>
  <c r="H251" i="112"/>
  <c r="G251" i="112"/>
  <c r="F251" i="112"/>
  <c r="U250" i="112"/>
  <c r="AC250" i="112" s="1"/>
  <c r="T250" i="112"/>
  <c r="S250" i="112"/>
  <c r="R250" i="112"/>
  <c r="Z250" i="112" s="1"/>
  <c r="Q250" i="112"/>
  <c r="Y250" i="112" s="1"/>
  <c r="P250" i="112"/>
  <c r="X250" i="112" s="1"/>
  <c r="O250" i="112"/>
  <c r="N250" i="112"/>
  <c r="M250" i="112"/>
  <c r="L250" i="112"/>
  <c r="K250" i="112"/>
  <c r="J250" i="112"/>
  <c r="I250" i="112"/>
  <c r="H250" i="112"/>
  <c r="G250" i="112"/>
  <c r="F250" i="112"/>
  <c r="U249" i="112"/>
  <c r="T249" i="112"/>
  <c r="AB249" i="112" s="1"/>
  <c r="S249" i="112"/>
  <c r="R249" i="112"/>
  <c r="Q249" i="112"/>
  <c r="P249" i="112"/>
  <c r="O249" i="112"/>
  <c r="N249" i="112"/>
  <c r="M249" i="112"/>
  <c r="L249" i="112"/>
  <c r="K249" i="112"/>
  <c r="J249" i="112"/>
  <c r="I249" i="112"/>
  <c r="Y249" i="112" s="1"/>
  <c r="H249" i="112"/>
  <c r="X249" i="112" s="1"/>
  <c r="G249" i="112"/>
  <c r="F249" i="112"/>
  <c r="U248" i="112"/>
  <c r="T248" i="112"/>
  <c r="S248" i="112"/>
  <c r="R248" i="112"/>
  <c r="Q248" i="112"/>
  <c r="P248" i="112"/>
  <c r="O248" i="112"/>
  <c r="N248" i="112"/>
  <c r="M248" i="112"/>
  <c r="AC248" i="112" s="1"/>
  <c r="L248" i="112"/>
  <c r="AB248" i="112" s="1"/>
  <c r="K248" i="112"/>
  <c r="J248" i="112"/>
  <c r="I248" i="112"/>
  <c r="H248" i="112"/>
  <c r="G248" i="112"/>
  <c r="F248" i="112"/>
  <c r="U247" i="112"/>
  <c r="T247" i="112"/>
  <c r="S247" i="112"/>
  <c r="R247" i="112"/>
  <c r="Q247" i="112"/>
  <c r="Y247" i="112" s="1"/>
  <c r="P247" i="112"/>
  <c r="X247" i="112" s="1"/>
  <c r="O247" i="112"/>
  <c r="N247" i="112"/>
  <c r="M247" i="112"/>
  <c r="L247" i="112"/>
  <c r="K247" i="112"/>
  <c r="J247" i="112"/>
  <c r="I247" i="112"/>
  <c r="H247" i="112"/>
  <c r="G247" i="112"/>
  <c r="F247" i="112"/>
  <c r="M256" i="112"/>
  <c r="L256" i="112"/>
  <c r="K256" i="112"/>
  <c r="J256" i="112"/>
  <c r="I256" i="112"/>
  <c r="H256" i="112"/>
  <c r="G256" i="112"/>
  <c r="F256" i="112"/>
  <c r="U255" i="112"/>
  <c r="AC255" i="112" s="1"/>
  <c r="T255" i="112"/>
  <c r="S255" i="112"/>
  <c r="R255" i="112"/>
  <c r="Q255" i="112"/>
  <c r="P255" i="112"/>
  <c r="X255" i="112" s="1"/>
  <c r="O255" i="112"/>
  <c r="W255" i="112" s="1"/>
  <c r="N255" i="112"/>
  <c r="M255" i="112"/>
  <c r="L255" i="112"/>
  <c r="K255" i="112"/>
  <c r="J255" i="112"/>
  <c r="I255" i="112"/>
  <c r="H255" i="112"/>
  <c r="G255" i="112"/>
  <c r="F255" i="112"/>
  <c r="U254" i="112"/>
  <c r="T254" i="112"/>
  <c r="S254" i="112"/>
  <c r="AA254" i="112" s="1"/>
  <c r="R254" i="112"/>
  <c r="Z254" i="112" s="1"/>
  <c r="Q254" i="112"/>
  <c r="P254" i="112"/>
  <c r="O254" i="112"/>
  <c r="N254" i="112"/>
  <c r="M254" i="112"/>
  <c r="L254" i="112"/>
  <c r="K254" i="112"/>
  <c r="J254" i="112"/>
  <c r="I254" i="112"/>
  <c r="H254" i="112"/>
  <c r="G254" i="112"/>
  <c r="F254" i="112"/>
  <c r="U253" i="112"/>
  <c r="T253" i="112"/>
  <c r="S253" i="112"/>
  <c r="R253" i="112"/>
  <c r="Z253" i="112" s="1"/>
  <c r="Q253" i="112"/>
  <c r="Y253" i="112" s="1"/>
  <c r="P253" i="112"/>
  <c r="O253" i="112"/>
  <c r="N253" i="112"/>
  <c r="V253" i="112" s="1"/>
  <c r="M253" i="112"/>
  <c r="L253" i="112"/>
  <c r="K253" i="112"/>
  <c r="J253" i="112"/>
  <c r="I253" i="112"/>
  <c r="H253" i="112"/>
  <c r="G253" i="112"/>
  <c r="F253" i="112"/>
  <c r="U252" i="112"/>
  <c r="T252" i="112"/>
  <c r="S252" i="112"/>
  <c r="R252" i="112"/>
  <c r="Q252" i="112"/>
  <c r="Y252" i="112" s="1"/>
  <c r="P252" i="112"/>
  <c r="X252" i="112" s="1"/>
  <c r="O252" i="112"/>
  <c r="W252" i="112" s="1"/>
  <c r="N252" i="112"/>
  <c r="M252" i="112"/>
  <c r="L252" i="112"/>
  <c r="K252" i="112"/>
  <c r="J252" i="112"/>
  <c r="I252" i="112"/>
  <c r="H252" i="112"/>
  <c r="G252" i="112"/>
  <c r="F252" i="112"/>
  <c r="M261" i="112"/>
  <c r="AC261" i="112" s="1"/>
  <c r="L261" i="112"/>
  <c r="AB261" i="112" s="1"/>
  <c r="K261" i="112"/>
  <c r="AA261" i="112" s="1"/>
  <c r="J261" i="112"/>
  <c r="Z261" i="112" s="1"/>
  <c r="I261" i="112"/>
  <c r="H261" i="112"/>
  <c r="G261" i="112"/>
  <c r="F261" i="112"/>
  <c r="U260" i="112"/>
  <c r="T260" i="112"/>
  <c r="S260" i="112"/>
  <c r="AA260" i="112" s="1"/>
  <c r="R260" i="112"/>
  <c r="Q260" i="112"/>
  <c r="P260" i="112"/>
  <c r="O260" i="112"/>
  <c r="W260" i="112" s="1"/>
  <c r="N260" i="112"/>
  <c r="V260" i="112" s="1"/>
  <c r="M260" i="112"/>
  <c r="L260" i="112"/>
  <c r="K260" i="112"/>
  <c r="J260" i="112"/>
  <c r="I260" i="112"/>
  <c r="H260" i="112"/>
  <c r="G260" i="112"/>
  <c r="F260" i="112"/>
  <c r="U259" i="112"/>
  <c r="T259" i="112"/>
  <c r="S259" i="112"/>
  <c r="AA259" i="112" s="1"/>
  <c r="R259" i="112"/>
  <c r="Q259" i="112"/>
  <c r="P259" i="112"/>
  <c r="O259" i="112"/>
  <c r="N259" i="112"/>
  <c r="M259" i="112"/>
  <c r="L259" i="112"/>
  <c r="K259" i="112"/>
  <c r="J259" i="112"/>
  <c r="I259" i="112"/>
  <c r="H259" i="112"/>
  <c r="G259" i="112"/>
  <c r="F259" i="112"/>
  <c r="V259" i="112" s="1"/>
  <c r="U258" i="112"/>
  <c r="T258" i="112"/>
  <c r="S258" i="112"/>
  <c r="R258" i="112"/>
  <c r="Q258" i="112"/>
  <c r="P258" i="112"/>
  <c r="O258" i="112"/>
  <c r="N258" i="112"/>
  <c r="M258" i="112"/>
  <c r="L258" i="112"/>
  <c r="K258" i="112"/>
  <c r="J258" i="112"/>
  <c r="Z258" i="112" s="1"/>
  <c r="I258" i="112"/>
  <c r="H258" i="112"/>
  <c r="G258" i="112"/>
  <c r="F258" i="112"/>
  <c r="U257" i="112"/>
  <c r="T257" i="112"/>
  <c r="AB257" i="112" s="1"/>
  <c r="S257" i="112"/>
  <c r="AA257" i="112" s="1"/>
  <c r="R257" i="112"/>
  <c r="Z257" i="112" s="1"/>
  <c r="Q257" i="112"/>
  <c r="P257" i="112"/>
  <c r="O257" i="112"/>
  <c r="W257" i="112" s="1"/>
  <c r="N257" i="112"/>
  <c r="M257" i="112"/>
  <c r="L257" i="112"/>
  <c r="K257" i="112"/>
  <c r="J257" i="112"/>
  <c r="I257" i="112"/>
  <c r="H257" i="112"/>
  <c r="G257" i="112"/>
  <c r="F257" i="112"/>
  <c r="AC266" i="112"/>
  <c r="M266" i="112"/>
  <c r="L266" i="112"/>
  <c r="K266" i="112"/>
  <c r="J266" i="112"/>
  <c r="I266" i="112"/>
  <c r="H266" i="112"/>
  <c r="G266" i="112"/>
  <c r="W266" i="112" s="1"/>
  <c r="F266" i="112"/>
  <c r="V266" i="112" s="1"/>
  <c r="U265" i="112"/>
  <c r="T265" i="112"/>
  <c r="S265" i="112"/>
  <c r="R265" i="112"/>
  <c r="Q265" i="112"/>
  <c r="P265" i="112"/>
  <c r="O265" i="112"/>
  <c r="N265" i="112"/>
  <c r="V265" i="112" s="1"/>
  <c r="M265" i="112"/>
  <c r="L265" i="112"/>
  <c r="AB265" i="112" s="1"/>
  <c r="K265" i="112"/>
  <c r="J265" i="112"/>
  <c r="I265" i="112"/>
  <c r="H265" i="112"/>
  <c r="G265" i="112"/>
  <c r="F265" i="112"/>
  <c r="U264" i="112"/>
  <c r="AC264" i="112" s="1"/>
  <c r="T264" i="112"/>
  <c r="AB264" i="112" s="1"/>
  <c r="S264" i="112"/>
  <c r="AA264" i="112" s="1"/>
  <c r="R264" i="112"/>
  <c r="Z264" i="112" s="1"/>
  <c r="Q264" i="112"/>
  <c r="P264" i="112"/>
  <c r="O264" i="112"/>
  <c r="W264" i="112" s="1"/>
  <c r="N264" i="112"/>
  <c r="V264" i="112" s="1"/>
  <c r="M264" i="112"/>
  <c r="L264" i="112"/>
  <c r="K264" i="112"/>
  <c r="J264" i="112"/>
  <c r="I264" i="112"/>
  <c r="H264" i="112"/>
  <c r="G264" i="112"/>
  <c r="F264" i="112"/>
  <c r="A264" i="112" s="1"/>
  <c r="U263" i="112"/>
  <c r="T263" i="112"/>
  <c r="S263" i="112"/>
  <c r="R263" i="112"/>
  <c r="Q263" i="112"/>
  <c r="P263" i="112"/>
  <c r="O263" i="112"/>
  <c r="N263" i="112"/>
  <c r="V263" i="112" s="1"/>
  <c r="M263" i="112"/>
  <c r="L263" i="112"/>
  <c r="K263" i="112"/>
  <c r="AA263" i="112" s="1"/>
  <c r="J263" i="112"/>
  <c r="I263" i="112"/>
  <c r="H263" i="112"/>
  <c r="G263" i="112"/>
  <c r="F263" i="112"/>
  <c r="U262" i="112"/>
  <c r="T262" i="112"/>
  <c r="S262" i="112"/>
  <c r="R262" i="112"/>
  <c r="Q262" i="112"/>
  <c r="P262" i="112"/>
  <c r="O262" i="112"/>
  <c r="N262" i="112"/>
  <c r="V262" i="112" s="1"/>
  <c r="M262" i="112"/>
  <c r="L262" i="112"/>
  <c r="K262" i="112"/>
  <c r="J262" i="112"/>
  <c r="I262" i="112"/>
  <c r="H262" i="112"/>
  <c r="G262" i="112"/>
  <c r="F262" i="112"/>
  <c r="AB271" i="112"/>
  <c r="Z271" i="112"/>
  <c r="M271" i="112"/>
  <c r="L271" i="112"/>
  <c r="K271" i="112"/>
  <c r="AA271" i="112" s="1"/>
  <c r="J271" i="112"/>
  <c r="A271" i="112" s="1"/>
  <c r="I271" i="112"/>
  <c r="H271" i="112"/>
  <c r="G271" i="112"/>
  <c r="F271" i="112"/>
  <c r="U270" i="112"/>
  <c r="T270" i="112"/>
  <c r="S270" i="112"/>
  <c r="R270" i="112"/>
  <c r="Q270" i="112"/>
  <c r="P270" i="112"/>
  <c r="O270" i="112"/>
  <c r="N270" i="112"/>
  <c r="V270" i="112" s="1"/>
  <c r="M270" i="112"/>
  <c r="L270" i="112"/>
  <c r="K270" i="112"/>
  <c r="J270" i="112"/>
  <c r="I270" i="112"/>
  <c r="H270" i="112"/>
  <c r="G270" i="112"/>
  <c r="F270" i="112"/>
  <c r="U269" i="112"/>
  <c r="T269" i="112"/>
  <c r="S269" i="112"/>
  <c r="R269" i="112"/>
  <c r="Z269" i="112" s="1"/>
  <c r="Q269" i="112"/>
  <c r="P269" i="112"/>
  <c r="O269" i="112"/>
  <c r="W269" i="112" s="1"/>
  <c r="N269" i="112"/>
  <c r="M269" i="112"/>
  <c r="L269" i="112"/>
  <c r="K269" i="112"/>
  <c r="J269" i="112"/>
  <c r="I269" i="112"/>
  <c r="Y269" i="112" s="1"/>
  <c r="H269" i="112"/>
  <c r="X269" i="112" s="1"/>
  <c r="G269" i="112"/>
  <c r="F269" i="112"/>
  <c r="U268" i="112"/>
  <c r="T268" i="112"/>
  <c r="S268" i="112"/>
  <c r="R268" i="112"/>
  <c r="Z268" i="112" s="1"/>
  <c r="Q268" i="112"/>
  <c r="P268" i="112"/>
  <c r="O268" i="112"/>
  <c r="N268" i="112"/>
  <c r="M268" i="112"/>
  <c r="L268" i="112"/>
  <c r="K268" i="112"/>
  <c r="J268" i="112"/>
  <c r="A268" i="112" s="1"/>
  <c r="I268" i="112"/>
  <c r="H268" i="112"/>
  <c r="G268" i="112"/>
  <c r="F268" i="112"/>
  <c r="U267" i="112"/>
  <c r="T267" i="112"/>
  <c r="S267" i="112"/>
  <c r="R267" i="112"/>
  <c r="Q267" i="112"/>
  <c r="P267" i="112"/>
  <c r="O267" i="112"/>
  <c r="N267" i="112"/>
  <c r="A267" i="112" s="1"/>
  <c r="M267" i="112"/>
  <c r="L267" i="112"/>
  <c r="K267" i="112"/>
  <c r="J267" i="112"/>
  <c r="I267" i="112"/>
  <c r="H267" i="112"/>
  <c r="G267" i="112"/>
  <c r="F267" i="112"/>
  <c r="X276" i="112"/>
  <c r="V276" i="112"/>
  <c r="M276" i="112"/>
  <c r="L276" i="112"/>
  <c r="K276" i="112"/>
  <c r="J276" i="112"/>
  <c r="I276" i="112"/>
  <c r="H276" i="112"/>
  <c r="G276" i="112"/>
  <c r="F276" i="112"/>
  <c r="U275" i="112"/>
  <c r="T275" i="112"/>
  <c r="AB275" i="112" s="1"/>
  <c r="S275" i="112"/>
  <c r="R275" i="112"/>
  <c r="Q275" i="112"/>
  <c r="Y275" i="112" s="1"/>
  <c r="P275" i="112"/>
  <c r="O275" i="112"/>
  <c r="W275" i="112" s="1"/>
  <c r="N275" i="112"/>
  <c r="V275" i="112" s="1"/>
  <c r="M275" i="112"/>
  <c r="L275" i="112"/>
  <c r="K275" i="112"/>
  <c r="J275" i="112"/>
  <c r="I275" i="112"/>
  <c r="H275" i="112"/>
  <c r="G275" i="112"/>
  <c r="F275" i="112"/>
  <c r="U274" i="112"/>
  <c r="T274" i="112"/>
  <c r="S274" i="112"/>
  <c r="R274" i="112"/>
  <c r="Z274" i="112" s="1"/>
  <c r="Q274" i="112"/>
  <c r="P274" i="112"/>
  <c r="O274" i="112"/>
  <c r="N274" i="112"/>
  <c r="M274" i="112"/>
  <c r="L274" i="112"/>
  <c r="K274" i="112"/>
  <c r="J274" i="112"/>
  <c r="I274" i="112"/>
  <c r="Y274" i="112" s="1"/>
  <c r="H274" i="112"/>
  <c r="X274" i="112" s="1"/>
  <c r="G274" i="112"/>
  <c r="W274" i="112" s="1"/>
  <c r="F274" i="112"/>
  <c r="U273" i="112"/>
  <c r="T273" i="112"/>
  <c r="S273" i="112"/>
  <c r="R273" i="112"/>
  <c r="Q273" i="112"/>
  <c r="P273" i="112"/>
  <c r="O273" i="112"/>
  <c r="N273" i="112"/>
  <c r="M273" i="112"/>
  <c r="L273" i="112"/>
  <c r="K273" i="112"/>
  <c r="J273" i="112"/>
  <c r="Z273" i="112" s="1"/>
  <c r="I273" i="112"/>
  <c r="H273" i="112"/>
  <c r="G273" i="112"/>
  <c r="F273" i="112"/>
  <c r="U272" i="112"/>
  <c r="T272" i="112"/>
  <c r="S272" i="112"/>
  <c r="AA272" i="112" s="1"/>
  <c r="R272" i="112"/>
  <c r="Z272" i="112" s="1"/>
  <c r="Q272" i="112"/>
  <c r="Y272" i="112" s="1"/>
  <c r="P272" i="112"/>
  <c r="X272" i="112" s="1"/>
  <c r="O272" i="112"/>
  <c r="N272" i="112"/>
  <c r="V272" i="112" s="1"/>
  <c r="M272" i="112"/>
  <c r="AC272" i="112" s="1"/>
  <c r="L272" i="112"/>
  <c r="K272" i="112"/>
  <c r="J272" i="112"/>
  <c r="I272" i="112"/>
  <c r="H272" i="112"/>
  <c r="G272" i="112"/>
  <c r="F272" i="112"/>
  <c r="Z281" i="112"/>
  <c r="M281" i="112"/>
  <c r="AC281" i="112" s="1"/>
  <c r="L281" i="112"/>
  <c r="K281" i="112"/>
  <c r="AA281" i="112" s="1"/>
  <c r="J281" i="112"/>
  <c r="I281" i="112"/>
  <c r="H281" i="112"/>
  <c r="G281" i="112"/>
  <c r="F281" i="112"/>
  <c r="U280" i="112"/>
  <c r="T280" i="112"/>
  <c r="AB280" i="112" s="1"/>
  <c r="S280" i="112"/>
  <c r="R280" i="112"/>
  <c r="Z280" i="112" s="1"/>
  <c r="Q280" i="112"/>
  <c r="Y280" i="112" s="1"/>
  <c r="P280" i="112"/>
  <c r="X280" i="112" s="1"/>
  <c r="O280" i="112"/>
  <c r="W280" i="112" s="1"/>
  <c r="N280" i="112"/>
  <c r="A280" i="112" s="1"/>
  <c r="M280" i="112"/>
  <c r="L280" i="112"/>
  <c r="K280" i="112"/>
  <c r="J280" i="112"/>
  <c r="I280" i="112"/>
  <c r="H280" i="112"/>
  <c r="G280" i="112"/>
  <c r="F280" i="112"/>
  <c r="U279" i="112"/>
  <c r="AC279" i="112" s="1"/>
  <c r="T279" i="112"/>
  <c r="AB279" i="112" s="1"/>
  <c r="S279" i="112"/>
  <c r="AA279" i="112" s="1"/>
  <c r="R279" i="112"/>
  <c r="Z279" i="112" s="1"/>
  <c r="Q279" i="112"/>
  <c r="P279" i="112"/>
  <c r="O279" i="112"/>
  <c r="N279" i="112"/>
  <c r="M279" i="112"/>
  <c r="L279" i="112"/>
  <c r="K279" i="112"/>
  <c r="J279" i="112"/>
  <c r="I279" i="112"/>
  <c r="Y279" i="112" s="1"/>
  <c r="H279" i="112"/>
  <c r="G279" i="112"/>
  <c r="F279" i="112"/>
  <c r="A279" i="112" s="1"/>
  <c r="U278" i="112"/>
  <c r="T278" i="112"/>
  <c r="S278" i="112"/>
  <c r="R278" i="112"/>
  <c r="Q278" i="112"/>
  <c r="P278" i="112"/>
  <c r="O278" i="112"/>
  <c r="W278" i="112" s="1"/>
  <c r="N278" i="112"/>
  <c r="V278" i="112" s="1"/>
  <c r="M278" i="112"/>
  <c r="L278" i="112"/>
  <c r="AB278" i="112" s="1"/>
  <c r="K278" i="112"/>
  <c r="AA278" i="112" s="1"/>
  <c r="J278" i="112"/>
  <c r="A278" i="112" s="1"/>
  <c r="I278" i="112"/>
  <c r="H278" i="112"/>
  <c r="G278" i="112"/>
  <c r="F278" i="112"/>
  <c r="U277" i="112"/>
  <c r="T277" i="112"/>
  <c r="S277" i="112"/>
  <c r="R277" i="112"/>
  <c r="Q277" i="112"/>
  <c r="P277" i="112"/>
  <c r="X277" i="112" s="1"/>
  <c r="O277" i="112"/>
  <c r="W277" i="112" s="1"/>
  <c r="N277" i="112"/>
  <c r="V277" i="112" s="1"/>
  <c r="M277" i="112"/>
  <c r="L277" i="112"/>
  <c r="K277" i="112"/>
  <c r="J277" i="112"/>
  <c r="I277" i="112"/>
  <c r="H277" i="112"/>
  <c r="G277" i="112"/>
  <c r="F277" i="112"/>
  <c r="A277" i="112" s="1"/>
  <c r="X286" i="112"/>
  <c r="W286" i="112"/>
  <c r="M286" i="112"/>
  <c r="L286" i="112"/>
  <c r="K286" i="112"/>
  <c r="AA286" i="112" s="1"/>
  <c r="J286" i="112"/>
  <c r="I286" i="112"/>
  <c r="H286" i="112"/>
  <c r="A286" i="112" s="1"/>
  <c r="G286" i="112"/>
  <c r="F286" i="112"/>
  <c r="U285" i="112"/>
  <c r="T285" i="112"/>
  <c r="S285" i="112"/>
  <c r="R285" i="112"/>
  <c r="Z285" i="112" s="1"/>
  <c r="Q285" i="112"/>
  <c r="Y285" i="112" s="1"/>
  <c r="P285" i="112"/>
  <c r="X285" i="112" s="1"/>
  <c r="O285" i="112"/>
  <c r="W285" i="112" s="1"/>
  <c r="N285" i="112"/>
  <c r="V285" i="112" s="1"/>
  <c r="M285" i="112"/>
  <c r="L285" i="112"/>
  <c r="K285" i="112"/>
  <c r="J285" i="112"/>
  <c r="I285" i="112"/>
  <c r="H285" i="112"/>
  <c r="G285" i="112"/>
  <c r="F285" i="112"/>
  <c r="A285" i="112" s="1"/>
  <c r="U284" i="112"/>
  <c r="AC284" i="112" s="1"/>
  <c r="T284" i="112"/>
  <c r="AB284" i="112" s="1"/>
  <c r="S284" i="112"/>
  <c r="AA284" i="112" s="1"/>
  <c r="R284" i="112"/>
  <c r="Z284" i="112" s="1"/>
  <c r="Q284" i="112"/>
  <c r="P284" i="112"/>
  <c r="O284" i="112"/>
  <c r="N284" i="112"/>
  <c r="M284" i="112"/>
  <c r="L284" i="112"/>
  <c r="K284" i="112"/>
  <c r="J284" i="112"/>
  <c r="I284" i="112"/>
  <c r="Y284" i="112" s="1"/>
  <c r="H284" i="112"/>
  <c r="X284" i="112" s="1"/>
  <c r="G284" i="112"/>
  <c r="W284" i="112" s="1"/>
  <c r="F284" i="112"/>
  <c r="A284" i="112" s="1"/>
  <c r="U283" i="112"/>
  <c r="T283" i="112"/>
  <c r="AB283" i="112" s="1"/>
  <c r="S283" i="112"/>
  <c r="R283" i="112"/>
  <c r="Q283" i="112"/>
  <c r="P283" i="112"/>
  <c r="O283" i="112"/>
  <c r="N283" i="112"/>
  <c r="M283" i="112"/>
  <c r="AC283" i="112" s="1"/>
  <c r="L283" i="112"/>
  <c r="K283" i="112"/>
  <c r="AA283" i="112" s="1"/>
  <c r="J283" i="112"/>
  <c r="Z283" i="112" s="1"/>
  <c r="I283" i="112"/>
  <c r="H283" i="112"/>
  <c r="G283" i="112"/>
  <c r="F283" i="112"/>
  <c r="U282" i="112"/>
  <c r="T282" i="112"/>
  <c r="S282" i="112"/>
  <c r="R282" i="112"/>
  <c r="Q282" i="112"/>
  <c r="Y282" i="112" s="1"/>
  <c r="P282" i="112"/>
  <c r="X282" i="112" s="1"/>
  <c r="O282" i="112"/>
  <c r="W282" i="112" s="1"/>
  <c r="N282" i="112"/>
  <c r="V282" i="112" s="1"/>
  <c r="M282" i="112"/>
  <c r="L282" i="112"/>
  <c r="K282" i="112"/>
  <c r="J282" i="112"/>
  <c r="I282" i="112"/>
  <c r="H282" i="112"/>
  <c r="G282" i="112"/>
  <c r="F282" i="112"/>
  <c r="AC286" i="112"/>
  <c r="AB286" i="112"/>
  <c r="Z286" i="112"/>
  <c r="Y286" i="112"/>
  <c r="E286" i="112"/>
  <c r="AA285" i="112"/>
  <c r="AC285" i="112"/>
  <c r="AB285" i="112"/>
  <c r="E285" i="112"/>
  <c r="E284" i="112"/>
  <c r="C284" i="112"/>
  <c r="C285" i="112" s="1"/>
  <c r="C286" i="112" s="1"/>
  <c r="B284" i="112"/>
  <c r="B285" i="112" s="1"/>
  <c r="B286" i="112" s="1"/>
  <c r="W283" i="112"/>
  <c r="Y283" i="112"/>
  <c r="X283" i="112"/>
  <c r="E283" i="112"/>
  <c r="C283" i="112"/>
  <c r="B283" i="112"/>
  <c r="AA282" i="112"/>
  <c r="AC282" i="112"/>
  <c r="AB282" i="112"/>
  <c r="Z282" i="112"/>
  <c r="E282" i="112"/>
  <c r="Y281" i="112"/>
  <c r="X281" i="112"/>
  <c r="W281" i="112"/>
  <c r="V281" i="112"/>
  <c r="AB281" i="112"/>
  <c r="A281" i="112"/>
  <c r="E281" i="112"/>
  <c r="AC280" i="112"/>
  <c r="AA280" i="112"/>
  <c r="E280" i="112"/>
  <c r="W279" i="112"/>
  <c r="V279" i="112"/>
  <c r="E279" i="112"/>
  <c r="Y278" i="112"/>
  <c r="X278" i="112"/>
  <c r="AC278" i="112"/>
  <c r="E278" i="112"/>
  <c r="C278" i="112"/>
  <c r="C279" i="112" s="1"/>
  <c r="C280" i="112" s="1"/>
  <c r="C281" i="112" s="1"/>
  <c r="B278" i="112"/>
  <c r="B279" i="112" s="1"/>
  <c r="B280" i="112" s="1"/>
  <c r="B281" i="112" s="1"/>
  <c r="AC277" i="112"/>
  <c r="AB277" i="112"/>
  <c r="AA277" i="112"/>
  <c r="Z277" i="112"/>
  <c r="Y277" i="112"/>
  <c r="E277" i="112"/>
  <c r="E276" i="112"/>
  <c r="AA275" i="112"/>
  <c r="Z275" i="112"/>
  <c r="E275" i="112"/>
  <c r="AC274" i="112"/>
  <c r="AA274" i="112"/>
  <c r="E274" i="112"/>
  <c r="B274" i="112"/>
  <c r="B275" i="112" s="1"/>
  <c r="B276" i="112" s="1"/>
  <c r="X273" i="112"/>
  <c r="E273" i="112"/>
  <c r="B273" i="112"/>
  <c r="AB272" i="112"/>
  <c r="E272" i="112"/>
  <c r="AC271" i="112"/>
  <c r="E271" i="112"/>
  <c r="B271" i="112"/>
  <c r="AC270" i="112"/>
  <c r="AB270" i="112"/>
  <c r="AA270" i="112"/>
  <c r="Y270" i="112"/>
  <c r="W270" i="112"/>
  <c r="E270" i="112"/>
  <c r="E269" i="112"/>
  <c r="Y268" i="112"/>
  <c r="X268" i="112"/>
  <c r="V268" i="112"/>
  <c r="AC268" i="112"/>
  <c r="AB268" i="112"/>
  <c r="AA268" i="112"/>
  <c r="E268" i="112"/>
  <c r="C268" i="112"/>
  <c r="C269" i="112" s="1"/>
  <c r="C270" i="112" s="1"/>
  <c r="C271" i="112" s="1"/>
  <c r="B268" i="112"/>
  <c r="B269" i="112" s="1"/>
  <c r="B270" i="112" s="1"/>
  <c r="AC267" i="112"/>
  <c r="AB267" i="112"/>
  <c r="E267" i="112"/>
  <c r="E266" i="112"/>
  <c r="Y265" i="112"/>
  <c r="X265" i="112"/>
  <c r="W265" i="112"/>
  <c r="AC265" i="112"/>
  <c r="E265" i="112"/>
  <c r="E264" i="112"/>
  <c r="B264" i="112"/>
  <c r="B265" i="112" s="1"/>
  <c r="B266" i="112" s="1"/>
  <c r="AB263" i="112"/>
  <c r="W263" i="112"/>
  <c r="E263" i="112"/>
  <c r="B263" i="112"/>
  <c r="Y262" i="112"/>
  <c r="X262" i="112"/>
  <c r="W262" i="112"/>
  <c r="AB262" i="112"/>
  <c r="E262" i="112"/>
  <c r="Y261" i="112"/>
  <c r="X261" i="112"/>
  <c r="W261" i="112"/>
  <c r="E261" i="112"/>
  <c r="AC260" i="112"/>
  <c r="AB260" i="112"/>
  <c r="E260" i="112"/>
  <c r="AC259" i="112"/>
  <c r="AB259" i="112"/>
  <c r="W259" i="112"/>
  <c r="E259" i="112"/>
  <c r="Y258" i="112"/>
  <c r="X258" i="112"/>
  <c r="W258" i="112"/>
  <c r="V258" i="112"/>
  <c r="AC258" i="112"/>
  <c r="AB258" i="112"/>
  <c r="AA258" i="112"/>
  <c r="E258" i="112"/>
  <c r="B258" i="112"/>
  <c r="B259" i="112" s="1"/>
  <c r="B260" i="112" s="1"/>
  <c r="B261" i="112" s="1"/>
  <c r="AC257" i="112"/>
  <c r="E257" i="112"/>
  <c r="E256" i="112"/>
  <c r="E255" i="112"/>
  <c r="E254" i="112"/>
  <c r="B254" i="112"/>
  <c r="B255" i="112" s="1"/>
  <c r="B256" i="112" s="1"/>
  <c r="E253" i="112"/>
  <c r="B253" i="112"/>
  <c r="E252" i="112"/>
  <c r="Z251" i="112"/>
  <c r="Y251" i="112"/>
  <c r="X251" i="112"/>
  <c r="E251" i="112"/>
  <c r="E250" i="112"/>
  <c r="W249" i="112"/>
  <c r="V249" i="112"/>
  <c r="AA249" i="112"/>
  <c r="E249" i="112"/>
  <c r="AA248" i="112"/>
  <c r="E248" i="112"/>
  <c r="B248" i="112"/>
  <c r="B249" i="112" s="1"/>
  <c r="B250" i="112" s="1"/>
  <c r="B251" i="112" s="1"/>
  <c r="AB247" i="112"/>
  <c r="AA247" i="112"/>
  <c r="E247" i="112"/>
  <c r="E246" i="112"/>
  <c r="E245" i="112"/>
  <c r="AA244" i="112"/>
  <c r="Z244" i="112"/>
  <c r="E244" i="112"/>
  <c r="E243" i="112"/>
  <c r="B243" i="112"/>
  <c r="B244" i="112" s="1"/>
  <c r="B245" i="112" s="1"/>
  <c r="B246" i="112" s="1"/>
  <c r="E242" i="112"/>
  <c r="O237" i="112"/>
  <c r="P237" i="112"/>
  <c r="Q237" i="112"/>
  <c r="R237" i="112"/>
  <c r="S237" i="112"/>
  <c r="T237" i="112"/>
  <c r="U237" i="112"/>
  <c r="O238" i="112"/>
  <c r="P238" i="112"/>
  <c r="Q238" i="112"/>
  <c r="R238" i="112"/>
  <c r="S238" i="112"/>
  <c r="T238" i="112"/>
  <c r="U238" i="112"/>
  <c r="O239" i="112"/>
  <c r="P239" i="112"/>
  <c r="Q239" i="112"/>
  <c r="R239" i="112"/>
  <c r="S239" i="112"/>
  <c r="T239" i="112"/>
  <c r="U239" i="112"/>
  <c r="O240" i="112"/>
  <c r="P240" i="112"/>
  <c r="Q240" i="112"/>
  <c r="R240" i="112"/>
  <c r="S240" i="112"/>
  <c r="T240" i="112"/>
  <c r="U240" i="112"/>
  <c r="N240" i="112"/>
  <c r="N239" i="112"/>
  <c r="N238" i="112"/>
  <c r="N237" i="112"/>
  <c r="G237" i="112"/>
  <c r="H237" i="112"/>
  <c r="I237" i="112"/>
  <c r="J237" i="112"/>
  <c r="K237" i="112"/>
  <c r="L237" i="112"/>
  <c r="M237" i="112"/>
  <c r="G238" i="112"/>
  <c r="H238" i="112"/>
  <c r="I238" i="112"/>
  <c r="J238" i="112"/>
  <c r="K238" i="112"/>
  <c r="L238" i="112"/>
  <c r="M238" i="112"/>
  <c r="G239" i="112"/>
  <c r="H239" i="112"/>
  <c r="I239" i="112"/>
  <c r="J239" i="112"/>
  <c r="K239" i="112"/>
  <c r="L239" i="112"/>
  <c r="M239" i="112"/>
  <c r="G240" i="112"/>
  <c r="H240" i="112"/>
  <c r="I240" i="112"/>
  <c r="J240" i="112"/>
  <c r="K240" i="112"/>
  <c r="L240" i="112"/>
  <c r="M240" i="112"/>
  <c r="G241" i="112"/>
  <c r="H241" i="112"/>
  <c r="I241" i="112"/>
  <c r="J241" i="112"/>
  <c r="K241" i="112"/>
  <c r="L241" i="112"/>
  <c r="M241" i="112"/>
  <c r="F241" i="112"/>
  <c r="F240" i="112"/>
  <c r="F239" i="112"/>
  <c r="F238" i="112"/>
  <c r="F237" i="112"/>
  <c r="C12" i="111"/>
  <c r="D12" i="111" s="1"/>
  <c r="C11" i="111"/>
  <c r="D11" i="111" s="1"/>
  <c r="C10" i="111"/>
  <c r="D10" i="111" s="1"/>
  <c r="C9" i="111"/>
  <c r="D9" i="111" s="1"/>
  <c r="C8" i="111"/>
  <c r="D8" i="111" s="1"/>
  <c r="C7" i="111"/>
  <c r="D7" i="111" s="1"/>
  <c r="C6" i="111"/>
  <c r="D6" i="111" s="1"/>
  <c r="C5" i="111"/>
  <c r="C4" i="111"/>
  <c r="D4" i="111" s="1"/>
  <c r="D5" i="111"/>
  <c r="C3" i="111"/>
  <c r="G188" i="112"/>
  <c r="H188" i="112"/>
  <c r="I188" i="112"/>
  <c r="J188" i="112"/>
  <c r="K188" i="112"/>
  <c r="L188" i="112"/>
  <c r="M188" i="112"/>
  <c r="G189" i="112"/>
  <c r="H189" i="112"/>
  <c r="I189" i="112"/>
  <c r="J189" i="112"/>
  <c r="K189" i="112"/>
  <c r="L189" i="112"/>
  <c r="M189" i="112"/>
  <c r="F189" i="112"/>
  <c r="F188" i="112"/>
  <c r="G170" i="112"/>
  <c r="H170" i="112"/>
  <c r="I170" i="112"/>
  <c r="J170" i="112"/>
  <c r="K170" i="112"/>
  <c r="L170" i="112"/>
  <c r="M170" i="112"/>
  <c r="G171" i="112"/>
  <c r="H171" i="112"/>
  <c r="I171" i="112"/>
  <c r="J171" i="112"/>
  <c r="K171" i="112"/>
  <c r="L171" i="112"/>
  <c r="M171" i="112"/>
  <c r="F171" i="112"/>
  <c r="F170" i="112"/>
  <c r="G152" i="112"/>
  <c r="H152" i="112"/>
  <c r="I152" i="112"/>
  <c r="J152" i="112"/>
  <c r="K152" i="112"/>
  <c r="L152" i="112"/>
  <c r="M152" i="112"/>
  <c r="G153" i="112"/>
  <c r="H153" i="112"/>
  <c r="I153" i="112"/>
  <c r="J153" i="112"/>
  <c r="K153" i="112"/>
  <c r="L153" i="112"/>
  <c r="M153" i="112"/>
  <c r="F153" i="112"/>
  <c r="F152" i="112"/>
  <c r="G134" i="112"/>
  <c r="H134" i="112"/>
  <c r="I134" i="112"/>
  <c r="J134" i="112"/>
  <c r="K134" i="112"/>
  <c r="L134" i="112"/>
  <c r="M134" i="112"/>
  <c r="G135" i="112"/>
  <c r="H135" i="112"/>
  <c r="I135" i="112"/>
  <c r="J135" i="112"/>
  <c r="K135" i="112"/>
  <c r="L135" i="112"/>
  <c r="M135" i="112"/>
  <c r="F135" i="112"/>
  <c r="F134" i="112"/>
  <c r="G116" i="112"/>
  <c r="H116" i="112"/>
  <c r="I116" i="112"/>
  <c r="J116" i="112"/>
  <c r="K116" i="112"/>
  <c r="L116" i="112"/>
  <c r="M116" i="112"/>
  <c r="G117" i="112"/>
  <c r="H117" i="112"/>
  <c r="I117" i="112"/>
  <c r="J117" i="112"/>
  <c r="K117" i="112"/>
  <c r="L117" i="112"/>
  <c r="M117" i="112"/>
  <c r="F117" i="112"/>
  <c r="F116" i="112"/>
  <c r="G98" i="112"/>
  <c r="H98" i="112"/>
  <c r="I98" i="112"/>
  <c r="J98" i="112"/>
  <c r="K98" i="112"/>
  <c r="L98" i="112"/>
  <c r="M98" i="112"/>
  <c r="G99" i="112"/>
  <c r="H99" i="112"/>
  <c r="I99" i="112"/>
  <c r="J99" i="112"/>
  <c r="K99" i="112"/>
  <c r="L99" i="112"/>
  <c r="M99" i="112"/>
  <c r="F99" i="112"/>
  <c r="F98" i="112"/>
  <c r="G80" i="112"/>
  <c r="H80" i="112"/>
  <c r="I80" i="112"/>
  <c r="J80" i="112"/>
  <c r="K80" i="112"/>
  <c r="L80" i="112"/>
  <c r="M80" i="112"/>
  <c r="G81" i="112"/>
  <c r="H81" i="112"/>
  <c r="I81" i="112"/>
  <c r="J81" i="112"/>
  <c r="K81" i="112"/>
  <c r="L81" i="112"/>
  <c r="M81" i="112"/>
  <c r="F81" i="112"/>
  <c r="F80" i="112"/>
  <c r="G62" i="112"/>
  <c r="H62" i="112"/>
  <c r="I62" i="112"/>
  <c r="J62" i="112"/>
  <c r="K62" i="112"/>
  <c r="L62" i="112"/>
  <c r="M62" i="112"/>
  <c r="G63" i="112"/>
  <c r="H63" i="112"/>
  <c r="I63" i="112"/>
  <c r="J63" i="112"/>
  <c r="K63" i="112"/>
  <c r="L63" i="112"/>
  <c r="M63" i="112"/>
  <c r="F63" i="112"/>
  <c r="F62" i="112"/>
  <c r="G44" i="112"/>
  <c r="H44" i="112"/>
  <c r="I44" i="112"/>
  <c r="J44" i="112"/>
  <c r="K44" i="112"/>
  <c r="L44" i="112"/>
  <c r="M44" i="112"/>
  <c r="G45" i="112"/>
  <c r="H45" i="112"/>
  <c r="I45" i="112"/>
  <c r="J45" i="112"/>
  <c r="K45" i="112"/>
  <c r="L45" i="112"/>
  <c r="M45" i="112"/>
  <c r="F45" i="112"/>
  <c r="F44" i="112"/>
  <c r="G26" i="112"/>
  <c r="H26" i="112"/>
  <c r="I26" i="112"/>
  <c r="J26" i="112"/>
  <c r="K26" i="112"/>
  <c r="L26" i="112"/>
  <c r="M26" i="112"/>
  <c r="G27" i="112"/>
  <c r="H27" i="112"/>
  <c r="I27" i="112"/>
  <c r="J27" i="112"/>
  <c r="K27" i="112"/>
  <c r="L27" i="112"/>
  <c r="M27" i="112"/>
  <c r="F26" i="112"/>
  <c r="F27" i="112"/>
  <c r="U191" i="112"/>
  <c r="T191" i="112"/>
  <c r="S191" i="112"/>
  <c r="R191" i="112"/>
  <c r="Q191" i="112"/>
  <c r="P191" i="112"/>
  <c r="O191" i="112"/>
  <c r="N191" i="112"/>
  <c r="M191" i="112"/>
  <c r="L191" i="112"/>
  <c r="K191" i="112"/>
  <c r="J191" i="112"/>
  <c r="I191" i="112"/>
  <c r="H191" i="112"/>
  <c r="G191" i="112"/>
  <c r="F191" i="112"/>
  <c r="U190" i="112"/>
  <c r="T190" i="112"/>
  <c r="S190" i="112"/>
  <c r="R190" i="112"/>
  <c r="Q190" i="112"/>
  <c r="P190" i="112"/>
  <c r="O190" i="112"/>
  <c r="N190" i="112"/>
  <c r="M190" i="112"/>
  <c r="L190" i="112"/>
  <c r="K190" i="112"/>
  <c r="J190" i="112"/>
  <c r="I190" i="112"/>
  <c r="H190" i="112"/>
  <c r="G190" i="112"/>
  <c r="F190" i="112"/>
  <c r="U189" i="112"/>
  <c r="T189" i="112"/>
  <c r="AB189" i="112" s="1"/>
  <c r="S189" i="112"/>
  <c r="R189" i="112"/>
  <c r="Q189" i="112"/>
  <c r="P189" i="112"/>
  <c r="O189" i="112"/>
  <c r="N189" i="112"/>
  <c r="U188" i="112"/>
  <c r="T188" i="112"/>
  <c r="S188" i="112"/>
  <c r="R188" i="112"/>
  <c r="Q188" i="112"/>
  <c r="P188" i="112"/>
  <c r="X188" i="112" s="1"/>
  <c r="O188" i="112"/>
  <c r="N188" i="112"/>
  <c r="V188" i="112" s="1"/>
  <c r="U187" i="112"/>
  <c r="T187" i="112"/>
  <c r="S187" i="112"/>
  <c r="R187" i="112"/>
  <c r="Q187" i="112"/>
  <c r="P187" i="112"/>
  <c r="O187" i="112"/>
  <c r="N187" i="112"/>
  <c r="M187" i="112"/>
  <c r="L187" i="112"/>
  <c r="AB187" i="112" s="1"/>
  <c r="K187" i="112"/>
  <c r="J187" i="112"/>
  <c r="I187" i="112"/>
  <c r="H187" i="112"/>
  <c r="G187" i="112"/>
  <c r="F187" i="112"/>
  <c r="U186" i="112"/>
  <c r="T186" i="112"/>
  <c r="S186" i="112"/>
  <c r="R186" i="112"/>
  <c r="Q186" i="112"/>
  <c r="P186" i="112"/>
  <c r="O186" i="112"/>
  <c r="N186" i="112"/>
  <c r="M186" i="112"/>
  <c r="L186" i="112"/>
  <c r="K186" i="112"/>
  <c r="J186" i="112"/>
  <c r="I186" i="112"/>
  <c r="H186" i="112"/>
  <c r="G186" i="112"/>
  <c r="F186" i="112"/>
  <c r="U185" i="112"/>
  <c r="T185" i="112"/>
  <c r="S185" i="112"/>
  <c r="R185" i="112"/>
  <c r="Q185" i="112"/>
  <c r="P185" i="112"/>
  <c r="O185" i="112"/>
  <c r="N185" i="112"/>
  <c r="M185" i="112"/>
  <c r="L185" i="112"/>
  <c r="K185" i="112"/>
  <c r="J185" i="112"/>
  <c r="I185" i="112"/>
  <c r="H185" i="112"/>
  <c r="G185" i="112"/>
  <c r="F185" i="112"/>
  <c r="U184" i="112"/>
  <c r="T184" i="112"/>
  <c r="S184" i="112"/>
  <c r="R184" i="112"/>
  <c r="Q184" i="112"/>
  <c r="P184" i="112"/>
  <c r="O184" i="112"/>
  <c r="N184" i="112"/>
  <c r="M184" i="112"/>
  <c r="L184" i="112"/>
  <c r="K184" i="112"/>
  <c r="J184" i="112"/>
  <c r="I184" i="112"/>
  <c r="H184" i="112"/>
  <c r="G184" i="112"/>
  <c r="F184" i="112"/>
  <c r="U183" i="112"/>
  <c r="T183" i="112"/>
  <c r="S183" i="112"/>
  <c r="R183" i="112"/>
  <c r="Q183" i="112"/>
  <c r="P183" i="112"/>
  <c r="X183" i="112" s="1"/>
  <c r="O183" i="112"/>
  <c r="N183" i="112"/>
  <c r="M183" i="112"/>
  <c r="L183" i="112"/>
  <c r="K183" i="112"/>
  <c r="J183" i="112"/>
  <c r="I183" i="112"/>
  <c r="H183" i="112"/>
  <c r="G183" i="112"/>
  <c r="F183" i="112"/>
  <c r="U182" i="112"/>
  <c r="T182" i="112"/>
  <c r="S182" i="112"/>
  <c r="R182" i="112"/>
  <c r="Q182" i="112"/>
  <c r="Y182" i="112" s="1"/>
  <c r="P182" i="112"/>
  <c r="O182" i="112"/>
  <c r="N182" i="112"/>
  <c r="M182" i="112"/>
  <c r="L182" i="112"/>
  <c r="K182" i="112"/>
  <c r="J182" i="112"/>
  <c r="I182" i="112"/>
  <c r="H182" i="112"/>
  <c r="G182" i="112"/>
  <c r="F182" i="112"/>
  <c r="U181" i="112"/>
  <c r="AC181" i="112" s="1"/>
  <c r="T181" i="112"/>
  <c r="S181" i="112"/>
  <c r="R181" i="112"/>
  <c r="Q181" i="112"/>
  <c r="P181" i="112"/>
  <c r="O181" i="112"/>
  <c r="N181" i="112"/>
  <c r="M181" i="112"/>
  <c r="L181" i="112"/>
  <c r="K181" i="112"/>
  <c r="J181" i="112"/>
  <c r="I181" i="112"/>
  <c r="H181" i="112"/>
  <c r="G181" i="112"/>
  <c r="F181" i="112"/>
  <c r="U180" i="112"/>
  <c r="T180" i="112"/>
  <c r="S180" i="112"/>
  <c r="R180" i="112"/>
  <c r="Q180" i="112"/>
  <c r="P180" i="112"/>
  <c r="O180" i="112"/>
  <c r="N180" i="112"/>
  <c r="M180" i="112"/>
  <c r="L180" i="112"/>
  <c r="K180" i="112"/>
  <c r="J180" i="112"/>
  <c r="I180" i="112"/>
  <c r="H180" i="112"/>
  <c r="G180" i="112"/>
  <c r="F180" i="112"/>
  <c r="U179" i="112"/>
  <c r="T179" i="112"/>
  <c r="S179" i="112"/>
  <c r="R179" i="112"/>
  <c r="Q179" i="112"/>
  <c r="Y179" i="112" s="1"/>
  <c r="P179" i="112"/>
  <c r="O179" i="112"/>
  <c r="N179" i="112"/>
  <c r="M179" i="112"/>
  <c r="L179" i="112"/>
  <c r="K179" i="112"/>
  <c r="J179" i="112"/>
  <c r="I179" i="112"/>
  <c r="H179" i="112"/>
  <c r="X179" i="112" s="1"/>
  <c r="G179" i="112"/>
  <c r="F179" i="112"/>
  <c r="U178" i="112"/>
  <c r="AC178" i="112" s="1"/>
  <c r="T178" i="112"/>
  <c r="S178" i="112"/>
  <c r="R178" i="112"/>
  <c r="Q178" i="112"/>
  <c r="P178" i="112"/>
  <c r="O178" i="112"/>
  <c r="N178" i="112"/>
  <c r="M178" i="112"/>
  <c r="L178" i="112"/>
  <c r="K178" i="112"/>
  <c r="J178" i="112"/>
  <c r="I178" i="112"/>
  <c r="H178" i="112"/>
  <c r="G178" i="112"/>
  <c r="F178" i="112"/>
  <c r="U177" i="112"/>
  <c r="T177" i="112"/>
  <c r="S177" i="112"/>
  <c r="R177" i="112"/>
  <c r="Q177" i="112"/>
  <c r="P177" i="112"/>
  <c r="X177" i="112" s="1"/>
  <c r="O177" i="112"/>
  <c r="N177" i="112"/>
  <c r="M177" i="112"/>
  <c r="L177" i="112"/>
  <c r="K177" i="112"/>
  <c r="J177" i="112"/>
  <c r="I177" i="112"/>
  <c r="H177" i="112"/>
  <c r="G177" i="112"/>
  <c r="F177" i="112"/>
  <c r="U176" i="112"/>
  <c r="T176" i="112"/>
  <c r="AB176" i="112" s="1"/>
  <c r="S176" i="112"/>
  <c r="R176" i="112"/>
  <c r="Q176" i="112"/>
  <c r="Y176" i="112" s="1"/>
  <c r="P176" i="112"/>
  <c r="O176" i="112"/>
  <c r="N176" i="112"/>
  <c r="M176" i="112"/>
  <c r="L176" i="112"/>
  <c r="K176" i="112"/>
  <c r="J176" i="112"/>
  <c r="I176" i="112"/>
  <c r="H176" i="112"/>
  <c r="G176" i="112"/>
  <c r="F176" i="112"/>
  <c r="U175" i="112"/>
  <c r="AC175" i="112" s="1"/>
  <c r="T175" i="112"/>
  <c r="S175" i="112"/>
  <c r="R175" i="112"/>
  <c r="Q175" i="112"/>
  <c r="P175" i="112"/>
  <c r="O175" i="112"/>
  <c r="N175" i="112"/>
  <c r="M175" i="112"/>
  <c r="L175" i="112"/>
  <c r="K175" i="112"/>
  <c r="J175" i="112"/>
  <c r="I175" i="112"/>
  <c r="H175" i="112"/>
  <c r="G175" i="112"/>
  <c r="F175" i="112"/>
  <c r="V175" i="112" s="1"/>
  <c r="U174" i="112"/>
  <c r="T174" i="112"/>
  <c r="S174" i="112"/>
  <c r="R174" i="112"/>
  <c r="Q174" i="112"/>
  <c r="P174" i="112"/>
  <c r="O174" i="112"/>
  <c r="N174" i="112"/>
  <c r="M174" i="112"/>
  <c r="L174" i="112"/>
  <c r="K174" i="112"/>
  <c r="J174" i="112"/>
  <c r="I174" i="112"/>
  <c r="H174" i="112"/>
  <c r="G174" i="112"/>
  <c r="F174" i="112"/>
  <c r="U173" i="112"/>
  <c r="T173" i="112"/>
  <c r="S173" i="112"/>
  <c r="R173" i="112"/>
  <c r="Q173" i="112"/>
  <c r="Y173" i="112" s="1"/>
  <c r="P173" i="112"/>
  <c r="O173" i="112"/>
  <c r="N173" i="112"/>
  <c r="M173" i="112"/>
  <c r="L173" i="112"/>
  <c r="K173" i="112"/>
  <c r="J173" i="112"/>
  <c r="I173" i="112"/>
  <c r="H173" i="112"/>
  <c r="G173" i="112"/>
  <c r="F173" i="112"/>
  <c r="U172" i="112"/>
  <c r="AC172" i="112" s="1"/>
  <c r="T172" i="112"/>
  <c r="S172" i="112"/>
  <c r="R172" i="112"/>
  <c r="Q172" i="112"/>
  <c r="P172" i="112"/>
  <c r="O172" i="112"/>
  <c r="N172" i="112"/>
  <c r="M172" i="112"/>
  <c r="L172" i="112"/>
  <c r="K172" i="112"/>
  <c r="J172" i="112"/>
  <c r="I172" i="112"/>
  <c r="H172" i="112"/>
  <c r="G172" i="112"/>
  <c r="F172" i="112"/>
  <c r="U171" i="112"/>
  <c r="T171" i="112"/>
  <c r="S171" i="112"/>
  <c r="R171" i="112"/>
  <c r="Q171" i="112"/>
  <c r="P171" i="112"/>
  <c r="O171" i="112"/>
  <c r="N171" i="112"/>
  <c r="U170" i="112"/>
  <c r="T170" i="112"/>
  <c r="S170" i="112"/>
  <c r="R170" i="112"/>
  <c r="Z170" i="112" s="1"/>
  <c r="Q170" i="112"/>
  <c r="P170" i="112"/>
  <c r="O170" i="112"/>
  <c r="N170" i="112"/>
  <c r="U169" i="112"/>
  <c r="T169" i="112"/>
  <c r="AB169" i="112" s="1"/>
  <c r="S169" i="112"/>
  <c r="R169" i="112"/>
  <c r="Q169" i="112"/>
  <c r="P169" i="112"/>
  <c r="O169" i="112"/>
  <c r="N169" i="112"/>
  <c r="M169" i="112"/>
  <c r="L169" i="112"/>
  <c r="K169" i="112"/>
  <c r="J169" i="112"/>
  <c r="I169" i="112"/>
  <c r="H169" i="112"/>
  <c r="G169" i="112"/>
  <c r="F169" i="112"/>
  <c r="U168" i="112"/>
  <c r="AC168" i="112" s="1"/>
  <c r="T168" i="112"/>
  <c r="S168" i="112"/>
  <c r="R168" i="112"/>
  <c r="Q168" i="112"/>
  <c r="P168" i="112"/>
  <c r="O168" i="112"/>
  <c r="W168" i="112" s="1"/>
  <c r="N168" i="112"/>
  <c r="M168" i="112"/>
  <c r="L168" i="112"/>
  <c r="K168" i="112"/>
  <c r="J168" i="112"/>
  <c r="I168" i="112"/>
  <c r="H168" i="112"/>
  <c r="G168" i="112"/>
  <c r="F168" i="112"/>
  <c r="U167" i="112"/>
  <c r="T167" i="112"/>
  <c r="S167" i="112"/>
  <c r="R167" i="112"/>
  <c r="Q167" i="112"/>
  <c r="P167" i="112"/>
  <c r="X167" i="112" s="1"/>
  <c r="O167" i="112"/>
  <c r="N167" i="112"/>
  <c r="M167" i="112"/>
  <c r="L167" i="112"/>
  <c r="K167" i="112"/>
  <c r="J167" i="112"/>
  <c r="I167" i="112"/>
  <c r="H167" i="112"/>
  <c r="G167" i="112"/>
  <c r="F167" i="112"/>
  <c r="U166" i="112"/>
  <c r="T166" i="112"/>
  <c r="AB166" i="112" s="1"/>
  <c r="S166" i="112"/>
  <c r="R166" i="112"/>
  <c r="Q166" i="112"/>
  <c r="Y166" i="112" s="1"/>
  <c r="P166" i="112"/>
  <c r="O166" i="112"/>
  <c r="N166" i="112"/>
  <c r="M166" i="112"/>
  <c r="L166" i="112"/>
  <c r="K166" i="112"/>
  <c r="J166" i="112"/>
  <c r="I166" i="112"/>
  <c r="H166" i="112"/>
  <c r="G166" i="112"/>
  <c r="F166" i="112"/>
  <c r="U165" i="112"/>
  <c r="AC165" i="112" s="1"/>
  <c r="T165" i="112"/>
  <c r="S165" i="112"/>
  <c r="R165" i="112"/>
  <c r="Q165" i="112"/>
  <c r="P165" i="112"/>
  <c r="O165" i="112"/>
  <c r="N165" i="112"/>
  <c r="M165" i="112"/>
  <c r="L165" i="112"/>
  <c r="K165" i="112"/>
  <c r="J165" i="112"/>
  <c r="I165" i="112"/>
  <c r="H165" i="112"/>
  <c r="G165" i="112"/>
  <c r="F165" i="112"/>
  <c r="U164" i="112"/>
  <c r="T164" i="112"/>
  <c r="S164" i="112"/>
  <c r="R164" i="112"/>
  <c r="Q164" i="112"/>
  <c r="P164" i="112"/>
  <c r="X164" i="112" s="1"/>
  <c r="O164" i="112"/>
  <c r="N164" i="112"/>
  <c r="M164" i="112"/>
  <c r="L164" i="112"/>
  <c r="K164" i="112"/>
  <c r="J164" i="112"/>
  <c r="I164" i="112"/>
  <c r="H164" i="112"/>
  <c r="G164" i="112"/>
  <c r="F164" i="112"/>
  <c r="U163" i="112"/>
  <c r="T163" i="112"/>
  <c r="AB163" i="112" s="1"/>
  <c r="S163" i="112"/>
  <c r="R163" i="112"/>
  <c r="Q163" i="112"/>
  <c r="Y163" i="112" s="1"/>
  <c r="P163" i="112"/>
  <c r="O163" i="112"/>
  <c r="N163" i="112"/>
  <c r="M163" i="112"/>
  <c r="L163" i="112"/>
  <c r="K163" i="112"/>
  <c r="J163" i="112"/>
  <c r="I163" i="112"/>
  <c r="H163" i="112"/>
  <c r="G163" i="112"/>
  <c r="F163" i="112"/>
  <c r="U162" i="112"/>
  <c r="AC162" i="112" s="1"/>
  <c r="T162" i="112"/>
  <c r="S162" i="112"/>
  <c r="R162" i="112"/>
  <c r="Q162" i="112"/>
  <c r="P162" i="112"/>
  <c r="O162" i="112"/>
  <c r="N162" i="112"/>
  <c r="M162" i="112"/>
  <c r="L162" i="112"/>
  <c r="K162" i="112"/>
  <c r="J162" i="112"/>
  <c r="I162" i="112"/>
  <c r="H162" i="112"/>
  <c r="G162" i="112"/>
  <c r="F162" i="112"/>
  <c r="U161" i="112"/>
  <c r="T161" i="112"/>
  <c r="S161" i="112"/>
  <c r="R161" i="112"/>
  <c r="Q161" i="112"/>
  <c r="P161" i="112"/>
  <c r="O161" i="112"/>
  <c r="N161" i="112"/>
  <c r="M161" i="112"/>
  <c r="L161" i="112"/>
  <c r="K161" i="112"/>
  <c r="J161" i="112"/>
  <c r="I161" i="112"/>
  <c r="H161" i="112"/>
  <c r="G161" i="112"/>
  <c r="F161" i="112"/>
  <c r="U160" i="112"/>
  <c r="T160" i="112"/>
  <c r="AB160" i="112" s="1"/>
  <c r="S160" i="112"/>
  <c r="R160" i="112"/>
  <c r="Q160" i="112"/>
  <c r="Y160" i="112" s="1"/>
  <c r="P160" i="112"/>
  <c r="O160" i="112"/>
  <c r="N160" i="112"/>
  <c r="M160" i="112"/>
  <c r="L160" i="112"/>
  <c r="K160" i="112"/>
  <c r="J160" i="112"/>
  <c r="I160" i="112"/>
  <c r="H160" i="112"/>
  <c r="G160" i="112"/>
  <c r="F160" i="112"/>
  <c r="U159" i="112"/>
  <c r="AC159" i="112" s="1"/>
  <c r="T159" i="112"/>
  <c r="S159" i="112"/>
  <c r="R159" i="112"/>
  <c r="Q159" i="112"/>
  <c r="P159" i="112"/>
  <c r="O159" i="112"/>
  <c r="N159" i="112"/>
  <c r="M159" i="112"/>
  <c r="L159" i="112"/>
  <c r="K159" i="112"/>
  <c r="J159" i="112"/>
  <c r="I159" i="112"/>
  <c r="H159" i="112"/>
  <c r="G159" i="112"/>
  <c r="F159" i="112"/>
  <c r="U158" i="112"/>
  <c r="T158" i="112"/>
  <c r="S158" i="112"/>
  <c r="R158" i="112"/>
  <c r="Q158" i="112"/>
  <c r="P158" i="112"/>
  <c r="X158" i="112" s="1"/>
  <c r="O158" i="112"/>
  <c r="N158" i="112"/>
  <c r="M158" i="112"/>
  <c r="L158" i="112"/>
  <c r="K158" i="112"/>
  <c r="J158" i="112"/>
  <c r="I158" i="112"/>
  <c r="H158" i="112"/>
  <c r="G158" i="112"/>
  <c r="F158" i="112"/>
  <c r="U157" i="112"/>
  <c r="T157" i="112"/>
  <c r="AB157" i="112" s="1"/>
  <c r="S157" i="112"/>
  <c r="R157" i="112"/>
  <c r="Q157" i="112"/>
  <c r="Y157" i="112" s="1"/>
  <c r="P157" i="112"/>
  <c r="O157" i="112"/>
  <c r="N157" i="112"/>
  <c r="M157" i="112"/>
  <c r="L157" i="112"/>
  <c r="K157" i="112"/>
  <c r="J157" i="112"/>
  <c r="I157" i="112"/>
  <c r="H157" i="112"/>
  <c r="G157" i="112"/>
  <c r="F157" i="112"/>
  <c r="U156" i="112"/>
  <c r="AC156" i="112" s="1"/>
  <c r="T156" i="112"/>
  <c r="S156" i="112"/>
  <c r="R156" i="112"/>
  <c r="Q156" i="112"/>
  <c r="P156" i="112"/>
  <c r="O156" i="112"/>
  <c r="W156" i="112" s="1"/>
  <c r="N156" i="112"/>
  <c r="M156" i="112"/>
  <c r="L156" i="112"/>
  <c r="K156" i="112"/>
  <c r="J156" i="112"/>
  <c r="I156" i="112"/>
  <c r="H156" i="112"/>
  <c r="G156" i="112"/>
  <c r="F156" i="112"/>
  <c r="U155" i="112"/>
  <c r="T155" i="112"/>
  <c r="S155" i="112"/>
  <c r="R155" i="112"/>
  <c r="Q155" i="112"/>
  <c r="P155" i="112"/>
  <c r="O155" i="112"/>
  <c r="N155" i="112"/>
  <c r="M155" i="112"/>
  <c r="L155" i="112"/>
  <c r="K155" i="112"/>
  <c r="J155" i="112"/>
  <c r="I155" i="112"/>
  <c r="H155" i="112"/>
  <c r="G155" i="112"/>
  <c r="F155" i="112"/>
  <c r="U154" i="112"/>
  <c r="T154" i="112"/>
  <c r="S154" i="112"/>
  <c r="R154" i="112"/>
  <c r="Q154" i="112"/>
  <c r="Y154" i="112" s="1"/>
  <c r="P154" i="112"/>
  <c r="O154" i="112"/>
  <c r="N154" i="112"/>
  <c r="M154" i="112"/>
  <c r="L154" i="112"/>
  <c r="K154" i="112"/>
  <c r="J154" i="112"/>
  <c r="I154" i="112"/>
  <c r="H154" i="112"/>
  <c r="G154" i="112"/>
  <c r="F154" i="112"/>
  <c r="U153" i="112"/>
  <c r="AC153" i="112" s="1"/>
  <c r="T153" i="112"/>
  <c r="S153" i="112"/>
  <c r="R153" i="112"/>
  <c r="Q153" i="112"/>
  <c r="P153" i="112"/>
  <c r="O153" i="112"/>
  <c r="N153" i="112"/>
  <c r="V153" i="112" s="1"/>
  <c r="U152" i="112"/>
  <c r="T152" i="112"/>
  <c r="AB152" i="112" s="1"/>
  <c r="S152" i="112"/>
  <c r="R152" i="112"/>
  <c r="Q152" i="112"/>
  <c r="Y152" i="112" s="1"/>
  <c r="P152" i="112"/>
  <c r="O152" i="112"/>
  <c r="N152" i="112"/>
  <c r="U151" i="112"/>
  <c r="T151" i="112"/>
  <c r="S151" i="112"/>
  <c r="R151" i="112"/>
  <c r="Q151" i="112"/>
  <c r="P151" i="112"/>
  <c r="X151" i="112" s="1"/>
  <c r="O151" i="112"/>
  <c r="N151" i="112"/>
  <c r="M151" i="112"/>
  <c r="L151" i="112"/>
  <c r="K151" i="112"/>
  <c r="J151" i="112"/>
  <c r="I151" i="112"/>
  <c r="H151" i="112"/>
  <c r="G151" i="112"/>
  <c r="F151" i="112"/>
  <c r="U150" i="112"/>
  <c r="T150" i="112"/>
  <c r="AB150" i="112" s="1"/>
  <c r="S150" i="112"/>
  <c r="R150" i="112"/>
  <c r="Q150" i="112"/>
  <c r="P150" i="112"/>
  <c r="O150" i="112"/>
  <c r="N150" i="112"/>
  <c r="M150" i="112"/>
  <c r="L150" i="112"/>
  <c r="K150" i="112"/>
  <c r="J150" i="112"/>
  <c r="I150" i="112"/>
  <c r="H150" i="112"/>
  <c r="G150" i="112"/>
  <c r="F150" i="112"/>
  <c r="U149" i="112"/>
  <c r="T149" i="112"/>
  <c r="S149" i="112"/>
  <c r="R149" i="112"/>
  <c r="Q149" i="112"/>
  <c r="P149" i="112"/>
  <c r="O149" i="112"/>
  <c r="N149" i="112"/>
  <c r="M149" i="112"/>
  <c r="L149" i="112"/>
  <c r="AB149" i="112" s="1"/>
  <c r="K149" i="112"/>
  <c r="J149" i="112"/>
  <c r="I149" i="112"/>
  <c r="H149" i="112"/>
  <c r="G149" i="112"/>
  <c r="F149" i="112"/>
  <c r="U148" i="112"/>
  <c r="T148" i="112"/>
  <c r="S148" i="112"/>
  <c r="R148" i="112"/>
  <c r="Q148" i="112"/>
  <c r="P148" i="112"/>
  <c r="X148" i="112" s="1"/>
  <c r="O148" i="112"/>
  <c r="N148" i="112"/>
  <c r="M148" i="112"/>
  <c r="L148" i="112"/>
  <c r="K148" i="112"/>
  <c r="J148" i="112"/>
  <c r="I148" i="112"/>
  <c r="H148" i="112"/>
  <c r="G148" i="112"/>
  <c r="F148" i="112"/>
  <c r="U147" i="112"/>
  <c r="T147" i="112"/>
  <c r="S147" i="112"/>
  <c r="R147" i="112"/>
  <c r="Q147" i="112"/>
  <c r="P147" i="112"/>
  <c r="O147" i="112"/>
  <c r="N147" i="112"/>
  <c r="M147" i="112"/>
  <c r="L147" i="112"/>
  <c r="K147" i="112"/>
  <c r="J147" i="112"/>
  <c r="I147" i="112"/>
  <c r="H147" i="112"/>
  <c r="X147" i="112" s="1"/>
  <c r="G147" i="112"/>
  <c r="F147" i="112"/>
  <c r="U146" i="112"/>
  <c r="T146" i="112"/>
  <c r="S146" i="112"/>
  <c r="R146" i="112"/>
  <c r="Q146" i="112"/>
  <c r="P146" i="112"/>
  <c r="O146" i="112"/>
  <c r="N146" i="112"/>
  <c r="M146" i="112"/>
  <c r="L146" i="112"/>
  <c r="AB146" i="112" s="1"/>
  <c r="K146" i="112"/>
  <c r="J146" i="112"/>
  <c r="I146" i="112"/>
  <c r="H146" i="112"/>
  <c r="G146" i="112"/>
  <c r="F146" i="112"/>
  <c r="U145" i="112"/>
  <c r="T145" i="112"/>
  <c r="S145" i="112"/>
  <c r="R145" i="112"/>
  <c r="Q145" i="112"/>
  <c r="P145" i="112"/>
  <c r="O145" i="112"/>
  <c r="N145" i="112"/>
  <c r="M145" i="112"/>
  <c r="L145" i="112"/>
  <c r="K145" i="112"/>
  <c r="J145" i="112"/>
  <c r="I145" i="112"/>
  <c r="H145" i="112"/>
  <c r="G145" i="112"/>
  <c r="F145" i="112"/>
  <c r="U144" i="112"/>
  <c r="T144" i="112"/>
  <c r="S144" i="112"/>
  <c r="R144" i="112"/>
  <c r="Q144" i="112"/>
  <c r="P144" i="112"/>
  <c r="O144" i="112"/>
  <c r="N144" i="112"/>
  <c r="M144" i="112"/>
  <c r="L144" i="112"/>
  <c r="K144" i="112"/>
  <c r="J144" i="112"/>
  <c r="I144" i="112"/>
  <c r="H144" i="112"/>
  <c r="G144" i="112"/>
  <c r="F144" i="112"/>
  <c r="U143" i="112"/>
  <c r="T143" i="112"/>
  <c r="S143" i="112"/>
  <c r="R143" i="112"/>
  <c r="Q143" i="112"/>
  <c r="P143" i="112"/>
  <c r="O143" i="112"/>
  <c r="W143" i="112" s="1"/>
  <c r="N143" i="112"/>
  <c r="M143" i="112"/>
  <c r="L143" i="112"/>
  <c r="AB143" i="112" s="1"/>
  <c r="K143" i="112"/>
  <c r="J143" i="112"/>
  <c r="I143" i="112"/>
  <c r="H143" i="112"/>
  <c r="G143" i="112"/>
  <c r="F143" i="112"/>
  <c r="U142" i="112"/>
  <c r="T142" i="112"/>
  <c r="S142" i="112"/>
  <c r="R142" i="112"/>
  <c r="Q142" i="112"/>
  <c r="P142" i="112"/>
  <c r="O142" i="112"/>
  <c r="N142" i="112"/>
  <c r="M142" i="112"/>
  <c r="L142" i="112"/>
  <c r="K142" i="112"/>
  <c r="J142" i="112"/>
  <c r="I142" i="112"/>
  <c r="H142" i="112"/>
  <c r="G142" i="112"/>
  <c r="F142" i="112"/>
  <c r="U141" i="112"/>
  <c r="T141" i="112"/>
  <c r="AB141" i="112" s="1"/>
  <c r="S141" i="112"/>
  <c r="R141" i="112"/>
  <c r="Q141" i="112"/>
  <c r="P141" i="112"/>
  <c r="O141" i="112"/>
  <c r="N141" i="112"/>
  <c r="M141" i="112"/>
  <c r="L141" i="112"/>
  <c r="K141" i="112"/>
  <c r="J141" i="112"/>
  <c r="I141" i="112"/>
  <c r="H141" i="112"/>
  <c r="G141" i="112"/>
  <c r="F141" i="112"/>
  <c r="U140" i="112"/>
  <c r="T140" i="112"/>
  <c r="S140" i="112"/>
  <c r="R140" i="112"/>
  <c r="Q140" i="112"/>
  <c r="P140" i="112"/>
  <c r="O140" i="112"/>
  <c r="N140" i="112"/>
  <c r="M140" i="112"/>
  <c r="L140" i="112"/>
  <c r="AB140" i="112" s="1"/>
  <c r="K140" i="112"/>
  <c r="J140" i="112"/>
  <c r="I140" i="112"/>
  <c r="H140" i="112"/>
  <c r="G140" i="112"/>
  <c r="F140" i="112"/>
  <c r="U139" i="112"/>
  <c r="T139" i="112"/>
  <c r="S139" i="112"/>
  <c r="R139" i="112"/>
  <c r="Q139" i="112"/>
  <c r="P139" i="112"/>
  <c r="O139" i="112"/>
  <c r="N139" i="112"/>
  <c r="M139" i="112"/>
  <c r="L139" i="112"/>
  <c r="K139" i="112"/>
  <c r="J139" i="112"/>
  <c r="I139" i="112"/>
  <c r="H139" i="112"/>
  <c r="G139" i="112"/>
  <c r="F139" i="112"/>
  <c r="U138" i="112"/>
  <c r="T138" i="112"/>
  <c r="S138" i="112"/>
  <c r="R138" i="112"/>
  <c r="Q138" i="112"/>
  <c r="P138" i="112"/>
  <c r="O138" i="112"/>
  <c r="N138" i="112"/>
  <c r="M138" i="112"/>
  <c r="L138" i="112"/>
  <c r="K138" i="112"/>
  <c r="J138" i="112"/>
  <c r="I138" i="112"/>
  <c r="H138" i="112"/>
  <c r="X138" i="112" s="1"/>
  <c r="G138" i="112"/>
  <c r="F138" i="112"/>
  <c r="U137" i="112"/>
  <c r="T137" i="112"/>
  <c r="S137" i="112"/>
  <c r="R137" i="112"/>
  <c r="Q137" i="112"/>
  <c r="P137" i="112"/>
  <c r="O137" i="112"/>
  <c r="N137" i="112"/>
  <c r="M137" i="112"/>
  <c r="L137" i="112"/>
  <c r="AB137" i="112" s="1"/>
  <c r="K137" i="112"/>
  <c r="J137" i="112"/>
  <c r="I137" i="112"/>
  <c r="H137" i="112"/>
  <c r="G137" i="112"/>
  <c r="F137" i="112"/>
  <c r="U136" i="112"/>
  <c r="T136" i="112"/>
  <c r="S136" i="112"/>
  <c r="R136" i="112"/>
  <c r="Q136" i="112"/>
  <c r="P136" i="112"/>
  <c r="O136" i="112"/>
  <c r="N136" i="112"/>
  <c r="M136" i="112"/>
  <c r="L136" i="112"/>
  <c r="K136" i="112"/>
  <c r="J136" i="112"/>
  <c r="I136" i="112"/>
  <c r="H136" i="112"/>
  <c r="G136" i="112"/>
  <c r="F136" i="112"/>
  <c r="U135" i="112"/>
  <c r="T135" i="112"/>
  <c r="S135" i="112"/>
  <c r="R135" i="112"/>
  <c r="Q135" i="112"/>
  <c r="P135" i="112"/>
  <c r="O135" i="112"/>
  <c r="N135" i="112"/>
  <c r="U134" i="112"/>
  <c r="T134" i="112"/>
  <c r="S134" i="112"/>
  <c r="R134" i="112"/>
  <c r="Q134" i="112"/>
  <c r="P134" i="112"/>
  <c r="X134" i="112" s="1"/>
  <c r="O134" i="112"/>
  <c r="N134" i="112"/>
  <c r="U133" i="112"/>
  <c r="T133" i="112"/>
  <c r="S133" i="112"/>
  <c r="R133" i="112"/>
  <c r="Q133" i="112"/>
  <c r="P133" i="112"/>
  <c r="O133" i="112"/>
  <c r="N133" i="112"/>
  <c r="M133" i="112"/>
  <c r="L133" i="112"/>
  <c r="K133" i="112"/>
  <c r="J133" i="112"/>
  <c r="I133" i="112"/>
  <c r="H133" i="112"/>
  <c r="G133" i="112"/>
  <c r="F133" i="112"/>
  <c r="U132" i="112"/>
  <c r="T132" i="112"/>
  <c r="S132" i="112"/>
  <c r="R132" i="112"/>
  <c r="Q132" i="112"/>
  <c r="P132" i="112"/>
  <c r="O132" i="112"/>
  <c r="N132" i="112"/>
  <c r="M132" i="112"/>
  <c r="L132" i="112"/>
  <c r="K132" i="112"/>
  <c r="J132" i="112"/>
  <c r="I132" i="112"/>
  <c r="H132" i="112"/>
  <c r="G132" i="112"/>
  <c r="F132" i="112"/>
  <c r="U131" i="112"/>
  <c r="T131" i="112"/>
  <c r="S131" i="112"/>
  <c r="R131" i="112"/>
  <c r="Q131" i="112"/>
  <c r="P131" i="112"/>
  <c r="O131" i="112"/>
  <c r="N131" i="112"/>
  <c r="M131" i="112"/>
  <c r="L131" i="112"/>
  <c r="K131" i="112"/>
  <c r="J131" i="112"/>
  <c r="I131" i="112"/>
  <c r="H131" i="112"/>
  <c r="G131" i="112"/>
  <c r="F131" i="112"/>
  <c r="U130" i="112"/>
  <c r="T130" i="112"/>
  <c r="S130" i="112"/>
  <c r="R130" i="112"/>
  <c r="Q130" i="112"/>
  <c r="P130" i="112"/>
  <c r="O130" i="112"/>
  <c r="N130" i="112"/>
  <c r="M130" i="112"/>
  <c r="L130" i="112"/>
  <c r="K130" i="112"/>
  <c r="J130" i="112"/>
  <c r="I130" i="112"/>
  <c r="H130" i="112"/>
  <c r="G130" i="112"/>
  <c r="F130" i="112"/>
  <c r="U129" i="112"/>
  <c r="T129" i="112"/>
  <c r="S129" i="112"/>
  <c r="R129" i="112"/>
  <c r="Q129" i="112"/>
  <c r="P129" i="112"/>
  <c r="X129" i="112" s="1"/>
  <c r="O129" i="112"/>
  <c r="N129" i="112"/>
  <c r="M129" i="112"/>
  <c r="L129" i="112"/>
  <c r="K129" i="112"/>
  <c r="J129" i="112"/>
  <c r="I129" i="112"/>
  <c r="H129" i="112"/>
  <c r="G129" i="112"/>
  <c r="F129" i="112"/>
  <c r="U128" i="112"/>
  <c r="T128" i="112"/>
  <c r="S128" i="112"/>
  <c r="R128" i="112"/>
  <c r="Q128" i="112"/>
  <c r="P128" i="112"/>
  <c r="O128" i="112"/>
  <c r="N128" i="112"/>
  <c r="M128" i="112"/>
  <c r="L128" i="112"/>
  <c r="K128" i="112"/>
  <c r="J128" i="112"/>
  <c r="I128" i="112"/>
  <c r="H128" i="112"/>
  <c r="G128" i="112"/>
  <c r="F128" i="112"/>
  <c r="U127" i="112"/>
  <c r="T127" i="112"/>
  <c r="S127" i="112"/>
  <c r="R127" i="112"/>
  <c r="Q127" i="112"/>
  <c r="P127" i="112"/>
  <c r="O127" i="112"/>
  <c r="N127" i="112"/>
  <c r="M127" i="112"/>
  <c r="L127" i="112"/>
  <c r="K127" i="112"/>
  <c r="J127" i="112"/>
  <c r="I127" i="112"/>
  <c r="H127" i="112"/>
  <c r="G127" i="112"/>
  <c r="F127" i="112"/>
  <c r="U126" i="112"/>
  <c r="T126" i="112"/>
  <c r="S126" i="112"/>
  <c r="R126" i="112"/>
  <c r="Q126" i="112"/>
  <c r="P126" i="112"/>
  <c r="O126" i="112"/>
  <c r="N126" i="112"/>
  <c r="M126" i="112"/>
  <c r="L126" i="112"/>
  <c r="K126" i="112"/>
  <c r="J126" i="112"/>
  <c r="I126" i="112"/>
  <c r="H126" i="112"/>
  <c r="G126" i="112"/>
  <c r="F126" i="112"/>
  <c r="U125" i="112"/>
  <c r="T125" i="112"/>
  <c r="S125" i="112"/>
  <c r="R125" i="112"/>
  <c r="Q125" i="112"/>
  <c r="P125" i="112"/>
  <c r="O125" i="112"/>
  <c r="N125" i="112"/>
  <c r="M125" i="112"/>
  <c r="L125" i="112"/>
  <c r="K125" i="112"/>
  <c r="J125" i="112"/>
  <c r="I125" i="112"/>
  <c r="H125" i="112"/>
  <c r="G125" i="112"/>
  <c r="F125" i="112"/>
  <c r="U124" i="112"/>
  <c r="T124" i="112"/>
  <c r="S124" i="112"/>
  <c r="R124" i="112"/>
  <c r="Q124" i="112"/>
  <c r="P124" i="112"/>
  <c r="O124" i="112"/>
  <c r="N124" i="112"/>
  <c r="M124" i="112"/>
  <c r="L124" i="112"/>
  <c r="K124" i="112"/>
  <c r="J124" i="112"/>
  <c r="I124" i="112"/>
  <c r="H124" i="112"/>
  <c r="G124" i="112"/>
  <c r="F124" i="112"/>
  <c r="U123" i="112"/>
  <c r="T123" i="112"/>
  <c r="S123" i="112"/>
  <c r="R123" i="112"/>
  <c r="Q123" i="112"/>
  <c r="P123" i="112"/>
  <c r="O123" i="112"/>
  <c r="N123" i="112"/>
  <c r="M123" i="112"/>
  <c r="L123" i="112"/>
  <c r="K123" i="112"/>
  <c r="J123" i="112"/>
  <c r="I123" i="112"/>
  <c r="H123" i="112"/>
  <c r="G123" i="112"/>
  <c r="F123" i="112"/>
  <c r="U122" i="112"/>
  <c r="T122" i="112"/>
  <c r="S122" i="112"/>
  <c r="R122" i="112"/>
  <c r="Q122" i="112"/>
  <c r="P122" i="112"/>
  <c r="O122" i="112"/>
  <c r="N122" i="112"/>
  <c r="V122" i="112" s="1"/>
  <c r="M122" i="112"/>
  <c r="L122" i="112"/>
  <c r="K122" i="112"/>
  <c r="J122" i="112"/>
  <c r="I122" i="112"/>
  <c r="H122" i="112"/>
  <c r="G122" i="112"/>
  <c r="F122" i="112"/>
  <c r="U121" i="112"/>
  <c r="T121" i="112"/>
  <c r="S121" i="112"/>
  <c r="R121" i="112"/>
  <c r="Q121" i="112"/>
  <c r="P121" i="112"/>
  <c r="O121" i="112"/>
  <c r="N121" i="112"/>
  <c r="M121" i="112"/>
  <c r="L121" i="112"/>
  <c r="K121" i="112"/>
  <c r="J121" i="112"/>
  <c r="I121" i="112"/>
  <c r="H121" i="112"/>
  <c r="G121" i="112"/>
  <c r="F121" i="112"/>
  <c r="U120" i="112"/>
  <c r="T120" i="112"/>
  <c r="S120" i="112"/>
  <c r="R120" i="112"/>
  <c r="Q120" i="112"/>
  <c r="P120" i="112"/>
  <c r="O120" i="112"/>
  <c r="N120" i="112"/>
  <c r="M120" i="112"/>
  <c r="L120" i="112"/>
  <c r="K120" i="112"/>
  <c r="J120" i="112"/>
  <c r="I120" i="112"/>
  <c r="H120" i="112"/>
  <c r="G120" i="112"/>
  <c r="F120" i="112"/>
  <c r="U119" i="112"/>
  <c r="T119" i="112"/>
  <c r="S119" i="112"/>
  <c r="R119" i="112"/>
  <c r="Q119" i="112"/>
  <c r="P119" i="112"/>
  <c r="O119" i="112"/>
  <c r="N119" i="112"/>
  <c r="M119" i="112"/>
  <c r="L119" i="112"/>
  <c r="K119" i="112"/>
  <c r="J119" i="112"/>
  <c r="I119" i="112"/>
  <c r="H119" i="112"/>
  <c r="X119" i="112" s="1"/>
  <c r="G119" i="112"/>
  <c r="F119" i="112"/>
  <c r="U118" i="112"/>
  <c r="T118" i="112"/>
  <c r="S118" i="112"/>
  <c r="R118" i="112"/>
  <c r="Q118" i="112"/>
  <c r="P118" i="112"/>
  <c r="O118" i="112"/>
  <c r="N118" i="112"/>
  <c r="M118" i="112"/>
  <c r="L118" i="112"/>
  <c r="K118" i="112"/>
  <c r="J118" i="112"/>
  <c r="I118" i="112"/>
  <c r="H118" i="112"/>
  <c r="G118" i="112"/>
  <c r="F118" i="112"/>
  <c r="U117" i="112"/>
  <c r="T117" i="112"/>
  <c r="S117" i="112"/>
  <c r="R117" i="112"/>
  <c r="Q117" i="112"/>
  <c r="P117" i="112"/>
  <c r="O117" i="112"/>
  <c r="N117" i="112"/>
  <c r="U116" i="112"/>
  <c r="T116" i="112"/>
  <c r="S116" i="112"/>
  <c r="R116" i="112"/>
  <c r="Z116" i="112" s="1"/>
  <c r="Q116" i="112"/>
  <c r="P116" i="112"/>
  <c r="O116" i="112"/>
  <c r="N116" i="112"/>
  <c r="U115" i="112"/>
  <c r="AC115" i="112" s="1"/>
  <c r="T115" i="112"/>
  <c r="S115" i="112"/>
  <c r="R115" i="112"/>
  <c r="Q115" i="112"/>
  <c r="P115" i="112"/>
  <c r="O115" i="112"/>
  <c r="N115" i="112"/>
  <c r="M115" i="112"/>
  <c r="L115" i="112"/>
  <c r="K115" i="112"/>
  <c r="J115" i="112"/>
  <c r="I115" i="112"/>
  <c r="H115" i="112"/>
  <c r="G115" i="112"/>
  <c r="F115" i="112"/>
  <c r="U114" i="112"/>
  <c r="T114" i="112"/>
  <c r="S114" i="112"/>
  <c r="R114" i="112"/>
  <c r="Q114" i="112"/>
  <c r="P114" i="112"/>
  <c r="O114" i="112"/>
  <c r="N114" i="112"/>
  <c r="M114" i="112"/>
  <c r="L114" i="112"/>
  <c r="K114" i="112"/>
  <c r="J114" i="112"/>
  <c r="I114" i="112"/>
  <c r="H114" i="112"/>
  <c r="G114" i="112"/>
  <c r="F114" i="112"/>
  <c r="U113" i="112"/>
  <c r="T113" i="112"/>
  <c r="S113" i="112"/>
  <c r="R113" i="112"/>
  <c r="Q113" i="112"/>
  <c r="Y113" i="112" s="1"/>
  <c r="P113" i="112"/>
  <c r="O113" i="112"/>
  <c r="N113" i="112"/>
  <c r="V113" i="112" s="1"/>
  <c r="M113" i="112"/>
  <c r="L113" i="112"/>
  <c r="K113" i="112"/>
  <c r="J113" i="112"/>
  <c r="I113" i="112"/>
  <c r="H113" i="112"/>
  <c r="G113" i="112"/>
  <c r="F113" i="112"/>
  <c r="U112" i="112"/>
  <c r="AC112" i="112" s="1"/>
  <c r="T112" i="112"/>
  <c r="S112" i="112"/>
  <c r="R112" i="112"/>
  <c r="Q112" i="112"/>
  <c r="P112" i="112"/>
  <c r="O112" i="112"/>
  <c r="N112" i="112"/>
  <c r="M112" i="112"/>
  <c r="L112" i="112"/>
  <c r="K112" i="112"/>
  <c r="J112" i="112"/>
  <c r="I112" i="112"/>
  <c r="H112" i="112"/>
  <c r="G112" i="112"/>
  <c r="F112" i="112"/>
  <c r="U111" i="112"/>
  <c r="T111" i="112"/>
  <c r="S111" i="112"/>
  <c r="R111" i="112"/>
  <c r="Q111" i="112"/>
  <c r="P111" i="112"/>
  <c r="O111" i="112"/>
  <c r="N111" i="112"/>
  <c r="M111" i="112"/>
  <c r="L111" i="112"/>
  <c r="K111" i="112"/>
  <c r="J111" i="112"/>
  <c r="I111" i="112"/>
  <c r="H111" i="112"/>
  <c r="G111" i="112"/>
  <c r="F111" i="112"/>
  <c r="U110" i="112"/>
  <c r="T110" i="112"/>
  <c r="S110" i="112"/>
  <c r="R110" i="112"/>
  <c r="Q110" i="112"/>
  <c r="Y110" i="112" s="1"/>
  <c r="P110" i="112"/>
  <c r="O110" i="112"/>
  <c r="N110" i="112"/>
  <c r="M110" i="112"/>
  <c r="L110" i="112"/>
  <c r="K110" i="112"/>
  <c r="J110" i="112"/>
  <c r="I110" i="112"/>
  <c r="H110" i="112"/>
  <c r="G110" i="112"/>
  <c r="F110" i="112"/>
  <c r="U109" i="112"/>
  <c r="AC109" i="112" s="1"/>
  <c r="T109" i="112"/>
  <c r="S109" i="112"/>
  <c r="R109" i="112"/>
  <c r="Q109" i="112"/>
  <c r="P109" i="112"/>
  <c r="O109" i="112"/>
  <c r="N109" i="112"/>
  <c r="M109" i="112"/>
  <c r="L109" i="112"/>
  <c r="K109" i="112"/>
  <c r="J109" i="112"/>
  <c r="I109" i="112"/>
  <c r="H109" i="112"/>
  <c r="G109" i="112"/>
  <c r="F109" i="112"/>
  <c r="U108" i="112"/>
  <c r="T108" i="112"/>
  <c r="S108" i="112"/>
  <c r="R108" i="112"/>
  <c r="Q108" i="112"/>
  <c r="P108" i="112"/>
  <c r="O108" i="112"/>
  <c r="N108" i="112"/>
  <c r="M108" i="112"/>
  <c r="L108" i="112"/>
  <c r="K108" i="112"/>
  <c r="J108" i="112"/>
  <c r="I108" i="112"/>
  <c r="H108" i="112"/>
  <c r="G108" i="112"/>
  <c r="F108" i="112"/>
  <c r="U107" i="112"/>
  <c r="T107" i="112"/>
  <c r="S107" i="112"/>
  <c r="R107" i="112"/>
  <c r="Q107" i="112"/>
  <c r="Y107" i="112" s="1"/>
  <c r="P107" i="112"/>
  <c r="O107" i="112"/>
  <c r="N107" i="112"/>
  <c r="M107" i="112"/>
  <c r="L107" i="112"/>
  <c r="K107" i="112"/>
  <c r="J107" i="112"/>
  <c r="I107" i="112"/>
  <c r="H107" i="112"/>
  <c r="G107" i="112"/>
  <c r="F107" i="112"/>
  <c r="U106" i="112"/>
  <c r="AC106" i="112" s="1"/>
  <c r="T106" i="112"/>
  <c r="S106" i="112"/>
  <c r="R106" i="112"/>
  <c r="Q106" i="112"/>
  <c r="P106" i="112"/>
  <c r="O106" i="112"/>
  <c r="N106" i="112"/>
  <c r="M106" i="112"/>
  <c r="L106" i="112"/>
  <c r="K106" i="112"/>
  <c r="J106" i="112"/>
  <c r="I106" i="112"/>
  <c r="H106" i="112"/>
  <c r="G106" i="112"/>
  <c r="F106" i="112"/>
  <c r="U105" i="112"/>
  <c r="T105" i="112"/>
  <c r="S105" i="112"/>
  <c r="R105" i="112"/>
  <c r="Q105" i="112"/>
  <c r="P105" i="112"/>
  <c r="O105" i="112"/>
  <c r="N105" i="112"/>
  <c r="M105" i="112"/>
  <c r="L105" i="112"/>
  <c r="K105" i="112"/>
  <c r="J105" i="112"/>
  <c r="I105" i="112"/>
  <c r="H105" i="112"/>
  <c r="G105" i="112"/>
  <c r="F105" i="112"/>
  <c r="U104" i="112"/>
  <c r="T104" i="112"/>
  <c r="S104" i="112"/>
  <c r="R104" i="112"/>
  <c r="Q104" i="112"/>
  <c r="P104" i="112"/>
  <c r="O104" i="112"/>
  <c r="N104" i="112"/>
  <c r="V104" i="112" s="1"/>
  <c r="M104" i="112"/>
  <c r="L104" i="112"/>
  <c r="K104" i="112"/>
  <c r="J104" i="112"/>
  <c r="I104" i="112"/>
  <c r="H104" i="112"/>
  <c r="G104" i="112"/>
  <c r="F104" i="112"/>
  <c r="U103" i="112"/>
  <c r="AC103" i="112" s="1"/>
  <c r="T103" i="112"/>
  <c r="S103" i="112"/>
  <c r="R103" i="112"/>
  <c r="Q103" i="112"/>
  <c r="P103" i="112"/>
  <c r="O103" i="112"/>
  <c r="N103" i="112"/>
  <c r="M103" i="112"/>
  <c r="L103" i="112"/>
  <c r="K103" i="112"/>
  <c r="J103" i="112"/>
  <c r="I103" i="112"/>
  <c r="H103" i="112"/>
  <c r="G103" i="112"/>
  <c r="F103" i="112"/>
  <c r="U102" i="112"/>
  <c r="T102" i="112"/>
  <c r="S102" i="112"/>
  <c r="R102" i="112"/>
  <c r="Q102" i="112"/>
  <c r="P102" i="112"/>
  <c r="O102" i="112"/>
  <c r="N102" i="112"/>
  <c r="M102" i="112"/>
  <c r="L102" i="112"/>
  <c r="K102" i="112"/>
  <c r="J102" i="112"/>
  <c r="I102" i="112"/>
  <c r="H102" i="112"/>
  <c r="G102" i="112"/>
  <c r="F102" i="112"/>
  <c r="U101" i="112"/>
  <c r="T101" i="112"/>
  <c r="S101" i="112"/>
  <c r="R101" i="112"/>
  <c r="Q101" i="112"/>
  <c r="Y101" i="112" s="1"/>
  <c r="P101" i="112"/>
  <c r="O101" i="112"/>
  <c r="N101" i="112"/>
  <c r="M101" i="112"/>
  <c r="L101" i="112"/>
  <c r="K101" i="112"/>
  <c r="J101" i="112"/>
  <c r="I101" i="112"/>
  <c r="H101" i="112"/>
  <c r="G101" i="112"/>
  <c r="F101" i="112"/>
  <c r="U100" i="112"/>
  <c r="AC100" i="112" s="1"/>
  <c r="T100" i="112"/>
  <c r="S100" i="112"/>
  <c r="R100" i="112"/>
  <c r="Q100" i="112"/>
  <c r="P100" i="112"/>
  <c r="O100" i="112"/>
  <c r="N100" i="112"/>
  <c r="M100" i="112"/>
  <c r="L100" i="112"/>
  <c r="K100" i="112"/>
  <c r="J100" i="112"/>
  <c r="I100" i="112"/>
  <c r="H100" i="112"/>
  <c r="G100" i="112"/>
  <c r="F100" i="112"/>
  <c r="U99" i="112"/>
  <c r="T99" i="112"/>
  <c r="S99" i="112"/>
  <c r="R99" i="112"/>
  <c r="Q99" i="112"/>
  <c r="P99" i="112"/>
  <c r="O99" i="112"/>
  <c r="N99" i="112"/>
  <c r="U98" i="112"/>
  <c r="T98" i="112"/>
  <c r="S98" i="112"/>
  <c r="AA98" i="112" s="1"/>
  <c r="R98" i="112"/>
  <c r="Q98" i="112"/>
  <c r="Y98" i="112" s="1"/>
  <c r="P98" i="112"/>
  <c r="O98" i="112"/>
  <c r="N98" i="112"/>
  <c r="U97" i="112"/>
  <c r="T97" i="112"/>
  <c r="S97" i="112"/>
  <c r="R97" i="112"/>
  <c r="Z97" i="112" s="1"/>
  <c r="Q97" i="112"/>
  <c r="P97" i="112"/>
  <c r="O97" i="112"/>
  <c r="N97" i="112"/>
  <c r="M97" i="112"/>
  <c r="L97" i="112"/>
  <c r="K97" i="112"/>
  <c r="J97" i="112"/>
  <c r="I97" i="112"/>
  <c r="H97" i="112"/>
  <c r="G97" i="112"/>
  <c r="F97" i="112"/>
  <c r="U96" i="112"/>
  <c r="T96" i="112"/>
  <c r="S96" i="112"/>
  <c r="R96" i="112"/>
  <c r="Q96" i="112"/>
  <c r="P96" i="112"/>
  <c r="O96" i="112"/>
  <c r="N96" i="112"/>
  <c r="M96" i="112"/>
  <c r="L96" i="112"/>
  <c r="K96" i="112"/>
  <c r="J96" i="112"/>
  <c r="I96" i="112"/>
  <c r="H96" i="112"/>
  <c r="G96" i="112"/>
  <c r="F96" i="112"/>
  <c r="U95" i="112"/>
  <c r="T95" i="112"/>
  <c r="S95" i="112"/>
  <c r="R95" i="112"/>
  <c r="Q95" i="112"/>
  <c r="P95" i="112"/>
  <c r="O95" i="112"/>
  <c r="N95" i="112"/>
  <c r="M95" i="112"/>
  <c r="L95" i="112"/>
  <c r="K95" i="112"/>
  <c r="J95" i="112"/>
  <c r="I95" i="112"/>
  <c r="H95" i="112"/>
  <c r="G95" i="112"/>
  <c r="F95" i="112"/>
  <c r="U94" i="112"/>
  <c r="T94" i="112"/>
  <c r="S94" i="112"/>
  <c r="R94" i="112"/>
  <c r="Q94" i="112"/>
  <c r="P94" i="112"/>
  <c r="O94" i="112"/>
  <c r="N94" i="112"/>
  <c r="M94" i="112"/>
  <c r="L94" i="112"/>
  <c r="K94" i="112"/>
  <c r="J94" i="112"/>
  <c r="I94" i="112"/>
  <c r="H94" i="112"/>
  <c r="G94" i="112"/>
  <c r="F94" i="112"/>
  <c r="U93" i="112"/>
  <c r="T93" i="112"/>
  <c r="S93" i="112"/>
  <c r="R93" i="112"/>
  <c r="Q93" i="112"/>
  <c r="P93" i="112"/>
  <c r="O93" i="112"/>
  <c r="N93" i="112"/>
  <c r="M93" i="112"/>
  <c r="L93" i="112"/>
  <c r="K93" i="112"/>
  <c r="J93" i="112"/>
  <c r="I93" i="112"/>
  <c r="H93" i="112"/>
  <c r="G93" i="112"/>
  <c r="F93" i="112"/>
  <c r="U92" i="112"/>
  <c r="T92" i="112"/>
  <c r="S92" i="112"/>
  <c r="R92" i="112"/>
  <c r="Q92" i="112"/>
  <c r="P92" i="112"/>
  <c r="O92" i="112"/>
  <c r="W92" i="112" s="1"/>
  <c r="N92" i="112"/>
  <c r="M92" i="112"/>
  <c r="L92" i="112"/>
  <c r="K92" i="112"/>
  <c r="J92" i="112"/>
  <c r="I92" i="112"/>
  <c r="H92" i="112"/>
  <c r="G92" i="112"/>
  <c r="F92" i="112"/>
  <c r="U91" i="112"/>
  <c r="T91" i="112"/>
  <c r="S91" i="112"/>
  <c r="AA91" i="112" s="1"/>
  <c r="R91" i="112"/>
  <c r="Q91" i="112"/>
  <c r="P91" i="112"/>
  <c r="O91" i="112"/>
  <c r="N91" i="112"/>
  <c r="M91" i="112"/>
  <c r="L91" i="112"/>
  <c r="K91" i="112"/>
  <c r="J91" i="112"/>
  <c r="I91" i="112"/>
  <c r="H91" i="112"/>
  <c r="G91" i="112"/>
  <c r="F91" i="112"/>
  <c r="U90" i="112"/>
  <c r="T90" i="112"/>
  <c r="S90" i="112"/>
  <c r="R90" i="112"/>
  <c r="Q90" i="112"/>
  <c r="P90" i="112"/>
  <c r="O90" i="112"/>
  <c r="N90" i="112"/>
  <c r="M90" i="112"/>
  <c r="L90" i="112"/>
  <c r="K90" i="112"/>
  <c r="J90" i="112"/>
  <c r="I90" i="112"/>
  <c r="H90" i="112"/>
  <c r="G90" i="112"/>
  <c r="F90" i="112"/>
  <c r="U89" i="112"/>
  <c r="T89" i="112"/>
  <c r="S89" i="112"/>
  <c r="R89" i="112"/>
  <c r="Q89" i="112"/>
  <c r="P89" i="112"/>
  <c r="O89" i="112"/>
  <c r="W89" i="112" s="1"/>
  <c r="N89" i="112"/>
  <c r="M89" i="112"/>
  <c r="L89" i="112"/>
  <c r="K89" i="112"/>
  <c r="J89" i="112"/>
  <c r="I89" i="112"/>
  <c r="H89" i="112"/>
  <c r="G89" i="112"/>
  <c r="F89" i="112"/>
  <c r="U88" i="112"/>
  <c r="T88" i="112"/>
  <c r="S88" i="112"/>
  <c r="AA88" i="112" s="1"/>
  <c r="R88" i="112"/>
  <c r="Q88" i="112"/>
  <c r="P88" i="112"/>
  <c r="O88" i="112"/>
  <c r="N88" i="112"/>
  <c r="M88" i="112"/>
  <c r="L88" i="112"/>
  <c r="K88" i="112"/>
  <c r="J88" i="112"/>
  <c r="I88" i="112"/>
  <c r="H88" i="112"/>
  <c r="G88" i="112"/>
  <c r="F88" i="112"/>
  <c r="U87" i="112"/>
  <c r="T87" i="112"/>
  <c r="S87" i="112"/>
  <c r="R87" i="112"/>
  <c r="Q87" i="112"/>
  <c r="P87" i="112"/>
  <c r="O87" i="112"/>
  <c r="N87" i="112"/>
  <c r="M87" i="112"/>
  <c r="L87" i="112"/>
  <c r="K87" i="112"/>
  <c r="J87" i="112"/>
  <c r="I87" i="112"/>
  <c r="H87" i="112"/>
  <c r="G87" i="112"/>
  <c r="F87" i="112"/>
  <c r="U86" i="112"/>
  <c r="T86" i="112"/>
  <c r="S86" i="112"/>
  <c r="R86" i="112"/>
  <c r="Q86" i="112"/>
  <c r="P86" i="112"/>
  <c r="O86" i="112"/>
  <c r="N86" i="112"/>
  <c r="M86" i="112"/>
  <c r="L86" i="112"/>
  <c r="K86" i="112"/>
  <c r="J86" i="112"/>
  <c r="I86" i="112"/>
  <c r="H86" i="112"/>
  <c r="G86" i="112"/>
  <c r="F86" i="112"/>
  <c r="U85" i="112"/>
  <c r="T85" i="112"/>
  <c r="S85" i="112"/>
  <c r="R85" i="112"/>
  <c r="Q85" i="112"/>
  <c r="P85" i="112"/>
  <c r="O85" i="112"/>
  <c r="N85" i="112"/>
  <c r="M85" i="112"/>
  <c r="L85" i="112"/>
  <c r="K85" i="112"/>
  <c r="J85" i="112"/>
  <c r="I85" i="112"/>
  <c r="H85" i="112"/>
  <c r="G85" i="112"/>
  <c r="F85" i="112"/>
  <c r="U84" i="112"/>
  <c r="T84" i="112"/>
  <c r="S84" i="112"/>
  <c r="R84" i="112"/>
  <c r="Q84" i="112"/>
  <c r="P84" i="112"/>
  <c r="O84" i="112"/>
  <c r="N84" i="112"/>
  <c r="M84" i="112"/>
  <c r="L84" i="112"/>
  <c r="K84" i="112"/>
  <c r="J84" i="112"/>
  <c r="I84" i="112"/>
  <c r="H84" i="112"/>
  <c r="G84" i="112"/>
  <c r="F84" i="112"/>
  <c r="U83" i="112"/>
  <c r="T83" i="112"/>
  <c r="S83" i="112"/>
  <c r="R83" i="112"/>
  <c r="Q83" i="112"/>
  <c r="P83" i="112"/>
  <c r="O83" i="112"/>
  <c r="N83" i="112"/>
  <c r="M83" i="112"/>
  <c r="L83" i="112"/>
  <c r="K83" i="112"/>
  <c r="J83" i="112"/>
  <c r="I83" i="112"/>
  <c r="H83" i="112"/>
  <c r="G83" i="112"/>
  <c r="F83" i="112"/>
  <c r="U82" i="112"/>
  <c r="T82" i="112"/>
  <c r="S82" i="112"/>
  <c r="AA82" i="112" s="1"/>
  <c r="R82" i="112"/>
  <c r="Q82" i="112"/>
  <c r="P82" i="112"/>
  <c r="O82" i="112"/>
  <c r="N82" i="112"/>
  <c r="M82" i="112"/>
  <c r="L82" i="112"/>
  <c r="K82" i="112"/>
  <c r="J82" i="112"/>
  <c r="I82" i="112"/>
  <c r="H82" i="112"/>
  <c r="G82" i="112"/>
  <c r="F82" i="112"/>
  <c r="U81" i="112"/>
  <c r="T81" i="112"/>
  <c r="S81" i="112"/>
  <c r="R81" i="112"/>
  <c r="Q81" i="112"/>
  <c r="P81" i="112"/>
  <c r="O81" i="112"/>
  <c r="N81" i="112"/>
  <c r="U80" i="112"/>
  <c r="T80" i="112"/>
  <c r="S80" i="112"/>
  <c r="R80" i="112"/>
  <c r="Q80" i="112"/>
  <c r="P80" i="112"/>
  <c r="O80" i="112"/>
  <c r="N80" i="112"/>
  <c r="U79" i="112"/>
  <c r="T79" i="112"/>
  <c r="S79" i="112"/>
  <c r="R79" i="112"/>
  <c r="Q79" i="112"/>
  <c r="P79" i="112"/>
  <c r="O79" i="112"/>
  <c r="N79" i="112"/>
  <c r="M79" i="112"/>
  <c r="L79" i="112"/>
  <c r="K79" i="112"/>
  <c r="J79" i="112"/>
  <c r="I79" i="112"/>
  <c r="H79" i="112"/>
  <c r="G79" i="112"/>
  <c r="F79" i="112"/>
  <c r="U78" i="112"/>
  <c r="T78" i="112"/>
  <c r="S78" i="112"/>
  <c r="R78" i="112"/>
  <c r="Q78" i="112"/>
  <c r="P78" i="112"/>
  <c r="O78" i="112"/>
  <c r="N78" i="112"/>
  <c r="M78" i="112"/>
  <c r="L78" i="112"/>
  <c r="K78" i="112"/>
  <c r="J78" i="112"/>
  <c r="I78" i="112"/>
  <c r="H78" i="112"/>
  <c r="G78" i="112"/>
  <c r="F78" i="112"/>
  <c r="U77" i="112"/>
  <c r="T77" i="112"/>
  <c r="S77" i="112"/>
  <c r="R77" i="112"/>
  <c r="Q77" i="112"/>
  <c r="Y77" i="112" s="1"/>
  <c r="P77" i="112"/>
  <c r="O77" i="112"/>
  <c r="N77" i="112"/>
  <c r="M77" i="112"/>
  <c r="L77" i="112"/>
  <c r="K77" i="112"/>
  <c r="J77" i="112"/>
  <c r="I77" i="112"/>
  <c r="H77" i="112"/>
  <c r="G77" i="112"/>
  <c r="F77" i="112"/>
  <c r="U76" i="112"/>
  <c r="T76" i="112"/>
  <c r="S76" i="112"/>
  <c r="R76" i="112"/>
  <c r="Q76" i="112"/>
  <c r="P76" i="112"/>
  <c r="O76" i="112"/>
  <c r="N76" i="112"/>
  <c r="M76" i="112"/>
  <c r="L76" i="112"/>
  <c r="K76" i="112"/>
  <c r="J76" i="112"/>
  <c r="I76" i="112"/>
  <c r="H76" i="112"/>
  <c r="G76" i="112"/>
  <c r="F76" i="112"/>
  <c r="U75" i="112"/>
  <c r="T75" i="112"/>
  <c r="S75" i="112"/>
  <c r="R75" i="112"/>
  <c r="Q75" i="112"/>
  <c r="P75" i="112"/>
  <c r="O75" i="112"/>
  <c r="N75" i="112"/>
  <c r="M75" i="112"/>
  <c r="L75" i="112"/>
  <c r="K75" i="112"/>
  <c r="J75" i="112"/>
  <c r="I75" i="112"/>
  <c r="H75" i="112"/>
  <c r="G75" i="112"/>
  <c r="F75" i="112"/>
  <c r="U74" i="112"/>
  <c r="T74" i="112"/>
  <c r="S74" i="112"/>
  <c r="R74" i="112"/>
  <c r="Q74" i="112"/>
  <c r="P74" i="112"/>
  <c r="O74" i="112"/>
  <c r="N74" i="112"/>
  <c r="M74" i="112"/>
  <c r="L74" i="112"/>
  <c r="K74" i="112"/>
  <c r="J74" i="112"/>
  <c r="I74" i="112"/>
  <c r="H74" i="112"/>
  <c r="G74" i="112"/>
  <c r="F74" i="112"/>
  <c r="U73" i="112"/>
  <c r="T73" i="112"/>
  <c r="S73" i="112"/>
  <c r="R73" i="112"/>
  <c r="Q73" i="112"/>
  <c r="P73" i="112"/>
  <c r="O73" i="112"/>
  <c r="N73" i="112"/>
  <c r="M73" i="112"/>
  <c r="L73" i="112"/>
  <c r="K73" i="112"/>
  <c r="J73" i="112"/>
  <c r="I73" i="112"/>
  <c r="H73" i="112"/>
  <c r="G73" i="112"/>
  <c r="F73" i="112"/>
  <c r="U72" i="112"/>
  <c r="T72" i="112"/>
  <c r="S72" i="112"/>
  <c r="R72" i="112"/>
  <c r="Q72" i="112"/>
  <c r="P72" i="112"/>
  <c r="O72" i="112"/>
  <c r="N72" i="112"/>
  <c r="M72" i="112"/>
  <c r="L72" i="112"/>
  <c r="K72" i="112"/>
  <c r="J72" i="112"/>
  <c r="I72" i="112"/>
  <c r="H72" i="112"/>
  <c r="G72" i="112"/>
  <c r="F72" i="112"/>
  <c r="U71" i="112"/>
  <c r="T71" i="112"/>
  <c r="S71" i="112"/>
  <c r="R71" i="112"/>
  <c r="Q71" i="112"/>
  <c r="Y71" i="112" s="1"/>
  <c r="P71" i="112"/>
  <c r="O71" i="112"/>
  <c r="N71" i="112"/>
  <c r="M71" i="112"/>
  <c r="L71" i="112"/>
  <c r="K71" i="112"/>
  <c r="J71" i="112"/>
  <c r="I71" i="112"/>
  <c r="H71" i="112"/>
  <c r="G71" i="112"/>
  <c r="F71" i="112"/>
  <c r="U70" i="112"/>
  <c r="T70" i="112"/>
  <c r="S70" i="112"/>
  <c r="R70" i="112"/>
  <c r="Q70" i="112"/>
  <c r="P70" i="112"/>
  <c r="O70" i="112"/>
  <c r="N70" i="112"/>
  <c r="M70" i="112"/>
  <c r="L70" i="112"/>
  <c r="K70" i="112"/>
  <c r="J70" i="112"/>
  <c r="I70" i="112"/>
  <c r="H70" i="112"/>
  <c r="G70" i="112"/>
  <c r="F70" i="112"/>
  <c r="U69" i="112"/>
  <c r="T69" i="112"/>
  <c r="S69" i="112"/>
  <c r="R69" i="112"/>
  <c r="Q69" i="112"/>
  <c r="P69" i="112"/>
  <c r="O69" i="112"/>
  <c r="N69" i="112"/>
  <c r="M69" i="112"/>
  <c r="L69" i="112"/>
  <c r="K69" i="112"/>
  <c r="J69" i="112"/>
  <c r="I69" i="112"/>
  <c r="H69" i="112"/>
  <c r="G69" i="112"/>
  <c r="F69" i="112"/>
  <c r="U68" i="112"/>
  <c r="T68" i="112"/>
  <c r="S68" i="112"/>
  <c r="R68" i="112"/>
  <c r="Q68" i="112"/>
  <c r="P68" i="112"/>
  <c r="O68" i="112"/>
  <c r="N68" i="112"/>
  <c r="M68" i="112"/>
  <c r="L68" i="112"/>
  <c r="K68" i="112"/>
  <c r="J68" i="112"/>
  <c r="I68" i="112"/>
  <c r="H68" i="112"/>
  <c r="G68" i="112"/>
  <c r="F68" i="112"/>
  <c r="U67" i="112"/>
  <c r="T67" i="112"/>
  <c r="S67" i="112"/>
  <c r="R67" i="112"/>
  <c r="Q67" i="112"/>
  <c r="P67" i="112"/>
  <c r="O67" i="112"/>
  <c r="N67" i="112"/>
  <c r="M67" i="112"/>
  <c r="L67" i="112"/>
  <c r="K67" i="112"/>
  <c r="J67" i="112"/>
  <c r="I67" i="112"/>
  <c r="H67" i="112"/>
  <c r="G67" i="112"/>
  <c r="F67" i="112"/>
  <c r="U66" i="112"/>
  <c r="T66" i="112"/>
  <c r="S66" i="112"/>
  <c r="R66" i="112"/>
  <c r="Q66" i="112"/>
  <c r="P66" i="112"/>
  <c r="O66" i="112"/>
  <c r="N66" i="112"/>
  <c r="M66" i="112"/>
  <c r="L66" i="112"/>
  <c r="K66" i="112"/>
  <c r="J66" i="112"/>
  <c r="I66" i="112"/>
  <c r="H66" i="112"/>
  <c r="G66" i="112"/>
  <c r="F66" i="112"/>
  <c r="U65" i="112"/>
  <c r="T65" i="112"/>
  <c r="S65" i="112"/>
  <c r="R65" i="112"/>
  <c r="Q65" i="112"/>
  <c r="P65" i="112"/>
  <c r="O65" i="112"/>
  <c r="N65" i="112"/>
  <c r="M65" i="112"/>
  <c r="L65" i="112"/>
  <c r="K65" i="112"/>
  <c r="J65" i="112"/>
  <c r="I65" i="112"/>
  <c r="H65" i="112"/>
  <c r="G65" i="112"/>
  <c r="F65" i="112"/>
  <c r="U64" i="112"/>
  <c r="T64" i="112"/>
  <c r="S64" i="112"/>
  <c r="R64" i="112"/>
  <c r="Q64" i="112"/>
  <c r="P64" i="112"/>
  <c r="O64" i="112"/>
  <c r="N64" i="112"/>
  <c r="M64" i="112"/>
  <c r="L64" i="112"/>
  <c r="K64" i="112"/>
  <c r="J64" i="112"/>
  <c r="I64" i="112"/>
  <c r="H64" i="112"/>
  <c r="G64" i="112"/>
  <c r="F64" i="112"/>
  <c r="U63" i="112"/>
  <c r="T63" i="112"/>
  <c r="S63" i="112"/>
  <c r="R63" i="112"/>
  <c r="Q63" i="112"/>
  <c r="P63" i="112"/>
  <c r="O63" i="112"/>
  <c r="N63" i="112"/>
  <c r="U62" i="112"/>
  <c r="T62" i="112"/>
  <c r="S62" i="112"/>
  <c r="R62" i="112"/>
  <c r="Q62" i="112"/>
  <c r="P62" i="112"/>
  <c r="O62" i="112"/>
  <c r="N62" i="112"/>
  <c r="U61" i="112"/>
  <c r="T61" i="112"/>
  <c r="S61" i="112"/>
  <c r="R61" i="112"/>
  <c r="Q61" i="112"/>
  <c r="Y61" i="112" s="1"/>
  <c r="P61" i="112"/>
  <c r="O61" i="112"/>
  <c r="N61" i="112"/>
  <c r="M61" i="112"/>
  <c r="L61" i="112"/>
  <c r="K61" i="112"/>
  <c r="J61" i="112"/>
  <c r="I61" i="112"/>
  <c r="H61" i="112"/>
  <c r="G61" i="112"/>
  <c r="F61" i="112"/>
  <c r="U60" i="112"/>
  <c r="T60" i="112"/>
  <c r="S60" i="112"/>
  <c r="R60" i="112"/>
  <c r="Q60" i="112"/>
  <c r="P60" i="112"/>
  <c r="O60" i="112"/>
  <c r="N60" i="112"/>
  <c r="M60" i="112"/>
  <c r="L60" i="112"/>
  <c r="K60" i="112"/>
  <c r="J60" i="112"/>
  <c r="I60" i="112"/>
  <c r="H60" i="112"/>
  <c r="G60" i="112"/>
  <c r="F60" i="112"/>
  <c r="U59" i="112"/>
  <c r="T59" i="112"/>
  <c r="S59" i="112"/>
  <c r="R59" i="112"/>
  <c r="Q59" i="112"/>
  <c r="P59" i="112"/>
  <c r="O59" i="112"/>
  <c r="N59" i="112"/>
  <c r="M59" i="112"/>
  <c r="L59" i="112"/>
  <c r="K59" i="112"/>
  <c r="J59" i="112"/>
  <c r="I59" i="112"/>
  <c r="H59" i="112"/>
  <c r="G59" i="112"/>
  <c r="F59" i="112"/>
  <c r="U58" i="112"/>
  <c r="T58" i="112"/>
  <c r="S58" i="112"/>
  <c r="R58" i="112"/>
  <c r="Q58" i="112"/>
  <c r="P58" i="112"/>
  <c r="O58" i="112"/>
  <c r="N58" i="112"/>
  <c r="M58" i="112"/>
  <c r="L58" i="112"/>
  <c r="K58" i="112"/>
  <c r="J58" i="112"/>
  <c r="I58" i="112"/>
  <c r="H58" i="112"/>
  <c r="G58" i="112"/>
  <c r="F58" i="112"/>
  <c r="U57" i="112"/>
  <c r="AC57" i="112" s="1"/>
  <c r="T57" i="112"/>
  <c r="S57" i="112"/>
  <c r="R57" i="112"/>
  <c r="Q57" i="112"/>
  <c r="P57" i="112"/>
  <c r="O57" i="112"/>
  <c r="N57" i="112"/>
  <c r="M57" i="112"/>
  <c r="L57" i="112"/>
  <c r="K57" i="112"/>
  <c r="J57" i="112"/>
  <c r="I57" i="112"/>
  <c r="H57" i="112"/>
  <c r="G57" i="112"/>
  <c r="F57" i="112"/>
  <c r="U56" i="112"/>
  <c r="T56" i="112"/>
  <c r="S56" i="112"/>
  <c r="R56" i="112"/>
  <c r="Q56" i="112"/>
  <c r="P56" i="112"/>
  <c r="O56" i="112"/>
  <c r="N56" i="112"/>
  <c r="M56" i="112"/>
  <c r="L56" i="112"/>
  <c r="K56" i="112"/>
  <c r="J56" i="112"/>
  <c r="I56" i="112"/>
  <c r="H56" i="112"/>
  <c r="G56" i="112"/>
  <c r="F56" i="112"/>
  <c r="U55" i="112"/>
  <c r="T55" i="112"/>
  <c r="S55" i="112"/>
  <c r="R55" i="112"/>
  <c r="Q55" i="112"/>
  <c r="P55" i="112"/>
  <c r="O55" i="112"/>
  <c r="N55" i="112"/>
  <c r="M55" i="112"/>
  <c r="L55" i="112"/>
  <c r="K55" i="112"/>
  <c r="J55" i="112"/>
  <c r="I55" i="112"/>
  <c r="H55" i="112"/>
  <c r="G55" i="112"/>
  <c r="F55" i="112"/>
  <c r="U54" i="112"/>
  <c r="AC54" i="112" s="1"/>
  <c r="T54" i="112"/>
  <c r="S54" i="112"/>
  <c r="R54" i="112"/>
  <c r="Q54" i="112"/>
  <c r="P54" i="112"/>
  <c r="O54" i="112"/>
  <c r="N54" i="112"/>
  <c r="M54" i="112"/>
  <c r="L54" i="112"/>
  <c r="K54" i="112"/>
  <c r="J54" i="112"/>
  <c r="I54" i="112"/>
  <c r="H54" i="112"/>
  <c r="G54" i="112"/>
  <c r="F54" i="112"/>
  <c r="U53" i="112"/>
  <c r="T53" i="112"/>
  <c r="S53" i="112"/>
  <c r="R53" i="112"/>
  <c r="Q53" i="112"/>
  <c r="P53" i="112"/>
  <c r="O53" i="112"/>
  <c r="N53" i="112"/>
  <c r="M53" i="112"/>
  <c r="L53" i="112"/>
  <c r="K53" i="112"/>
  <c r="J53" i="112"/>
  <c r="I53" i="112"/>
  <c r="H53" i="112"/>
  <c r="G53" i="112"/>
  <c r="F53" i="112"/>
  <c r="U52" i="112"/>
  <c r="T52" i="112"/>
  <c r="S52" i="112"/>
  <c r="R52" i="112"/>
  <c r="Q52" i="112"/>
  <c r="P52" i="112"/>
  <c r="O52" i="112"/>
  <c r="N52" i="112"/>
  <c r="M52" i="112"/>
  <c r="L52" i="112"/>
  <c r="K52" i="112"/>
  <c r="J52" i="112"/>
  <c r="I52" i="112"/>
  <c r="H52" i="112"/>
  <c r="G52" i="112"/>
  <c r="F52" i="112"/>
  <c r="U51" i="112"/>
  <c r="T51" i="112"/>
  <c r="S51" i="112"/>
  <c r="R51" i="112"/>
  <c r="Q51" i="112"/>
  <c r="P51" i="112"/>
  <c r="O51" i="112"/>
  <c r="N51" i="112"/>
  <c r="M51" i="112"/>
  <c r="L51" i="112"/>
  <c r="K51" i="112"/>
  <c r="J51" i="112"/>
  <c r="I51" i="112"/>
  <c r="H51" i="112"/>
  <c r="G51" i="112"/>
  <c r="F51" i="112"/>
  <c r="U50" i="112"/>
  <c r="T50" i="112"/>
  <c r="S50" i="112"/>
  <c r="R50" i="112"/>
  <c r="Q50" i="112"/>
  <c r="P50" i="112"/>
  <c r="O50" i="112"/>
  <c r="N50" i="112"/>
  <c r="M50" i="112"/>
  <c r="L50" i="112"/>
  <c r="K50" i="112"/>
  <c r="J50" i="112"/>
  <c r="I50" i="112"/>
  <c r="H50" i="112"/>
  <c r="G50" i="112"/>
  <c r="F50" i="112"/>
  <c r="U49" i="112"/>
  <c r="T49" i="112"/>
  <c r="S49" i="112"/>
  <c r="R49" i="112"/>
  <c r="Q49" i="112"/>
  <c r="P49" i="112"/>
  <c r="O49" i="112"/>
  <c r="N49" i="112"/>
  <c r="M49" i="112"/>
  <c r="L49" i="112"/>
  <c r="K49" i="112"/>
  <c r="J49" i="112"/>
  <c r="I49" i="112"/>
  <c r="H49" i="112"/>
  <c r="G49" i="112"/>
  <c r="F49" i="112"/>
  <c r="U48" i="112"/>
  <c r="T48" i="112"/>
  <c r="S48" i="112"/>
  <c r="R48" i="112"/>
  <c r="Q48" i="112"/>
  <c r="P48" i="112"/>
  <c r="O48" i="112"/>
  <c r="N48" i="112"/>
  <c r="M48" i="112"/>
  <c r="L48" i="112"/>
  <c r="K48" i="112"/>
  <c r="J48" i="112"/>
  <c r="I48" i="112"/>
  <c r="H48" i="112"/>
  <c r="G48" i="112"/>
  <c r="F48" i="112"/>
  <c r="U47" i="112"/>
  <c r="T47" i="112"/>
  <c r="S47" i="112"/>
  <c r="R47" i="112"/>
  <c r="Q47" i="112"/>
  <c r="P47" i="112"/>
  <c r="O47" i="112"/>
  <c r="N47" i="112"/>
  <c r="M47" i="112"/>
  <c r="L47" i="112"/>
  <c r="K47" i="112"/>
  <c r="J47" i="112"/>
  <c r="I47" i="112"/>
  <c r="H47" i="112"/>
  <c r="G47" i="112"/>
  <c r="F47" i="112"/>
  <c r="U46" i="112"/>
  <c r="T46" i="112"/>
  <c r="S46" i="112"/>
  <c r="R46" i="112"/>
  <c r="Q46" i="112"/>
  <c r="P46" i="112"/>
  <c r="O46" i="112"/>
  <c r="N46" i="112"/>
  <c r="M46" i="112"/>
  <c r="L46" i="112"/>
  <c r="K46" i="112"/>
  <c r="J46" i="112"/>
  <c r="I46" i="112"/>
  <c r="H46" i="112"/>
  <c r="G46" i="112"/>
  <c r="F46" i="112"/>
  <c r="U45" i="112"/>
  <c r="AC45" i="112" s="1"/>
  <c r="T45" i="112"/>
  <c r="S45" i="112"/>
  <c r="R45" i="112"/>
  <c r="Q45" i="112"/>
  <c r="P45" i="112"/>
  <c r="O45" i="112"/>
  <c r="N45" i="112"/>
  <c r="U44" i="112"/>
  <c r="T44" i="112"/>
  <c r="S44" i="112"/>
  <c r="R44" i="112"/>
  <c r="Q44" i="112"/>
  <c r="P44" i="112"/>
  <c r="O44" i="112"/>
  <c r="N44" i="112"/>
  <c r="U43" i="112"/>
  <c r="T43" i="112"/>
  <c r="S43" i="112"/>
  <c r="R43" i="112"/>
  <c r="Q43" i="112"/>
  <c r="P43" i="112"/>
  <c r="O43" i="112"/>
  <c r="N43" i="112"/>
  <c r="M43" i="112"/>
  <c r="L43" i="112"/>
  <c r="K43" i="112"/>
  <c r="J43" i="112"/>
  <c r="I43" i="112"/>
  <c r="H43" i="112"/>
  <c r="G43" i="112"/>
  <c r="F43" i="112"/>
  <c r="U42" i="112"/>
  <c r="T42" i="112"/>
  <c r="S42" i="112"/>
  <c r="R42" i="112"/>
  <c r="Q42" i="112"/>
  <c r="P42" i="112"/>
  <c r="O42" i="112"/>
  <c r="N42" i="112"/>
  <c r="M42" i="112"/>
  <c r="L42" i="112"/>
  <c r="K42" i="112"/>
  <c r="J42" i="112"/>
  <c r="I42" i="112"/>
  <c r="H42" i="112"/>
  <c r="G42" i="112"/>
  <c r="F42" i="112"/>
  <c r="U41" i="112"/>
  <c r="T41" i="112"/>
  <c r="S41" i="112"/>
  <c r="R41" i="112"/>
  <c r="Q41" i="112"/>
  <c r="P41" i="112"/>
  <c r="O41" i="112"/>
  <c r="N41" i="112"/>
  <c r="M41" i="112"/>
  <c r="L41" i="112"/>
  <c r="K41" i="112"/>
  <c r="J41" i="112"/>
  <c r="I41" i="112"/>
  <c r="H41" i="112"/>
  <c r="G41" i="112"/>
  <c r="F41" i="112"/>
  <c r="U40" i="112"/>
  <c r="T40" i="112"/>
  <c r="S40" i="112"/>
  <c r="R40" i="112"/>
  <c r="Q40" i="112"/>
  <c r="P40" i="112"/>
  <c r="O40" i="112"/>
  <c r="N40" i="112"/>
  <c r="M40" i="112"/>
  <c r="L40" i="112"/>
  <c r="K40" i="112"/>
  <c r="J40" i="112"/>
  <c r="I40" i="112"/>
  <c r="H40" i="112"/>
  <c r="G40" i="112"/>
  <c r="F40" i="112"/>
  <c r="U39" i="112"/>
  <c r="T39" i="112"/>
  <c r="S39" i="112"/>
  <c r="R39" i="112"/>
  <c r="Q39" i="112"/>
  <c r="P39" i="112"/>
  <c r="O39" i="112"/>
  <c r="N39" i="112"/>
  <c r="M39" i="112"/>
  <c r="L39" i="112"/>
  <c r="K39" i="112"/>
  <c r="J39" i="112"/>
  <c r="I39" i="112"/>
  <c r="H39" i="112"/>
  <c r="G39" i="112"/>
  <c r="F39" i="112"/>
  <c r="U38" i="112"/>
  <c r="T38" i="112"/>
  <c r="S38" i="112"/>
  <c r="R38" i="112"/>
  <c r="Q38" i="112"/>
  <c r="P38" i="112"/>
  <c r="O38" i="112"/>
  <c r="N38" i="112"/>
  <c r="M38" i="112"/>
  <c r="L38" i="112"/>
  <c r="K38" i="112"/>
  <c r="J38" i="112"/>
  <c r="I38" i="112"/>
  <c r="H38" i="112"/>
  <c r="G38" i="112"/>
  <c r="F38" i="112"/>
  <c r="U37" i="112"/>
  <c r="T37" i="112"/>
  <c r="S37" i="112"/>
  <c r="R37" i="112"/>
  <c r="Q37" i="112"/>
  <c r="P37" i="112"/>
  <c r="O37" i="112"/>
  <c r="N37" i="112"/>
  <c r="M37" i="112"/>
  <c r="L37" i="112"/>
  <c r="K37" i="112"/>
  <c r="J37" i="112"/>
  <c r="I37" i="112"/>
  <c r="H37" i="112"/>
  <c r="G37" i="112"/>
  <c r="F37" i="112"/>
  <c r="U36" i="112"/>
  <c r="T36" i="112"/>
  <c r="S36" i="112"/>
  <c r="R36" i="112"/>
  <c r="Q36" i="112"/>
  <c r="P36" i="112"/>
  <c r="O36" i="112"/>
  <c r="N36" i="112"/>
  <c r="M36" i="112"/>
  <c r="L36" i="112"/>
  <c r="K36" i="112"/>
  <c r="J36" i="112"/>
  <c r="I36" i="112"/>
  <c r="H36" i="112"/>
  <c r="G36" i="112"/>
  <c r="F36" i="112"/>
  <c r="U35" i="112"/>
  <c r="T35" i="112"/>
  <c r="S35" i="112"/>
  <c r="R35" i="112"/>
  <c r="Q35" i="112"/>
  <c r="P35" i="112"/>
  <c r="O35" i="112"/>
  <c r="N35" i="112"/>
  <c r="M35" i="112"/>
  <c r="L35" i="112"/>
  <c r="K35" i="112"/>
  <c r="J35" i="112"/>
  <c r="I35" i="112"/>
  <c r="H35" i="112"/>
  <c r="G35" i="112"/>
  <c r="F35" i="112"/>
  <c r="U34" i="112"/>
  <c r="T34" i="112"/>
  <c r="S34" i="112"/>
  <c r="R34" i="112"/>
  <c r="Q34" i="112"/>
  <c r="P34" i="112"/>
  <c r="O34" i="112"/>
  <c r="N34" i="112"/>
  <c r="M34" i="112"/>
  <c r="L34" i="112"/>
  <c r="K34" i="112"/>
  <c r="J34" i="112"/>
  <c r="I34" i="112"/>
  <c r="H34" i="112"/>
  <c r="G34" i="112"/>
  <c r="F34" i="112"/>
  <c r="U33" i="112"/>
  <c r="T33" i="112"/>
  <c r="S33" i="112"/>
  <c r="R33" i="112"/>
  <c r="Q33" i="112"/>
  <c r="P33" i="112"/>
  <c r="O33" i="112"/>
  <c r="N33" i="112"/>
  <c r="M33" i="112"/>
  <c r="L33" i="112"/>
  <c r="K33" i="112"/>
  <c r="J33" i="112"/>
  <c r="I33" i="112"/>
  <c r="H33" i="112"/>
  <c r="G33" i="112"/>
  <c r="F33" i="112"/>
  <c r="U32" i="112"/>
  <c r="T32" i="112"/>
  <c r="S32" i="112"/>
  <c r="R32" i="112"/>
  <c r="Q32" i="112"/>
  <c r="P32" i="112"/>
  <c r="O32" i="112"/>
  <c r="N32" i="112"/>
  <c r="M32" i="112"/>
  <c r="L32" i="112"/>
  <c r="K32" i="112"/>
  <c r="J32" i="112"/>
  <c r="I32" i="112"/>
  <c r="H32" i="112"/>
  <c r="G32" i="112"/>
  <c r="F32" i="112"/>
  <c r="U31" i="112"/>
  <c r="T31" i="112"/>
  <c r="S31" i="112"/>
  <c r="R31" i="112"/>
  <c r="Q31" i="112"/>
  <c r="P31" i="112"/>
  <c r="O31" i="112"/>
  <c r="N31" i="112"/>
  <c r="M31" i="112"/>
  <c r="L31" i="112"/>
  <c r="K31" i="112"/>
  <c r="J31" i="112"/>
  <c r="I31" i="112"/>
  <c r="H31" i="112"/>
  <c r="G31" i="112"/>
  <c r="F31" i="112"/>
  <c r="U30" i="112"/>
  <c r="T30" i="112"/>
  <c r="S30" i="112"/>
  <c r="R30" i="112"/>
  <c r="Q30" i="112"/>
  <c r="P30" i="112"/>
  <c r="O30" i="112"/>
  <c r="N30" i="112"/>
  <c r="M30" i="112"/>
  <c r="L30" i="112"/>
  <c r="K30" i="112"/>
  <c r="J30" i="112"/>
  <c r="I30" i="112"/>
  <c r="H30" i="112"/>
  <c r="G30" i="112"/>
  <c r="F30" i="112"/>
  <c r="E191" i="112"/>
  <c r="E190" i="112"/>
  <c r="E189" i="112"/>
  <c r="E188" i="112"/>
  <c r="E187" i="112"/>
  <c r="E186" i="112"/>
  <c r="E185" i="112"/>
  <c r="E184" i="112"/>
  <c r="D184" i="112"/>
  <c r="D185" i="112" s="1"/>
  <c r="D186" i="112" s="1"/>
  <c r="D187" i="112" s="1"/>
  <c r="D188" i="112" s="1"/>
  <c r="D189" i="112" s="1"/>
  <c r="D190" i="112" s="1"/>
  <c r="D191" i="112" s="1"/>
  <c r="E183" i="112"/>
  <c r="D175" i="112"/>
  <c r="D176" i="112" s="1"/>
  <c r="D177" i="112" s="1"/>
  <c r="D178" i="112" s="1"/>
  <c r="D179" i="112" s="1"/>
  <c r="D180" i="112" s="1"/>
  <c r="D181" i="112" s="1"/>
  <c r="D182" i="112" s="1"/>
  <c r="C175" i="112"/>
  <c r="C176" i="112" s="1"/>
  <c r="C177" i="112" s="1"/>
  <c r="C178" i="112" s="1"/>
  <c r="C179" i="112" s="1"/>
  <c r="C180" i="112" s="1"/>
  <c r="C181" i="112" s="1"/>
  <c r="C182" i="112" s="1"/>
  <c r="C183" i="112" s="1"/>
  <c r="C184" i="112" s="1"/>
  <c r="C185" i="112" s="1"/>
  <c r="C186" i="112" s="1"/>
  <c r="C187" i="112" s="1"/>
  <c r="C188" i="112" s="1"/>
  <c r="C189" i="112" s="1"/>
  <c r="C190" i="112" s="1"/>
  <c r="C191" i="112" s="1"/>
  <c r="B175" i="112"/>
  <c r="B176" i="112" s="1"/>
  <c r="B177" i="112" s="1"/>
  <c r="B178" i="112" s="1"/>
  <c r="B179" i="112" s="1"/>
  <c r="B180" i="112" s="1"/>
  <c r="B181" i="112" s="1"/>
  <c r="B182" i="112" s="1"/>
  <c r="B183" i="112" s="1"/>
  <c r="B184" i="112" s="1"/>
  <c r="B185" i="112" s="1"/>
  <c r="B186" i="112" s="1"/>
  <c r="B187" i="112" s="1"/>
  <c r="B188" i="112" s="1"/>
  <c r="B189" i="112" s="1"/>
  <c r="B190" i="112" s="1"/>
  <c r="B191" i="112" s="1"/>
  <c r="E173" i="112"/>
  <c r="E172" i="112"/>
  <c r="E171" i="112"/>
  <c r="E170" i="112"/>
  <c r="E169" i="112"/>
  <c r="E168" i="112"/>
  <c r="E167" i="112"/>
  <c r="E166" i="112"/>
  <c r="D166" i="112"/>
  <c r="D167" i="112" s="1"/>
  <c r="D168" i="112" s="1"/>
  <c r="D169" i="112" s="1"/>
  <c r="D170" i="112" s="1"/>
  <c r="D171" i="112" s="1"/>
  <c r="D172" i="112" s="1"/>
  <c r="D173" i="112" s="1"/>
  <c r="E165" i="112"/>
  <c r="D157" i="112"/>
  <c r="D158" i="112" s="1"/>
  <c r="D159" i="112" s="1"/>
  <c r="D160" i="112" s="1"/>
  <c r="D161" i="112" s="1"/>
  <c r="D162" i="112" s="1"/>
  <c r="D163" i="112" s="1"/>
  <c r="D164" i="112" s="1"/>
  <c r="C157" i="112"/>
  <c r="C158" i="112" s="1"/>
  <c r="C159" i="112" s="1"/>
  <c r="C160" i="112" s="1"/>
  <c r="C161" i="112" s="1"/>
  <c r="C162" i="112" s="1"/>
  <c r="C163" i="112" s="1"/>
  <c r="C164" i="112" s="1"/>
  <c r="C165" i="112" s="1"/>
  <c r="C166" i="112" s="1"/>
  <c r="C167" i="112" s="1"/>
  <c r="C168" i="112" s="1"/>
  <c r="C169" i="112" s="1"/>
  <c r="C170" i="112" s="1"/>
  <c r="C171" i="112" s="1"/>
  <c r="C172" i="112" s="1"/>
  <c r="C173" i="112" s="1"/>
  <c r="B157" i="112"/>
  <c r="B158" i="112" s="1"/>
  <c r="B159" i="112" s="1"/>
  <c r="B160" i="112" s="1"/>
  <c r="B161" i="112" s="1"/>
  <c r="B162" i="112" s="1"/>
  <c r="B163" i="112" s="1"/>
  <c r="B164" i="112" s="1"/>
  <c r="B165" i="112" s="1"/>
  <c r="B166" i="112" s="1"/>
  <c r="B167" i="112" s="1"/>
  <c r="B168" i="112" s="1"/>
  <c r="B169" i="112" s="1"/>
  <c r="B170" i="112" s="1"/>
  <c r="B171" i="112" s="1"/>
  <c r="B172" i="112" s="1"/>
  <c r="B173" i="112" s="1"/>
  <c r="E155" i="112"/>
  <c r="E154" i="112"/>
  <c r="E153" i="112"/>
  <c r="E152" i="112"/>
  <c r="E151" i="112"/>
  <c r="E150" i="112"/>
  <c r="X149" i="112"/>
  <c r="W149" i="112"/>
  <c r="E149" i="112"/>
  <c r="E148" i="112"/>
  <c r="D148" i="112"/>
  <c r="D149" i="112" s="1"/>
  <c r="D150" i="112" s="1"/>
  <c r="D151" i="112" s="1"/>
  <c r="D152" i="112" s="1"/>
  <c r="D153" i="112" s="1"/>
  <c r="D154" i="112" s="1"/>
  <c r="D155" i="112" s="1"/>
  <c r="E147" i="112"/>
  <c r="D139" i="112"/>
  <c r="D140" i="112" s="1"/>
  <c r="D141" i="112" s="1"/>
  <c r="D142" i="112" s="1"/>
  <c r="D143" i="112" s="1"/>
  <c r="D144" i="112" s="1"/>
  <c r="D145" i="112" s="1"/>
  <c r="D146" i="112" s="1"/>
  <c r="B139" i="112"/>
  <c r="B140" i="112" s="1"/>
  <c r="B141" i="112" s="1"/>
  <c r="B142" i="112" s="1"/>
  <c r="B143" i="112" s="1"/>
  <c r="B144" i="112" s="1"/>
  <c r="B145" i="112" s="1"/>
  <c r="B146" i="112" s="1"/>
  <c r="B147" i="112" s="1"/>
  <c r="B148" i="112" s="1"/>
  <c r="B149" i="112" s="1"/>
  <c r="B150" i="112" s="1"/>
  <c r="B151" i="112" s="1"/>
  <c r="B152" i="112" s="1"/>
  <c r="B153" i="112" s="1"/>
  <c r="B154" i="112" s="1"/>
  <c r="B155" i="112" s="1"/>
  <c r="E137" i="112"/>
  <c r="AB136" i="112"/>
  <c r="E136" i="112"/>
  <c r="E135" i="112"/>
  <c r="E134" i="112"/>
  <c r="E133" i="112"/>
  <c r="E132" i="112"/>
  <c r="E131" i="112"/>
  <c r="E130" i="112"/>
  <c r="D130" i="112"/>
  <c r="D131" i="112" s="1"/>
  <c r="D132" i="112" s="1"/>
  <c r="D133" i="112" s="1"/>
  <c r="D134" i="112" s="1"/>
  <c r="D135" i="112" s="1"/>
  <c r="D136" i="112" s="1"/>
  <c r="D137" i="112" s="1"/>
  <c r="E129" i="112"/>
  <c r="X127" i="112"/>
  <c r="D121" i="112"/>
  <c r="D122" i="112" s="1"/>
  <c r="D123" i="112" s="1"/>
  <c r="D124" i="112" s="1"/>
  <c r="D125" i="112" s="1"/>
  <c r="D126" i="112" s="1"/>
  <c r="D127" i="112" s="1"/>
  <c r="D128" i="112" s="1"/>
  <c r="C121" i="112"/>
  <c r="C122" i="112" s="1"/>
  <c r="C123" i="112" s="1"/>
  <c r="C124" i="112" s="1"/>
  <c r="C125" i="112" s="1"/>
  <c r="C126" i="112" s="1"/>
  <c r="C127" i="112" s="1"/>
  <c r="C128" i="112" s="1"/>
  <c r="C129" i="112" s="1"/>
  <c r="C130" i="112" s="1"/>
  <c r="C131" i="112" s="1"/>
  <c r="C132" i="112" s="1"/>
  <c r="C133" i="112" s="1"/>
  <c r="C134" i="112" s="1"/>
  <c r="C135" i="112" s="1"/>
  <c r="C136" i="112" s="1"/>
  <c r="C137" i="112" s="1"/>
  <c r="B121" i="112"/>
  <c r="B122" i="112" s="1"/>
  <c r="B123" i="112" s="1"/>
  <c r="B124" i="112" s="1"/>
  <c r="B125" i="112" s="1"/>
  <c r="B126" i="112" s="1"/>
  <c r="B127" i="112" s="1"/>
  <c r="B128" i="112" s="1"/>
  <c r="B129" i="112" s="1"/>
  <c r="B130" i="112" s="1"/>
  <c r="B131" i="112" s="1"/>
  <c r="B132" i="112" s="1"/>
  <c r="B133" i="112" s="1"/>
  <c r="B134" i="112" s="1"/>
  <c r="B135" i="112" s="1"/>
  <c r="B136" i="112" s="1"/>
  <c r="B137" i="112" s="1"/>
  <c r="E119" i="112"/>
  <c r="E118" i="112"/>
  <c r="E117" i="112"/>
  <c r="E116" i="112"/>
  <c r="E115" i="112"/>
  <c r="E114" i="112"/>
  <c r="E113" i="112"/>
  <c r="E112" i="112"/>
  <c r="D112" i="112"/>
  <c r="D113" i="112" s="1"/>
  <c r="D114" i="112" s="1"/>
  <c r="D115" i="112" s="1"/>
  <c r="D116" i="112" s="1"/>
  <c r="D117" i="112" s="1"/>
  <c r="D118" i="112" s="1"/>
  <c r="D119" i="112" s="1"/>
  <c r="E111" i="112"/>
  <c r="D103" i="112"/>
  <c r="D104" i="112" s="1"/>
  <c r="D105" i="112" s="1"/>
  <c r="D106" i="112" s="1"/>
  <c r="D107" i="112" s="1"/>
  <c r="D108" i="112" s="1"/>
  <c r="D109" i="112" s="1"/>
  <c r="D110" i="112" s="1"/>
  <c r="C103" i="112"/>
  <c r="C104" i="112" s="1"/>
  <c r="C105" i="112" s="1"/>
  <c r="C106" i="112" s="1"/>
  <c r="C107" i="112" s="1"/>
  <c r="C108" i="112" s="1"/>
  <c r="C109" i="112" s="1"/>
  <c r="C110" i="112" s="1"/>
  <c r="C111" i="112" s="1"/>
  <c r="C112" i="112" s="1"/>
  <c r="C113" i="112" s="1"/>
  <c r="C114" i="112" s="1"/>
  <c r="C115" i="112" s="1"/>
  <c r="C116" i="112" s="1"/>
  <c r="C117" i="112" s="1"/>
  <c r="C118" i="112" s="1"/>
  <c r="C119" i="112" s="1"/>
  <c r="B103" i="112"/>
  <c r="B104" i="112" s="1"/>
  <c r="B105" i="112" s="1"/>
  <c r="B106" i="112" s="1"/>
  <c r="B107" i="112" s="1"/>
  <c r="B108" i="112" s="1"/>
  <c r="B109" i="112" s="1"/>
  <c r="B110" i="112" s="1"/>
  <c r="B111" i="112" s="1"/>
  <c r="B112" i="112" s="1"/>
  <c r="B113" i="112" s="1"/>
  <c r="B114" i="112" s="1"/>
  <c r="B115" i="112" s="1"/>
  <c r="B116" i="112" s="1"/>
  <c r="B117" i="112" s="1"/>
  <c r="B118" i="112" s="1"/>
  <c r="B119" i="112" s="1"/>
  <c r="E101" i="112"/>
  <c r="E100" i="112"/>
  <c r="E99" i="112"/>
  <c r="E98" i="112"/>
  <c r="E97" i="112"/>
  <c r="E96" i="112"/>
  <c r="E95" i="112"/>
  <c r="E94" i="112"/>
  <c r="D94" i="112"/>
  <c r="D95" i="112" s="1"/>
  <c r="D96" i="112" s="1"/>
  <c r="D97" i="112" s="1"/>
  <c r="D98" i="112" s="1"/>
  <c r="D99" i="112" s="1"/>
  <c r="D100" i="112" s="1"/>
  <c r="D101" i="112" s="1"/>
  <c r="E93" i="112"/>
  <c r="W85" i="112"/>
  <c r="D85" i="112"/>
  <c r="D86" i="112" s="1"/>
  <c r="D87" i="112" s="1"/>
  <c r="D88" i="112" s="1"/>
  <c r="D89" i="112" s="1"/>
  <c r="D90" i="112" s="1"/>
  <c r="D91" i="112" s="1"/>
  <c r="D92" i="112" s="1"/>
  <c r="B85" i="112"/>
  <c r="B86" i="112" s="1"/>
  <c r="B87" i="112" s="1"/>
  <c r="B88" i="112" s="1"/>
  <c r="B89" i="112" s="1"/>
  <c r="B90" i="112" s="1"/>
  <c r="B91" i="112" s="1"/>
  <c r="B92" i="112" s="1"/>
  <c r="B93" i="112" s="1"/>
  <c r="B94" i="112" s="1"/>
  <c r="B95" i="112" s="1"/>
  <c r="B96" i="112" s="1"/>
  <c r="B97" i="112" s="1"/>
  <c r="B98" i="112" s="1"/>
  <c r="B99" i="112" s="1"/>
  <c r="B100" i="112" s="1"/>
  <c r="B101" i="112" s="1"/>
  <c r="E83" i="112"/>
  <c r="E82" i="112"/>
  <c r="E81" i="112"/>
  <c r="E80" i="112"/>
  <c r="E79" i="112"/>
  <c r="E78" i="112"/>
  <c r="E77" i="112"/>
  <c r="E76" i="112"/>
  <c r="D76" i="112"/>
  <c r="D77" i="112" s="1"/>
  <c r="D78" i="112" s="1"/>
  <c r="D79" i="112" s="1"/>
  <c r="D80" i="112" s="1"/>
  <c r="D81" i="112" s="1"/>
  <c r="D82" i="112" s="1"/>
  <c r="D83" i="112" s="1"/>
  <c r="E75" i="112"/>
  <c r="D67" i="112"/>
  <c r="D68" i="112" s="1"/>
  <c r="D69" i="112" s="1"/>
  <c r="D70" i="112" s="1"/>
  <c r="D71" i="112" s="1"/>
  <c r="D72" i="112" s="1"/>
  <c r="D73" i="112" s="1"/>
  <c r="D74" i="112" s="1"/>
  <c r="C67" i="112"/>
  <c r="C68" i="112" s="1"/>
  <c r="C69" i="112" s="1"/>
  <c r="C70" i="112" s="1"/>
  <c r="C71" i="112" s="1"/>
  <c r="C72" i="112" s="1"/>
  <c r="C73" i="112" s="1"/>
  <c r="C74" i="112" s="1"/>
  <c r="C75" i="112" s="1"/>
  <c r="C76" i="112" s="1"/>
  <c r="C77" i="112" s="1"/>
  <c r="C78" i="112" s="1"/>
  <c r="C79" i="112" s="1"/>
  <c r="C80" i="112" s="1"/>
  <c r="C81" i="112" s="1"/>
  <c r="C82" i="112" s="1"/>
  <c r="C83" i="112" s="1"/>
  <c r="B67" i="112"/>
  <c r="B68" i="112" s="1"/>
  <c r="B69" i="112" s="1"/>
  <c r="B70" i="112" s="1"/>
  <c r="B71" i="112" s="1"/>
  <c r="B72" i="112" s="1"/>
  <c r="B73" i="112" s="1"/>
  <c r="B74" i="112" s="1"/>
  <c r="B75" i="112" s="1"/>
  <c r="B76" i="112" s="1"/>
  <c r="B77" i="112" s="1"/>
  <c r="B78" i="112" s="1"/>
  <c r="B79" i="112" s="1"/>
  <c r="B80" i="112" s="1"/>
  <c r="B81" i="112" s="1"/>
  <c r="B82" i="112" s="1"/>
  <c r="B83" i="112" s="1"/>
  <c r="E65" i="112"/>
  <c r="E64" i="112"/>
  <c r="E63" i="112"/>
  <c r="E62" i="112"/>
  <c r="E61" i="112"/>
  <c r="E60" i="112"/>
  <c r="E59" i="112"/>
  <c r="E58" i="112"/>
  <c r="D58" i="112"/>
  <c r="D59" i="112" s="1"/>
  <c r="D60" i="112" s="1"/>
  <c r="D61" i="112" s="1"/>
  <c r="D62" i="112" s="1"/>
  <c r="D63" i="112" s="1"/>
  <c r="D64" i="112" s="1"/>
  <c r="D65" i="112" s="1"/>
  <c r="E57" i="112"/>
  <c r="D49" i="112"/>
  <c r="D50" i="112" s="1"/>
  <c r="D51" i="112" s="1"/>
  <c r="D52" i="112" s="1"/>
  <c r="D53" i="112" s="1"/>
  <c r="D54" i="112" s="1"/>
  <c r="D55" i="112" s="1"/>
  <c r="D56" i="112" s="1"/>
  <c r="C49" i="112"/>
  <c r="C50" i="112" s="1"/>
  <c r="C51" i="112" s="1"/>
  <c r="C52" i="112" s="1"/>
  <c r="C53" i="112" s="1"/>
  <c r="C54" i="112" s="1"/>
  <c r="C55" i="112" s="1"/>
  <c r="C56" i="112" s="1"/>
  <c r="C57" i="112" s="1"/>
  <c r="C58" i="112" s="1"/>
  <c r="C59" i="112" s="1"/>
  <c r="C60" i="112" s="1"/>
  <c r="C61" i="112" s="1"/>
  <c r="C62" i="112" s="1"/>
  <c r="C63" i="112" s="1"/>
  <c r="C64" i="112" s="1"/>
  <c r="C65" i="112" s="1"/>
  <c r="B49" i="112"/>
  <c r="B50" i="112" s="1"/>
  <c r="B51" i="112" s="1"/>
  <c r="B52" i="112" s="1"/>
  <c r="B53" i="112" s="1"/>
  <c r="B54" i="112" s="1"/>
  <c r="B55" i="112" s="1"/>
  <c r="B56" i="112" s="1"/>
  <c r="B57" i="112" s="1"/>
  <c r="B58" i="112" s="1"/>
  <c r="B59" i="112" s="1"/>
  <c r="B60" i="112" s="1"/>
  <c r="B61" i="112" s="1"/>
  <c r="B62" i="112" s="1"/>
  <c r="B63" i="112" s="1"/>
  <c r="B64" i="112" s="1"/>
  <c r="B65" i="112" s="1"/>
  <c r="E47" i="112"/>
  <c r="E46" i="112"/>
  <c r="E45" i="112"/>
  <c r="E44" i="112"/>
  <c r="E43" i="112"/>
  <c r="E42" i="112"/>
  <c r="E41" i="112"/>
  <c r="E40" i="112"/>
  <c r="D40" i="112"/>
  <c r="D41" i="112" s="1"/>
  <c r="D42" i="112" s="1"/>
  <c r="D43" i="112" s="1"/>
  <c r="D44" i="112" s="1"/>
  <c r="D45" i="112" s="1"/>
  <c r="D46" i="112" s="1"/>
  <c r="D47" i="112" s="1"/>
  <c r="E39" i="112"/>
  <c r="D31" i="112"/>
  <c r="D32" i="112" s="1"/>
  <c r="D33" i="112" s="1"/>
  <c r="D34" i="112" s="1"/>
  <c r="D35" i="112" s="1"/>
  <c r="D36" i="112" s="1"/>
  <c r="D37" i="112" s="1"/>
  <c r="D38" i="112" s="1"/>
  <c r="B31" i="112"/>
  <c r="B32" i="112" s="1"/>
  <c r="B33" i="112" s="1"/>
  <c r="B34" i="112" s="1"/>
  <c r="B35" i="112" s="1"/>
  <c r="B36" i="112" s="1"/>
  <c r="B37" i="112" s="1"/>
  <c r="B38" i="112" s="1"/>
  <c r="B39" i="112" s="1"/>
  <c r="B40" i="112" s="1"/>
  <c r="B41" i="112" s="1"/>
  <c r="B42" i="112" s="1"/>
  <c r="B43" i="112" s="1"/>
  <c r="B44" i="112" s="1"/>
  <c r="B45" i="112" s="1"/>
  <c r="B46" i="112" s="1"/>
  <c r="B47" i="112" s="1"/>
  <c r="Y44" i="112" l="1"/>
  <c r="W243" i="112"/>
  <c r="AA242" i="112"/>
  <c r="Z278" i="112"/>
  <c r="A282" i="112"/>
  <c r="A283" i="112"/>
  <c r="V284" i="112"/>
  <c r="A256" i="112"/>
  <c r="AC102" i="112"/>
  <c r="Z252" i="112"/>
  <c r="AA255" i="112"/>
  <c r="X263" i="112"/>
  <c r="X279" i="112"/>
  <c r="V283" i="112"/>
  <c r="V286" i="112"/>
  <c r="Z117" i="112"/>
  <c r="Z98" i="112"/>
  <c r="AC244" i="112"/>
  <c r="X245" i="112"/>
  <c r="A247" i="112"/>
  <c r="Z247" i="112"/>
  <c r="AB255" i="112"/>
  <c r="Y263" i="112"/>
  <c r="AC263" i="112"/>
  <c r="X266" i="112"/>
  <c r="AB266" i="112"/>
  <c r="W268" i="112"/>
  <c r="W272" i="112"/>
  <c r="AB274" i="112"/>
  <c r="AC275" i="112"/>
  <c r="W53" i="112"/>
  <c r="W94" i="112"/>
  <c r="Y259" i="112"/>
  <c r="W91" i="112"/>
  <c r="V99" i="112"/>
  <c r="AB252" i="112"/>
  <c r="Y266" i="112"/>
  <c r="V280" i="112"/>
  <c r="AC53" i="112"/>
  <c r="Y66" i="112"/>
  <c r="Y70" i="112"/>
  <c r="Y86" i="112"/>
  <c r="AC94" i="112"/>
  <c r="Y97" i="112"/>
  <c r="AC97" i="112"/>
  <c r="Y140" i="112"/>
  <c r="AC142" i="112"/>
  <c r="AC166" i="112"/>
  <c r="V246" i="112"/>
  <c r="AA251" i="112"/>
  <c r="V252" i="112"/>
  <c r="AB254" i="112"/>
  <c r="Z259" i="112"/>
  <c r="AA262" i="112"/>
  <c r="AA269" i="112"/>
  <c r="V271" i="112"/>
  <c r="W273" i="112"/>
  <c r="AA273" i="112"/>
  <c r="X275" i="112"/>
  <c r="W276" i="112"/>
  <c r="AA276" i="112"/>
  <c r="Y264" i="112"/>
  <c r="Y267" i="112"/>
  <c r="A269" i="112"/>
  <c r="W271" i="112"/>
  <c r="AB276" i="112"/>
  <c r="AA64" i="112"/>
  <c r="W65" i="112"/>
  <c r="AA76" i="112"/>
  <c r="W77" i="112"/>
  <c r="AA79" i="112"/>
  <c r="W130" i="112"/>
  <c r="AA243" i="112"/>
  <c r="AC262" i="112"/>
  <c r="V267" i="112"/>
  <c r="Z267" i="112"/>
  <c r="X271" i="112"/>
  <c r="Y273" i="112"/>
  <c r="AC273" i="112"/>
  <c r="Y276" i="112"/>
  <c r="AC276" i="112"/>
  <c r="AB62" i="112"/>
  <c r="X65" i="112"/>
  <c r="AB67" i="112"/>
  <c r="AB73" i="112"/>
  <c r="X74" i="112"/>
  <c r="AB76" i="112"/>
  <c r="AB79" i="112"/>
  <c r="AB97" i="112"/>
  <c r="Y248" i="112"/>
  <c r="Z249" i="112"/>
  <c r="W250" i="112"/>
  <c r="AA265" i="112"/>
  <c r="W267" i="112"/>
  <c r="AA267" i="112"/>
  <c r="V269" i="112"/>
  <c r="X270" i="112"/>
  <c r="Y271" i="112"/>
  <c r="V274" i="112"/>
  <c r="A262" i="112"/>
  <c r="Z262" i="112"/>
  <c r="AB45" i="112"/>
  <c r="Z265" i="112"/>
  <c r="A265" i="112"/>
  <c r="AC123" i="112"/>
  <c r="Y127" i="112"/>
  <c r="Y130" i="112"/>
  <c r="AC136" i="112"/>
  <c r="AC139" i="112"/>
  <c r="Y149" i="112"/>
  <c r="AC151" i="112"/>
  <c r="Y156" i="112"/>
  <c r="AC158" i="112"/>
  <c r="Y159" i="112"/>
  <c r="Y162" i="112"/>
  <c r="AC164" i="112"/>
  <c r="Y165" i="112"/>
  <c r="AC167" i="112"/>
  <c r="A257" i="112"/>
  <c r="V257" i="112"/>
  <c r="A275" i="112"/>
  <c r="A274" i="112"/>
  <c r="W98" i="112"/>
  <c r="W152" i="112"/>
  <c r="A272" i="112"/>
  <c r="A259" i="112"/>
  <c r="X259" i="112"/>
  <c r="AB101" i="112"/>
  <c r="A261" i="112"/>
  <c r="Y168" i="112"/>
  <c r="Y184" i="112"/>
  <c r="AC252" i="112"/>
  <c r="AA246" i="112"/>
  <c r="A248" i="112"/>
  <c r="Z248" i="112"/>
  <c r="V261" i="112"/>
  <c r="X267" i="112"/>
  <c r="A270" i="112"/>
  <c r="Z270" i="112"/>
  <c r="A276" i="112"/>
  <c r="Z276" i="112"/>
  <c r="A273" i="112"/>
  <c r="A258" i="112"/>
  <c r="AB37" i="112"/>
  <c r="AB71" i="112"/>
  <c r="AB91" i="112"/>
  <c r="AC122" i="112"/>
  <c r="Y126" i="112"/>
  <c r="Y129" i="112"/>
  <c r="Y136" i="112"/>
  <c r="Y139" i="112"/>
  <c r="AC141" i="112"/>
  <c r="AC150" i="112"/>
  <c r="Y151" i="112"/>
  <c r="AC154" i="112"/>
  <c r="Y158" i="112"/>
  <c r="AC160" i="112"/>
  <c r="Y164" i="112"/>
  <c r="Y167" i="112"/>
  <c r="AC169" i="112"/>
  <c r="Y177" i="112"/>
  <c r="AB244" i="112"/>
  <c r="W245" i="112"/>
  <c r="X260" i="112"/>
  <c r="X264" i="112"/>
  <c r="AB269" i="112"/>
  <c r="AB273" i="112"/>
  <c r="V118" i="112"/>
  <c r="V124" i="112"/>
  <c r="Z126" i="112"/>
  <c r="Z129" i="112"/>
  <c r="V130" i="112"/>
  <c r="Z132" i="112"/>
  <c r="V133" i="112"/>
  <c r="V137" i="112"/>
  <c r="V140" i="112"/>
  <c r="V143" i="112"/>
  <c r="Z151" i="112"/>
  <c r="V243" i="112"/>
  <c r="Y260" i="112"/>
  <c r="AC269" i="112"/>
  <c r="V247" i="112"/>
  <c r="X257" i="112"/>
  <c r="A260" i="112"/>
  <c r="Z260" i="112"/>
  <c r="A266" i="112"/>
  <c r="Z266" i="112"/>
  <c r="V273" i="112"/>
  <c r="W44" i="112"/>
  <c r="W247" i="112"/>
  <c r="AC253" i="112"/>
  <c r="Y257" i="112"/>
  <c r="A263" i="112"/>
  <c r="Z263" i="112"/>
  <c r="AA266" i="112"/>
  <c r="AA158" i="112"/>
  <c r="W159" i="112"/>
  <c r="AA161" i="112"/>
  <c r="AA164" i="112"/>
  <c r="W165" i="112"/>
  <c r="AA167" i="112"/>
  <c r="AA174" i="112"/>
  <c r="W175" i="112"/>
  <c r="AA190" i="112"/>
  <c r="V63" i="112"/>
  <c r="AC134" i="112"/>
  <c r="AC188" i="112"/>
  <c r="AB120" i="112"/>
  <c r="X143" i="112"/>
  <c r="X152" i="112"/>
  <c r="AB153" i="112"/>
  <c r="AB158" i="112"/>
  <c r="X159" i="112"/>
  <c r="AB164" i="112"/>
  <c r="X165" i="112"/>
  <c r="AB167" i="112"/>
  <c r="X178" i="112"/>
  <c r="X189" i="112"/>
  <c r="AB190" i="112"/>
  <c r="AC117" i="112"/>
  <c r="AB134" i="112"/>
  <c r="X170" i="112"/>
  <c r="X243" i="112"/>
  <c r="AB243" i="112"/>
  <c r="Y245" i="112"/>
  <c r="W246" i="112"/>
  <c r="AC247" i="112"/>
  <c r="AC251" i="112"/>
  <c r="AC254" i="112"/>
  <c r="V256" i="112"/>
  <c r="Z256" i="112"/>
  <c r="AC184" i="112"/>
  <c r="Y187" i="112"/>
  <c r="AC187" i="112"/>
  <c r="AB117" i="112"/>
  <c r="X242" i="112"/>
  <c r="Y243" i="112"/>
  <c r="Z245" i="112"/>
  <c r="W256" i="112"/>
  <c r="AB98" i="112"/>
  <c r="W104" i="112"/>
  <c r="W113" i="112"/>
  <c r="AA115" i="112"/>
  <c r="V119" i="112"/>
  <c r="Z124" i="112"/>
  <c r="V129" i="112"/>
  <c r="Z137" i="112"/>
  <c r="V139" i="112"/>
  <c r="V141" i="112"/>
  <c r="Z141" i="112"/>
  <c r="Z143" i="112"/>
  <c r="Z144" i="112"/>
  <c r="V147" i="112"/>
  <c r="Z147" i="112"/>
  <c r="V148" i="112"/>
  <c r="V150" i="112"/>
  <c r="Z154" i="112"/>
  <c r="V155" i="112"/>
  <c r="Z157" i="112"/>
  <c r="V158" i="112"/>
  <c r="Z160" i="112"/>
  <c r="V161" i="112"/>
  <c r="Z163" i="112"/>
  <c r="V164" i="112"/>
  <c r="Z166" i="112"/>
  <c r="V171" i="112"/>
  <c r="Z172" i="112"/>
  <c r="Z178" i="112"/>
  <c r="V182" i="112"/>
  <c r="Z184" i="112"/>
  <c r="Z187" i="112"/>
  <c r="V190" i="112"/>
  <c r="AA117" i="112"/>
  <c r="Y242" i="112"/>
  <c r="AA245" i="112"/>
  <c r="W248" i="112"/>
  <c r="W251" i="112"/>
  <c r="AA253" i="112"/>
  <c r="Y255" i="112"/>
  <c r="X256" i="112"/>
  <c r="AB256" i="112"/>
  <c r="Y185" i="112"/>
  <c r="AC190" i="112"/>
  <c r="X45" i="112"/>
  <c r="W170" i="112"/>
  <c r="AC243" i="112"/>
  <c r="V248" i="112"/>
  <c r="V251" i="112"/>
  <c r="AA256" i="112"/>
  <c r="Z40" i="112"/>
  <c r="V41" i="112"/>
  <c r="V64" i="112"/>
  <c r="Z66" i="112"/>
  <c r="Z69" i="112"/>
  <c r="V88" i="112"/>
  <c r="Z96" i="112"/>
  <c r="X101" i="112"/>
  <c r="X104" i="112"/>
  <c r="AB112" i="112"/>
  <c r="X113" i="112"/>
  <c r="AA124" i="112"/>
  <c r="W125" i="112"/>
  <c r="W134" i="112"/>
  <c r="W136" i="112"/>
  <c r="AA140" i="112"/>
  <c r="W141" i="112"/>
  <c r="AA141" i="112"/>
  <c r="AA143" i="112"/>
  <c r="W144" i="112"/>
  <c r="AA144" i="112"/>
  <c r="AA146" i="112"/>
  <c r="W147" i="112"/>
  <c r="W150" i="112"/>
  <c r="W151" i="112"/>
  <c r="AA152" i="112"/>
  <c r="AA157" i="112"/>
  <c r="W158" i="112"/>
  <c r="AA159" i="112"/>
  <c r="W161" i="112"/>
  <c r="AA163" i="112"/>
  <c r="W164" i="112"/>
  <c r="AA165" i="112"/>
  <c r="AA166" i="112"/>
  <c r="AA169" i="112"/>
  <c r="AA187" i="112"/>
  <c r="W188" i="112"/>
  <c r="W190" i="112"/>
  <c r="V81" i="112"/>
  <c r="Z242" i="112"/>
  <c r="Y244" i="112"/>
  <c r="AB245" i="112"/>
  <c r="Z246" i="112"/>
  <c r="X248" i="112"/>
  <c r="AB250" i="112"/>
  <c r="X253" i="112"/>
  <c r="AB253" i="112"/>
  <c r="Z255" i="112"/>
  <c r="Y256" i="112"/>
  <c r="AC256" i="112"/>
  <c r="A252" i="112"/>
  <c r="AA252" i="112"/>
  <c r="W253" i="112"/>
  <c r="A253" i="112"/>
  <c r="A249" i="112"/>
  <c r="V254" i="112"/>
  <c r="A254" i="112"/>
  <c r="AB251" i="112"/>
  <c r="A251" i="112"/>
  <c r="Z80" i="112"/>
  <c r="A255" i="112"/>
  <c r="V255" i="112"/>
  <c r="Y94" i="112"/>
  <c r="V101" i="112"/>
  <c r="V110" i="112"/>
  <c r="Y134" i="112"/>
  <c r="Y141" i="112"/>
  <c r="AC146" i="112"/>
  <c r="A244" i="112"/>
  <c r="V89" i="112"/>
  <c r="W110" i="112"/>
  <c r="Z125" i="112"/>
  <c r="X48" i="112"/>
  <c r="W86" i="112"/>
  <c r="AC37" i="112"/>
  <c r="AC50" i="112"/>
  <c r="AC59" i="112"/>
  <c r="A250" i="112"/>
  <c r="AA250" i="112"/>
  <c r="Z127" i="112"/>
  <c r="V135" i="112"/>
  <c r="Z161" i="112"/>
  <c r="Z167" i="112"/>
  <c r="A246" i="112"/>
  <c r="AC249" i="112"/>
  <c r="W119" i="112"/>
  <c r="AA172" i="112"/>
  <c r="W173" i="112"/>
  <c r="AA175" i="112"/>
  <c r="W176" i="112"/>
  <c r="AA178" i="112"/>
  <c r="W179" i="112"/>
  <c r="AA181" i="112"/>
  <c r="W182" i="112"/>
  <c r="AA184" i="112"/>
  <c r="W185" i="112"/>
  <c r="Y62" i="112"/>
  <c r="V242" i="112"/>
  <c r="A243" i="112"/>
  <c r="Z243" i="112"/>
  <c r="W254" i="112"/>
  <c r="Z115" i="112"/>
  <c r="AC127" i="112"/>
  <c r="Y138" i="112"/>
  <c r="AC143" i="112"/>
  <c r="Y147" i="112"/>
  <c r="AC152" i="112"/>
  <c r="Z122" i="112"/>
  <c r="Z128" i="112"/>
  <c r="Z134" i="112"/>
  <c r="X51" i="112"/>
  <c r="Y38" i="112"/>
  <c r="Y60" i="112"/>
  <c r="AC245" i="112"/>
  <c r="V152" i="112"/>
  <c r="V159" i="112"/>
  <c r="V165" i="112"/>
  <c r="V168" i="112"/>
  <c r="Z191" i="112"/>
  <c r="Z62" i="112"/>
  <c r="AC242" i="112"/>
  <c r="Y40" i="112"/>
  <c r="Y47" i="112"/>
  <c r="Y53" i="112"/>
  <c r="AB84" i="112"/>
  <c r="X85" i="112"/>
  <c r="AB87" i="112"/>
  <c r="AB93" i="112"/>
  <c r="AB96" i="112"/>
  <c r="X154" i="112"/>
  <c r="AB156" i="112"/>
  <c r="X157" i="112"/>
  <c r="AB159" i="112"/>
  <c r="X160" i="112"/>
  <c r="X163" i="112"/>
  <c r="AB165" i="112"/>
  <c r="X166" i="112"/>
  <c r="AB168" i="112"/>
  <c r="X169" i="112"/>
  <c r="AB172" i="112"/>
  <c r="X173" i="112"/>
  <c r="AB175" i="112"/>
  <c r="X176" i="112"/>
  <c r="AB178" i="112"/>
  <c r="AB181" i="112"/>
  <c r="X182" i="112"/>
  <c r="AB184" i="112"/>
  <c r="X185" i="112"/>
  <c r="W242" i="112"/>
  <c r="X246" i="112"/>
  <c r="AB246" i="112"/>
  <c r="V250" i="112"/>
  <c r="X254" i="112"/>
  <c r="Y254" i="112"/>
  <c r="Z38" i="112"/>
  <c r="Z41" i="112"/>
  <c r="V34" i="112"/>
  <c r="Z35" i="112"/>
  <c r="Z39" i="112"/>
  <c r="V50" i="112"/>
  <c r="Z52" i="112"/>
  <c r="Z55" i="112"/>
  <c r="Z58" i="112"/>
  <c r="V65" i="112"/>
  <c r="X87" i="112"/>
  <c r="X89" i="112"/>
  <c r="X96" i="112"/>
  <c r="AB104" i="112"/>
  <c r="X110" i="112"/>
  <c r="AB110" i="112"/>
  <c r="AB115" i="112"/>
  <c r="W118" i="112"/>
  <c r="AA119" i="112"/>
  <c r="AA120" i="112"/>
  <c r="W121" i="112"/>
  <c r="W123" i="112"/>
  <c r="AA123" i="112"/>
  <c r="W124" i="112"/>
  <c r="AA125" i="112"/>
  <c r="AA129" i="112"/>
  <c r="W133" i="112"/>
  <c r="W140" i="112"/>
  <c r="AA142" i="112"/>
  <c r="AA148" i="112"/>
  <c r="AA151" i="112"/>
  <c r="Y246" i="112"/>
  <c r="AC246" i="112"/>
  <c r="AA32" i="112"/>
  <c r="AA35" i="112"/>
  <c r="AA49" i="112"/>
  <c r="W50" i="112"/>
  <c r="AA52" i="112"/>
  <c r="AA55" i="112"/>
  <c r="AC83" i="112"/>
  <c r="V98" i="112"/>
  <c r="X118" i="112"/>
  <c r="X121" i="112"/>
  <c r="AB123" i="112"/>
  <c r="X124" i="112"/>
  <c r="AB126" i="112"/>
  <c r="AB129" i="112"/>
  <c r="X130" i="112"/>
  <c r="X44" i="112"/>
  <c r="X98" i="112"/>
  <c r="Y135" i="112"/>
  <c r="AB32" i="112"/>
  <c r="X36" i="112"/>
  <c r="AB38" i="112"/>
  <c r="X39" i="112"/>
  <c r="X58" i="112"/>
  <c r="X75" i="112"/>
  <c r="Z84" i="112"/>
  <c r="Z87" i="112"/>
  <c r="Z90" i="112"/>
  <c r="V91" i="112"/>
  <c r="Z102" i="112"/>
  <c r="V103" i="112"/>
  <c r="V112" i="112"/>
  <c r="Z114" i="112"/>
  <c r="Y118" i="112"/>
  <c r="Y121" i="112"/>
  <c r="AC126" i="112"/>
  <c r="AC129" i="112"/>
  <c r="Y174" i="112"/>
  <c r="AC176" i="112"/>
  <c r="AC179" i="112"/>
  <c r="Y180" i="112"/>
  <c r="AC182" i="112"/>
  <c r="Y183" i="112"/>
  <c r="X244" i="112"/>
  <c r="A245" i="112"/>
  <c r="AA134" i="112"/>
  <c r="V244" i="112"/>
  <c r="W244" i="112"/>
  <c r="Y170" i="112"/>
  <c r="Y178" i="112"/>
  <c r="AB242" i="112"/>
  <c r="A242" i="112"/>
  <c r="AA45" i="112"/>
  <c r="W49" i="112"/>
  <c r="AA51" i="112"/>
  <c r="AA54" i="112"/>
  <c r="AA60" i="112"/>
  <c r="W61" i="112"/>
  <c r="Y64" i="112"/>
  <c r="AC78" i="112"/>
  <c r="AA100" i="112"/>
  <c r="AA109" i="112"/>
  <c r="AA112" i="112"/>
  <c r="Z156" i="112"/>
  <c r="V157" i="112"/>
  <c r="Z159" i="112"/>
  <c r="V160" i="112"/>
  <c r="Z162" i="112"/>
  <c r="V163" i="112"/>
  <c r="Z165" i="112"/>
  <c r="V166" i="112"/>
  <c r="Z168" i="112"/>
  <c r="V169" i="112"/>
  <c r="AC171" i="112"/>
  <c r="Y172" i="112"/>
  <c r="AC177" i="112"/>
  <c r="AC186" i="112"/>
  <c r="X191" i="112"/>
  <c r="AB170" i="112"/>
  <c r="Y189" i="112"/>
  <c r="AB48" i="112"/>
  <c r="X49" i="112"/>
  <c r="AB51" i="112"/>
  <c r="AB54" i="112"/>
  <c r="V77" i="112"/>
  <c r="AB100" i="112"/>
  <c r="AB106" i="112"/>
  <c r="X107" i="112"/>
  <c r="AB109" i="112"/>
  <c r="AA156" i="112"/>
  <c r="W157" i="112"/>
  <c r="W160" i="112"/>
  <c r="AA162" i="112"/>
  <c r="W163" i="112"/>
  <c r="W166" i="112"/>
  <c r="AA168" i="112"/>
  <c r="W169" i="112"/>
  <c r="V173" i="112"/>
  <c r="Z175" i="112"/>
  <c r="V176" i="112"/>
  <c r="V179" i="112"/>
  <c r="Z181" i="112"/>
  <c r="V185" i="112"/>
  <c r="Y191" i="112"/>
  <c r="AA116" i="112"/>
  <c r="AA170" i="112"/>
  <c r="AB122" i="112"/>
  <c r="X126" i="112"/>
  <c r="X132" i="112"/>
  <c r="V84" i="112"/>
  <c r="V87" i="112"/>
  <c r="Z89" i="112"/>
  <c r="V102" i="112"/>
  <c r="V105" i="112"/>
  <c r="Z107" i="112"/>
  <c r="Z110" i="112"/>
  <c r="Z113" i="112"/>
  <c r="AC119" i="112"/>
  <c r="AC125" i="112"/>
  <c r="Y132" i="112"/>
  <c r="V189" i="112"/>
  <c r="AB119" i="112"/>
  <c r="X123" i="112"/>
  <c r="V96" i="112"/>
  <c r="W51" i="112"/>
  <c r="Y68" i="112"/>
  <c r="Y69" i="112"/>
  <c r="AC74" i="112"/>
  <c r="AC76" i="112"/>
  <c r="AC79" i="112"/>
  <c r="W82" i="112"/>
  <c r="AA83" i="112"/>
  <c r="W84" i="112"/>
  <c r="AA84" i="112"/>
  <c r="AA87" i="112"/>
  <c r="AA89" i="112"/>
  <c r="W90" i="112"/>
  <c r="AA90" i="112"/>
  <c r="AA92" i="112"/>
  <c r="W93" i="112"/>
  <c r="AA95" i="112"/>
  <c r="W96" i="112"/>
  <c r="W100" i="112"/>
  <c r="W102" i="112"/>
  <c r="W103" i="112"/>
  <c r="AA104" i="112"/>
  <c r="W105" i="112"/>
  <c r="AA107" i="112"/>
  <c r="W108" i="112"/>
  <c r="AA108" i="112"/>
  <c r="W109" i="112"/>
  <c r="AA110" i="112"/>
  <c r="W114" i="112"/>
  <c r="W115" i="112"/>
  <c r="Z121" i="112"/>
  <c r="V125" i="112"/>
  <c r="V128" i="112"/>
  <c r="Z130" i="112"/>
  <c r="Z133" i="112"/>
  <c r="X137" i="112"/>
  <c r="AB142" i="112"/>
  <c r="AB151" i="112"/>
  <c r="AC185" i="112"/>
  <c r="Y188" i="112"/>
  <c r="AB191" i="112"/>
  <c r="Y171" i="112"/>
  <c r="Z83" i="112"/>
  <c r="V90" i="112"/>
  <c r="Y123" i="112"/>
  <c r="Z65" i="112"/>
  <c r="V69" i="112"/>
  <c r="Z74" i="112"/>
  <c r="Z75" i="112"/>
  <c r="Z77" i="112"/>
  <c r="V78" i="112"/>
  <c r="AB83" i="112"/>
  <c r="X84" i="112"/>
  <c r="AB95" i="112"/>
  <c r="X100" i="112"/>
  <c r="X105" i="112"/>
  <c r="X106" i="112"/>
  <c r="X108" i="112"/>
  <c r="X112" i="112"/>
  <c r="W122" i="112"/>
  <c r="W128" i="112"/>
  <c r="Y137" i="112"/>
  <c r="V170" i="112"/>
  <c r="Z171" i="112"/>
  <c r="V172" i="112"/>
  <c r="Z173" i="112"/>
  <c r="A174" i="112"/>
  <c r="A175" i="112" s="1"/>
  <c r="A176" i="112" s="1"/>
  <c r="A177" i="112" s="1"/>
  <c r="A178" i="112" s="1"/>
  <c r="A179" i="112" s="1"/>
  <c r="A180" i="112" s="1"/>
  <c r="A181" i="112" s="1"/>
  <c r="A182" i="112" s="1"/>
  <c r="A183" i="112" s="1"/>
  <c r="A184" i="112" s="1"/>
  <c r="A185" i="112" s="1"/>
  <c r="A186" i="112" s="1"/>
  <c r="A187" i="112" s="1"/>
  <c r="A188" i="112" s="1"/>
  <c r="A189" i="112" s="1"/>
  <c r="A190" i="112" s="1"/>
  <c r="A191" i="112" s="1"/>
  <c r="Z174" i="112"/>
  <c r="Z176" i="112"/>
  <c r="V177" i="112"/>
  <c r="Z177" i="112"/>
  <c r="V178" i="112"/>
  <c r="Z179" i="112"/>
  <c r="V180" i="112"/>
  <c r="Z180" i="112"/>
  <c r="V181" i="112"/>
  <c r="Z182" i="112"/>
  <c r="Z183" i="112"/>
  <c r="V184" i="112"/>
  <c r="Z185" i="112"/>
  <c r="V186" i="112"/>
  <c r="V187" i="112"/>
  <c r="Z188" i="112"/>
  <c r="Y190" i="112"/>
  <c r="AC191" i="112"/>
  <c r="AB125" i="112"/>
  <c r="AA65" i="112"/>
  <c r="W66" i="112"/>
  <c r="W67" i="112"/>
  <c r="W69" i="112"/>
  <c r="W72" i="112"/>
  <c r="AA74" i="112"/>
  <c r="W75" i="112"/>
  <c r="W78" i="112"/>
  <c r="Y82" i="112"/>
  <c r="Y84" i="112"/>
  <c r="AC86" i="112"/>
  <c r="Y87" i="112"/>
  <c r="AC90" i="112"/>
  <c r="AC92" i="112"/>
  <c r="AC93" i="112"/>
  <c r="AC96" i="112"/>
  <c r="Y103" i="112"/>
  <c r="AC105" i="112"/>
  <c r="Y114" i="112"/>
  <c r="AC114" i="112"/>
  <c r="Y115" i="112"/>
  <c r="AB118" i="112"/>
  <c r="X128" i="112"/>
  <c r="Z146" i="112"/>
  <c r="Z149" i="112"/>
  <c r="AB161" i="112"/>
  <c r="X168" i="112"/>
  <c r="W172" i="112"/>
  <c r="AA173" i="112"/>
  <c r="W174" i="112"/>
  <c r="AA176" i="112"/>
  <c r="W177" i="112"/>
  <c r="AA177" i="112"/>
  <c r="W178" i="112"/>
  <c r="AA179" i="112"/>
  <c r="W180" i="112"/>
  <c r="AA180" i="112"/>
  <c r="W181" i="112"/>
  <c r="AA182" i="112"/>
  <c r="AA183" i="112"/>
  <c r="W184" i="112"/>
  <c r="AA185" i="112"/>
  <c r="W186" i="112"/>
  <c r="AA186" i="112"/>
  <c r="W187" i="112"/>
  <c r="Z190" i="112"/>
  <c r="V191" i="112"/>
  <c r="W171" i="112"/>
  <c r="Z48" i="112"/>
  <c r="V51" i="112"/>
  <c r="Z53" i="112"/>
  <c r="Z60" i="112"/>
  <c r="X66" i="112"/>
  <c r="AB66" i="112"/>
  <c r="AB68" i="112"/>
  <c r="AB74" i="112"/>
  <c r="AB75" i="112"/>
  <c r="AB77" i="112"/>
  <c r="X79" i="112"/>
  <c r="Y128" i="112"/>
  <c r="AC130" i="112"/>
  <c r="AC161" i="112"/>
  <c r="AB171" i="112"/>
  <c r="X172" i="112"/>
  <c r="X174" i="112"/>
  <c r="AB179" i="112"/>
  <c r="X180" i="112"/>
  <c r="AB182" i="112"/>
  <c r="AB183" i="112"/>
  <c r="X184" i="112"/>
  <c r="AB185" i="112"/>
  <c r="AB186" i="112"/>
  <c r="X187" i="112"/>
  <c r="W191" i="112"/>
  <c r="AC170" i="112"/>
  <c r="Z189" i="112"/>
  <c r="AA189" i="112"/>
  <c r="AC189" i="112"/>
  <c r="A156" i="112"/>
  <c r="A157" i="112" s="1"/>
  <c r="A158" i="112" s="1"/>
  <c r="A159" i="112" s="1"/>
  <c r="A160" i="112" s="1"/>
  <c r="A161" i="112" s="1"/>
  <c r="A162" i="112" s="1"/>
  <c r="A163" i="112" s="1"/>
  <c r="A164" i="112" s="1"/>
  <c r="A165" i="112" s="1"/>
  <c r="A166" i="112" s="1"/>
  <c r="A167" i="112" s="1"/>
  <c r="A168" i="112" s="1"/>
  <c r="A169" i="112" s="1"/>
  <c r="A170" i="112" s="1"/>
  <c r="A171" i="112" s="1"/>
  <c r="A172" i="112" s="1"/>
  <c r="A173" i="112" s="1"/>
  <c r="X171" i="112"/>
  <c r="AA135" i="112"/>
  <c r="V116" i="112"/>
  <c r="AA99" i="112"/>
  <c r="AA81" i="112"/>
  <c r="AA63" i="112"/>
  <c r="W63" i="112"/>
  <c r="V39" i="112"/>
  <c r="Z30" i="112"/>
  <c r="V83" i="112"/>
  <c r="V174" i="112"/>
  <c r="X97" i="112"/>
  <c r="AC87" i="112"/>
  <c r="AC113" i="112"/>
  <c r="AA160" i="112"/>
  <c r="W162" i="112"/>
  <c r="AB173" i="112"/>
  <c r="X186" i="112"/>
  <c r="X61" i="112"/>
  <c r="Y91" i="112"/>
  <c r="W76" i="112"/>
  <c r="AC51" i="112"/>
  <c r="Y49" i="112"/>
  <c r="Y63" i="112"/>
  <c r="Y65" i="112"/>
  <c r="V66" i="112"/>
  <c r="AA67" i="112"/>
  <c r="V93" i="112"/>
  <c r="Z94" i="112"/>
  <c r="X102" i="112"/>
  <c r="AB103" i="112"/>
  <c r="AC110" i="112"/>
  <c r="W111" i="112"/>
  <c r="Z120" i="112"/>
  <c r="AA127" i="112"/>
  <c r="X131" i="112"/>
  <c r="AB131" i="112"/>
  <c r="W132" i="112"/>
  <c r="AC140" i="112"/>
  <c r="AC144" i="112"/>
  <c r="Z155" i="112"/>
  <c r="X162" i="112"/>
  <c r="AC173" i="112"/>
  <c r="X181" i="112"/>
  <c r="X92" i="112"/>
  <c r="Y99" i="112"/>
  <c r="Z135" i="112"/>
  <c r="Y145" i="112"/>
  <c r="Y146" i="112"/>
  <c r="AA171" i="112"/>
  <c r="Z186" i="112"/>
  <c r="X190" i="112"/>
  <c r="AA191" i="112"/>
  <c r="AC40" i="112"/>
  <c r="X41" i="112"/>
  <c r="AA57" i="112"/>
  <c r="Y75" i="112"/>
  <c r="AC81" i="112"/>
  <c r="X82" i="112"/>
  <c r="V134" i="112"/>
  <c r="W148" i="112"/>
  <c r="AA153" i="112"/>
  <c r="V167" i="112"/>
  <c r="Y169" i="112"/>
  <c r="AB177" i="112"/>
  <c r="AB92" i="112"/>
  <c r="AC99" i="112"/>
  <c r="X111" i="112"/>
  <c r="AC145" i="112"/>
  <c r="AA149" i="112"/>
  <c r="AB50" i="112"/>
  <c r="AA86" i="112"/>
  <c r="AB90" i="112"/>
  <c r="Y124" i="112"/>
  <c r="W138" i="112"/>
  <c r="X144" i="112"/>
  <c r="X156" i="112"/>
  <c r="W167" i="112"/>
  <c r="X175" i="112"/>
  <c r="V183" i="112"/>
  <c r="Z64" i="112"/>
  <c r="Y89" i="112"/>
  <c r="Z93" i="112"/>
  <c r="Z109" i="112"/>
  <c r="X117" i="112"/>
  <c r="AC118" i="112"/>
  <c r="AA132" i="112"/>
  <c r="V142" i="112"/>
  <c r="Y144" i="112"/>
  <c r="X161" i="112"/>
  <c r="AB162" i="112"/>
  <c r="W183" i="112"/>
  <c r="V53" i="112"/>
  <c r="Z72" i="112"/>
  <c r="V126" i="112"/>
  <c r="AB132" i="112"/>
  <c r="Y142" i="112"/>
  <c r="AB88" i="112"/>
  <c r="X94" i="112"/>
  <c r="Y96" i="112"/>
  <c r="W99" i="112"/>
  <c r="W101" i="112"/>
  <c r="AA101" i="112"/>
  <c r="Y106" i="112"/>
  <c r="X115" i="112"/>
  <c r="AB116" i="112"/>
  <c r="X120" i="112"/>
  <c r="AB121" i="112"/>
  <c r="AA126" i="112"/>
  <c r="Z136" i="112"/>
  <c r="AA139" i="112"/>
  <c r="X141" i="112"/>
  <c r="Y143" i="112"/>
  <c r="X155" i="112"/>
  <c r="Z158" i="112"/>
  <c r="Z164" i="112"/>
  <c r="AC183" i="112"/>
  <c r="W189" i="112"/>
  <c r="V49" i="112"/>
  <c r="AB57" i="112"/>
  <c r="Y90" i="112"/>
  <c r="AA102" i="112"/>
  <c r="AA105" i="112"/>
  <c r="W116" i="112"/>
  <c r="AA137" i="112"/>
  <c r="V52" i="112"/>
  <c r="W54" i="112"/>
  <c r="W58" i="112"/>
  <c r="V73" i="112"/>
  <c r="W52" i="112"/>
  <c r="AB53" i="112"/>
  <c r="W56" i="112"/>
  <c r="AA56" i="112"/>
  <c r="AB58" i="112"/>
  <c r="AC60" i="112"/>
  <c r="AC64" i="112"/>
  <c r="Z68" i="112"/>
  <c r="X69" i="112"/>
  <c r="AC88" i="112"/>
  <c r="X91" i="112"/>
  <c r="Y93" i="112"/>
  <c r="AC95" i="112"/>
  <c r="AA97" i="112"/>
  <c r="AB99" i="112"/>
  <c r="V108" i="112"/>
  <c r="Z108" i="112"/>
  <c r="AA111" i="112"/>
  <c r="W112" i="112"/>
  <c r="AC116" i="112"/>
  <c r="W117" i="112"/>
  <c r="Y120" i="112"/>
  <c r="AC121" i="112"/>
  <c r="AA136" i="112"/>
  <c r="Z138" i="112"/>
  <c r="AB139" i="112"/>
  <c r="Z148" i="112"/>
  <c r="Y155" i="112"/>
  <c r="AC157" i="112"/>
  <c r="AC163" i="112"/>
  <c r="AA188" i="112"/>
  <c r="AB188" i="112"/>
  <c r="W34" i="112"/>
  <c r="Y39" i="112"/>
  <c r="Z51" i="112"/>
  <c r="Y52" i="112"/>
  <c r="AC56" i="112"/>
  <c r="X57" i="112"/>
  <c r="AA71" i="112"/>
  <c r="V72" i="112"/>
  <c r="AC73" i="112"/>
  <c r="AA77" i="112"/>
  <c r="W83" i="112"/>
  <c r="AB85" i="112"/>
  <c r="W88" i="112"/>
  <c r="AA94" i="112"/>
  <c r="W95" i="112"/>
  <c r="Y100" i="112"/>
  <c r="AB108" i="112"/>
  <c r="Y112" i="112"/>
  <c r="Y117" i="112"/>
  <c r="AA121" i="112"/>
  <c r="V123" i="112"/>
  <c r="Z123" i="112"/>
  <c r="AC128" i="112"/>
  <c r="AC131" i="112"/>
  <c r="AB133" i="112"/>
  <c r="W135" i="112"/>
  <c r="W137" i="112"/>
  <c r="Y150" i="112"/>
  <c r="AA155" i="112"/>
  <c r="V156" i="112"/>
  <c r="Z169" i="112"/>
  <c r="Y175" i="112"/>
  <c r="Y181" i="112"/>
  <c r="AC48" i="112"/>
  <c r="Z78" i="112"/>
  <c r="X88" i="112"/>
  <c r="X95" i="112"/>
  <c r="Z100" i="112"/>
  <c r="Z103" i="112"/>
  <c r="V107" i="112"/>
  <c r="AC108" i="112"/>
  <c r="V111" i="112"/>
  <c r="Z112" i="112"/>
  <c r="Y125" i="112"/>
  <c r="AA130" i="112"/>
  <c r="AC133" i="112"/>
  <c r="X135" i="112"/>
  <c r="Z150" i="112"/>
  <c r="V154" i="112"/>
  <c r="AB155" i="112"/>
  <c r="V162" i="112"/>
  <c r="AB174" i="112"/>
  <c r="AB180" i="112"/>
  <c r="Z57" i="112"/>
  <c r="AC71" i="112"/>
  <c r="X72" i="112"/>
  <c r="Z76" i="112"/>
  <c r="AA78" i="112"/>
  <c r="AC80" i="112"/>
  <c r="V85" i="112"/>
  <c r="Z86" i="112"/>
  <c r="Y88" i="112"/>
  <c r="W97" i="112"/>
  <c r="AA103" i="112"/>
  <c r="W107" i="112"/>
  <c r="Y109" i="112"/>
  <c r="AC120" i="112"/>
  <c r="AB130" i="112"/>
  <c r="X140" i="112"/>
  <c r="AB145" i="112"/>
  <c r="X146" i="112"/>
  <c r="AB147" i="112"/>
  <c r="V149" i="112"/>
  <c r="AA150" i="112"/>
  <c r="W154" i="112"/>
  <c r="AC155" i="112"/>
  <c r="Y161" i="112"/>
  <c r="AC174" i="112"/>
  <c r="AC180" i="112"/>
  <c r="Y186" i="112"/>
  <c r="AB72" i="112"/>
  <c r="AA73" i="112"/>
  <c r="W74" i="112"/>
  <c r="Y85" i="112"/>
  <c r="AC85" i="112"/>
  <c r="Y95" i="112"/>
  <c r="Z99" i="112"/>
  <c r="Z106" i="112"/>
  <c r="AC111" i="112"/>
  <c r="AA114" i="112"/>
  <c r="Y119" i="112"/>
  <c r="V121" i="112"/>
  <c r="V127" i="112"/>
  <c r="Z131" i="112"/>
  <c r="X133" i="112"/>
  <c r="AC137" i="112"/>
  <c r="AC138" i="112"/>
  <c r="Z140" i="112"/>
  <c r="V144" i="112"/>
  <c r="V145" i="112"/>
  <c r="Z145" i="112"/>
  <c r="AB148" i="112"/>
  <c r="Y153" i="112"/>
  <c r="X78" i="112"/>
  <c r="AB81" i="112"/>
  <c r="AC84" i="112"/>
  <c r="Z92" i="112"/>
  <c r="V94" i="112"/>
  <c r="V95" i="112"/>
  <c r="Z95" i="112"/>
  <c r="V97" i="112"/>
  <c r="Y104" i="112"/>
  <c r="AC104" i="112"/>
  <c r="W106" i="112"/>
  <c r="AA106" i="112"/>
  <c r="AB107" i="112"/>
  <c r="Y108" i="112"/>
  <c r="X114" i="112"/>
  <c r="AB114" i="112"/>
  <c r="V115" i="112"/>
  <c r="Z119" i="112"/>
  <c r="W127" i="112"/>
  <c r="AB128" i="112"/>
  <c r="AA131" i="112"/>
  <c r="V132" i="112"/>
  <c r="AB135" i="112"/>
  <c r="V138" i="112"/>
  <c r="W139" i="112"/>
  <c r="AA145" i="112"/>
  <c r="W146" i="112"/>
  <c r="AC148" i="112"/>
  <c r="X150" i="112"/>
  <c r="Z153" i="112"/>
  <c r="AA154" i="112"/>
  <c r="W155" i="112"/>
  <c r="A84" i="112"/>
  <c r="A85" i="112" s="1"/>
  <c r="A86" i="112" s="1"/>
  <c r="A87" i="112" s="1"/>
  <c r="A88" i="112" s="1"/>
  <c r="A89" i="112" s="1"/>
  <c r="A90" i="112" s="1"/>
  <c r="A91" i="112" s="1"/>
  <c r="A92" i="112" s="1"/>
  <c r="A93" i="112" s="1"/>
  <c r="A94" i="112" s="1"/>
  <c r="A95" i="112" s="1"/>
  <c r="A96" i="112" s="1"/>
  <c r="A97" i="112" s="1"/>
  <c r="A98" i="112" s="1"/>
  <c r="A99" i="112" s="1"/>
  <c r="A100" i="112" s="1"/>
  <c r="A101" i="112" s="1"/>
  <c r="AC101" i="112"/>
  <c r="X109" i="112"/>
  <c r="Z142" i="112"/>
  <c r="X38" i="112"/>
  <c r="X40" i="112"/>
  <c r="X53" i="112"/>
  <c r="Y55" i="112"/>
  <c r="AA70" i="112"/>
  <c r="W71" i="112"/>
  <c r="AA85" i="112"/>
  <c r="AB86" i="112"/>
  <c r="Y80" i="112"/>
  <c r="X31" i="112"/>
  <c r="W36" i="112"/>
  <c r="X52" i="112"/>
  <c r="V56" i="112"/>
  <c r="AC65" i="112"/>
  <c r="V74" i="112"/>
  <c r="AC91" i="112"/>
  <c r="A102" i="112"/>
  <c r="A103" i="112" s="1"/>
  <c r="A104" i="112" s="1"/>
  <c r="A105" i="112" s="1"/>
  <c r="A106" i="112" s="1"/>
  <c r="A107" i="112" s="1"/>
  <c r="A108" i="112" s="1"/>
  <c r="A109" i="112" s="1"/>
  <c r="A110" i="112" s="1"/>
  <c r="A111" i="112" s="1"/>
  <c r="A112" i="112" s="1"/>
  <c r="A113" i="112" s="1"/>
  <c r="A114" i="112" s="1"/>
  <c r="A115" i="112" s="1"/>
  <c r="A116" i="112" s="1"/>
  <c r="A117" i="112" s="1"/>
  <c r="A118" i="112" s="1"/>
  <c r="A119" i="112" s="1"/>
  <c r="V120" i="112"/>
  <c r="A120" i="112"/>
  <c r="A121" i="112" s="1"/>
  <c r="A122" i="112" s="1"/>
  <c r="A123" i="112" s="1"/>
  <c r="A124" i="112" s="1"/>
  <c r="A125" i="112" s="1"/>
  <c r="A126" i="112" s="1"/>
  <c r="A127" i="112" s="1"/>
  <c r="A128" i="112" s="1"/>
  <c r="A129" i="112" s="1"/>
  <c r="A130" i="112" s="1"/>
  <c r="A131" i="112" s="1"/>
  <c r="A132" i="112" s="1"/>
  <c r="A133" i="112" s="1"/>
  <c r="A134" i="112" s="1"/>
  <c r="A135" i="112" s="1"/>
  <c r="A136" i="112" s="1"/>
  <c r="A137" i="112" s="1"/>
  <c r="W129" i="112"/>
  <c r="Y78" i="112"/>
  <c r="Z56" i="112"/>
  <c r="AA58" i="112"/>
  <c r="AA62" i="112"/>
  <c r="AC67" i="112"/>
  <c r="W87" i="112"/>
  <c r="X73" i="112"/>
  <c r="V44" i="112"/>
  <c r="V46" i="112"/>
  <c r="AC47" i="112"/>
  <c r="Y48" i="112"/>
  <c r="AB56" i="112"/>
  <c r="Y58" i="112"/>
  <c r="AC58" i="112"/>
  <c r="Z88" i="112"/>
  <c r="V100" i="112"/>
  <c r="AB105" i="112"/>
  <c r="X136" i="112"/>
  <c r="W145" i="112"/>
  <c r="W39" i="112"/>
  <c r="W41" i="112"/>
  <c r="X43" i="112"/>
  <c r="AA68" i="112"/>
  <c r="AB69" i="112"/>
  <c r="V82" i="112"/>
  <c r="X86" i="112"/>
  <c r="AB89" i="112"/>
  <c r="AA93" i="112"/>
  <c r="V55" i="112"/>
  <c r="Y57" i="112"/>
  <c r="X76" i="112"/>
  <c r="AB94" i="112"/>
  <c r="V106" i="112"/>
  <c r="Y116" i="112"/>
  <c r="AB31" i="112"/>
  <c r="A48" i="112"/>
  <c r="A49" i="112" s="1"/>
  <c r="A50" i="112" s="1"/>
  <c r="A51" i="112" s="1"/>
  <c r="A52" i="112" s="1"/>
  <c r="A53" i="112" s="1"/>
  <c r="A54" i="112" s="1"/>
  <c r="A55" i="112" s="1"/>
  <c r="A56" i="112" s="1"/>
  <c r="A57" i="112" s="1"/>
  <c r="A58" i="112" s="1"/>
  <c r="A59" i="112" s="1"/>
  <c r="A60" i="112" s="1"/>
  <c r="A61" i="112" s="1"/>
  <c r="A62" i="112" s="1"/>
  <c r="A63" i="112" s="1"/>
  <c r="A64" i="112" s="1"/>
  <c r="A65" i="112" s="1"/>
  <c r="AA48" i="112"/>
  <c r="Y51" i="112"/>
  <c r="W80" i="112"/>
  <c r="AC89" i="112"/>
  <c r="Y30" i="112"/>
  <c r="AC31" i="112"/>
  <c r="AC39" i="112"/>
  <c r="Z49" i="112"/>
  <c r="W55" i="112"/>
  <c r="Y59" i="112"/>
  <c r="AB60" i="112"/>
  <c r="V67" i="112"/>
  <c r="AC68" i="112"/>
  <c r="Z104" i="112"/>
  <c r="AC61" i="112"/>
  <c r="X62" i="112"/>
  <c r="AC63" i="112"/>
  <c r="AB65" i="112"/>
  <c r="V75" i="112"/>
  <c r="Y76" i="112"/>
  <c r="V80" i="112"/>
  <c r="Z91" i="112"/>
  <c r="Y92" i="112"/>
  <c r="X93" i="112"/>
  <c r="AC98" i="112"/>
  <c r="Z101" i="112"/>
  <c r="AB102" i="112"/>
  <c r="AB111" i="112"/>
  <c r="V114" i="112"/>
  <c r="AA122" i="112"/>
  <c r="X125" i="112"/>
  <c r="AC132" i="112"/>
  <c r="X145" i="112"/>
  <c r="AC147" i="112"/>
  <c r="Z152" i="112"/>
  <c r="V36" i="112"/>
  <c r="AA38" i="112"/>
  <c r="X42" i="112"/>
  <c r="Z44" i="112"/>
  <c r="W45" i="112"/>
  <c r="V54" i="112"/>
  <c r="X55" i="112"/>
  <c r="AB55" i="112"/>
  <c r="X59" i="112"/>
  <c r="AB64" i="112"/>
  <c r="X67" i="112"/>
  <c r="V70" i="112"/>
  <c r="Z70" i="112"/>
  <c r="Y74" i="112"/>
  <c r="X77" i="112"/>
  <c r="AB78" i="112"/>
  <c r="W79" i="112"/>
  <c r="X80" i="112"/>
  <c r="AB80" i="112"/>
  <c r="V117" i="112"/>
  <c r="AA128" i="112"/>
  <c r="Y133" i="112"/>
  <c r="AC135" i="112"/>
  <c r="X139" i="112"/>
  <c r="AA113" i="112"/>
  <c r="AB124" i="112"/>
  <c r="V131" i="112"/>
  <c r="AB144" i="112"/>
  <c r="V146" i="112"/>
  <c r="Y148" i="112"/>
  <c r="W153" i="112"/>
  <c r="Y31" i="112"/>
  <c r="AC32" i="112"/>
  <c r="AC38" i="112"/>
  <c r="Y43" i="112"/>
  <c r="Y45" i="112"/>
  <c r="V47" i="112"/>
  <c r="V48" i="112"/>
  <c r="X54" i="112"/>
  <c r="V58" i="112"/>
  <c r="Z59" i="112"/>
  <c r="V68" i="112"/>
  <c r="X70" i="112"/>
  <c r="AB70" i="112"/>
  <c r="X71" i="112"/>
  <c r="X81" i="112"/>
  <c r="AC82" i="112"/>
  <c r="AA96" i="112"/>
  <c r="X99" i="112"/>
  <c r="Y105" i="112"/>
  <c r="AC107" i="112"/>
  <c r="AB113" i="112"/>
  <c r="Z118" i="112"/>
  <c r="AC124" i="112"/>
  <c r="W126" i="112"/>
  <c r="W131" i="112"/>
  <c r="AA133" i="112"/>
  <c r="Z139" i="112"/>
  <c r="W142" i="112"/>
  <c r="X153" i="112"/>
  <c r="V30" i="112"/>
  <c r="Z31" i="112"/>
  <c r="Y36" i="112"/>
  <c r="X37" i="112"/>
  <c r="Z43" i="112"/>
  <c r="Z45" i="112"/>
  <c r="W47" i="112"/>
  <c r="AA47" i="112"/>
  <c r="W48" i="112"/>
  <c r="Y54" i="112"/>
  <c r="X56" i="112"/>
  <c r="W59" i="112"/>
  <c r="AA59" i="112"/>
  <c r="V60" i="112"/>
  <c r="V61" i="112"/>
  <c r="Z61" i="112"/>
  <c r="AC62" i="112"/>
  <c r="Z63" i="112"/>
  <c r="V76" i="112"/>
  <c r="Z79" i="112"/>
  <c r="AA80" i="112"/>
  <c r="Y81" i="112"/>
  <c r="Z82" i="112"/>
  <c r="V86" i="112"/>
  <c r="X90" i="112"/>
  <c r="V92" i="112"/>
  <c r="Y102" i="112"/>
  <c r="X103" i="112"/>
  <c r="Z105" i="112"/>
  <c r="V109" i="112"/>
  <c r="Y111" i="112"/>
  <c r="AA118" i="112"/>
  <c r="X122" i="112"/>
  <c r="V136" i="112"/>
  <c r="A138" i="112"/>
  <c r="A139" i="112" s="1"/>
  <c r="A140" i="112" s="1"/>
  <c r="A141" i="112" s="1"/>
  <c r="A142" i="112" s="1"/>
  <c r="A143" i="112" s="1"/>
  <c r="A144" i="112" s="1"/>
  <c r="A145" i="112" s="1"/>
  <c r="A146" i="112" s="1"/>
  <c r="A147" i="112" s="1"/>
  <c r="A148" i="112" s="1"/>
  <c r="A149" i="112" s="1"/>
  <c r="A150" i="112" s="1"/>
  <c r="A151" i="112" s="1"/>
  <c r="A152" i="112" s="1"/>
  <c r="A153" i="112" s="1"/>
  <c r="A154" i="112" s="1"/>
  <c r="A155" i="112" s="1"/>
  <c r="AA138" i="112"/>
  <c r="X142" i="112"/>
  <c r="AC149" i="112"/>
  <c r="V31" i="112"/>
  <c r="V32" i="112"/>
  <c r="AA31" i="112"/>
  <c r="Y37" i="112"/>
  <c r="AA43" i="112"/>
  <c r="AB47" i="112"/>
  <c r="Z54" i="112"/>
  <c r="Y56" i="112"/>
  <c r="AB59" i="112"/>
  <c r="W60" i="112"/>
  <c r="AA61" i="112"/>
  <c r="X68" i="112"/>
  <c r="AA69" i="112"/>
  <c r="Z71" i="112"/>
  <c r="W73" i="112"/>
  <c r="Z81" i="112"/>
  <c r="Z85" i="112"/>
  <c r="Z111" i="112"/>
  <c r="X116" i="112"/>
  <c r="W120" i="112"/>
  <c r="Y122" i="112"/>
  <c r="AB127" i="112"/>
  <c r="Y131" i="112"/>
  <c r="AB138" i="112"/>
  <c r="AA147" i="112"/>
  <c r="V151" i="112"/>
  <c r="AB154" i="112"/>
  <c r="X60" i="112"/>
  <c r="AB61" i="112"/>
  <c r="W62" i="112"/>
  <c r="X63" i="112"/>
  <c r="AB63" i="112"/>
  <c r="W68" i="112"/>
  <c r="AC70" i="112"/>
  <c r="Y72" i="112"/>
  <c r="AC72" i="112"/>
  <c r="Y79" i="112"/>
  <c r="W30" i="112"/>
  <c r="AA39" i="112"/>
  <c r="AA41" i="112"/>
  <c r="Z34" i="112"/>
  <c r="V35" i="112"/>
  <c r="Z36" i="112"/>
  <c r="AB41" i="112"/>
  <c r="W46" i="112"/>
  <c r="X50" i="112"/>
  <c r="AA53" i="112"/>
  <c r="AC55" i="112"/>
  <c r="AA75" i="112"/>
  <c r="AC77" i="112"/>
  <c r="X83" i="112"/>
  <c r="W31" i="112"/>
  <c r="AA34" i="112"/>
  <c r="W35" i="112"/>
  <c r="AA36" i="112"/>
  <c r="V40" i="112"/>
  <c r="X46" i="112"/>
  <c r="Y50" i="112"/>
  <c r="Y67" i="112"/>
  <c r="AC69" i="112"/>
  <c r="Y73" i="112"/>
  <c r="Y83" i="112"/>
  <c r="Y46" i="112"/>
  <c r="X35" i="112"/>
  <c r="Z50" i="112"/>
  <c r="AB52" i="112"/>
  <c r="W64" i="112"/>
  <c r="Z67" i="112"/>
  <c r="V71" i="112"/>
  <c r="Z73" i="112"/>
  <c r="AC75" i="112"/>
  <c r="W81" i="112"/>
  <c r="AC34" i="112"/>
  <c r="Y35" i="112"/>
  <c r="AB44" i="112"/>
  <c r="AA50" i="112"/>
  <c r="AC52" i="112"/>
  <c r="V57" i="112"/>
  <c r="V62" i="112"/>
  <c r="X64" i="112"/>
  <c r="A66" i="112"/>
  <c r="A67" i="112" s="1"/>
  <c r="A68" i="112" s="1"/>
  <c r="A69" i="112" s="1"/>
  <c r="A70" i="112" s="1"/>
  <c r="A71" i="112" s="1"/>
  <c r="A72" i="112" s="1"/>
  <c r="A73" i="112" s="1"/>
  <c r="A74" i="112" s="1"/>
  <c r="A75" i="112" s="1"/>
  <c r="A76" i="112" s="1"/>
  <c r="A77" i="112" s="1"/>
  <c r="A78" i="112" s="1"/>
  <c r="A79" i="112" s="1"/>
  <c r="A80" i="112" s="1"/>
  <c r="A81" i="112" s="1"/>
  <c r="A82" i="112" s="1"/>
  <c r="A83" i="112" s="1"/>
  <c r="AA66" i="112"/>
  <c r="V79" i="112"/>
  <c r="V33" i="112"/>
  <c r="AB42" i="112"/>
  <c r="W43" i="112"/>
  <c r="AC44" i="112"/>
  <c r="V45" i="112"/>
  <c r="AB49" i="112"/>
  <c r="W57" i="112"/>
  <c r="V59" i="112"/>
  <c r="AB34" i="112"/>
  <c r="W33" i="112"/>
  <c r="Y41" i="112"/>
  <c r="AC49" i="112"/>
  <c r="AC66" i="112"/>
  <c r="W70" i="112"/>
  <c r="AA72" i="112"/>
  <c r="AB82" i="112"/>
  <c r="X33" i="112"/>
  <c r="V37" i="112"/>
  <c r="AB43" i="112"/>
  <c r="X30" i="112"/>
  <c r="AB33" i="112"/>
  <c r="AA40" i="112"/>
  <c r="AC33" i="112"/>
  <c r="W37" i="112"/>
  <c r="Y32" i="112"/>
  <c r="Z33" i="112"/>
  <c r="AB35" i="112"/>
  <c r="V38" i="112"/>
  <c r="V42" i="112"/>
  <c r="Z42" i="112"/>
  <c r="AC43" i="112"/>
  <c r="AB46" i="112"/>
  <c r="AB30" i="112"/>
  <c r="W32" i="112"/>
  <c r="Z37" i="112"/>
  <c r="AC41" i="112"/>
  <c r="Z46" i="112"/>
  <c r="X32" i="112"/>
  <c r="Y33" i="112"/>
  <c r="AA37" i="112"/>
  <c r="AB40" i="112"/>
  <c r="AA46" i="112"/>
  <c r="AA30" i="112"/>
  <c r="Z32" i="112"/>
  <c r="AA33" i="112"/>
  <c r="AC35" i="112"/>
  <c r="W38" i="112"/>
  <c r="W42" i="112"/>
  <c r="AA42" i="112"/>
  <c r="V43" i="112"/>
  <c r="X47" i="112"/>
  <c r="AB39" i="112"/>
  <c r="AC42" i="112"/>
  <c r="Z47" i="112"/>
  <c r="A30" i="112"/>
  <c r="A31" i="112" s="1"/>
  <c r="A32" i="112" s="1"/>
  <c r="A33" i="112" s="1"/>
  <c r="A34" i="112" s="1"/>
  <c r="A35" i="112" s="1"/>
  <c r="A36" i="112" s="1"/>
  <c r="A37" i="112" s="1"/>
  <c r="A38" i="112" s="1"/>
  <c r="A39" i="112" s="1"/>
  <c r="A40" i="112" s="1"/>
  <c r="A41" i="112" s="1"/>
  <c r="A42" i="112" s="1"/>
  <c r="A43" i="112" s="1"/>
  <c r="A44" i="112" s="1"/>
  <c r="A45" i="112" s="1"/>
  <c r="A46" i="112" s="1"/>
  <c r="A47" i="112" s="1"/>
  <c r="AC30" i="112"/>
  <c r="X34" i="112"/>
  <c r="AB36" i="112"/>
  <c r="Y34" i="112"/>
  <c r="AC36" i="112"/>
  <c r="W40" i="112"/>
  <c r="Y42" i="112"/>
  <c r="AA44" i="112"/>
  <c r="AC46" i="112"/>
  <c r="J94" i="111" l="1"/>
  <c r="K94" i="111"/>
  <c r="I94" i="111"/>
  <c r="G94" i="111"/>
  <c r="H94" i="111"/>
  <c r="F94" i="111"/>
  <c r="K84" i="111"/>
  <c r="J84" i="111"/>
  <c r="I84" i="111"/>
  <c r="H84" i="111"/>
  <c r="G84" i="111"/>
  <c r="F84" i="111"/>
  <c r="K85" i="111"/>
  <c r="J85" i="111"/>
  <c r="I85" i="111"/>
  <c r="H85" i="111"/>
  <c r="G85" i="111"/>
  <c r="F85" i="111"/>
  <c r="K86" i="111"/>
  <c r="J86" i="111"/>
  <c r="I86" i="111"/>
  <c r="H86" i="111"/>
  <c r="G86" i="111"/>
  <c r="F86" i="111"/>
  <c r="K87" i="111"/>
  <c r="J87" i="111"/>
  <c r="I87" i="111"/>
  <c r="H87" i="111"/>
  <c r="G87" i="111"/>
  <c r="F87" i="111"/>
  <c r="K88" i="111"/>
  <c r="J88" i="111"/>
  <c r="I88" i="111"/>
  <c r="H88" i="111"/>
  <c r="G88" i="111"/>
  <c r="F88" i="111"/>
  <c r="K89" i="111"/>
  <c r="J89" i="111"/>
  <c r="I89" i="111"/>
  <c r="H89" i="111"/>
  <c r="G89" i="111"/>
  <c r="F89" i="111"/>
  <c r="K90" i="111"/>
  <c r="J90" i="111"/>
  <c r="I90" i="111"/>
  <c r="H90" i="111"/>
  <c r="G90" i="111"/>
  <c r="F90" i="111"/>
  <c r="K91" i="111"/>
  <c r="J91" i="111"/>
  <c r="I91" i="111"/>
  <c r="H91" i="111"/>
  <c r="G91" i="111"/>
  <c r="F91" i="111"/>
  <c r="K92" i="111"/>
  <c r="J92" i="111"/>
  <c r="I92" i="111"/>
  <c r="H92" i="111"/>
  <c r="G92" i="111"/>
  <c r="F92" i="111"/>
  <c r="G83" i="111"/>
  <c r="H83" i="111"/>
  <c r="J83" i="111"/>
  <c r="K83" i="111"/>
  <c r="I83" i="111"/>
  <c r="F83" i="111"/>
  <c r="C65" i="111"/>
  <c r="C66" i="111" s="1"/>
  <c r="C67" i="111" s="1"/>
  <c r="C68" i="111" s="1"/>
  <c r="C61" i="111"/>
  <c r="C62" i="111" s="1"/>
  <c r="C63" i="111" s="1"/>
  <c r="C64" i="111" s="1"/>
  <c r="C57" i="111"/>
  <c r="C58" i="111" s="1"/>
  <c r="C59" i="111" s="1"/>
  <c r="C60" i="111" s="1"/>
  <c r="C53" i="111"/>
  <c r="C54" i="111" s="1"/>
  <c r="C55" i="111" s="1"/>
  <c r="C56" i="111" s="1"/>
  <c r="C49" i="111"/>
  <c r="C50" i="111" s="1"/>
  <c r="C51" i="111" s="1"/>
  <c r="C52" i="111" s="1"/>
  <c r="C45" i="111"/>
  <c r="C46" i="111" s="1"/>
  <c r="C47" i="111" s="1"/>
  <c r="C48" i="111" s="1"/>
  <c r="C41" i="111"/>
  <c r="C42" i="111" s="1"/>
  <c r="C43" i="111" s="1"/>
  <c r="C44" i="111" s="1"/>
  <c r="C37" i="111"/>
  <c r="C38" i="111" s="1"/>
  <c r="C39" i="111" s="1"/>
  <c r="C40" i="111" s="1"/>
  <c r="C33" i="111"/>
  <c r="C84" i="111" s="1"/>
  <c r="B74" i="111"/>
  <c r="C29" i="111"/>
  <c r="C30" i="111" s="1"/>
  <c r="C31" i="111" s="1"/>
  <c r="C32" i="111" s="1"/>
  <c r="P68" i="111"/>
  <c r="O68" i="111"/>
  <c r="N68" i="111"/>
  <c r="M68" i="111"/>
  <c r="L68" i="111"/>
  <c r="J68" i="111"/>
  <c r="I68" i="111"/>
  <c r="H68" i="111"/>
  <c r="G68" i="111"/>
  <c r="F68" i="111"/>
  <c r="P67" i="111"/>
  <c r="O67" i="111"/>
  <c r="N67" i="111"/>
  <c r="M67" i="111"/>
  <c r="L67" i="111"/>
  <c r="J67" i="111"/>
  <c r="I67" i="111"/>
  <c r="H67" i="111"/>
  <c r="G67" i="111"/>
  <c r="F67" i="111"/>
  <c r="P66" i="111"/>
  <c r="O66" i="111"/>
  <c r="N66" i="111"/>
  <c r="M66" i="111"/>
  <c r="L66" i="111"/>
  <c r="J66" i="111"/>
  <c r="I66" i="111"/>
  <c r="H66" i="111"/>
  <c r="G66" i="111"/>
  <c r="F66" i="111"/>
  <c r="Q65" i="111"/>
  <c r="P65" i="111"/>
  <c r="O65" i="111"/>
  <c r="N65" i="111"/>
  <c r="M65" i="111"/>
  <c r="L65" i="111"/>
  <c r="J65" i="111"/>
  <c r="I65" i="111"/>
  <c r="H65" i="111"/>
  <c r="G65" i="111"/>
  <c r="F65" i="111"/>
  <c r="P64" i="111"/>
  <c r="O64" i="111"/>
  <c r="N64" i="111"/>
  <c r="M64" i="111"/>
  <c r="L64" i="111"/>
  <c r="J64" i="111"/>
  <c r="I64" i="111"/>
  <c r="H64" i="111"/>
  <c r="G64" i="111"/>
  <c r="F64" i="111"/>
  <c r="P63" i="111"/>
  <c r="O63" i="111"/>
  <c r="N63" i="111"/>
  <c r="M63" i="111"/>
  <c r="L63" i="111"/>
  <c r="J63" i="111"/>
  <c r="I63" i="111"/>
  <c r="H63" i="111"/>
  <c r="G63" i="111"/>
  <c r="F63" i="111"/>
  <c r="P62" i="111"/>
  <c r="O62" i="111"/>
  <c r="N62" i="111"/>
  <c r="M62" i="111"/>
  <c r="L62" i="111"/>
  <c r="J62" i="111"/>
  <c r="I62" i="111"/>
  <c r="H62" i="111"/>
  <c r="G62" i="111"/>
  <c r="F62" i="111"/>
  <c r="Q61" i="111"/>
  <c r="P61" i="111"/>
  <c r="O61" i="111"/>
  <c r="N61" i="111"/>
  <c r="M61" i="111"/>
  <c r="L61" i="111"/>
  <c r="J61" i="111"/>
  <c r="I61" i="111"/>
  <c r="H61" i="111"/>
  <c r="G61" i="111"/>
  <c r="F61" i="111"/>
  <c r="P60" i="111"/>
  <c r="O60" i="111"/>
  <c r="N60" i="111"/>
  <c r="M60" i="111"/>
  <c r="L60" i="111"/>
  <c r="J60" i="111"/>
  <c r="I60" i="111"/>
  <c r="H60" i="111"/>
  <c r="G60" i="111"/>
  <c r="F60" i="111"/>
  <c r="P59" i="111"/>
  <c r="O59" i="111"/>
  <c r="N59" i="111"/>
  <c r="M59" i="111"/>
  <c r="L59" i="111"/>
  <c r="J59" i="111"/>
  <c r="I59" i="111"/>
  <c r="H59" i="111"/>
  <c r="G59" i="111"/>
  <c r="F59" i="111"/>
  <c r="P58" i="111"/>
  <c r="O58" i="111"/>
  <c r="N58" i="111"/>
  <c r="M58" i="111"/>
  <c r="L58" i="111"/>
  <c r="J58" i="111"/>
  <c r="I58" i="111"/>
  <c r="H58" i="111"/>
  <c r="G58" i="111"/>
  <c r="F58" i="111"/>
  <c r="Q57" i="111"/>
  <c r="P57" i="111"/>
  <c r="O57" i="111"/>
  <c r="N57" i="111"/>
  <c r="M57" i="111"/>
  <c r="L57" i="111"/>
  <c r="J57" i="111"/>
  <c r="I57" i="111"/>
  <c r="H57" i="111"/>
  <c r="G57" i="111"/>
  <c r="F57" i="111"/>
  <c r="P56" i="111"/>
  <c r="O56" i="111"/>
  <c r="N56" i="111"/>
  <c r="M56" i="111"/>
  <c r="L56" i="111"/>
  <c r="J56" i="111"/>
  <c r="I56" i="111"/>
  <c r="H56" i="111"/>
  <c r="G56" i="111"/>
  <c r="F56" i="111"/>
  <c r="P55" i="111"/>
  <c r="O55" i="111"/>
  <c r="N55" i="111"/>
  <c r="M55" i="111"/>
  <c r="L55" i="111"/>
  <c r="J55" i="111"/>
  <c r="I55" i="111"/>
  <c r="H55" i="111"/>
  <c r="G55" i="111"/>
  <c r="F55" i="111"/>
  <c r="P54" i="111"/>
  <c r="O54" i="111"/>
  <c r="N54" i="111"/>
  <c r="M54" i="111"/>
  <c r="L54" i="111"/>
  <c r="J54" i="111"/>
  <c r="I54" i="111"/>
  <c r="H54" i="111"/>
  <c r="G54" i="111"/>
  <c r="F54" i="111"/>
  <c r="Q53" i="111"/>
  <c r="P53" i="111"/>
  <c r="O53" i="111"/>
  <c r="N53" i="111"/>
  <c r="M53" i="111"/>
  <c r="L53" i="111"/>
  <c r="J53" i="111"/>
  <c r="I53" i="111"/>
  <c r="H53" i="111"/>
  <c r="G53" i="111"/>
  <c r="F53" i="111"/>
  <c r="P52" i="111"/>
  <c r="O52" i="111"/>
  <c r="N52" i="111"/>
  <c r="M52" i="111"/>
  <c r="L52" i="111"/>
  <c r="J52" i="111"/>
  <c r="I52" i="111"/>
  <c r="H52" i="111"/>
  <c r="G52" i="111"/>
  <c r="F52" i="111"/>
  <c r="P51" i="111"/>
  <c r="O51" i="111"/>
  <c r="N51" i="111"/>
  <c r="M51" i="111"/>
  <c r="L51" i="111"/>
  <c r="J51" i="111"/>
  <c r="I51" i="111"/>
  <c r="H51" i="111"/>
  <c r="G51" i="111"/>
  <c r="F51" i="111"/>
  <c r="P50" i="111"/>
  <c r="O50" i="111"/>
  <c r="N50" i="111"/>
  <c r="M50" i="111"/>
  <c r="L50" i="111"/>
  <c r="J50" i="111"/>
  <c r="I50" i="111"/>
  <c r="H50" i="111"/>
  <c r="G50" i="111"/>
  <c r="F50" i="111"/>
  <c r="Q49" i="111"/>
  <c r="P49" i="111"/>
  <c r="O49" i="111"/>
  <c r="N49" i="111"/>
  <c r="M49" i="111"/>
  <c r="L49" i="111"/>
  <c r="J49" i="111"/>
  <c r="I49" i="111"/>
  <c r="H49" i="111"/>
  <c r="G49" i="111"/>
  <c r="F49" i="111"/>
  <c r="P48" i="111"/>
  <c r="O48" i="111"/>
  <c r="N48" i="111"/>
  <c r="M48" i="111"/>
  <c r="L48" i="111"/>
  <c r="J48" i="111"/>
  <c r="I48" i="111"/>
  <c r="H48" i="111"/>
  <c r="G48" i="111"/>
  <c r="F48" i="111"/>
  <c r="P47" i="111"/>
  <c r="O47" i="111"/>
  <c r="N47" i="111"/>
  <c r="M47" i="111"/>
  <c r="L47" i="111"/>
  <c r="J47" i="111"/>
  <c r="I47" i="111"/>
  <c r="H47" i="111"/>
  <c r="G47" i="111"/>
  <c r="F47" i="111"/>
  <c r="P46" i="111"/>
  <c r="O46" i="111"/>
  <c r="N46" i="111"/>
  <c r="M46" i="111"/>
  <c r="L46" i="111"/>
  <c r="J46" i="111"/>
  <c r="I46" i="111"/>
  <c r="H46" i="111"/>
  <c r="G46" i="111"/>
  <c r="F46" i="111"/>
  <c r="Q45" i="111"/>
  <c r="P45" i="111"/>
  <c r="O45" i="111"/>
  <c r="N45" i="111"/>
  <c r="M45" i="111"/>
  <c r="L45" i="111"/>
  <c r="J45" i="111"/>
  <c r="I45" i="111"/>
  <c r="H45" i="111"/>
  <c r="G45" i="111"/>
  <c r="F45" i="111"/>
  <c r="P44" i="111"/>
  <c r="O44" i="111"/>
  <c r="N44" i="111"/>
  <c r="M44" i="111"/>
  <c r="L44" i="111"/>
  <c r="J44" i="111"/>
  <c r="I44" i="111"/>
  <c r="H44" i="111"/>
  <c r="G44" i="111"/>
  <c r="F44" i="111"/>
  <c r="P43" i="111"/>
  <c r="O43" i="111"/>
  <c r="N43" i="111"/>
  <c r="M43" i="111"/>
  <c r="L43" i="111"/>
  <c r="J43" i="111"/>
  <c r="I43" i="111"/>
  <c r="H43" i="111"/>
  <c r="G43" i="111"/>
  <c r="F43" i="111"/>
  <c r="P42" i="111"/>
  <c r="O42" i="111"/>
  <c r="N42" i="111"/>
  <c r="M42" i="111"/>
  <c r="L42" i="111"/>
  <c r="J42" i="111"/>
  <c r="I42" i="111"/>
  <c r="H42" i="111"/>
  <c r="G42" i="111"/>
  <c r="F42" i="111"/>
  <c r="Q41" i="111"/>
  <c r="P41" i="111"/>
  <c r="O41" i="111"/>
  <c r="N41" i="111"/>
  <c r="M41" i="111"/>
  <c r="L41" i="111"/>
  <c r="J41" i="111"/>
  <c r="I41" i="111"/>
  <c r="H41" i="111"/>
  <c r="G41" i="111"/>
  <c r="F41" i="111"/>
  <c r="P40" i="111"/>
  <c r="O40" i="111"/>
  <c r="N40" i="111"/>
  <c r="M40" i="111"/>
  <c r="L40" i="111"/>
  <c r="J40" i="111"/>
  <c r="I40" i="111"/>
  <c r="H40" i="111"/>
  <c r="G40" i="111"/>
  <c r="F40" i="111"/>
  <c r="P39" i="111"/>
  <c r="O39" i="111"/>
  <c r="N39" i="111"/>
  <c r="M39" i="111"/>
  <c r="L39" i="111"/>
  <c r="J39" i="111"/>
  <c r="I39" i="111"/>
  <c r="H39" i="111"/>
  <c r="G39" i="111"/>
  <c r="F39" i="111"/>
  <c r="P38" i="111"/>
  <c r="O38" i="111"/>
  <c r="N38" i="111"/>
  <c r="M38" i="111"/>
  <c r="L38" i="111"/>
  <c r="J38" i="111"/>
  <c r="I38" i="111"/>
  <c r="H38" i="111"/>
  <c r="G38" i="111"/>
  <c r="F38" i="111"/>
  <c r="Q37" i="111"/>
  <c r="P37" i="111"/>
  <c r="O37" i="111"/>
  <c r="N37" i="111"/>
  <c r="M37" i="111"/>
  <c r="L37" i="111"/>
  <c r="J37" i="111"/>
  <c r="I37" i="111"/>
  <c r="H37" i="111"/>
  <c r="G37" i="111"/>
  <c r="F37" i="111"/>
  <c r="P36" i="111"/>
  <c r="O36" i="111"/>
  <c r="N36" i="111"/>
  <c r="M36" i="111"/>
  <c r="L36" i="111"/>
  <c r="J36" i="111"/>
  <c r="I36" i="111"/>
  <c r="H36" i="111"/>
  <c r="G36" i="111"/>
  <c r="F36" i="111"/>
  <c r="P35" i="111"/>
  <c r="O35" i="111"/>
  <c r="N35" i="111"/>
  <c r="M35" i="111"/>
  <c r="L35" i="111"/>
  <c r="J35" i="111"/>
  <c r="I35" i="111"/>
  <c r="H35" i="111"/>
  <c r="G35" i="111"/>
  <c r="F35" i="111"/>
  <c r="P34" i="111"/>
  <c r="O34" i="111"/>
  <c r="N34" i="111"/>
  <c r="M34" i="111"/>
  <c r="L34" i="111"/>
  <c r="J34" i="111"/>
  <c r="I34" i="111"/>
  <c r="H34" i="111"/>
  <c r="G34" i="111"/>
  <c r="F34" i="111"/>
  <c r="Q33" i="111"/>
  <c r="P33" i="111"/>
  <c r="O33" i="111"/>
  <c r="N33" i="111"/>
  <c r="M33" i="111"/>
  <c r="L33" i="111"/>
  <c r="J33" i="111"/>
  <c r="I33" i="111"/>
  <c r="H33" i="111"/>
  <c r="G33" i="111"/>
  <c r="F33" i="111"/>
  <c r="M29" i="111"/>
  <c r="N29" i="111"/>
  <c r="O29" i="111"/>
  <c r="P29" i="111"/>
  <c r="M30" i="111"/>
  <c r="N30" i="111"/>
  <c r="O30" i="111"/>
  <c r="P30" i="111"/>
  <c r="M31" i="111"/>
  <c r="N31" i="111"/>
  <c r="O31" i="111"/>
  <c r="P31" i="111"/>
  <c r="M32" i="111"/>
  <c r="N32" i="111"/>
  <c r="O32" i="111"/>
  <c r="P32" i="111"/>
  <c r="G29" i="111"/>
  <c r="H29" i="111"/>
  <c r="I29" i="111"/>
  <c r="J29" i="111"/>
  <c r="G30" i="111"/>
  <c r="H30" i="111"/>
  <c r="I30" i="111"/>
  <c r="J30" i="111"/>
  <c r="G31" i="111"/>
  <c r="H31" i="111"/>
  <c r="I31" i="111"/>
  <c r="J31" i="111"/>
  <c r="G32" i="111"/>
  <c r="H32" i="111"/>
  <c r="I32" i="111"/>
  <c r="J32" i="111"/>
  <c r="L32" i="111"/>
  <c r="L31" i="111"/>
  <c r="L30" i="111"/>
  <c r="L29" i="111"/>
  <c r="F32" i="111"/>
  <c r="F30" i="111"/>
  <c r="F29" i="111"/>
  <c r="W68" i="111"/>
  <c r="W67" i="111"/>
  <c r="W66" i="111"/>
  <c r="W64" i="111"/>
  <c r="W63" i="111"/>
  <c r="W62" i="111"/>
  <c r="W60" i="111"/>
  <c r="W59" i="111"/>
  <c r="W58" i="111"/>
  <c r="W56" i="111"/>
  <c r="W55" i="111"/>
  <c r="W54" i="111"/>
  <c r="W52" i="111"/>
  <c r="W51" i="111"/>
  <c r="W50" i="111"/>
  <c r="W48" i="111"/>
  <c r="W47" i="111"/>
  <c r="W46" i="111"/>
  <c r="W44" i="111"/>
  <c r="W43" i="111"/>
  <c r="W42" i="111"/>
  <c r="W40" i="111"/>
  <c r="W39" i="111"/>
  <c r="W38" i="111"/>
  <c r="W32" i="111"/>
  <c r="A32" i="111"/>
  <c r="W31" i="111"/>
  <c r="F31" i="111"/>
  <c r="A31" i="111"/>
  <c r="W30" i="111"/>
  <c r="A30" i="111"/>
  <c r="A29" i="111"/>
  <c r="F226" i="103"/>
  <c r="F226" i="98"/>
  <c r="F225" i="103"/>
  <c r="F225" i="98"/>
  <c r="F224" i="103"/>
  <c r="F224" i="98"/>
  <c r="F227" i="115"/>
  <c r="F227" i="116"/>
  <c r="F227" i="117"/>
  <c r="F227" i="118"/>
  <c r="F227" i="119"/>
  <c r="F227" i="120"/>
  <c r="F227" i="121"/>
  <c r="F227" i="122"/>
  <c r="F226" i="117"/>
  <c r="F226" i="116"/>
  <c r="F226" i="115"/>
  <c r="F226" i="118"/>
  <c r="F226" i="119"/>
  <c r="F226" i="120"/>
  <c r="F226" i="121"/>
  <c r="F226" i="122"/>
  <c r="B246" i="122"/>
  <c r="G241" i="122"/>
  <c r="F241" i="122"/>
  <c r="B238" i="122"/>
  <c r="B236" i="122"/>
  <c r="G234" i="122"/>
  <c r="F234" i="122"/>
  <c r="E234" i="122"/>
  <c r="B232" i="122"/>
  <c r="B229" i="122"/>
  <c r="C226" i="122"/>
  <c r="F225" i="122"/>
  <c r="F224" i="122"/>
  <c r="C223" i="122"/>
  <c r="B223" i="122"/>
  <c r="B235" i="122" s="1"/>
  <c r="F222" i="122"/>
  <c r="B221" i="122"/>
  <c r="B218" i="122"/>
  <c r="G215" i="122"/>
  <c r="B215" i="122"/>
  <c r="I214" i="122"/>
  <c r="H214" i="122"/>
  <c r="G214" i="122"/>
  <c r="B214" i="122"/>
  <c r="B211" i="122"/>
  <c r="I210" i="122"/>
  <c r="H210" i="122"/>
  <c r="G210" i="122"/>
  <c r="B210" i="122"/>
  <c r="B205" i="122"/>
  <c r="L203" i="122"/>
  <c r="K203" i="122"/>
  <c r="J203" i="122"/>
  <c r="I203" i="122"/>
  <c r="H203" i="122"/>
  <c r="G203" i="122"/>
  <c r="F203" i="122"/>
  <c r="E203" i="122"/>
  <c r="L198" i="122"/>
  <c r="K198" i="122"/>
  <c r="J198" i="122"/>
  <c r="I198" i="122"/>
  <c r="H198" i="122"/>
  <c r="G198" i="122"/>
  <c r="F198" i="122"/>
  <c r="E198" i="122"/>
  <c r="L193" i="122"/>
  <c r="K193" i="122"/>
  <c r="J193" i="122"/>
  <c r="I193" i="122"/>
  <c r="H193" i="122"/>
  <c r="G193" i="122"/>
  <c r="F193" i="122"/>
  <c r="E193" i="122"/>
  <c r="L188" i="122"/>
  <c r="K188" i="122"/>
  <c r="J188" i="122"/>
  <c r="I188" i="122"/>
  <c r="H188" i="122"/>
  <c r="G188" i="122"/>
  <c r="F188" i="122"/>
  <c r="E188" i="122"/>
  <c r="L183" i="122"/>
  <c r="K183" i="122"/>
  <c r="J183" i="122"/>
  <c r="I183" i="122"/>
  <c r="H183" i="122"/>
  <c r="G183" i="122"/>
  <c r="F183" i="122"/>
  <c r="E183" i="122"/>
  <c r="L178" i="122"/>
  <c r="K178" i="122"/>
  <c r="J178" i="122"/>
  <c r="I178" i="122"/>
  <c r="H178" i="122"/>
  <c r="G178" i="122"/>
  <c r="F178" i="122"/>
  <c r="E178" i="122"/>
  <c r="L173" i="122"/>
  <c r="K173" i="122"/>
  <c r="J173" i="122"/>
  <c r="I173" i="122"/>
  <c r="H173" i="122"/>
  <c r="G173" i="122"/>
  <c r="F173" i="122"/>
  <c r="E173" i="122"/>
  <c r="L168" i="122"/>
  <c r="K168" i="122"/>
  <c r="J168" i="122"/>
  <c r="I168" i="122"/>
  <c r="H168" i="122"/>
  <c r="G168" i="122"/>
  <c r="F168" i="122"/>
  <c r="E168" i="122"/>
  <c r="L163" i="122"/>
  <c r="K163" i="122"/>
  <c r="J163" i="122"/>
  <c r="I163" i="122"/>
  <c r="H163" i="122"/>
  <c r="G163" i="122"/>
  <c r="F163" i="122"/>
  <c r="E163" i="122"/>
  <c r="B155" i="122"/>
  <c r="B152" i="122"/>
  <c r="I149" i="122"/>
  <c r="H149" i="122"/>
  <c r="G149" i="122"/>
  <c r="B149" i="122"/>
  <c r="I148" i="122"/>
  <c r="H148" i="122"/>
  <c r="G148" i="122"/>
  <c r="B148" i="122"/>
  <c r="I145" i="122"/>
  <c r="H145" i="122"/>
  <c r="G145" i="122"/>
  <c r="B145" i="122"/>
  <c r="I144" i="122"/>
  <c r="H144" i="122"/>
  <c r="G144" i="122"/>
  <c r="B144" i="122"/>
  <c r="B139" i="122"/>
  <c r="L136" i="122"/>
  <c r="K136" i="122"/>
  <c r="J136" i="122"/>
  <c r="I136" i="122"/>
  <c r="H136" i="122"/>
  <c r="G136" i="122"/>
  <c r="F136" i="122"/>
  <c r="E136" i="122"/>
  <c r="B133" i="122"/>
  <c r="B199" i="122" s="1"/>
  <c r="L131" i="122"/>
  <c r="K131" i="122"/>
  <c r="J131" i="122"/>
  <c r="I131" i="122"/>
  <c r="H131" i="122"/>
  <c r="G131" i="122"/>
  <c r="F131" i="122"/>
  <c r="E131" i="122"/>
  <c r="B128" i="122"/>
  <c r="B194" i="122" s="1"/>
  <c r="L126" i="122"/>
  <c r="K126" i="122"/>
  <c r="J126" i="122"/>
  <c r="I126" i="122"/>
  <c r="H126" i="122"/>
  <c r="G126" i="122"/>
  <c r="F126" i="122"/>
  <c r="E126" i="122"/>
  <c r="B123" i="122"/>
  <c r="B189" i="122" s="1"/>
  <c r="L121" i="122"/>
  <c r="K121" i="122"/>
  <c r="J121" i="122"/>
  <c r="I121" i="122"/>
  <c r="H121" i="122"/>
  <c r="G121" i="122"/>
  <c r="F121" i="122"/>
  <c r="E121" i="122"/>
  <c r="B118" i="122"/>
  <c r="B184" i="122" s="1"/>
  <c r="L116" i="122"/>
  <c r="K116" i="122"/>
  <c r="J116" i="122"/>
  <c r="I116" i="122"/>
  <c r="H116" i="122"/>
  <c r="G116" i="122"/>
  <c r="F116" i="122"/>
  <c r="E116" i="122"/>
  <c r="B113" i="122"/>
  <c r="B179" i="122" s="1"/>
  <c r="L111" i="122"/>
  <c r="K111" i="122"/>
  <c r="J111" i="122"/>
  <c r="I111" i="122"/>
  <c r="H111" i="122"/>
  <c r="G111" i="122"/>
  <c r="F111" i="122"/>
  <c r="E111" i="122"/>
  <c r="B108" i="122"/>
  <c r="B174" i="122" s="1"/>
  <c r="L106" i="122"/>
  <c r="K106" i="122"/>
  <c r="J106" i="122"/>
  <c r="I106" i="122"/>
  <c r="H106" i="122"/>
  <c r="G106" i="122"/>
  <c r="F106" i="122"/>
  <c r="E106" i="122"/>
  <c r="B103" i="122"/>
  <c r="B169" i="122" s="1"/>
  <c r="L101" i="122"/>
  <c r="K101" i="122"/>
  <c r="J101" i="122"/>
  <c r="I101" i="122"/>
  <c r="H101" i="122"/>
  <c r="G101" i="122"/>
  <c r="F101" i="122"/>
  <c r="E101" i="122"/>
  <c r="B98" i="122"/>
  <c r="B164" i="122" s="1"/>
  <c r="B97" i="122"/>
  <c r="B102" i="122" s="1"/>
  <c r="B107" i="122" s="1"/>
  <c r="B112" i="122" s="1"/>
  <c r="B117" i="122" s="1"/>
  <c r="B122" i="122" s="1"/>
  <c r="B127" i="122" s="1"/>
  <c r="B132" i="122" s="1"/>
  <c r="B137" i="122" s="1"/>
  <c r="L96" i="122"/>
  <c r="K96" i="122"/>
  <c r="J96" i="122"/>
  <c r="I96" i="122"/>
  <c r="H96" i="122"/>
  <c r="G96" i="122"/>
  <c r="F96" i="122"/>
  <c r="E96" i="122"/>
  <c r="B92" i="122"/>
  <c r="B159" i="122" s="1"/>
  <c r="B89" i="122"/>
  <c r="B86" i="122"/>
  <c r="G83" i="122"/>
  <c r="B83" i="122"/>
  <c r="I82" i="122"/>
  <c r="H82" i="122"/>
  <c r="G82" i="122"/>
  <c r="B82" i="122"/>
  <c r="I79" i="122"/>
  <c r="G79" i="122"/>
  <c r="B79" i="122"/>
  <c r="I78" i="122"/>
  <c r="H78" i="122"/>
  <c r="G78" i="122"/>
  <c r="B78" i="122"/>
  <c r="H76" i="122"/>
  <c r="H142" i="122" s="1"/>
  <c r="G76" i="122"/>
  <c r="G142" i="122" s="1"/>
  <c r="B73" i="122"/>
  <c r="L71" i="122"/>
  <c r="K71" i="122"/>
  <c r="J71" i="122"/>
  <c r="I71" i="122"/>
  <c r="H71" i="122"/>
  <c r="G71" i="122"/>
  <c r="F71" i="122"/>
  <c r="E71" i="122"/>
  <c r="P69" i="122"/>
  <c r="O69" i="122"/>
  <c r="B68" i="122" s="1"/>
  <c r="L67" i="122"/>
  <c r="K67" i="122"/>
  <c r="J67" i="122"/>
  <c r="I67" i="122"/>
  <c r="H67" i="122"/>
  <c r="G67" i="122"/>
  <c r="F67" i="122"/>
  <c r="E67" i="122"/>
  <c r="P65" i="122"/>
  <c r="O65" i="122"/>
  <c r="B64" i="122" s="1"/>
  <c r="L63" i="122"/>
  <c r="K63" i="122"/>
  <c r="J63" i="122"/>
  <c r="I63" i="122"/>
  <c r="H63" i="122"/>
  <c r="G63" i="122"/>
  <c r="F63" i="122"/>
  <c r="E63" i="122"/>
  <c r="P61" i="122"/>
  <c r="O61" i="122"/>
  <c r="B60" i="122" s="1"/>
  <c r="L59" i="122"/>
  <c r="K59" i="122"/>
  <c r="J59" i="122"/>
  <c r="I59" i="122"/>
  <c r="H59" i="122"/>
  <c r="G59" i="122"/>
  <c r="F59" i="122"/>
  <c r="E59" i="122"/>
  <c r="P57" i="122"/>
  <c r="O57" i="122"/>
  <c r="B56" i="122"/>
  <c r="L55" i="122"/>
  <c r="K55" i="122"/>
  <c r="J55" i="122"/>
  <c r="I55" i="122"/>
  <c r="H55" i="122"/>
  <c r="G55" i="122"/>
  <c r="F55" i="122"/>
  <c r="E55" i="122"/>
  <c r="P53" i="122"/>
  <c r="O53" i="122"/>
  <c r="B52" i="122" s="1"/>
  <c r="L51" i="122"/>
  <c r="L91" i="122" s="1"/>
  <c r="L158" i="122" s="1"/>
  <c r="B48" i="122"/>
  <c r="B45" i="122"/>
  <c r="K42" i="122"/>
  <c r="J42" i="122"/>
  <c r="H42" i="122"/>
  <c r="G42" i="122"/>
  <c r="K41" i="122"/>
  <c r="I215" i="122" s="1"/>
  <c r="J41" i="122"/>
  <c r="I41" i="122"/>
  <c r="H83" i="122" s="1"/>
  <c r="H41" i="122"/>
  <c r="G41" i="122"/>
  <c r="K40" i="122"/>
  <c r="J40" i="122"/>
  <c r="I40" i="122"/>
  <c r="H79" i="122" s="1"/>
  <c r="H40" i="122"/>
  <c r="G40" i="122"/>
  <c r="B40" i="122"/>
  <c r="K39" i="122"/>
  <c r="J39" i="122"/>
  <c r="I39" i="122"/>
  <c r="H39" i="122"/>
  <c r="G39" i="122"/>
  <c r="P37" i="122"/>
  <c r="O37" i="122"/>
  <c r="B37" i="122"/>
  <c r="K36" i="122"/>
  <c r="J36" i="122"/>
  <c r="I36" i="122"/>
  <c r="H36" i="122"/>
  <c r="G36" i="122"/>
  <c r="P34" i="122"/>
  <c r="O34" i="122"/>
  <c r="B34" i="122" s="1"/>
  <c r="K33" i="122"/>
  <c r="J33" i="122"/>
  <c r="I33" i="122"/>
  <c r="H33" i="122"/>
  <c r="G33" i="122"/>
  <c r="D32" i="122"/>
  <c r="B172" i="122" s="1"/>
  <c r="P31" i="122"/>
  <c r="O31" i="122"/>
  <c r="B31" i="122"/>
  <c r="B30" i="122"/>
  <c r="K29" i="122"/>
  <c r="J29" i="122"/>
  <c r="I29" i="122"/>
  <c r="H29" i="122"/>
  <c r="G29" i="122"/>
  <c r="D29" i="122"/>
  <c r="D33" i="122" s="1"/>
  <c r="D28" i="122"/>
  <c r="B130" i="122" s="1"/>
  <c r="D27" i="122"/>
  <c r="B27" i="122"/>
  <c r="B26" i="122"/>
  <c r="K25" i="122"/>
  <c r="I76" i="122" s="1"/>
  <c r="I142" i="122" s="1"/>
  <c r="I208" i="122" s="1"/>
  <c r="I212" i="122" s="1"/>
  <c r="J25" i="122"/>
  <c r="H25" i="122"/>
  <c r="I25" i="122" s="1"/>
  <c r="G25" i="122"/>
  <c r="B23" i="122"/>
  <c r="B22" i="122"/>
  <c r="B19" i="122"/>
  <c r="B17" i="122"/>
  <c r="B10" i="122"/>
  <c r="B5" i="122"/>
  <c r="B246" i="121"/>
  <c r="G241" i="121"/>
  <c r="F241" i="121" s="1"/>
  <c r="B238" i="121"/>
  <c r="B236" i="121"/>
  <c r="G234" i="121"/>
  <c r="F234" i="121"/>
  <c r="E234" i="121"/>
  <c r="B232" i="121"/>
  <c r="B229" i="121"/>
  <c r="C226" i="121"/>
  <c r="F225" i="121"/>
  <c r="F224" i="121"/>
  <c r="C223" i="121"/>
  <c r="B223" i="121"/>
  <c r="B235" i="121" s="1"/>
  <c r="F222" i="121"/>
  <c r="B221" i="121"/>
  <c r="B218" i="121"/>
  <c r="H215" i="121"/>
  <c r="B215" i="121"/>
  <c r="I214" i="121"/>
  <c r="H214" i="121"/>
  <c r="G214" i="121"/>
  <c r="B214" i="121"/>
  <c r="I211" i="121"/>
  <c r="B211" i="121"/>
  <c r="I210" i="121"/>
  <c r="H210" i="121"/>
  <c r="G210" i="121"/>
  <c r="B210" i="121"/>
  <c r="B205" i="121"/>
  <c r="L203" i="121"/>
  <c r="K203" i="121"/>
  <c r="J203" i="121"/>
  <c r="I203" i="121"/>
  <c r="H203" i="121"/>
  <c r="G203" i="121"/>
  <c r="F203" i="121"/>
  <c r="E203" i="121"/>
  <c r="L198" i="121"/>
  <c r="K198" i="121"/>
  <c r="J198" i="121"/>
  <c r="I198" i="121"/>
  <c r="H198" i="121"/>
  <c r="G198" i="121"/>
  <c r="F198" i="121"/>
  <c r="E198" i="121"/>
  <c r="L193" i="121"/>
  <c r="K193" i="121"/>
  <c r="J193" i="121"/>
  <c r="I193" i="121"/>
  <c r="H193" i="121"/>
  <c r="G193" i="121"/>
  <c r="F193" i="121"/>
  <c r="E193" i="121"/>
  <c r="L188" i="121"/>
  <c r="K188" i="121"/>
  <c r="J188" i="121"/>
  <c r="I188" i="121"/>
  <c r="H188" i="121"/>
  <c r="G188" i="121"/>
  <c r="F188" i="121"/>
  <c r="E188" i="121"/>
  <c r="L183" i="121"/>
  <c r="K183" i="121"/>
  <c r="J183" i="121"/>
  <c r="I183" i="121"/>
  <c r="H183" i="121"/>
  <c r="G183" i="121"/>
  <c r="F183" i="121"/>
  <c r="E183" i="121"/>
  <c r="L178" i="121"/>
  <c r="K178" i="121"/>
  <c r="J178" i="121"/>
  <c r="I178" i="121"/>
  <c r="H178" i="121"/>
  <c r="G178" i="121"/>
  <c r="F178" i="121"/>
  <c r="E178" i="121"/>
  <c r="L173" i="121"/>
  <c r="K173" i="121"/>
  <c r="J173" i="121"/>
  <c r="I173" i="121"/>
  <c r="H173" i="121"/>
  <c r="G173" i="121"/>
  <c r="F173" i="121"/>
  <c r="E173" i="121"/>
  <c r="L168" i="121"/>
  <c r="K168" i="121"/>
  <c r="J168" i="121"/>
  <c r="I168" i="121"/>
  <c r="H168" i="121"/>
  <c r="G168" i="121"/>
  <c r="F168" i="121"/>
  <c r="E168" i="121"/>
  <c r="L163" i="121"/>
  <c r="K163" i="121"/>
  <c r="J163" i="121"/>
  <c r="I163" i="121"/>
  <c r="H163" i="121"/>
  <c r="G163" i="121"/>
  <c r="F163" i="121"/>
  <c r="E163" i="121"/>
  <c r="B155" i="121"/>
  <c r="B152" i="121"/>
  <c r="I149" i="121"/>
  <c r="H149" i="121"/>
  <c r="G149" i="121"/>
  <c r="B149" i="121"/>
  <c r="I148" i="121"/>
  <c r="H148" i="121"/>
  <c r="G148" i="121"/>
  <c r="B148" i="121"/>
  <c r="H146" i="121"/>
  <c r="I145" i="121"/>
  <c r="H145" i="121"/>
  <c r="G145" i="121"/>
  <c r="B145" i="121"/>
  <c r="I144" i="121"/>
  <c r="H144" i="121"/>
  <c r="G144" i="121"/>
  <c r="B144" i="121"/>
  <c r="H142" i="121"/>
  <c r="H208" i="121" s="1"/>
  <c r="H212" i="121" s="1"/>
  <c r="B139" i="121"/>
  <c r="L136" i="121"/>
  <c r="K136" i="121"/>
  <c r="J136" i="121"/>
  <c r="I136" i="121"/>
  <c r="H136" i="121"/>
  <c r="G136" i="121"/>
  <c r="F136" i="121"/>
  <c r="E136" i="121"/>
  <c r="B133" i="121"/>
  <c r="B199" i="121" s="1"/>
  <c r="L131" i="121"/>
  <c r="K131" i="121"/>
  <c r="J131" i="121"/>
  <c r="I131" i="121"/>
  <c r="H131" i="121"/>
  <c r="G131" i="121"/>
  <c r="F131" i="121"/>
  <c r="E131" i="121"/>
  <c r="B128" i="121"/>
  <c r="B194" i="121" s="1"/>
  <c r="L126" i="121"/>
  <c r="K126" i="121"/>
  <c r="J126" i="121"/>
  <c r="I126" i="121"/>
  <c r="H126" i="121"/>
  <c r="G126" i="121"/>
  <c r="F126" i="121"/>
  <c r="E126" i="121"/>
  <c r="B123" i="121"/>
  <c r="B189" i="121" s="1"/>
  <c r="L121" i="121"/>
  <c r="K121" i="121"/>
  <c r="J121" i="121"/>
  <c r="I121" i="121"/>
  <c r="H121" i="121"/>
  <c r="G121" i="121"/>
  <c r="F121" i="121"/>
  <c r="E121" i="121"/>
  <c r="B118" i="121"/>
  <c r="B184" i="121" s="1"/>
  <c r="L116" i="121"/>
  <c r="K116" i="121"/>
  <c r="J116" i="121"/>
  <c r="I116" i="121"/>
  <c r="H116" i="121"/>
  <c r="G116" i="121"/>
  <c r="F116" i="121"/>
  <c r="E116" i="121"/>
  <c r="B113" i="121"/>
  <c r="B179" i="121" s="1"/>
  <c r="L111" i="121"/>
  <c r="K111" i="121"/>
  <c r="J111" i="121"/>
  <c r="I111" i="121"/>
  <c r="H111" i="121"/>
  <c r="G111" i="121"/>
  <c r="F111" i="121"/>
  <c r="E111" i="121"/>
  <c r="B108" i="121"/>
  <c r="B174" i="121" s="1"/>
  <c r="L106" i="121"/>
  <c r="K106" i="121"/>
  <c r="J106" i="121"/>
  <c r="I106" i="121"/>
  <c r="H106" i="121"/>
  <c r="G106" i="121"/>
  <c r="F106" i="121"/>
  <c r="E106" i="121"/>
  <c r="B103" i="121"/>
  <c r="B169" i="121" s="1"/>
  <c r="B102" i="121"/>
  <c r="B107" i="121" s="1"/>
  <c r="B112" i="121" s="1"/>
  <c r="B117" i="121" s="1"/>
  <c r="B122" i="121" s="1"/>
  <c r="B127" i="121" s="1"/>
  <c r="B132" i="121" s="1"/>
  <c r="B137" i="121" s="1"/>
  <c r="L101" i="121"/>
  <c r="K101" i="121"/>
  <c r="J101" i="121"/>
  <c r="I101" i="121"/>
  <c r="H101" i="121"/>
  <c r="G101" i="121"/>
  <c r="F101" i="121"/>
  <c r="E101" i="121"/>
  <c r="B98" i="121"/>
  <c r="B164" i="121" s="1"/>
  <c r="B97" i="121"/>
  <c r="L96" i="121"/>
  <c r="K96" i="121"/>
  <c r="J96" i="121"/>
  <c r="I96" i="121"/>
  <c r="H96" i="121"/>
  <c r="G96" i="121"/>
  <c r="F96" i="121"/>
  <c r="E96" i="121"/>
  <c r="B92" i="121"/>
  <c r="B159" i="121" s="1"/>
  <c r="B89" i="121"/>
  <c r="B86" i="121"/>
  <c r="H83" i="121"/>
  <c r="G83" i="121"/>
  <c r="B83" i="121"/>
  <c r="I82" i="121"/>
  <c r="H82" i="121"/>
  <c r="G82" i="121"/>
  <c r="B82" i="121"/>
  <c r="H80" i="121"/>
  <c r="I79" i="121"/>
  <c r="G79" i="121"/>
  <c r="B79" i="121"/>
  <c r="I78" i="121"/>
  <c r="H78" i="121"/>
  <c r="G78" i="121"/>
  <c r="B78" i="121"/>
  <c r="H76" i="121"/>
  <c r="G76" i="121"/>
  <c r="G142" i="121" s="1"/>
  <c r="B73" i="121"/>
  <c r="L71" i="121"/>
  <c r="K71" i="121"/>
  <c r="J71" i="121"/>
  <c r="I71" i="121"/>
  <c r="H71" i="121"/>
  <c r="G71" i="121"/>
  <c r="F71" i="121"/>
  <c r="E71" i="121"/>
  <c r="P69" i="121"/>
  <c r="O69" i="121"/>
  <c r="B68" i="121"/>
  <c r="L67" i="121"/>
  <c r="K67" i="121"/>
  <c r="J67" i="121"/>
  <c r="I67" i="121"/>
  <c r="H67" i="121"/>
  <c r="G67" i="121"/>
  <c r="F67" i="121"/>
  <c r="E67" i="121"/>
  <c r="P65" i="121"/>
  <c r="O65" i="121"/>
  <c r="B64" i="121"/>
  <c r="L63" i="121"/>
  <c r="K63" i="121"/>
  <c r="J63" i="121"/>
  <c r="I63" i="121"/>
  <c r="H63" i="121"/>
  <c r="G63" i="121"/>
  <c r="F63" i="121"/>
  <c r="E63" i="121"/>
  <c r="P61" i="121"/>
  <c r="O61" i="121"/>
  <c r="B60" i="121"/>
  <c r="L59" i="121"/>
  <c r="K59" i="121"/>
  <c r="J59" i="121"/>
  <c r="I59" i="121"/>
  <c r="H59" i="121"/>
  <c r="G59" i="121"/>
  <c r="F59" i="121"/>
  <c r="E59" i="121"/>
  <c r="P57" i="121"/>
  <c r="O57" i="121"/>
  <c r="B56" i="121"/>
  <c r="L55" i="121"/>
  <c r="K55" i="121"/>
  <c r="J55" i="121"/>
  <c r="I55" i="121"/>
  <c r="H55" i="121"/>
  <c r="G55" i="121"/>
  <c r="F55" i="121"/>
  <c r="E55" i="121"/>
  <c r="P53" i="121"/>
  <c r="O53" i="121"/>
  <c r="B52" i="121" s="1"/>
  <c r="L51" i="121"/>
  <c r="L91" i="121" s="1"/>
  <c r="L158" i="121" s="1"/>
  <c r="B48" i="121"/>
  <c r="B45" i="121"/>
  <c r="K42" i="121"/>
  <c r="I42" i="121"/>
  <c r="H42" i="121"/>
  <c r="G42" i="121"/>
  <c r="K41" i="121"/>
  <c r="I215" i="121" s="1"/>
  <c r="J41" i="121"/>
  <c r="I41" i="121"/>
  <c r="H41" i="121"/>
  <c r="G41" i="121"/>
  <c r="K40" i="121"/>
  <c r="J40" i="121"/>
  <c r="J42" i="121" s="1"/>
  <c r="I40" i="121"/>
  <c r="H40" i="121"/>
  <c r="G211" i="121" s="1"/>
  <c r="G40" i="121"/>
  <c r="B40" i="121"/>
  <c r="K39" i="121"/>
  <c r="J39" i="121"/>
  <c r="I39" i="121"/>
  <c r="H39" i="121"/>
  <c r="G39" i="121"/>
  <c r="P37" i="121"/>
  <c r="O37" i="121"/>
  <c r="B37" i="121" s="1"/>
  <c r="K36" i="121"/>
  <c r="J36" i="121"/>
  <c r="I36" i="121"/>
  <c r="H36" i="121"/>
  <c r="G36" i="121"/>
  <c r="P34" i="121"/>
  <c r="O34" i="121"/>
  <c r="B34" i="121" s="1"/>
  <c r="K33" i="121"/>
  <c r="J33" i="121"/>
  <c r="I33" i="121"/>
  <c r="H33" i="121"/>
  <c r="G33" i="121"/>
  <c r="D32" i="121"/>
  <c r="B202" i="121" s="1"/>
  <c r="P31" i="121"/>
  <c r="O31" i="121"/>
  <c r="B31" i="121" s="1"/>
  <c r="B30" i="121"/>
  <c r="K29" i="121"/>
  <c r="J29" i="121"/>
  <c r="I29" i="121"/>
  <c r="H29" i="121"/>
  <c r="G29" i="121"/>
  <c r="D29" i="121"/>
  <c r="C227" i="121" s="1"/>
  <c r="D28" i="121"/>
  <c r="B135" i="121" s="1"/>
  <c r="D27" i="121"/>
  <c r="B129" i="121" s="1"/>
  <c r="B27" i="121"/>
  <c r="B26" i="121"/>
  <c r="K25" i="121"/>
  <c r="I76" i="121" s="1"/>
  <c r="J25" i="121"/>
  <c r="G25" i="121"/>
  <c r="H25" i="121" s="1"/>
  <c r="I25" i="121" s="1"/>
  <c r="B23" i="121"/>
  <c r="B22" i="121"/>
  <c r="B19" i="121"/>
  <c r="B17" i="121"/>
  <c r="B10" i="121"/>
  <c r="B5" i="121"/>
  <c r="B246" i="120"/>
  <c r="G241" i="120"/>
  <c r="F241" i="120" s="1"/>
  <c r="B238" i="120"/>
  <c r="B236" i="120"/>
  <c r="G234" i="120"/>
  <c r="F234" i="120"/>
  <c r="E234" i="120"/>
  <c r="B232" i="120"/>
  <c r="B229" i="120"/>
  <c r="C226" i="120"/>
  <c r="F225" i="120"/>
  <c r="F224" i="120"/>
  <c r="C223" i="120"/>
  <c r="B223" i="120"/>
  <c r="B235" i="120" s="1"/>
  <c r="F222" i="120"/>
  <c r="B221" i="120"/>
  <c r="B218" i="120"/>
  <c r="B215" i="120"/>
  <c r="I214" i="120"/>
  <c r="H214" i="120"/>
  <c r="G214" i="120"/>
  <c r="B214" i="120"/>
  <c r="B211" i="120"/>
  <c r="I210" i="120"/>
  <c r="H210" i="120"/>
  <c r="G210" i="120"/>
  <c r="B210" i="120"/>
  <c r="B205" i="120"/>
  <c r="L203" i="120"/>
  <c r="K203" i="120"/>
  <c r="J203" i="120"/>
  <c r="I203" i="120"/>
  <c r="H203" i="120"/>
  <c r="G203" i="120"/>
  <c r="F203" i="120"/>
  <c r="E203" i="120"/>
  <c r="L198" i="120"/>
  <c r="K198" i="120"/>
  <c r="J198" i="120"/>
  <c r="I198" i="120"/>
  <c r="H198" i="120"/>
  <c r="G198" i="120"/>
  <c r="F198" i="120"/>
  <c r="E198" i="120"/>
  <c r="L193" i="120"/>
  <c r="K193" i="120"/>
  <c r="J193" i="120"/>
  <c r="I193" i="120"/>
  <c r="H193" i="120"/>
  <c r="G193" i="120"/>
  <c r="F193" i="120"/>
  <c r="E193" i="120"/>
  <c r="B189" i="120"/>
  <c r="L188" i="120"/>
  <c r="K188" i="120"/>
  <c r="J188" i="120"/>
  <c r="I188" i="120"/>
  <c r="H188" i="120"/>
  <c r="G188" i="120"/>
  <c r="F188" i="120"/>
  <c r="E188" i="120"/>
  <c r="L183" i="120"/>
  <c r="K183" i="120"/>
  <c r="J183" i="120"/>
  <c r="I183" i="120"/>
  <c r="H183" i="120"/>
  <c r="G183" i="120"/>
  <c r="F183" i="120"/>
  <c r="E183" i="120"/>
  <c r="L178" i="120"/>
  <c r="K178" i="120"/>
  <c r="J178" i="120"/>
  <c r="I178" i="120"/>
  <c r="H178" i="120"/>
  <c r="G178" i="120"/>
  <c r="F178" i="120"/>
  <c r="E178" i="120"/>
  <c r="L173" i="120"/>
  <c r="K173" i="120"/>
  <c r="J173" i="120"/>
  <c r="I173" i="120"/>
  <c r="H173" i="120"/>
  <c r="G173" i="120"/>
  <c r="F173" i="120"/>
  <c r="E173" i="120"/>
  <c r="L168" i="120"/>
  <c r="K168" i="120"/>
  <c r="J168" i="120"/>
  <c r="I168" i="120"/>
  <c r="H168" i="120"/>
  <c r="G168" i="120"/>
  <c r="F168" i="120"/>
  <c r="E168" i="120"/>
  <c r="L163" i="120"/>
  <c r="K163" i="120"/>
  <c r="J163" i="120"/>
  <c r="I163" i="120"/>
  <c r="H163" i="120"/>
  <c r="G163" i="120"/>
  <c r="F163" i="120"/>
  <c r="E163" i="120"/>
  <c r="B155" i="120"/>
  <c r="B152" i="120"/>
  <c r="I149" i="120"/>
  <c r="H149" i="120"/>
  <c r="G149" i="120"/>
  <c r="B149" i="120"/>
  <c r="I148" i="120"/>
  <c r="H148" i="120"/>
  <c r="G148" i="120"/>
  <c r="B148" i="120"/>
  <c r="I145" i="120"/>
  <c r="H145" i="120"/>
  <c r="G145" i="120"/>
  <c r="B145" i="120"/>
  <c r="I144" i="120"/>
  <c r="H144" i="120"/>
  <c r="G144" i="120"/>
  <c r="B144" i="120"/>
  <c r="B139" i="120"/>
  <c r="L136" i="120"/>
  <c r="K136" i="120"/>
  <c r="J136" i="120"/>
  <c r="I136" i="120"/>
  <c r="H136" i="120"/>
  <c r="G136" i="120"/>
  <c r="F136" i="120"/>
  <c r="E136" i="120"/>
  <c r="B133" i="120"/>
  <c r="B199" i="120" s="1"/>
  <c r="L131" i="120"/>
  <c r="K131" i="120"/>
  <c r="J131" i="120"/>
  <c r="I131" i="120"/>
  <c r="H131" i="120"/>
  <c r="G131" i="120"/>
  <c r="F131" i="120"/>
  <c r="E131" i="120"/>
  <c r="B128" i="120"/>
  <c r="B194" i="120" s="1"/>
  <c r="L126" i="120"/>
  <c r="K126" i="120"/>
  <c r="J126" i="120"/>
  <c r="I126" i="120"/>
  <c r="H126" i="120"/>
  <c r="G126" i="120"/>
  <c r="F126" i="120"/>
  <c r="E126" i="120"/>
  <c r="B123" i="120"/>
  <c r="L121" i="120"/>
  <c r="K121" i="120"/>
  <c r="J121" i="120"/>
  <c r="I121" i="120"/>
  <c r="H121" i="120"/>
  <c r="G121" i="120"/>
  <c r="F121" i="120"/>
  <c r="E121" i="120"/>
  <c r="B119" i="120"/>
  <c r="B118" i="120"/>
  <c r="B184" i="120" s="1"/>
  <c r="L116" i="120"/>
  <c r="K116" i="120"/>
  <c r="J116" i="120"/>
  <c r="I116" i="120"/>
  <c r="H116" i="120"/>
  <c r="G116" i="120"/>
  <c r="F116" i="120"/>
  <c r="E116" i="120"/>
  <c r="B113" i="120"/>
  <c r="B179" i="120" s="1"/>
  <c r="L111" i="120"/>
  <c r="K111" i="120"/>
  <c r="J111" i="120"/>
  <c r="I111" i="120"/>
  <c r="H111" i="120"/>
  <c r="G111" i="120"/>
  <c r="F111" i="120"/>
  <c r="E111" i="120"/>
  <c r="B108" i="120"/>
  <c r="B174" i="120" s="1"/>
  <c r="L106" i="120"/>
  <c r="K106" i="120"/>
  <c r="J106" i="120"/>
  <c r="I106" i="120"/>
  <c r="H106" i="120"/>
  <c r="G106" i="120"/>
  <c r="F106" i="120"/>
  <c r="E106" i="120"/>
  <c r="B103" i="120"/>
  <c r="B169" i="120" s="1"/>
  <c r="L101" i="120"/>
  <c r="K101" i="120"/>
  <c r="J101" i="120"/>
  <c r="I101" i="120"/>
  <c r="H101" i="120"/>
  <c r="G101" i="120"/>
  <c r="F101" i="120"/>
  <c r="E101" i="120"/>
  <c r="B98" i="120"/>
  <c r="B164" i="120" s="1"/>
  <c r="B97" i="120"/>
  <c r="B102" i="120" s="1"/>
  <c r="B107" i="120" s="1"/>
  <c r="B112" i="120" s="1"/>
  <c r="B117" i="120" s="1"/>
  <c r="B122" i="120" s="1"/>
  <c r="B127" i="120" s="1"/>
  <c r="B132" i="120" s="1"/>
  <c r="B137" i="120" s="1"/>
  <c r="L96" i="120"/>
  <c r="K96" i="120"/>
  <c r="J96" i="120"/>
  <c r="I96" i="120"/>
  <c r="H96" i="120"/>
  <c r="G96" i="120"/>
  <c r="F96" i="120"/>
  <c r="E96" i="120"/>
  <c r="B92" i="120"/>
  <c r="B159" i="120" s="1"/>
  <c r="B89" i="120"/>
  <c r="B86" i="120"/>
  <c r="H83" i="120"/>
  <c r="G83" i="120"/>
  <c r="B83" i="120"/>
  <c r="I82" i="120"/>
  <c r="H82" i="120"/>
  <c r="G82" i="120"/>
  <c r="B82" i="120"/>
  <c r="I79" i="120"/>
  <c r="H79" i="120"/>
  <c r="G79" i="120"/>
  <c r="B79" i="120"/>
  <c r="I78" i="120"/>
  <c r="H78" i="120"/>
  <c r="G78" i="120"/>
  <c r="B78" i="120"/>
  <c r="H76" i="120"/>
  <c r="H142" i="120" s="1"/>
  <c r="G76" i="120"/>
  <c r="G142" i="120" s="1"/>
  <c r="B73" i="120"/>
  <c r="L71" i="120"/>
  <c r="K71" i="120"/>
  <c r="J71" i="120"/>
  <c r="I71" i="120"/>
  <c r="H71" i="120"/>
  <c r="G71" i="120"/>
  <c r="F71" i="120"/>
  <c r="E71" i="120"/>
  <c r="P69" i="120"/>
  <c r="O69" i="120"/>
  <c r="B68" i="120"/>
  <c r="L67" i="120"/>
  <c r="K67" i="120"/>
  <c r="J67" i="120"/>
  <c r="I67" i="120"/>
  <c r="H67" i="120"/>
  <c r="G67" i="120"/>
  <c r="F67" i="120"/>
  <c r="E67" i="120"/>
  <c r="P65" i="120"/>
  <c r="O65" i="120"/>
  <c r="B64" i="120"/>
  <c r="L63" i="120"/>
  <c r="K63" i="120"/>
  <c r="J63" i="120"/>
  <c r="I63" i="120"/>
  <c r="H63" i="120"/>
  <c r="G63" i="120"/>
  <c r="F63" i="120"/>
  <c r="E63" i="120"/>
  <c r="P61" i="120"/>
  <c r="O61" i="120"/>
  <c r="B60" i="120"/>
  <c r="L59" i="120"/>
  <c r="K59" i="120"/>
  <c r="J59" i="120"/>
  <c r="I59" i="120"/>
  <c r="H59" i="120"/>
  <c r="G59" i="120"/>
  <c r="F59" i="120"/>
  <c r="E59" i="120"/>
  <c r="P57" i="120"/>
  <c r="O57" i="120"/>
  <c r="B56" i="120"/>
  <c r="L55" i="120"/>
  <c r="K55" i="120"/>
  <c r="J55" i="120"/>
  <c r="I55" i="120"/>
  <c r="H55" i="120"/>
  <c r="G55" i="120"/>
  <c r="F55" i="120"/>
  <c r="E55" i="120"/>
  <c r="P53" i="120"/>
  <c r="O53" i="120"/>
  <c r="B52" i="120"/>
  <c r="L51" i="120"/>
  <c r="L91" i="120" s="1"/>
  <c r="L158" i="120" s="1"/>
  <c r="K51" i="120"/>
  <c r="K91" i="120" s="1"/>
  <c r="K158" i="120" s="1"/>
  <c r="J51" i="120"/>
  <c r="J91" i="120" s="1"/>
  <c r="J158" i="120" s="1"/>
  <c r="I51" i="120"/>
  <c r="H51" i="120" s="1"/>
  <c r="B48" i="120"/>
  <c r="B45" i="120"/>
  <c r="K42" i="120"/>
  <c r="J42" i="120"/>
  <c r="I42" i="120"/>
  <c r="H42" i="120"/>
  <c r="G42" i="120"/>
  <c r="K41" i="120"/>
  <c r="I215" i="120" s="1"/>
  <c r="J41" i="120"/>
  <c r="I41" i="120"/>
  <c r="H215" i="120" s="1"/>
  <c r="H41" i="120"/>
  <c r="G41" i="120"/>
  <c r="K40" i="120"/>
  <c r="I211" i="120" s="1"/>
  <c r="J40" i="120"/>
  <c r="I40" i="120"/>
  <c r="H40" i="120"/>
  <c r="G40" i="120"/>
  <c r="B40" i="120"/>
  <c r="K39" i="120"/>
  <c r="J39" i="120"/>
  <c r="I39" i="120"/>
  <c r="H39" i="120"/>
  <c r="G39" i="120"/>
  <c r="P37" i="120"/>
  <c r="O37" i="120"/>
  <c r="B37" i="120"/>
  <c r="K36" i="120"/>
  <c r="J36" i="120"/>
  <c r="I36" i="120"/>
  <c r="H36" i="120"/>
  <c r="G36" i="120"/>
  <c r="P34" i="120"/>
  <c r="O34" i="120"/>
  <c r="B34" i="120" s="1"/>
  <c r="K33" i="120"/>
  <c r="J33" i="120"/>
  <c r="I33" i="120"/>
  <c r="H33" i="120"/>
  <c r="G33" i="120"/>
  <c r="D32" i="120"/>
  <c r="B202" i="120" s="1"/>
  <c r="P31" i="120"/>
  <c r="O31" i="120"/>
  <c r="B31" i="120" s="1"/>
  <c r="B30" i="120"/>
  <c r="K29" i="120"/>
  <c r="J29" i="120"/>
  <c r="I29" i="120"/>
  <c r="H29" i="120"/>
  <c r="G29" i="120"/>
  <c r="D29" i="120"/>
  <c r="C227" i="120" s="1"/>
  <c r="D28" i="120"/>
  <c r="B135" i="120" s="1"/>
  <c r="D27" i="120"/>
  <c r="B129" i="120" s="1"/>
  <c r="B27" i="120"/>
  <c r="B26" i="120"/>
  <c r="K25" i="120"/>
  <c r="I76" i="120" s="1"/>
  <c r="J25" i="120"/>
  <c r="H25" i="120"/>
  <c r="I25" i="120" s="1"/>
  <c r="G25" i="120"/>
  <c r="B23" i="120"/>
  <c r="B22" i="120"/>
  <c r="B19" i="120"/>
  <c r="B17" i="120"/>
  <c r="B10" i="120"/>
  <c r="B5" i="120"/>
  <c r="B246" i="119"/>
  <c r="G241" i="119"/>
  <c r="F241" i="119" s="1"/>
  <c r="B238" i="119"/>
  <c r="B236" i="119"/>
  <c r="G234" i="119"/>
  <c r="F234" i="119"/>
  <c r="E234" i="119"/>
  <c r="B232" i="119"/>
  <c r="B229" i="119"/>
  <c r="C226" i="119"/>
  <c r="F225" i="119"/>
  <c r="F224" i="119"/>
  <c r="C223" i="119"/>
  <c r="B223" i="119"/>
  <c r="B235" i="119" s="1"/>
  <c r="F222" i="119"/>
  <c r="B221" i="119"/>
  <c r="B218" i="119"/>
  <c r="G215" i="119"/>
  <c r="B215" i="119"/>
  <c r="I214" i="119"/>
  <c r="H214" i="119"/>
  <c r="G214" i="119"/>
  <c r="B214" i="119"/>
  <c r="I211" i="119"/>
  <c r="B211" i="119"/>
  <c r="I210" i="119"/>
  <c r="H210" i="119"/>
  <c r="G210" i="119"/>
  <c r="B210" i="119"/>
  <c r="B205" i="119"/>
  <c r="L203" i="119"/>
  <c r="K203" i="119"/>
  <c r="J203" i="119"/>
  <c r="I203" i="119"/>
  <c r="H203" i="119"/>
  <c r="G203" i="119"/>
  <c r="F203" i="119"/>
  <c r="E203" i="119"/>
  <c r="L198" i="119"/>
  <c r="K198" i="119"/>
  <c r="J198" i="119"/>
  <c r="I198" i="119"/>
  <c r="H198" i="119"/>
  <c r="G198" i="119"/>
  <c r="F198" i="119"/>
  <c r="E198" i="119"/>
  <c r="L193" i="119"/>
  <c r="K193" i="119"/>
  <c r="J193" i="119"/>
  <c r="I193" i="119"/>
  <c r="H193" i="119"/>
  <c r="G193" i="119"/>
  <c r="F193" i="119"/>
  <c r="E193" i="119"/>
  <c r="L188" i="119"/>
  <c r="K188" i="119"/>
  <c r="J188" i="119"/>
  <c r="I188" i="119"/>
  <c r="H188" i="119"/>
  <c r="G188" i="119"/>
  <c r="F188" i="119"/>
  <c r="E188" i="119"/>
  <c r="L183" i="119"/>
  <c r="K183" i="119"/>
  <c r="J183" i="119"/>
  <c r="I183" i="119"/>
  <c r="H183" i="119"/>
  <c r="G183" i="119"/>
  <c r="F183" i="119"/>
  <c r="E183" i="119"/>
  <c r="L178" i="119"/>
  <c r="K178" i="119"/>
  <c r="J178" i="119"/>
  <c r="I178" i="119"/>
  <c r="H178" i="119"/>
  <c r="G178" i="119"/>
  <c r="F178" i="119"/>
  <c r="E178" i="119"/>
  <c r="L173" i="119"/>
  <c r="K173" i="119"/>
  <c r="J173" i="119"/>
  <c r="I173" i="119"/>
  <c r="H173" i="119"/>
  <c r="G173" i="119"/>
  <c r="F173" i="119"/>
  <c r="E173" i="119"/>
  <c r="L168" i="119"/>
  <c r="K168" i="119"/>
  <c r="J168" i="119"/>
  <c r="I168" i="119"/>
  <c r="H168" i="119"/>
  <c r="G168" i="119"/>
  <c r="F168" i="119"/>
  <c r="E168" i="119"/>
  <c r="L163" i="119"/>
  <c r="K163" i="119"/>
  <c r="J163" i="119"/>
  <c r="I163" i="119"/>
  <c r="H163" i="119"/>
  <c r="G163" i="119"/>
  <c r="F163" i="119"/>
  <c r="E163" i="119"/>
  <c r="B162" i="119"/>
  <c r="B213" i="119" s="1"/>
  <c r="B155" i="119"/>
  <c r="B152" i="119"/>
  <c r="I149" i="119"/>
  <c r="H149" i="119"/>
  <c r="G149" i="119"/>
  <c r="B149" i="119"/>
  <c r="I148" i="119"/>
  <c r="H148" i="119"/>
  <c r="G148" i="119"/>
  <c r="B148" i="119"/>
  <c r="I145" i="119"/>
  <c r="H145" i="119"/>
  <c r="G145" i="119"/>
  <c r="B145" i="119"/>
  <c r="I144" i="119"/>
  <c r="H144" i="119"/>
  <c r="G144" i="119"/>
  <c r="B144" i="119"/>
  <c r="B139" i="119"/>
  <c r="L136" i="119"/>
  <c r="K136" i="119"/>
  <c r="J136" i="119"/>
  <c r="I136" i="119"/>
  <c r="H136" i="119"/>
  <c r="G136" i="119"/>
  <c r="F136" i="119"/>
  <c r="E136" i="119"/>
  <c r="B133" i="119"/>
  <c r="B199" i="119" s="1"/>
  <c r="L131" i="119"/>
  <c r="K131" i="119"/>
  <c r="J131" i="119"/>
  <c r="I131" i="119"/>
  <c r="H131" i="119"/>
  <c r="G131" i="119"/>
  <c r="F131" i="119"/>
  <c r="E131" i="119"/>
  <c r="B128" i="119"/>
  <c r="B194" i="119" s="1"/>
  <c r="L126" i="119"/>
  <c r="K126" i="119"/>
  <c r="J126" i="119"/>
  <c r="I126" i="119"/>
  <c r="H126" i="119"/>
  <c r="G126" i="119"/>
  <c r="F126" i="119"/>
  <c r="E126" i="119"/>
  <c r="B123" i="119"/>
  <c r="B189" i="119" s="1"/>
  <c r="L121" i="119"/>
  <c r="K121" i="119"/>
  <c r="J121" i="119"/>
  <c r="I121" i="119"/>
  <c r="H121" i="119"/>
  <c r="G121" i="119"/>
  <c r="F121" i="119"/>
  <c r="E121" i="119"/>
  <c r="B118" i="119"/>
  <c r="B184" i="119" s="1"/>
  <c r="L116" i="119"/>
  <c r="K116" i="119"/>
  <c r="J116" i="119"/>
  <c r="I116" i="119"/>
  <c r="H116" i="119"/>
  <c r="G116" i="119"/>
  <c r="F116" i="119"/>
  <c r="E116" i="119"/>
  <c r="B113" i="119"/>
  <c r="B179" i="119" s="1"/>
  <c r="L111" i="119"/>
  <c r="K111" i="119"/>
  <c r="J111" i="119"/>
  <c r="I111" i="119"/>
  <c r="H111" i="119"/>
  <c r="G111" i="119"/>
  <c r="F111" i="119"/>
  <c r="E111" i="119"/>
  <c r="B108" i="119"/>
  <c r="B174" i="119" s="1"/>
  <c r="L106" i="119"/>
  <c r="K106" i="119"/>
  <c r="J106" i="119"/>
  <c r="I106" i="119"/>
  <c r="H106" i="119"/>
  <c r="G106" i="119"/>
  <c r="F106" i="119"/>
  <c r="E106" i="119"/>
  <c r="B103" i="119"/>
  <c r="B169" i="119" s="1"/>
  <c r="L101" i="119"/>
  <c r="K101" i="119"/>
  <c r="J101" i="119"/>
  <c r="I101" i="119"/>
  <c r="H101" i="119"/>
  <c r="G101" i="119"/>
  <c r="F101" i="119"/>
  <c r="E101" i="119"/>
  <c r="B98" i="119"/>
  <c r="B164" i="119" s="1"/>
  <c r="B97" i="119"/>
  <c r="B102" i="119" s="1"/>
  <c r="B107" i="119" s="1"/>
  <c r="B112" i="119" s="1"/>
  <c r="B117" i="119" s="1"/>
  <c r="B122" i="119" s="1"/>
  <c r="B127" i="119" s="1"/>
  <c r="B132" i="119" s="1"/>
  <c r="B137" i="119" s="1"/>
  <c r="L96" i="119"/>
  <c r="K96" i="119"/>
  <c r="J96" i="119"/>
  <c r="I96" i="119"/>
  <c r="H96" i="119"/>
  <c r="G96" i="119"/>
  <c r="F96" i="119"/>
  <c r="E96" i="119"/>
  <c r="B92" i="119"/>
  <c r="B159" i="119" s="1"/>
  <c r="B89" i="119"/>
  <c r="B86" i="119"/>
  <c r="G83" i="119"/>
  <c r="B83" i="119"/>
  <c r="I82" i="119"/>
  <c r="H82" i="119"/>
  <c r="G82" i="119"/>
  <c r="B82" i="119"/>
  <c r="H80" i="119"/>
  <c r="I79" i="119"/>
  <c r="H79" i="119"/>
  <c r="G79" i="119"/>
  <c r="B79" i="119"/>
  <c r="I78" i="119"/>
  <c r="H78" i="119"/>
  <c r="G78" i="119"/>
  <c r="B78" i="119"/>
  <c r="H76" i="119"/>
  <c r="H142" i="119" s="1"/>
  <c r="G76" i="119"/>
  <c r="G142" i="119" s="1"/>
  <c r="B73" i="119"/>
  <c r="L71" i="119"/>
  <c r="K71" i="119"/>
  <c r="J71" i="119"/>
  <c r="I71" i="119"/>
  <c r="H71" i="119"/>
  <c r="G71" i="119"/>
  <c r="F71" i="119"/>
  <c r="E71" i="119"/>
  <c r="P69" i="119"/>
  <c r="O69" i="119"/>
  <c r="B68" i="119"/>
  <c r="L67" i="119"/>
  <c r="K67" i="119"/>
  <c r="J67" i="119"/>
  <c r="I67" i="119"/>
  <c r="H67" i="119"/>
  <c r="G67" i="119"/>
  <c r="F67" i="119"/>
  <c r="E67" i="119"/>
  <c r="P65" i="119"/>
  <c r="O65" i="119"/>
  <c r="B64" i="119" s="1"/>
  <c r="L63" i="119"/>
  <c r="K63" i="119"/>
  <c r="J63" i="119"/>
  <c r="I63" i="119"/>
  <c r="H63" i="119"/>
  <c r="G63" i="119"/>
  <c r="F63" i="119"/>
  <c r="E63" i="119"/>
  <c r="P61" i="119"/>
  <c r="O61" i="119"/>
  <c r="B60" i="119"/>
  <c r="L59" i="119"/>
  <c r="K59" i="119"/>
  <c r="J59" i="119"/>
  <c r="I59" i="119"/>
  <c r="H59" i="119"/>
  <c r="G59" i="119"/>
  <c r="F59" i="119"/>
  <c r="E59" i="119"/>
  <c r="P57" i="119"/>
  <c r="O57" i="119"/>
  <c r="B56" i="119" s="1"/>
  <c r="L55" i="119"/>
  <c r="K55" i="119"/>
  <c r="J55" i="119"/>
  <c r="I55" i="119"/>
  <c r="H55" i="119"/>
  <c r="G55" i="119"/>
  <c r="F55" i="119"/>
  <c r="E55" i="119"/>
  <c r="P53" i="119"/>
  <c r="O53" i="119"/>
  <c r="B52" i="119"/>
  <c r="L51" i="119"/>
  <c r="L91" i="119" s="1"/>
  <c r="L158" i="119" s="1"/>
  <c r="K51" i="119"/>
  <c r="B48" i="119"/>
  <c r="B45" i="119"/>
  <c r="K42" i="119"/>
  <c r="J42" i="119"/>
  <c r="I42" i="119"/>
  <c r="H42" i="119"/>
  <c r="G42" i="119"/>
  <c r="K41" i="119"/>
  <c r="J41" i="119"/>
  <c r="I41" i="119"/>
  <c r="H41" i="119"/>
  <c r="G41" i="119"/>
  <c r="K40" i="119"/>
  <c r="J40" i="119"/>
  <c r="I40" i="119"/>
  <c r="H211" i="119" s="1"/>
  <c r="H40" i="119"/>
  <c r="G40" i="119"/>
  <c r="B40" i="119"/>
  <c r="K39" i="119"/>
  <c r="J39" i="119"/>
  <c r="I39" i="119"/>
  <c r="H39" i="119"/>
  <c r="G39" i="119"/>
  <c r="P37" i="119"/>
  <c r="O37" i="119"/>
  <c r="B37" i="119"/>
  <c r="K36" i="119"/>
  <c r="J36" i="119"/>
  <c r="I36" i="119"/>
  <c r="H36" i="119"/>
  <c r="G36" i="119"/>
  <c r="P34" i="119"/>
  <c r="O34" i="119"/>
  <c r="B34" i="119" s="1"/>
  <c r="K33" i="119"/>
  <c r="J33" i="119"/>
  <c r="I33" i="119"/>
  <c r="H33" i="119"/>
  <c r="G33" i="119"/>
  <c r="D32" i="119"/>
  <c r="B202" i="119" s="1"/>
  <c r="P31" i="119"/>
  <c r="O31" i="119"/>
  <c r="B31" i="119"/>
  <c r="B30" i="119"/>
  <c r="K29" i="119"/>
  <c r="J29" i="119"/>
  <c r="I29" i="119"/>
  <c r="H29" i="119"/>
  <c r="G29" i="119"/>
  <c r="D29" i="119"/>
  <c r="B131" i="119" s="1"/>
  <c r="D28" i="119"/>
  <c r="D27" i="119"/>
  <c r="B27" i="119"/>
  <c r="B26" i="119"/>
  <c r="K25" i="119"/>
  <c r="I76" i="119" s="1"/>
  <c r="J25" i="119"/>
  <c r="G25" i="119"/>
  <c r="H25" i="119" s="1"/>
  <c r="I25" i="119" s="1"/>
  <c r="B23" i="119"/>
  <c r="B22" i="119"/>
  <c r="B19" i="119"/>
  <c r="B17" i="119"/>
  <c r="B10" i="119"/>
  <c r="B5" i="119"/>
  <c r="B246" i="118"/>
  <c r="G241" i="118"/>
  <c r="F241" i="118"/>
  <c r="B238" i="118"/>
  <c r="B236" i="118"/>
  <c r="G234" i="118"/>
  <c r="F234" i="118"/>
  <c r="E234" i="118"/>
  <c r="B232" i="118"/>
  <c r="B229" i="118"/>
  <c r="C226" i="118"/>
  <c r="F225" i="118"/>
  <c r="F224" i="118"/>
  <c r="C223" i="118"/>
  <c r="B223" i="118"/>
  <c r="B235" i="118" s="1"/>
  <c r="F222" i="118"/>
  <c r="B221" i="118"/>
  <c r="B218" i="118"/>
  <c r="B215" i="118"/>
  <c r="I214" i="118"/>
  <c r="H214" i="118"/>
  <c r="G214" i="118"/>
  <c r="B214" i="118"/>
  <c r="B211" i="118"/>
  <c r="I210" i="118"/>
  <c r="H210" i="118"/>
  <c r="G210" i="118"/>
  <c r="B210" i="118"/>
  <c r="B205" i="118"/>
  <c r="L203" i="118"/>
  <c r="K203" i="118"/>
  <c r="J203" i="118"/>
  <c r="I203" i="118"/>
  <c r="H203" i="118"/>
  <c r="G203" i="118"/>
  <c r="F203" i="118"/>
  <c r="E203" i="118"/>
  <c r="L198" i="118"/>
  <c r="K198" i="118"/>
  <c r="J198" i="118"/>
  <c r="I198" i="118"/>
  <c r="H198" i="118"/>
  <c r="G198" i="118"/>
  <c r="F198" i="118"/>
  <c r="E198" i="118"/>
  <c r="L193" i="118"/>
  <c r="K193" i="118"/>
  <c r="J193" i="118"/>
  <c r="I193" i="118"/>
  <c r="H193" i="118"/>
  <c r="G193" i="118"/>
  <c r="F193" i="118"/>
  <c r="E193" i="118"/>
  <c r="L188" i="118"/>
  <c r="K188" i="118"/>
  <c r="J188" i="118"/>
  <c r="I188" i="118"/>
  <c r="H188" i="118"/>
  <c r="G188" i="118"/>
  <c r="F188" i="118"/>
  <c r="E188" i="118"/>
  <c r="L183" i="118"/>
  <c r="K183" i="118"/>
  <c r="J183" i="118"/>
  <c r="I183" i="118"/>
  <c r="H183" i="118"/>
  <c r="G183" i="118"/>
  <c r="F183" i="118"/>
  <c r="E183" i="118"/>
  <c r="L178" i="118"/>
  <c r="K178" i="118"/>
  <c r="J178" i="118"/>
  <c r="I178" i="118"/>
  <c r="H178" i="118"/>
  <c r="G178" i="118"/>
  <c r="F178" i="118"/>
  <c r="E178" i="118"/>
  <c r="L173" i="118"/>
  <c r="K173" i="118"/>
  <c r="J173" i="118"/>
  <c r="I173" i="118"/>
  <c r="H173" i="118"/>
  <c r="G173" i="118"/>
  <c r="F173" i="118"/>
  <c r="E173" i="118"/>
  <c r="L168" i="118"/>
  <c r="K168" i="118"/>
  <c r="J168" i="118"/>
  <c r="I168" i="118"/>
  <c r="H168" i="118"/>
  <c r="G168" i="118"/>
  <c r="F168" i="118"/>
  <c r="E168" i="118"/>
  <c r="L163" i="118"/>
  <c r="K163" i="118"/>
  <c r="J163" i="118"/>
  <c r="I163" i="118"/>
  <c r="H163" i="118"/>
  <c r="G163" i="118"/>
  <c r="F163" i="118"/>
  <c r="E163" i="118"/>
  <c r="B155" i="118"/>
  <c r="B152" i="118"/>
  <c r="I149" i="118"/>
  <c r="H149" i="118"/>
  <c r="G149" i="118"/>
  <c r="B149" i="118"/>
  <c r="I148" i="118"/>
  <c r="H148" i="118"/>
  <c r="G148" i="118"/>
  <c r="B148" i="118"/>
  <c r="I145" i="118"/>
  <c r="H145" i="118"/>
  <c r="G145" i="118"/>
  <c r="B145" i="118"/>
  <c r="I144" i="118"/>
  <c r="H144" i="118"/>
  <c r="G144" i="118"/>
  <c r="B144" i="118"/>
  <c r="B139" i="118"/>
  <c r="L136" i="118"/>
  <c r="K136" i="118"/>
  <c r="J136" i="118"/>
  <c r="I136" i="118"/>
  <c r="H136" i="118"/>
  <c r="G136" i="118"/>
  <c r="F136" i="118"/>
  <c r="E136" i="118"/>
  <c r="B133" i="118"/>
  <c r="B199" i="118" s="1"/>
  <c r="L131" i="118"/>
  <c r="K131" i="118"/>
  <c r="J131" i="118"/>
  <c r="I131" i="118"/>
  <c r="H131" i="118"/>
  <c r="G131" i="118"/>
  <c r="F131" i="118"/>
  <c r="E131" i="118"/>
  <c r="B128" i="118"/>
  <c r="B194" i="118" s="1"/>
  <c r="L126" i="118"/>
  <c r="K126" i="118"/>
  <c r="J126" i="118"/>
  <c r="I126" i="118"/>
  <c r="H126" i="118"/>
  <c r="G126" i="118"/>
  <c r="F126" i="118"/>
  <c r="E126" i="118"/>
  <c r="B123" i="118"/>
  <c r="B189" i="118" s="1"/>
  <c r="L121" i="118"/>
  <c r="K121" i="118"/>
  <c r="J121" i="118"/>
  <c r="I121" i="118"/>
  <c r="H121" i="118"/>
  <c r="G121" i="118"/>
  <c r="F121" i="118"/>
  <c r="E121" i="118"/>
  <c r="B119" i="118"/>
  <c r="B118" i="118"/>
  <c r="B184" i="118" s="1"/>
  <c r="L116" i="118"/>
  <c r="K116" i="118"/>
  <c r="J116" i="118"/>
  <c r="I116" i="118"/>
  <c r="H116" i="118"/>
  <c r="G116" i="118"/>
  <c r="F116" i="118"/>
  <c r="E116" i="118"/>
  <c r="B113" i="118"/>
  <c r="B179" i="118" s="1"/>
  <c r="L111" i="118"/>
  <c r="K111" i="118"/>
  <c r="J111" i="118"/>
  <c r="I111" i="118"/>
  <c r="H111" i="118"/>
  <c r="G111" i="118"/>
  <c r="F111" i="118"/>
  <c r="E111" i="118"/>
  <c r="B108" i="118"/>
  <c r="B174" i="118" s="1"/>
  <c r="L106" i="118"/>
  <c r="K106" i="118"/>
  <c r="J106" i="118"/>
  <c r="I106" i="118"/>
  <c r="H106" i="118"/>
  <c r="G106" i="118"/>
  <c r="F106" i="118"/>
  <c r="E106" i="118"/>
  <c r="B103" i="118"/>
  <c r="B169" i="118" s="1"/>
  <c r="L101" i="118"/>
  <c r="K101" i="118"/>
  <c r="J101" i="118"/>
  <c r="I101" i="118"/>
  <c r="H101" i="118"/>
  <c r="G101" i="118"/>
  <c r="F101" i="118"/>
  <c r="E101" i="118"/>
  <c r="B98" i="118"/>
  <c r="B164" i="118" s="1"/>
  <c r="B97" i="118"/>
  <c r="B102" i="118" s="1"/>
  <c r="B107" i="118" s="1"/>
  <c r="B112" i="118" s="1"/>
  <c r="B117" i="118" s="1"/>
  <c r="B122" i="118" s="1"/>
  <c r="B127" i="118" s="1"/>
  <c r="B132" i="118" s="1"/>
  <c r="B137" i="118" s="1"/>
  <c r="L96" i="118"/>
  <c r="K96" i="118"/>
  <c r="J96" i="118"/>
  <c r="I96" i="118"/>
  <c r="H96" i="118"/>
  <c r="G96" i="118"/>
  <c r="F96" i="118"/>
  <c r="E96" i="118"/>
  <c r="B92" i="118"/>
  <c r="B159" i="118" s="1"/>
  <c r="B89" i="118"/>
  <c r="B86" i="118"/>
  <c r="H83" i="118"/>
  <c r="G83" i="118"/>
  <c r="B83" i="118"/>
  <c r="I82" i="118"/>
  <c r="H82" i="118"/>
  <c r="G82" i="118"/>
  <c r="B82" i="118"/>
  <c r="I79" i="118"/>
  <c r="H79" i="118"/>
  <c r="G79" i="118"/>
  <c r="B79" i="118"/>
  <c r="I78" i="118"/>
  <c r="H78" i="118"/>
  <c r="G78" i="118"/>
  <c r="B78" i="118"/>
  <c r="H76" i="118"/>
  <c r="H142" i="118" s="1"/>
  <c r="H208" i="118" s="1"/>
  <c r="H212" i="118" s="1"/>
  <c r="G76" i="118"/>
  <c r="G142" i="118" s="1"/>
  <c r="G208" i="118" s="1"/>
  <c r="G212" i="118" s="1"/>
  <c r="B73" i="118"/>
  <c r="L71" i="118"/>
  <c r="K71" i="118"/>
  <c r="J71" i="118"/>
  <c r="I71" i="118"/>
  <c r="H71" i="118"/>
  <c r="G71" i="118"/>
  <c r="F71" i="118"/>
  <c r="E71" i="118"/>
  <c r="P69" i="118"/>
  <c r="O69" i="118"/>
  <c r="B68" i="118"/>
  <c r="L67" i="118"/>
  <c r="K67" i="118"/>
  <c r="J67" i="118"/>
  <c r="I67" i="118"/>
  <c r="H67" i="118"/>
  <c r="G67" i="118"/>
  <c r="F67" i="118"/>
  <c r="E67" i="118"/>
  <c r="P65" i="118"/>
  <c r="O65" i="118"/>
  <c r="B64" i="118"/>
  <c r="L63" i="118"/>
  <c r="K63" i="118"/>
  <c r="J63" i="118"/>
  <c r="I63" i="118"/>
  <c r="H63" i="118"/>
  <c r="G63" i="118"/>
  <c r="F63" i="118"/>
  <c r="E63" i="118"/>
  <c r="P61" i="118"/>
  <c r="O61" i="118"/>
  <c r="B60" i="118"/>
  <c r="L59" i="118"/>
  <c r="K59" i="118"/>
  <c r="J59" i="118"/>
  <c r="I59" i="118"/>
  <c r="H59" i="118"/>
  <c r="G59" i="118"/>
  <c r="F59" i="118"/>
  <c r="E59" i="118"/>
  <c r="P57" i="118"/>
  <c r="O57" i="118"/>
  <c r="B56" i="118"/>
  <c r="L55" i="118"/>
  <c r="K55" i="118"/>
  <c r="J55" i="118"/>
  <c r="I55" i="118"/>
  <c r="H55" i="118"/>
  <c r="G55" i="118"/>
  <c r="F55" i="118"/>
  <c r="E55" i="118"/>
  <c r="P53" i="118"/>
  <c r="O53" i="118"/>
  <c r="B52" i="118"/>
  <c r="L51" i="118"/>
  <c r="L91" i="118" s="1"/>
  <c r="L158" i="118" s="1"/>
  <c r="K51" i="118"/>
  <c r="K91" i="118" s="1"/>
  <c r="K158" i="118" s="1"/>
  <c r="B48" i="118"/>
  <c r="B45" i="118"/>
  <c r="K42" i="118"/>
  <c r="J42" i="118"/>
  <c r="I42" i="118"/>
  <c r="H42" i="118"/>
  <c r="G42" i="118"/>
  <c r="K41" i="118"/>
  <c r="J41" i="118"/>
  <c r="I41" i="118"/>
  <c r="H41" i="118"/>
  <c r="G41" i="118"/>
  <c r="K40" i="118"/>
  <c r="I211" i="118" s="1"/>
  <c r="J40" i="118"/>
  <c r="I40" i="118"/>
  <c r="H40" i="118"/>
  <c r="G40" i="118"/>
  <c r="B40" i="118"/>
  <c r="K39" i="118"/>
  <c r="J39" i="118"/>
  <c r="I39" i="118"/>
  <c r="H39" i="118"/>
  <c r="G39" i="118"/>
  <c r="P37" i="118"/>
  <c r="O37" i="118"/>
  <c r="B37" i="118"/>
  <c r="K36" i="118"/>
  <c r="J36" i="118"/>
  <c r="I36" i="118"/>
  <c r="H36" i="118"/>
  <c r="G36" i="118"/>
  <c r="P34" i="118"/>
  <c r="O34" i="118"/>
  <c r="B34" i="118"/>
  <c r="K33" i="118"/>
  <c r="J33" i="118"/>
  <c r="I33" i="118"/>
  <c r="H33" i="118"/>
  <c r="G33" i="118"/>
  <c r="D32" i="118"/>
  <c r="B197" i="118" s="1"/>
  <c r="P31" i="118"/>
  <c r="O31" i="118"/>
  <c r="B31" i="118"/>
  <c r="B30" i="118"/>
  <c r="K29" i="118"/>
  <c r="J29" i="118"/>
  <c r="I29" i="118"/>
  <c r="H29" i="118"/>
  <c r="G29" i="118"/>
  <c r="D29" i="118"/>
  <c r="C227" i="118" s="1"/>
  <c r="D28" i="118"/>
  <c r="B135" i="118" s="1"/>
  <c r="D27" i="118"/>
  <c r="B129" i="118" s="1"/>
  <c r="B27" i="118"/>
  <c r="B26" i="118"/>
  <c r="K25" i="118"/>
  <c r="I76" i="118" s="1"/>
  <c r="J25" i="118"/>
  <c r="G25" i="118"/>
  <c r="H25" i="118" s="1"/>
  <c r="I25" i="118" s="1"/>
  <c r="B23" i="118"/>
  <c r="B22" i="118"/>
  <c r="B19" i="118"/>
  <c r="B17" i="118"/>
  <c r="B10" i="118"/>
  <c r="B5" i="118"/>
  <c r="B246" i="117"/>
  <c r="G241" i="117"/>
  <c r="F241" i="117"/>
  <c r="B238" i="117"/>
  <c r="B236" i="117"/>
  <c r="G234" i="117"/>
  <c r="F234" i="117"/>
  <c r="E234" i="117"/>
  <c r="B232" i="117"/>
  <c r="B229" i="117"/>
  <c r="C226" i="117"/>
  <c r="F225" i="117"/>
  <c r="F224" i="117"/>
  <c r="C223" i="117"/>
  <c r="B223" i="117"/>
  <c r="B235" i="117" s="1"/>
  <c r="F222" i="117"/>
  <c r="B221" i="117"/>
  <c r="B218" i="117"/>
  <c r="B215" i="117"/>
  <c r="I214" i="117"/>
  <c r="H214" i="117"/>
  <c r="G214" i="117"/>
  <c r="B214" i="117"/>
  <c r="H211" i="117"/>
  <c r="G211" i="117"/>
  <c r="B211" i="117"/>
  <c r="I210" i="117"/>
  <c r="H210" i="117"/>
  <c r="G210" i="117"/>
  <c r="B210" i="117"/>
  <c r="B205" i="117"/>
  <c r="L203" i="117"/>
  <c r="K203" i="117"/>
  <c r="J203" i="117"/>
  <c r="I203" i="117"/>
  <c r="H203" i="117"/>
  <c r="G203" i="117"/>
  <c r="F203" i="117"/>
  <c r="E203" i="117"/>
  <c r="L198" i="117"/>
  <c r="K198" i="117"/>
  <c r="J198" i="117"/>
  <c r="I198" i="117"/>
  <c r="H198" i="117"/>
  <c r="G198" i="117"/>
  <c r="F198" i="117"/>
  <c r="E198" i="117"/>
  <c r="L193" i="117"/>
  <c r="K193" i="117"/>
  <c r="J193" i="117"/>
  <c r="I193" i="117"/>
  <c r="H193" i="117"/>
  <c r="G193" i="117"/>
  <c r="F193" i="117"/>
  <c r="E193" i="117"/>
  <c r="L188" i="117"/>
  <c r="K188" i="117"/>
  <c r="J188" i="117"/>
  <c r="I188" i="117"/>
  <c r="H188" i="117"/>
  <c r="G188" i="117"/>
  <c r="F188" i="117"/>
  <c r="E188" i="117"/>
  <c r="L183" i="117"/>
  <c r="K183" i="117"/>
  <c r="J183" i="117"/>
  <c r="I183" i="117"/>
  <c r="H183" i="117"/>
  <c r="G183" i="117"/>
  <c r="F183" i="117"/>
  <c r="E183" i="117"/>
  <c r="L178" i="117"/>
  <c r="K178" i="117"/>
  <c r="J178" i="117"/>
  <c r="I178" i="117"/>
  <c r="H178" i="117"/>
  <c r="G178" i="117"/>
  <c r="F178" i="117"/>
  <c r="E178" i="117"/>
  <c r="L173" i="117"/>
  <c r="K173" i="117"/>
  <c r="J173" i="117"/>
  <c r="I173" i="117"/>
  <c r="H173" i="117"/>
  <c r="G173" i="117"/>
  <c r="F173" i="117"/>
  <c r="E173" i="117"/>
  <c r="L168" i="117"/>
  <c r="K168" i="117"/>
  <c r="J168" i="117"/>
  <c r="I168" i="117"/>
  <c r="H168" i="117"/>
  <c r="G168" i="117"/>
  <c r="F168" i="117"/>
  <c r="E168" i="117"/>
  <c r="L163" i="117"/>
  <c r="K163" i="117"/>
  <c r="J163" i="117"/>
  <c r="I163" i="117"/>
  <c r="H163" i="117"/>
  <c r="G163" i="117"/>
  <c r="F163" i="117"/>
  <c r="E163" i="117"/>
  <c r="B155" i="117"/>
  <c r="B152" i="117"/>
  <c r="I149" i="117"/>
  <c r="H149" i="117"/>
  <c r="G149" i="117"/>
  <c r="B149" i="117"/>
  <c r="I148" i="117"/>
  <c r="H148" i="117"/>
  <c r="G148" i="117"/>
  <c r="B148" i="117"/>
  <c r="I145" i="117"/>
  <c r="H145" i="117"/>
  <c r="G145" i="117"/>
  <c r="B145" i="117"/>
  <c r="I144" i="117"/>
  <c r="H144" i="117"/>
  <c r="G144" i="117"/>
  <c r="B144" i="117"/>
  <c r="B139" i="117"/>
  <c r="L136" i="117"/>
  <c r="K136" i="117"/>
  <c r="J136" i="117"/>
  <c r="I136" i="117"/>
  <c r="H136" i="117"/>
  <c r="G136" i="117"/>
  <c r="F136" i="117"/>
  <c r="E136" i="117"/>
  <c r="B136" i="117"/>
  <c r="B133" i="117"/>
  <c r="B199" i="117" s="1"/>
  <c r="L131" i="117"/>
  <c r="K131" i="117"/>
  <c r="J131" i="117"/>
  <c r="I131" i="117"/>
  <c r="H131" i="117"/>
  <c r="G131" i="117"/>
  <c r="F131" i="117"/>
  <c r="E131" i="117"/>
  <c r="B128" i="117"/>
  <c r="B194" i="117" s="1"/>
  <c r="L126" i="117"/>
  <c r="K126" i="117"/>
  <c r="J126" i="117"/>
  <c r="I126" i="117"/>
  <c r="H126" i="117"/>
  <c r="G126" i="117"/>
  <c r="F126" i="117"/>
  <c r="E126" i="117"/>
  <c r="B123" i="117"/>
  <c r="B189" i="117" s="1"/>
  <c r="L121" i="117"/>
  <c r="K121" i="117"/>
  <c r="J121" i="117"/>
  <c r="I121" i="117"/>
  <c r="H121" i="117"/>
  <c r="G121" i="117"/>
  <c r="F121" i="117"/>
  <c r="E121" i="117"/>
  <c r="B120" i="117"/>
  <c r="B118" i="117"/>
  <c r="B184" i="117" s="1"/>
  <c r="L116" i="117"/>
  <c r="K116" i="117"/>
  <c r="J116" i="117"/>
  <c r="I116" i="117"/>
  <c r="H116" i="117"/>
  <c r="G116" i="117"/>
  <c r="F116" i="117"/>
  <c r="E116" i="117"/>
  <c r="B113" i="117"/>
  <c r="B179" i="117" s="1"/>
  <c r="L111" i="117"/>
  <c r="K111" i="117"/>
  <c r="J111" i="117"/>
  <c r="I111" i="117"/>
  <c r="H111" i="117"/>
  <c r="G111" i="117"/>
  <c r="F111" i="117"/>
  <c r="E111" i="117"/>
  <c r="B108" i="117"/>
  <c r="B174" i="117" s="1"/>
  <c r="L106" i="117"/>
  <c r="K106" i="117"/>
  <c r="J106" i="117"/>
  <c r="I106" i="117"/>
  <c r="H106" i="117"/>
  <c r="G106" i="117"/>
  <c r="F106" i="117"/>
  <c r="E106" i="117"/>
  <c r="B103" i="117"/>
  <c r="B169" i="117" s="1"/>
  <c r="L101" i="117"/>
  <c r="K101" i="117"/>
  <c r="J101" i="117"/>
  <c r="I101" i="117"/>
  <c r="H101" i="117"/>
  <c r="G101" i="117"/>
  <c r="F101" i="117"/>
  <c r="E101" i="117"/>
  <c r="B98" i="117"/>
  <c r="B164" i="117" s="1"/>
  <c r="B97" i="117"/>
  <c r="B102" i="117" s="1"/>
  <c r="B107" i="117" s="1"/>
  <c r="B112" i="117" s="1"/>
  <c r="B117" i="117" s="1"/>
  <c r="B122" i="117" s="1"/>
  <c r="B127" i="117" s="1"/>
  <c r="B132" i="117" s="1"/>
  <c r="B137" i="117" s="1"/>
  <c r="L96" i="117"/>
  <c r="K96" i="117"/>
  <c r="J96" i="117"/>
  <c r="I96" i="117"/>
  <c r="H96" i="117"/>
  <c r="G96" i="117"/>
  <c r="F96" i="117"/>
  <c r="E96" i="117"/>
  <c r="B92" i="117"/>
  <c r="B159" i="117" s="1"/>
  <c r="B89" i="117"/>
  <c r="B86" i="117"/>
  <c r="H83" i="117"/>
  <c r="B83" i="117"/>
  <c r="I82" i="117"/>
  <c r="H82" i="117"/>
  <c r="G82" i="117"/>
  <c r="B82" i="117"/>
  <c r="H79" i="117"/>
  <c r="G79" i="117"/>
  <c r="B79" i="117"/>
  <c r="I78" i="117"/>
  <c r="H78" i="117"/>
  <c r="G78" i="117"/>
  <c r="B78" i="117"/>
  <c r="H76" i="117"/>
  <c r="H142" i="117" s="1"/>
  <c r="B73" i="117"/>
  <c r="L71" i="117"/>
  <c r="K71" i="117"/>
  <c r="J71" i="117"/>
  <c r="I71" i="117"/>
  <c r="H71" i="117"/>
  <c r="G71" i="117"/>
  <c r="F71" i="117"/>
  <c r="E71" i="117"/>
  <c r="P69" i="117"/>
  <c r="O69" i="117"/>
  <c r="B68" i="117"/>
  <c r="L67" i="117"/>
  <c r="K67" i="117"/>
  <c r="J67" i="117"/>
  <c r="I67" i="117"/>
  <c r="H67" i="117"/>
  <c r="G67" i="117"/>
  <c r="F67" i="117"/>
  <c r="E67" i="117"/>
  <c r="P65" i="117"/>
  <c r="O65" i="117"/>
  <c r="B64" i="117"/>
  <c r="L63" i="117"/>
  <c r="K63" i="117"/>
  <c r="J63" i="117"/>
  <c r="I63" i="117"/>
  <c r="H63" i="117"/>
  <c r="G63" i="117"/>
  <c r="F63" i="117"/>
  <c r="E63" i="117"/>
  <c r="P61" i="117"/>
  <c r="O61" i="117"/>
  <c r="B60" i="117"/>
  <c r="L59" i="117"/>
  <c r="K59" i="117"/>
  <c r="J59" i="117"/>
  <c r="I59" i="117"/>
  <c r="H59" i="117"/>
  <c r="G59" i="117"/>
  <c r="F59" i="117"/>
  <c r="E59" i="117"/>
  <c r="P57" i="117"/>
  <c r="O57" i="117"/>
  <c r="B56" i="117"/>
  <c r="L55" i="117"/>
  <c r="K55" i="117"/>
  <c r="J55" i="117"/>
  <c r="I55" i="117"/>
  <c r="H55" i="117"/>
  <c r="G55" i="117"/>
  <c r="F55" i="117"/>
  <c r="E55" i="117"/>
  <c r="P53" i="117"/>
  <c r="O53" i="117"/>
  <c r="B52" i="117" s="1"/>
  <c r="L51" i="117"/>
  <c r="L91" i="117" s="1"/>
  <c r="L158" i="117" s="1"/>
  <c r="B48" i="117"/>
  <c r="B45" i="117"/>
  <c r="I42" i="117"/>
  <c r="H42" i="117"/>
  <c r="G42" i="117"/>
  <c r="K41" i="117"/>
  <c r="I215" i="117" s="1"/>
  <c r="J41" i="117"/>
  <c r="I41" i="117"/>
  <c r="H41" i="117"/>
  <c r="G41" i="117"/>
  <c r="K40" i="117"/>
  <c r="J40" i="117"/>
  <c r="J42" i="117" s="1"/>
  <c r="I40" i="117"/>
  <c r="H40" i="117"/>
  <c r="G40" i="117"/>
  <c r="B40" i="117"/>
  <c r="K39" i="117"/>
  <c r="J39" i="117"/>
  <c r="I39" i="117"/>
  <c r="H39" i="117"/>
  <c r="G39" i="117"/>
  <c r="P37" i="117"/>
  <c r="O37" i="117"/>
  <c r="B37" i="117" s="1"/>
  <c r="K36" i="117"/>
  <c r="J36" i="117"/>
  <c r="I36" i="117"/>
  <c r="H36" i="117"/>
  <c r="G36" i="117"/>
  <c r="P34" i="117"/>
  <c r="O34" i="117"/>
  <c r="B34" i="117"/>
  <c r="K33" i="117"/>
  <c r="J33" i="117"/>
  <c r="I33" i="117"/>
  <c r="H33" i="117"/>
  <c r="G33" i="117"/>
  <c r="D32" i="117"/>
  <c r="B177" i="117" s="1"/>
  <c r="P31" i="117"/>
  <c r="O31" i="117"/>
  <c r="B31" i="117"/>
  <c r="B30" i="117"/>
  <c r="K29" i="117"/>
  <c r="J29" i="117"/>
  <c r="I29" i="117"/>
  <c r="H29" i="117"/>
  <c r="G29" i="117"/>
  <c r="D29" i="117"/>
  <c r="C227" i="117" s="1"/>
  <c r="D28" i="117"/>
  <c r="B135" i="117" s="1"/>
  <c r="D27" i="117"/>
  <c r="B129" i="117" s="1"/>
  <c r="B27" i="117"/>
  <c r="B26" i="117"/>
  <c r="K25" i="117"/>
  <c r="I76" i="117" s="1"/>
  <c r="J25" i="117"/>
  <c r="G25" i="117"/>
  <c r="H25" i="117" s="1"/>
  <c r="I25" i="117" s="1"/>
  <c r="B23" i="117"/>
  <c r="B22" i="117"/>
  <c r="B19" i="117"/>
  <c r="B17" i="117"/>
  <c r="B10" i="117"/>
  <c r="B5" i="117"/>
  <c r="B246" i="116"/>
  <c r="G241" i="116"/>
  <c r="F241" i="116"/>
  <c r="B238" i="116"/>
  <c r="B236" i="116"/>
  <c r="G234" i="116"/>
  <c r="F234" i="116"/>
  <c r="E234" i="116"/>
  <c r="B232" i="116"/>
  <c r="B229" i="116"/>
  <c r="C226" i="116"/>
  <c r="F225" i="116"/>
  <c r="F224" i="116"/>
  <c r="C223" i="116"/>
  <c r="B223" i="116"/>
  <c r="B235" i="116" s="1"/>
  <c r="F222" i="116"/>
  <c r="B221" i="116"/>
  <c r="B218" i="116"/>
  <c r="B215" i="116"/>
  <c r="I214" i="116"/>
  <c r="H214" i="116"/>
  <c r="G214" i="116"/>
  <c r="B214" i="116"/>
  <c r="H211" i="116"/>
  <c r="G211" i="116"/>
  <c r="B211" i="116"/>
  <c r="I210" i="116"/>
  <c r="H210" i="116"/>
  <c r="G210" i="116"/>
  <c r="B210" i="116"/>
  <c r="B205" i="116"/>
  <c r="L203" i="116"/>
  <c r="K203" i="116"/>
  <c r="J203" i="116"/>
  <c r="I203" i="116"/>
  <c r="H203" i="116"/>
  <c r="G203" i="116"/>
  <c r="F203" i="116"/>
  <c r="E203" i="116"/>
  <c r="L198" i="116"/>
  <c r="K198" i="116"/>
  <c r="J198" i="116"/>
  <c r="I198" i="116"/>
  <c r="H198" i="116"/>
  <c r="G198" i="116"/>
  <c r="F198" i="116"/>
  <c r="E198" i="116"/>
  <c r="L193" i="116"/>
  <c r="K193" i="116"/>
  <c r="J193" i="116"/>
  <c r="I193" i="116"/>
  <c r="H193" i="116"/>
  <c r="G193" i="116"/>
  <c r="F193" i="116"/>
  <c r="E193" i="116"/>
  <c r="L188" i="116"/>
  <c r="K188" i="116"/>
  <c r="J188" i="116"/>
  <c r="I188" i="116"/>
  <c r="H188" i="116"/>
  <c r="G188" i="116"/>
  <c r="F188" i="116"/>
  <c r="E188" i="116"/>
  <c r="L183" i="116"/>
  <c r="K183" i="116"/>
  <c r="J183" i="116"/>
  <c r="I183" i="116"/>
  <c r="H183" i="116"/>
  <c r="G183" i="116"/>
  <c r="F183" i="116"/>
  <c r="E183" i="116"/>
  <c r="L178" i="116"/>
  <c r="K178" i="116"/>
  <c r="J178" i="116"/>
  <c r="I178" i="116"/>
  <c r="H178" i="116"/>
  <c r="G178" i="116"/>
  <c r="F178" i="116"/>
  <c r="E178" i="116"/>
  <c r="L173" i="116"/>
  <c r="K173" i="116"/>
  <c r="J173" i="116"/>
  <c r="I173" i="116"/>
  <c r="H173" i="116"/>
  <c r="G173" i="116"/>
  <c r="F173" i="116"/>
  <c r="E173" i="116"/>
  <c r="L168" i="116"/>
  <c r="K168" i="116"/>
  <c r="J168" i="116"/>
  <c r="I168" i="116"/>
  <c r="H168" i="116"/>
  <c r="G168" i="116"/>
  <c r="F168" i="116"/>
  <c r="E168" i="116"/>
  <c r="L163" i="116"/>
  <c r="K163" i="116"/>
  <c r="J163" i="116"/>
  <c r="I163" i="116"/>
  <c r="H163" i="116"/>
  <c r="G163" i="116"/>
  <c r="F163" i="116"/>
  <c r="E163" i="116"/>
  <c r="B155" i="116"/>
  <c r="B152" i="116"/>
  <c r="I149" i="116"/>
  <c r="H149" i="116"/>
  <c r="G149" i="116"/>
  <c r="B149" i="116"/>
  <c r="I148" i="116"/>
  <c r="H148" i="116"/>
  <c r="G148" i="116"/>
  <c r="B148" i="116"/>
  <c r="I145" i="116"/>
  <c r="H145" i="116"/>
  <c r="G145" i="116"/>
  <c r="B145" i="116"/>
  <c r="I144" i="116"/>
  <c r="H144" i="116"/>
  <c r="G144" i="116"/>
  <c r="B144" i="116"/>
  <c r="B139" i="116"/>
  <c r="L136" i="116"/>
  <c r="K136" i="116"/>
  <c r="J136" i="116"/>
  <c r="I136" i="116"/>
  <c r="H136" i="116"/>
  <c r="G136" i="116"/>
  <c r="F136" i="116"/>
  <c r="E136" i="116"/>
  <c r="B136" i="116"/>
  <c r="B133" i="116"/>
  <c r="B199" i="116" s="1"/>
  <c r="L131" i="116"/>
  <c r="K131" i="116"/>
  <c r="J131" i="116"/>
  <c r="I131" i="116"/>
  <c r="H131" i="116"/>
  <c r="G131" i="116"/>
  <c r="F131" i="116"/>
  <c r="E131" i="116"/>
  <c r="B128" i="116"/>
  <c r="B194" i="116" s="1"/>
  <c r="L126" i="116"/>
  <c r="K126" i="116"/>
  <c r="J126" i="116"/>
  <c r="I126" i="116"/>
  <c r="H126" i="116"/>
  <c r="G126" i="116"/>
  <c r="F126" i="116"/>
  <c r="E126" i="116"/>
  <c r="B126" i="116"/>
  <c r="B125" i="116"/>
  <c r="B123" i="116"/>
  <c r="B189" i="116" s="1"/>
  <c r="L121" i="116"/>
  <c r="K121" i="116"/>
  <c r="J121" i="116"/>
  <c r="I121" i="116"/>
  <c r="H121" i="116"/>
  <c r="G121" i="116"/>
  <c r="F121" i="116"/>
  <c r="E121" i="116"/>
  <c r="B118" i="116"/>
  <c r="B184" i="116" s="1"/>
  <c r="L116" i="116"/>
  <c r="K116" i="116"/>
  <c r="J116" i="116"/>
  <c r="I116" i="116"/>
  <c r="H116" i="116"/>
  <c r="G116" i="116"/>
  <c r="F116" i="116"/>
  <c r="E116" i="116"/>
  <c r="B113" i="116"/>
  <c r="B179" i="116" s="1"/>
  <c r="L111" i="116"/>
  <c r="K111" i="116"/>
  <c r="J111" i="116"/>
  <c r="I111" i="116"/>
  <c r="H111" i="116"/>
  <c r="G111" i="116"/>
  <c r="F111" i="116"/>
  <c r="E111" i="116"/>
  <c r="B108" i="116"/>
  <c r="B174" i="116" s="1"/>
  <c r="L106" i="116"/>
  <c r="K106" i="116"/>
  <c r="J106" i="116"/>
  <c r="I106" i="116"/>
  <c r="H106" i="116"/>
  <c r="G106" i="116"/>
  <c r="F106" i="116"/>
  <c r="E106" i="116"/>
  <c r="B103" i="116"/>
  <c r="B169" i="116" s="1"/>
  <c r="L101" i="116"/>
  <c r="K101" i="116"/>
  <c r="J101" i="116"/>
  <c r="I101" i="116"/>
  <c r="H101" i="116"/>
  <c r="G101" i="116"/>
  <c r="F101" i="116"/>
  <c r="E101" i="116"/>
  <c r="B98" i="116"/>
  <c r="B164" i="116" s="1"/>
  <c r="B97" i="116"/>
  <c r="B102" i="116" s="1"/>
  <c r="B107" i="116" s="1"/>
  <c r="B112" i="116" s="1"/>
  <c r="B117" i="116" s="1"/>
  <c r="B122" i="116" s="1"/>
  <c r="B127" i="116" s="1"/>
  <c r="B132" i="116" s="1"/>
  <c r="B137" i="116" s="1"/>
  <c r="L96" i="116"/>
  <c r="K96" i="116"/>
  <c r="J96" i="116"/>
  <c r="I96" i="116"/>
  <c r="H96" i="116"/>
  <c r="G96" i="116"/>
  <c r="F96" i="116"/>
  <c r="E96" i="116"/>
  <c r="B92" i="116"/>
  <c r="B159" i="116" s="1"/>
  <c r="B89" i="116"/>
  <c r="B86" i="116"/>
  <c r="H83" i="116"/>
  <c r="B83" i="116"/>
  <c r="I82" i="116"/>
  <c r="H82" i="116"/>
  <c r="G82" i="116"/>
  <c r="B82" i="116"/>
  <c r="H79" i="116"/>
  <c r="G79" i="116"/>
  <c r="B79" i="116"/>
  <c r="I78" i="116"/>
  <c r="H78" i="116"/>
  <c r="G78" i="116"/>
  <c r="B78" i="116"/>
  <c r="H76" i="116"/>
  <c r="H142" i="116" s="1"/>
  <c r="B73" i="116"/>
  <c r="L71" i="116"/>
  <c r="K71" i="116"/>
  <c r="J71" i="116"/>
  <c r="I71" i="116"/>
  <c r="H71" i="116"/>
  <c r="G71" i="116"/>
  <c r="F71" i="116"/>
  <c r="E71" i="116"/>
  <c r="P69" i="116"/>
  <c r="O69" i="116"/>
  <c r="B68" i="116" s="1"/>
  <c r="L67" i="116"/>
  <c r="K67" i="116"/>
  <c r="J67" i="116"/>
  <c r="I67" i="116"/>
  <c r="H67" i="116"/>
  <c r="G67" i="116"/>
  <c r="F67" i="116"/>
  <c r="E67" i="116"/>
  <c r="P65" i="116"/>
  <c r="O65" i="116"/>
  <c r="B64" i="116"/>
  <c r="L63" i="116"/>
  <c r="K63" i="116"/>
  <c r="J63" i="116"/>
  <c r="I63" i="116"/>
  <c r="H63" i="116"/>
  <c r="G63" i="116"/>
  <c r="F63" i="116"/>
  <c r="E63" i="116"/>
  <c r="P61" i="116"/>
  <c r="O61" i="116"/>
  <c r="B60" i="116" s="1"/>
  <c r="L59" i="116"/>
  <c r="K59" i="116"/>
  <c r="J59" i="116"/>
  <c r="I59" i="116"/>
  <c r="H59" i="116"/>
  <c r="G59" i="116"/>
  <c r="F59" i="116"/>
  <c r="E59" i="116"/>
  <c r="P57" i="116"/>
  <c r="O57" i="116"/>
  <c r="B56" i="116" s="1"/>
  <c r="L55" i="116"/>
  <c r="K55" i="116"/>
  <c r="J55" i="116"/>
  <c r="I55" i="116"/>
  <c r="H55" i="116"/>
  <c r="G55" i="116"/>
  <c r="F55" i="116"/>
  <c r="E55" i="116"/>
  <c r="P53" i="116"/>
  <c r="O53" i="116"/>
  <c r="B52" i="116" s="1"/>
  <c r="L51" i="116"/>
  <c r="L91" i="116" s="1"/>
  <c r="L158" i="116" s="1"/>
  <c r="K51" i="116"/>
  <c r="K91" i="116" s="1"/>
  <c r="K158" i="116" s="1"/>
  <c r="B48" i="116"/>
  <c r="B45" i="116"/>
  <c r="I42" i="116"/>
  <c r="H42" i="116"/>
  <c r="G42" i="116"/>
  <c r="K41" i="116"/>
  <c r="I215" i="116" s="1"/>
  <c r="J41" i="116"/>
  <c r="I41" i="116"/>
  <c r="H41" i="116"/>
  <c r="G41" i="116"/>
  <c r="K40" i="116"/>
  <c r="J40" i="116"/>
  <c r="J42" i="116" s="1"/>
  <c r="I40" i="116"/>
  <c r="H40" i="116"/>
  <c r="G40" i="116"/>
  <c r="B40" i="116"/>
  <c r="K39" i="116"/>
  <c r="J39" i="116"/>
  <c r="I39" i="116"/>
  <c r="H39" i="116"/>
  <c r="G39" i="116"/>
  <c r="P37" i="116"/>
  <c r="O37" i="116"/>
  <c r="B37" i="116" s="1"/>
  <c r="K36" i="116"/>
  <c r="J36" i="116"/>
  <c r="I36" i="116"/>
  <c r="H36" i="116"/>
  <c r="G36" i="116"/>
  <c r="P34" i="116"/>
  <c r="O34" i="116"/>
  <c r="B34" i="116"/>
  <c r="K33" i="116"/>
  <c r="J33" i="116"/>
  <c r="I33" i="116"/>
  <c r="H33" i="116"/>
  <c r="G33" i="116"/>
  <c r="D33" i="116"/>
  <c r="D32" i="116"/>
  <c r="P31" i="116"/>
  <c r="O31" i="116"/>
  <c r="B31" i="116"/>
  <c r="B30" i="116"/>
  <c r="K29" i="116"/>
  <c r="J29" i="116"/>
  <c r="I29" i="116"/>
  <c r="H29" i="116"/>
  <c r="G29" i="116"/>
  <c r="D29" i="116"/>
  <c r="C227" i="116" s="1"/>
  <c r="D28" i="116"/>
  <c r="B135" i="116" s="1"/>
  <c r="D27" i="116"/>
  <c r="B129" i="116" s="1"/>
  <c r="B27" i="116"/>
  <c r="B26" i="116"/>
  <c r="K25" i="116"/>
  <c r="I76" i="116" s="1"/>
  <c r="J25" i="116"/>
  <c r="G25" i="116"/>
  <c r="H25" i="116" s="1"/>
  <c r="I25" i="116" s="1"/>
  <c r="B23" i="116"/>
  <c r="B22" i="116"/>
  <c r="B19" i="116"/>
  <c r="B17" i="116"/>
  <c r="B10" i="116"/>
  <c r="B5" i="116"/>
  <c r="B246" i="115"/>
  <c r="G241" i="115"/>
  <c r="F241" i="115"/>
  <c r="B238" i="115"/>
  <c r="B236" i="115"/>
  <c r="G234" i="115"/>
  <c r="F234" i="115"/>
  <c r="E234" i="115"/>
  <c r="B232" i="115"/>
  <c r="B229" i="115"/>
  <c r="C226" i="115"/>
  <c r="F225" i="115"/>
  <c r="F224" i="115"/>
  <c r="C223" i="115"/>
  <c r="B223" i="115"/>
  <c r="B235" i="115" s="1"/>
  <c r="F222" i="115"/>
  <c r="B221" i="115"/>
  <c r="B218" i="115"/>
  <c r="B215" i="115"/>
  <c r="I214" i="115"/>
  <c r="H214" i="115"/>
  <c r="G214" i="115"/>
  <c r="B214" i="115"/>
  <c r="B211" i="115"/>
  <c r="I210" i="115"/>
  <c r="H210" i="115"/>
  <c r="G210" i="115"/>
  <c r="B210" i="115"/>
  <c r="B205" i="115"/>
  <c r="L203" i="115"/>
  <c r="K203" i="115"/>
  <c r="J203" i="115"/>
  <c r="I203" i="115"/>
  <c r="H203" i="115"/>
  <c r="G203" i="115"/>
  <c r="F203" i="115"/>
  <c r="E203" i="115"/>
  <c r="L198" i="115"/>
  <c r="K198" i="115"/>
  <c r="J198" i="115"/>
  <c r="I198" i="115"/>
  <c r="H198" i="115"/>
  <c r="G198" i="115"/>
  <c r="F198" i="115"/>
  <c r="E198" i="115"/>
  <c r="L193" i="115"/>
  <c r="K193" i="115"/>
  <c r="J193" i="115"/>
  <c r="I193" i="115"/>
  <c r="H193" i="115"/>
  <c r="G193" i="115"/>
  <c r="F193" i="115"/>
  <c r="E193" i="115"/>
  <c r="L188" i="115"/>
  <c r="K188" i="115"/>
  <c r="J188" i="115"/>
  <c r="I188" i="115"/>
  <c r="H188" i="115"/>
  <c r="G188" i="115"/>
  <c r="F188" i="115"/>
  <c r="E188" i="115"/>
  <c r="L183" i="115"/>
  <c r="K183" i="115"/>
  <c r="J183" i="115"/>
  <c r="I183" i="115"/>
  <c r="H183" i="115"/>
  <c r="G183" i="115"/>
  <c r="F183" i="115"/>
  <c r="E183" i="115"/>
  <c r="L178" i="115"/>
  <c r="K178" i="115"/>
  <c r="J178" i="115"/>
  <c r="I178" i="115"/>
  <c r="H178" i="115"/>
  <c r="G178" i="115"/>
  <c r="F178" i="115"/>
  <c r="E178" i="115"/>
  <c r="L173" i="115"/>
  <c r="K173" i="115"/>
  <c r="J173" i="115"/>
  <c r="I173" i="115"/>
  <c r="H173" i="115"/>
  <c r="G173" i="115"/>
  <c r="F173" i="115"/>
  <c r="E173" i="115"/>
  <c r="L168" i="115"/>
  <c r="K168" i="115"/>
  <c r="J168" i="115"/>
  <c r="I168" i="115"/>
  <c r="H168" i="115"/>
  <c r="G168" i="115"/>
  <c r="F168" i="115"/>
  <c r="E168" i="115"/>
  <c r="L163" i="115"/>
  <c r="K163" i="115"/>
  <c r="J163" i="115"/>
  <c r="I163" i="115"/>
  <c r="H163" i="115"/>
  <c r="G163" i="115"/>
  <c r="F163" i="115"/>
  <c r="E163" i="115"/>
  <c r="B155" i="115"/>
  <c r="B152" i="115"/>
  <c r="I149" i="115"/>
  <c r="H149" i="115"/>
  <c r="G149" i="115"/>
  <c r="B149" i="115"/>
  <c r="I148" i="115"/>
  <c r="H148" i="115"/>
  <c r="G148" i="115"/>
  <c r="B148" i="115"/>
  <c r="I145" i="115"/>
  <c r="H145" i="115"/>
  <c r="G145" i="115"/>
  <c r="B145" i="115"/>
  <c r="I144" i="115"/>
  <c r="H144" i="115"/>
  <c r="G144" i="115"/>
  <c r="B144" i="115"/>
  <c r="B139" i="115"/>
  <c r="L136" i="115"/>
  <c r="K136" i="115"/>
  <c r="J136" i="115"/>
  <c r="I136" i="115"/>
  <c r="H136" i="115"/>
  <c r="G136" i="115"/>
  <c r="F136" i="115"/>
  <c r="E136" i="115"/>
  <c r="B133" i="115"/>
  <c r="B199" i="115" s="1"/>
  <c r="L131" i="115"/>
  <c r="K131" i="115"/>
  <c r="J131" i="115"/>
  <c r="I131" i="115"/>
  <c r="H131" i="115"/>
  <c r="G131" i="115"/>
  <c r="F131" i="115"/>
  <c r="E131" i="115"/>
  <c r="B128" i="115"/>
  <c r="B194" i="115" s="1"/>
  <c r="L126" i="115"/>
  <c r="K126" i="115"/>
  <c r="J126" i="115"/>
  <c r="I126" i="115"/>
  <c r="H126" i="115"/>
  <c r="G126" i="115"/>
  <c r="F126" i="115"/>
  <c r="E126" i="115"/>
  <c r="B123" i="115"/>
  <c r="B189" i="115" s="1"/>
  <c r="L121" i="115"/>
  <c r="K121" i="115"/>
  <c r="J121" i="115"/>
  <c r="I121" i="115"/>
  <c r="H121" i="115"/>
  <c r="G121" i="115"/>
  <c r="F121" i="115"/>
  <c r="E121" i="115"/>
  <c r="B118" i="115"/>
  <c r="B184" i="115" s="1"/>
  <c r="L116" i="115"/>
  <c r="K116" i="115"/>
  <c r="J116" i="115"/>
  <c r="I116" i="115"/>
  <c r="H116" i="115"/>
  <c r="G116" i="115"/>
  <c r="F116" i="115"/>
  <c r="E116" i="115"/>
  <c r="B113" i="115"/>
  <c r="B179" i="115" s="1"/>
  <c r="L111" i="115"/>
  <c r="K111" i="115"/>
  <c r="J111" i="115"/>
  <c r="I111" i="115"/>
  <c r="H111" i="115"/>
  <c r="G111" i="115"/>
  <c r="F111" i="115"/>
  <c r="E111" i="115"/>
  <c r="B108" i="115"/>
  <c r="B174" i="115" s="1"/>
  <c r="L106" i="115"/>
  <c r="K106" i="115"/>
  <c r="J106" i="115"/>
  <c r="I106" i="115"/>
  <c r="H106" i="115"/>
  <c r="G106" i="115"/>
  <c r="F106" i="115"/>
  <c r="E106" i="115"/>
  <c r="B103" i="115"/>
  <c r="B169" i="115" s="1"/>
  <c r="L101" i="115"/>
  <c r="K101" i="115"/>
  <c r="J101" i="115"/>
  <c r="I101" i="115"/>
  <c r="H101" i="115"/>
  <c r="G101" i="115"/>
  <c r="F101" i="115"/>
  <c r="E101" i="115"/>
  <c r="B98" i="115"/>
  <c r="B164" i="115" s="1"/>
  <c r="B97" i="115"/>
  <c r="B102" i="115" s="1"/>
  <c r="B107" i="115" s="1"/>
  <c r="B112" i="115" s="1"/>
  <c r="B117" i="115" s="1"/>
  <c r="B122" i="115" s="1"/>
  <c r="B127" i="115" s="1"/>
  <c r="B132" i="115" s="1"/>
  <c r="B137" i="115" s="1"/>
  <c r="L96" i="115"/>
  <c r="K96" i="115"/>
  <c r="J96" i="115"/>
  <c r="I96" i="115"/>
  <c r="H96" i="115"/>
  <c r="G96" i="115"/>
  <c r="F96" i="115"/>
  <c r="E96" i="115"/>
  <c r="B92" i="115"/>
  <c r="B159" i="115" s="1"/>
  <c r="B89" i="115"/>
  <c r="B86" i="115"/>
  <c r="H83" i="115"/>
  <c r="G83" i="115"/>
  <c r="B83" i="115"/>
  <c r="I82" i="115"/>
  <c r="H82" i="115"/>
  <c r="G82" i="115"/>
  <c r="B82" i="115"/>
  <c r="H79" i="115"/>
  <c r="G79" i="115"/>
  <c r="B79" i="115"/>
  <c r="I78" i="115"/>
  <c r="H78" i="115"/>
  <c r="G78" i="115"/>
  <c r="B78" i="115"/>
  <c r="H76" i="115"/>
  <c r="H142" i="115" s="1"/>
  <c r="B73" i="115"/>
  <c r="L71" i="115"/>
  <c r="K71" i="115"/>
  <c r="J71" i="115"/>
  <c r="I71" i="115"/>
  <c r="H71" i="115"/>
  <c r="G71" i="115"/>
  <c r="F71" i="115"/>
  <c r="E71" i="115"/>
  <c r="P69" i="115"/>
  <c r="O69" i="115"/>
  <c r="B68" i="115" s="1"/>
  <c r="L67" i="115"/>
  <c r="K67" i="115"/>
  <c r="J67" i="115"/>
  <c r="I67" i="115"/>
  <c r="H67" i="115"/>
  <c r="G67" i="115"/>
  <c r="F67" i="115"/>
  <c r="E67" i="115"/>
  <c r="P65" i="115"/>
  <c r="O65" i="115"/>
  <c r="B64" i="115" s="1"/>
  <c r="L63" i="115"/>
  <c r="K63" i="115"/>
  <c r="J63" i="115"/>
  <c r="I63" i="115"/>
  <c r="H63" i="115"/>
  <c r="G63" i="115"/>
  <c r="F63" i="115"/>
  <c r="E63" i="115"/>
  <c r="P61" i="115"/>
  <c r="O61" i="115"/>
  <c r="B60" i="115" s="1"/>
  <c r="L59" i="115"/>
  <c r="K59" i="115"/>
  <c r="J59" i="115"/>
  <c r="I59" i="115"/>
  <c r="H59" i="115"/>
  <c r="G59" i="115"/>
  <c r="F59" i="115"/>
  <c r="E59" i="115"/>
  <c r="P57" i="115"/>
  <c r="O57" i="115"/>
  <c r="B56" i="115" s="1"/>
  <c r="L55" i="115"/>
  <c r="K55" i="115"/>
  <c r="J55" i="115"/>
  <c r="I55" i="115"/>
  <c r="H55" i="115"/>
  <c r="G55" i="115"/>
  <c r="F55" i="115"/>
  <c r="E55" i="115"/>
  <c r="P53" i="115"/>
  <c r="O53" i="115"/>
  <c r="B52" i="115"/>
  <c r="L51" i="115"/>
  <c r="L91" i="115" s="1"/>
  <c r="L158" i="115" s="1"/>
  <c r="B48" i="115"/>
  <c r="B45" i="115"/>
  <c r="J42" i="115"/>
  <c r="I42" i="115"/>
  <c r="H42" i="115"/>
  <c r="G42" i="115"/>
  <c r="K41" i="115"/>
  <c r="I215" i="115" s="1"/>
  <c r="J41" i="115"/>
  <c r="I41" i="115"/>
  <c r="H41" i="115"/>
  <c r="G41" i="115"/>
  <c r="K40" i="115"/>
  <c r="J40" i="115"/>
  <c r="I40" i="115"/>
  <c r="H211" i="115" s="1"/>
  <c r="H40" i="115"/>
  <c r="G40" i="115"/>
  <c r="B40" i="115"/>
  <c r="K39" i="115"/>
  <c r="J39" i="115"/>
  <c r="I39" i="115"/>
  <c r="H39" i="115"/>
  <c r="G39" i="115"/>
  <c r="P37" i="115"/>
  <c r="O37" i="115"/>
  <c r="B37" i="115"/>
  <c r="K36" i="115"/>
  <c r="J36" i="115"/>
  <c r="I36" i="115"/>
  <c r="H36" i="115"/>
  <c r="G36" i="115"/>
  <c r="P34" i="115"/>
  <c r="O34" i="115"/>
  <c r="B34" i="115"/>
  <c r="K33" i="115"/>
  <c r="J33" i="115"/>
  <c r="I33" i="115"/>
  <c r="H33" i="115"/>
  <c r="G33" i="115"/>
  <c r="D32" i="115"/>
  <c r="P31" i="115"/>
  <c r="O31" i="115"/>
  <c r="B31" i="115"/>
  <c r="B30" i="115"/>
  <c r="K29" i="115"/>
  <c r="J29" i="115"/>
  <c r="I29" i="115"/>
  <c r="H29" i="115"/>
  <c r="G29" i="115"/>
  <c r="D29" i="115"/>
  <c r="B116" i="115" s="1"/>
  <c r="D28" i="115"/>
  <c r="B135" i="115" s="1"/>
  <c r="D27" i="115"/>
  <c r="B124" i="115" s="1"/>
  <c r="B27" i="115"/>
  <c r="B26" i="115"/>
  <c r="K25" i="115"/>
  <c r="I76" i="115" s="1"/>
  <c r="J25" i="115"/>
  <c r="G25" i="115"/>
  <c r="H25" i="115" s="1"/>
  <c r="I25" i="115" s="1"/>
  <c r="B23" i="115"/>
  <c r="B22" i="115"/>
  <c r="B19" i="115"/>
  <c r="B17" i="115"/>
  <c r="B10" i="115"/>
  <c r="B5" i="115"/>
  <c r="B246" i="114"/>
  <c r="G241" i="114"/>
  <c r="F241" i="114"/>
  <c r="B238" i="114"/>
  <c r="B236" i="114"/>
  <c r="G234" i="114"/>
  <c r="F234" i="114"/>
  <c r="E234" i="114"/>
  <c r="B232" i="114"/>
  <c r="B229" i="114"/>
  <c r="C226" i="114"/>
  <c r="F225" i="114"/>
  <c r="F226" i="114" s="1"/>
  <c r="F224" i="114"/>
  <c r="C223" i="114"/>
  <c r="B223" i="114"/>
  <c r="B235" i="114" s="1"/>
  <c r="F222" i="114"/>
  <c r="B221" i="114"/>
  <c r="B218" i="114"/>
  <c r="B215" i="114"/>
  <c r="I214" i="114"/>
  <c r="H214" i="114"/>
  <c r="G214" i="114"/>
  <c r="B214" i="114"/>
  <c r="B211" i="114"/>
  <c r="I210" i="114"/>
  <c r="H210" i="114"/>
  <c r="G210" i="114"/>
  <c r="B210" i="114"/>
  <c r="B205" i="114"/>
  <c r="L203" i="114"/>
  <c r="K203" i="114"/>
  <c r="J203" i="114"/>
  <c r="I203" i="114"/>
  <c r="H203" i="114"/>
  <c r="G203" i="114"/>
  <c r="F203" i="114"/>
  <c r="E203" i="114"/>
  <c r="L198" i="114"/>
  <c r="K198" i="114"/>
  <c r="J198" i="114"/>
  <c r="I198" i="114"/>
  <c r="H198" i="114"/>
  <c r="G198" i="114"/>
  <c r="F198" i="114"/>
  <c r="E198" i="114"/>
  <c r="L193" i="114"/>
  <c r="K193" i="114"/>
  <c r="J193" i="114"/>
  <c r="I193" i="114"/>
  <c r="H193" i="114"/>
  <c r="G193" i="114"/>
  <c r="F193" i="114"/>
  <c r="E193" i="114"/>
  <c r="L188" i="114"/>
  <c r="K188" i="114"/>
  <c r="J188" i="114"/>
  <c r="I188" i="114"/>
  <c r="H188" i="114"/>
  <c r="G188" i="114"/>
  <c r="F188" i="114"/>
  <c r="E188" i="114"/>
  <c r="L183" i="114"/>
  <c r="K183" i="114"/>
  <c r="J183" i="114"/>
  <c r="I183" i="114"/>
  <c r="H183" i="114"/>
  <c r="G183" i="114"/>
  <c r="F183" i="114"/>
  <c r="E183" i="114"/>
  <c r="L178" i="114"/>
  <c r="K178" i="114"/>
  <c r="J178" i="114"/>
  <c r="I178" i="114"/>
  <c r="H178" i="114"/>
  <c r="G178" i="114"/>
  <c r="F178" i="114"/>
  <c r="E178" i="114"/>
  <c r="L173" i="114"/>
  <c r="K173" i="114"/>
  <c r="J173" i="114"/>
  <c r="I173" i="114"/>
  <c r="H173" i="114"/>
  <c r="G173" i="114"/>
  <c r="F173" i="114"/>
  <c r="E173" i="114"/>
  <c r="L168" i="114"/>
  <c r="K168" i="114"/>
  <c r="J168" i="114"/>
  <c r="I168" i="114"/>
  <c r="H168" i="114"/>
  <c r="G168" i="114"/>
  <c r="F168" i="114"/>
  <c r="E168" i="114"/>
  <c r="L163" i="114"/>
  <c r="K163" i="114"/>
  <c r="J163" i="114"/>
  <c r="I163" i="114"/>
  <c r="H163" i="114"/>
  <c r="G163" i="114"/>
  <c r="F163" i="114"/>
  <c r="E163" i="114"/>
  <c r="B155" i="114"/>
  <c r="B152" i="114"/>
  <c r="I149" i="114"/>
  <c r="H149" i="114"/>
  <c r="G149" i="114"/>
  <c r="B149" i="114"/>
  <c r="I148" i="114"/>
  <c r="H148" i="114"/>
  <c r="G148" i="114"/>
  <c r="B148" i="114"/>
  <c r="I145" i="114"/>
  <c r="H145" i="114"/>
  <c r="G145" i="114"/>
  <c r="B145" i="114"/>
  <c r="I144" i="114"/>
  <c r="H144" i="114"/>
  <c r="G144" i="114"/>
  <c r="B144" i="114"/>
  <c r="B139" i="114"/>
  <c r="L136" i="114"/>
  <c r="K136" i="114"/>
  <c r="J136" i="114"/>
  <c r="I136" i="114"/>
  <c r="H136" i="114"/>
  <c r="G136" i="114"/>
  <c r="F136" i="114"/>
  <c r="E136" i="114"/>
  <c r="B133" i="114"/>
  <c r="B199" i="114" s="1"/>
  <c r="L131" i="114"/>
  <c r="K131" i="114"/>
  <c r="J131" i="114"/>
  <c r="I131" i="114"/>
  <c r="H131" i="114"/>
  <c r="G131" i="114"/>
  <c r="F131" i="114"/>
  <c r="E131" i="114"/>
  <c r="B128" i="114"/>
  <c r="B194" i="114" s="1"/>
  <c r="L126" i="114"/>
  <c r="K126" i="114"/>
  <c r="J126" i="114"/>
  <c r="I126" i="114"/>
  <c r="H126" i="114"/>
  <c r="G126" i="114"/>
  <c r="F126" i="114"/>
  <c r="E126" i="114"/>
  <c r="B123" i="114"/>
  <c r="B189" i="114" s="1"/>
  <c r="L121" i="114"/>
  <c r="K121" i="114"/>
  <c r="J121" i="114"/>
  <c r="I121" i="114"/>
  <c r="H121" i="114"/>
  <c r="G121" i="114"/>
  <c r="F121" i="114"/>
  <c r="E121" i="114"/>
  <c r="B118" i="114"/>
  <c r="B184" i="114" s="1"/>
  <c r="L116" i="114"/>
  <c r="K116" i="114"/>
  <c r="J116" i="114"/>
  <c r="I116" i="114"/>
  <c r="H116" i="114"/>
  <c r="G116" i="114"/>
  <c r="F116" i="114"/>
  <c r="E116" i="114"/>
  <c r="B113" i="114"/>
  <c r="B179" i="114" s="1"/>
  <c r="L111" i="114"/>
  <c r="K111" i="114"/>
  <c r="J111" i="114"/>
  <c r="I111" i="114"/>
  <c r="H111" i="114"/>
  <c r="G111" i="114"/>
  <c r="F111" i="114"/>
  <c r="E111" i="114"/>
  <c r="B108" i="114"/>
  <c r="B174" i="114" s="1"/>
  <c r="L106" i="114"/>
  <c r="K106" i="114"/>
  <c r="J106" i="114"/>
  <c r="I106" i="114"/>
  <c r="H106" i="114"/>
  <c r="G106" i="114"/>
  <c r="F106" i="114"/>
  <c r="E106" i="114"/>
  <c r="B103" i="114"/>
  <c r="B169" i="114" s="1"/>
  <c r="L101" i="114"/>
  <c r="K101" i="114"/>
  <c r="J101" i="114"/>
  <c r="I101" i="114"/>
  <c r="H101" i="114"/>
  <c r="G101" i="114"/>
  <c r="F101" i="114"/>
  <c r="E101" i="114"/>
  <c r="B98" i="114"/>
  <c r="B164" i="114" s="1"/>
  <c r="B97" i="114"/>
  <c r="B102" i="114" s="1"/>
  <c r="B107" i="114" s="1"/>
  <c r="B112" i="114" s="1"/>
  <c r="B117" i="114" s="1"/>
  <c r="B122" i="114" s="1"/>
  <c r="B127" i="114" s="1"/>
  <c r="B132" i="114" s="1"/>
  <c r="B137" i="114" s="1"/>
  <c r="L96" i="114"/>
  <c r="K96" i="114"/>
  <c r="J96" i="114"/>
  <c r="I96" i="114"/>
  <c r="H96" i="114"/>
  <c r="G96" i="114"/>
  <c r="F96" i="114"/>
  <c r="E96" i="114"/>
  <c r="B92" i="114"/>
  <c r="B159" i="114" s="1"/>
  <c r="B89" i="114"/>
  <c r="B86" i="114"/>
  <c r="B83" i="114"/>
  <c r="I82" i="114"/>
  <c r="H82" i="114"/>
  <c r="G82" i="114"/>
  <c r="B82" i="114"/>
  <c r="B79" i="114"/>
  <c r="I78" i="114"/>
  <c r="H78" i="114"/>
  <c r="G78" i="114"/>
  <c r="B78" i="114"/>
  <c r="H76" i="114"/>
  <c r="H142" i="114" s="1"/>
  <c r="G76" i="114"/>
  <c r="G142" i="114" s="1"/>
  <c r="B73" i="114"/>
  <c r="L71" i="114"/>
  <c r="K71" i="114"/>
  <c r="J71" i="114"/>
  <c r="I71" i="114"/>
  <c r="H71" i="114"/>
  <c r="G71" i="114"/>
  <c r="F71" i="114"/>
  <c r="E71" i="114"/>
  <c r="P69" i="114"/>
  <c r="O69" i="114"/>
  <c r="B68" i="114" s="1"/>
  <c r="L67" i="114"/>
  <c r="K67" i="114"/>
  <c r="J67" i="114"/>
  <c r="I67" i="114"/>
  <c r="H67" i="114"/>
  <c r="G67" i="114"/>
  <c r="F67" i="114"/>
  <c r="E67" i="114"/>
  <c r="P65" i="114"/>
  <c r="O65" i="114"/>
  <c r="B64" i="114" s="1"/>
  <c r="L63" i="114"/>
  <c r="K63" i="114"/>
  <c r="J63" i="114"/>
  <c r="I63" i="114"/>
  <c r="H63" i="114"/>
  <c r="G63" i="114"/>
  <c r="F63" i="114"/>
  <c r="E63" i="114"/>
  <c r="P61" i="114"/>
  <c r="O61" i="114"/>
  <c r="B60" i="114" s="1"/>
  <c r="L59" i="114"/>
  <c r="K59" i="114"/>
  <c r="J59" i="114"/>
  <c r="I59" i="114"/>
  <c r="H59" i="114"/>
  <c r="G59" i="114"/>
  <c r="F59" i="114"/>
  <c r="E59" i="114"/>
  <c r="P57" i="114"/>
  <c r="O57" i="114"/>
  <c r="B56" i="114" s="1"/>
  <c r="L55" i="114"/>
  <c r="K55" i="114"/>
  <c r="J55" i="114"/>
  <c r="I55" i="114"/>
  <c r="H55" i="114"/>
  <c r="G55" i="114"/>
  <c r="F55" i="114"/>
  <c r="E55" i="114"/>
  <c r="P53" i="114"/>
  <c r="O53" i="114"/>
  <c r="B52" i="114" s="1"/>
  <c r="L51" i="114"/>
  <c r="L91" i="114" s="1"/>
  <c r="L158" i="114" s="1"/>
  <c r="B48" i="114"/>
  <c r="B45" i="114"/>
  <c r="K41" i="114"/>
  <c r="I215" i="114" s="1"/>
  <c r="J41" i="114"/>
  <c r="I41" i="114"/>
  <c r="H41" i="114"/>
  <c r="G83" i="114" s="1"/>
  <c r="G41" i="114"/>
  <c r="K40" i="114"/>
  <c r="I211" i="114" s="1"/>
  <c r="J40" i="114"/>
  <c r="I40" i="114"/>
  <c r="H79" i="114" s="1"/>
  <c r="H40" i="114"/>
  <c r="G40" i="114"/>
  <c r="B40" i="114"/>
  <c r="K39" i="114"/>
  <c r="J39" i="114"/>
  <c r="I39" i="114"/>
  <c r="H39" i="114"/>
  <c r="G39" i="114"/>
  <c r="P37" i="114"/>
  <c r="O37" i="114"/>
  <c r="B37" i="114"/>
  <c r="K36" i="114"/>
  <c r="J36" i="114"/>
  <c r="I36" i="114"/>
  <c r="H36" i="114"/>
  <c r="G36" i="114"/>
  <c r="P34" i="114"/>
  <c r="O34" i="114"/>
  <c r="B34" i="114" s="1"/>
  <c r="K33" i="114"/>
  <c r="J33" i="114"/>
  <c r="I33" i="114"/>
  <c r="H33" i="114"/>
  <c r="G33" i="114"/>
  <c r="D32" i="114"/>
  <c r="D35" i="114" s="1"/>
  <c r="P31" i="114"/>
  <c r="O31" i="114"/>
  <c r="B31" i="114"/>
  <c r="B30" i="114"/>
  <c r="K29" i="114"/>
  <c r="J29" i="114"/>
  <c r="I29" i="114"/>
  <c r="F227" i="114" s="1"/>
  <c r="H29" i="114"/>
  <c r="G29" i="114"/>
  <c r="D29" i="114"/>
  <c r="B116" i="114" s="1"/>
  <c r="D28" i="114"/>
  <c r="B135" i="114" s="1"/>
  <c r="D27" i="114"/>
  <c r="B129" i="114" s="1"/>
  <c r="B27" i="114"/>
  <c r="B26" i="114"/>
  <c r="K25" i="114"/>
  <c r="I76" i="114" s="1"/>
  <c r="I80" i="114" s="1"/>
  <c r="J25" i="114"/>
  <c r="H25" i="114"/>
  <c r="I25" i="114" s="1"/>
  <c r="G25" i="114"/>
  <c r="B23" i="114"/>
  <c r="B22" i="114"/>
  <c r="B19" i="114"/>
  <c r="B17" i="114"/>
  <c r="B10" i="114"/>
  <c r="B5" i="114"/>
  <c r="I79" i="114" l="1"/>
  <c r="G215" i="114"/>
  <c r="G42" i="114"/>
  <c r="V68" i="111"/>
  <c r="C89" i="111"/>
  <c r="S50" i="111"/>
  <c r="V43" i="111"/>
  <c r="S49" i="111"/>
  <c r="T50" i="111"/>
  <c r="V51" i="111"/>
  <c r="T58" i="111"/>
  <c r="V59" i="111"/>
  <c r="R64" i="111"/>
  <c r="S65" i="111"/>
  <c r="T66" i="111"/>
  <c r="V67" i="111"/>
  <c r="T41" i="111"/>
  <c r="T46" i="111"/>
  <c r="T49" i="111"/>
  <c r="U50" i="111"/>
  <c r="R52" i="111"/>
  <c r="U58" i="111"/>
  <c r="R60" i="111"/>
  <c r="T65" i="111"/>
  <c r="U66" i="111"/>
  <c r="R68" i="111"/>
  <c r="U41" i="111"/>
  <c r="U49" i="111"/>
  <c r="V50" i="111"/>
  <c r="S52" i="111"/>
  <c r="V58" i="111"/>
  <c r="U62" i="111"/>
  <c r="R63" i="111"/>
  <c r="U65" i="111"/>
  <c r="V66" i="111"/>
  <c r="S68" i="111"/>
  <c r="V41" i="111"/>
  <c r="T44" i="111"/>
  <c r="R51" i="111"/>
  <c r="S55" i="111"/>
  <c r="U56" i="111"/>
  <c r="R59" i="111"/>
  <c r="T60" i="111"/>
  <c r="V62" i="111"/>
  <c r="S63" i="111"/>
  <c r="V65" i="111"/>
  <c r="R67" i="111"/>
  <c r="T68" i="111"/>
  <c r="U44" i="111"/>
  <c r="S59" i="111"/>
  <c r="W61" i="111"/>
  <c r="W65" i="111"/>
  <c r="S67" i="111"/>
  <c r="U68" i="111"/>
  <c r="C87" i="111"/>
  <c r="C88" i="111"/>
  <c r="C90" i="111"/>
  <c r="C91" i="111"/>
  <c r="C92" i="111"/>
  <c r="C83" i="111"/>
  <c r="C85" i="111"/>
  <c r="C86" i="111"/>
  <c r="J42" i="114"/>
  <c r="K42" i="114"/>
  <c r="T55" i="111"/>
  <c r="V44" i="111"/>
  <c r="R62" i="111"/>
  <c r="R54" i="111"/>
  <c r="S46" i="111"/>
  <c r="R50" i="111"/>
  <c r="T51" i="111"/>
  <c r="U55" i="111"/>
  <c r="T59" i="111"/>
  <c r="R61" i="111"/>
  <c r="S62" i="111"/>
  <c r="U63" i="111"/>
  <c r="T67" i="111"/>
  <c r="V56" i="111"/>
  <c r="S51" i="111"/>
  <c r="V53" i="111"/>
  <c r="S45" i="111"/>
  <c r="V55" i="111"/>
  <c r="S61" i="111"/>
  <c r="T62" i="111"/>
  <c r="V63" i="111"/>
  <c r="T45" i="111"/>
  <c r="R48" i="111"/>
  <c r="T53" i="111"/>
  <c r="R56" i="111"/>
  <c r="S60" i="111"/>
  <c r="T61" i="111"/>
  <c r="U45" i="111"/>
  <c r="V46" i="111"/>
  <c r="S48" i="111"/>
  <c r="T52" i="111"/>
  <c r="U53" i="111"/>
  <c r="U61" i="111"/>
  <c r="S64" i="111"/>
  <c r="R39" i="111"/>
  <c r="T48" i="111"/>
  <c r="V61" i="111"/>
  <c r="T64" i="111"/>
  <c r="W45" i="111"/>
  <c r="U48" i="111"/>
  <c r="U64" i="111"/>
  <c r="R66" i="111"/>
  <c r="U43" i="111"/>
  <c r="U51" i="111"/>
  <c r="R57" i="111"/>
  <c r="U59" i="111"/>
  <c r="T63" i="111"/>
  <c r="V64" i="111"/>
  <c r="R65" i="111"/>
  <c r="S66" i="111"/>
  <c r="U67" i="111"/>
  <c r="V48" i="111"/>
  <c r="U46" i="111"/>
  <c r="V45" i="111"/>
  <c r="R46" i="111"/>
  <c r="R45" i="111"/>
  <c r="W41" i="111"/>
  <c r="T43" i="111"/>
  <c r="S43" i="111"/>
  <c r="R40" i="111"/>
  <c r="S39" i="111"/>
  <c r="R47" i="111"/>
  <c r="U60" i="111"/>
  <c r="T38" i="111"/>
  <c r="T39" i="111"/>
  <c r="S47" i="111"/>
  <c r="U52" i="111"/>
  <c r="W53" i="111"/>
  <c r="S57" i="111"/>
  <c r="V60" i="111"/>
  <c r="U37" i="111"/>
  <c r="T47" i="111"/>
  <c r="V52" i="111"/>
  <c r="R53" i="111"/>
  <c r="R55" i="111"/>
  <c r="T57" i="111"/>
  <c r="U47" i="111"/>
  <c r="S53" i="111"/>
  <c r="S54" i="111"/>
  <c r="U57" i="111"/>
  <c r="V47" i="111"/>
  <c r="V49" i="111"/>
  <c r="T54" i="111"/>
  <c r="V57" i="111"/>
  <c r="W49" i="111"/>
  <c r="U54" i="111"/>
  <c r="S56" i="111"/>
  <c r="W57" i="111"/>
  <c r="R58" i="111"/>
  <c r="V42" i="111"/>
  <c r="S44" i="111"/>
  <c r="R49" i="111"/>
  <c r="V54" i="111"/>
  <c r="T56" i="111"/>
  <c r="S58" i="111"/>
  <c r="U38" i="111"/>
  <c r="V38" i="111"/>
  <c r="V39" i="111"/>
  <c r="S41" i="111"/>
  <c r="R37" i="111"/>
  <c r="R42" i="111"/>
  <c r="R43" i="111"/>
  <c r="S37" i="111"/>
  <c r="S42" i="111"/>
  <c r="T42" i="111"/>
  <c r="U39" i="111"/>
  <c r="U42" i="111"/>
  <c r="R44" i="111"/>
  <c r="R41" i="111"/>
  <c r="V31" i="111"/>
  <c r="S38" i="111"/>
  <c r="S40" i="111"/>
  <c r="T37" i="111"/>
  <c r="T40" i="111"/>
  <c r="U40" i="111"/>
  <c r="V37" i="111"/>
  <c r="V40" i="111"/>
  <c r="S30" i="111"/>
  <c r="S31" i="111"/>
  <c r="W37" i="111"/>
  <c r="T30" i="111"/>
  <c r="T31" i="111"/>
  <c r="U30" i="111"/>
  <c r="U31" i="111"/>
  <c r="R38" i="111"/>
  <c r="T32" i="111"/>
  <c r="V30" i="111"/>
  <c r="S32" i="111"/>
  <c r="R29" i="111"/>
  <c r="U32" i="111"/>
  <c r="S29" i="111"/>
  <c r="R30" i="111"/>
  <c r="R31" i="111"/>
  <c r="V32" i="111"/>
  <c r="T29" i="111"/>
  <c r="U29" i="111"/>
  <c r="V29" i="111"/>
  <c r="R32" i="111"/>
  <c r="I42" i="122"/>
  <c r="B121" i="121"/>
  <c r="B124" i="116"/>
  <c r="B131" i="121"/>
  <c r="B124" i="118"/>
  <c r="B99" i="114"/>
  <c r="B119" i="114"/>
  <c r="B124" i="117"/>
  <c r="B131" i="116"/>
  <c r="B125" i="118"/>
  <c r="B119" i="121"/>
  <c r="B126" i="118"/>
  <c r="K51" i="121"/>
  <c r="B197" i="117"/>
  <c r="B121" i="118"/>
  <c r="B136" i="121"/>
  <c r="B120" i="118"/>
  <c r="B125" i="120"/>
  <c r="B197" i="122"/>
  <c r="B197" i="121"/>
  <c r="K51" i="122"/>
  <c r="J51" i="122" s="1"/>
  <c r="I142" i="114"/>
  <c r="I208" i="114" s="1"/>
  <c r="I212" i="114" s="1"/>
  <c r="K51" i="117"/>
  <c r="B136" i="118"/>
  <c r="B130" i="121"/>
  <c r="I142" i="119"/>
  <c r="I208" i="119" s="1"/>
  <c r="I212" i="119" s="1"/>
  <c r="I80" i="119"/>
  <c r="B125" i="115"/>
  <c r="B120" i="120"/>
  <c r="D33" i="117"/>
  <c r="B193" i="117" s="1"/>
  <c r="D33" i="120"/>
  <c r="B71" i="120" s="1"/>
  <c r="B162" i="114"/>
  <c r="B213" i="114" s="1"/>
  <c r="B130" i="116"/>
  <c r="B130" i="117"/>
  <c r="B136" i="120"/>
  <c r="D33" i="121"/>
  <c r="B136" i="114"/>
  <c r="B95" i="117"/>
  <c r="B147" i="117" s="1"/>
  <c r="B131" i="117"/>
  <c r="B197" i="120"/>
  <c r="B101" i="114"/>
  <c r="B106" i="114"/>
  <c r="B121" i="114"/>
  <c r="B131" i="114"/>
  <c r="B136" i="115"/>
  <c r="I80" i="122"/>
  <c r="B130" i="120"/>
  <c r="B126" i="115"/>
  <c r="D33" i="115"/>
  <c r="B188" i="115" s="1"/>
  <c r="B130" i="115"/>
  <c r="B126" i="119"/>
  <c r="D33" i="114"/>
  <c r="D36" i="114" s="1"/>
  <c r="B131" i="115"/>
  <c r="I80" i="116"/>
  <c r="I142" i="116"/>
  <c r="I208" i="116" s="1"/>
  <c r="I212" i="116" s="1"/>
  <c r="B70" i="116"/>
  <c r="B197" i="116"/>
  <c r="B162" i="116"/>
  <c r="B213" i="116" s="1"/>
  <c r="K91" i="122"/>
  <c r="K158" i="122" s="1"/>
  <c r="B203" i="116"/>
  <c r="B198" i="116"/>
  <c r="B163" i="116"/>
  <c r="D33" i="119"/>
  <c r="K91" i="119"/>
  <c r="K158" i="119" s="1"/>
  <c r="J51" i="119"/>
  <c r="B129" i="119"/>
  <c r="B119" i="119"/>
  <c r="C227" i="122"/>
  <c r="B136" i="122"/>
  <c r="B121" i="122"/>
  <c r="B126" i="122"/>
  <c r="B58" i="115"/>
  <c r="B197" i="115"/>
  <c r="B162" i="115"/>
  <c r="B213" i="115" s="1"/>
  <c r="K51" i="115"/>
  <c r="B135" i="119"/>
  <c r="B130" i="119"/>
  <c r="I80" i="117"/>
  <c r="I142" i="117"/>
  <c r="I208" i="117" s="1"/>
  <c r="I212" i="117" s="1"/>
  <c r="B131" i="122"/>
  <c r="B111" i="119"/>
  <c r="B136" i="119"/>
  <c r="B121" i="119"/>
  <c r="B124" i="119"/>
  <c r="B203" i="122"/>
  <c r="B198" i="122"/>
  <c r="B163" i="122"/>
  <c r="B129" i="122"/>
  <c r="B119" i="122"/>
  <c r="B124" i="122"/>
  <c r="B135" i="122"/>
  <c r="B120" i="122"/>
  <c r="B125" i="122"/>
  <c r="I80" i="115"/>
  <c r="I142" i="115"/>
  <c r="I208" i="115" s="1"/>
  <c r="I212" i="115" s="1"/>
  <c r="B129" i="115"/>
  <c r="B119" i="115"/>
  <c r="I80" i="118"/>
  <c r="I142" i="118"/>
  <c r="I146" i="118" s="1"/>
  <c r="J51" i="116"/>
  <c r="B125" i="119"/>
  <c r="B120" i="115"/>
  <c r="B111" i="114"/>
  <c r="B121" i="115"/>
  <c r="K51" i="114"/>
  <c r="B197" i="114"/>
  <c r="B125" i="117"/>
  <c r="B131" i="120"/>
  <c r="B124" i="121"/>
  <c r="B120" i="116"/>
  <c r="B101" i="116"/>
  <c r="B121" i="116"/>
  <c r="B105" i="114"/>
  <c r="B130" i="114"/>
  <c r="B119" i="117"/>
  <c r="B126" i="117"/>
  <c r="B124" i="120"/>
  <c r="B125" i="121"/>
  <c r="B162" i="122"/>
  <c r="B213" i="122" s="1"/>
  <c r="B119" i="116"/>
  <c r="C227" i="114"/>
  <c r="B197" i="119"/>
  <c r="B126" i="121"/>
  <c r="B100" i="114"/>
  <c r="B124" i="114"/>
  <c r="B101" i="117"/>
  <c r="B121" i="117"/>
  <c r="D33" i="118"/>
  <c r="B188" i="118" s="1"/>
  <c r="J51" i="118"/>
  <c r="B126" i="120"/>
  <c r="B120" i="121"/>
  <c r="B125" i="114"/>
  <c r="B162" i="117"/>
  <c r="B213" i="117" s="1"/>
  <c r="B96" i="114"/>
  <c r="B126" i="114"/>
  <c r="B130" i="118"/>
  <c r="B121" i="120"/>
  <c r="B162" i="120"/>
  <c r="B213" i="120" s="1"/>
  <c r="B120" i="114"/>
  <c r="B96" i="117"/>
  <c r="B131" i="118"/>
  <c r="B163" i="120"/>
  <c r="B162" i="121"/>
  <c r="B213" i="121" s="1"/>
  <c r="G208" i="122"/>
  <c r="G212" i="122" s="1"/>
  <c r="G146" i="122"/>
  <c r="H208" i="122"/>
  <c r="H212" i="122" s="1"/>
  <c r="H146" i="122"/>
  <c r="B192" i="122"/>
  <c r="B110" i="122"/>
  <c r="B116" i="122"/>
  <c r="C224" i="122"/>
  <c r="B105" i="122"/>
  <c r="B111" i="122"/>
  <c r="B188" i="122"/>
  <c r="B106" i="122"/>
  <c r="B182" i="122"/>
  <c r="C225" i="122"/>
  <c r="B114" i="122"/>
  <c r="B193" i="122"/>
  <c r="I146" i="122"/>
  <c r="B109" i="122"/>
  <c r="B115" i="122"/>
  <c r="B94" i="122"/>
  <c r="B143" i="122" s="1"/>
  <c r="B100" i="122"/>
  <c r="B95" i="122"/>
  <c r="B147" i="122" s="1"/>
  <c r="B101" i="122"/>
  <c r="B183" i="122"/>
  <c r="B54" i="122"/>
  <c r="B58" i="122"/>
  <c r="B62" i="122"/>
  <c r="B66" i="122"/>
  <c r="B70" i="122"/>
  <c r="G80" i="122"/>
  <c r="I83" i="122"/>
  <c r="B96" i="122"/>
  <c r="B177" i="122"/>
  <c r="G211" i="122"/>
  <c r="B55" i="122"/>
  <c r="B59" i="122"/>
  <c r="B63" i="122"/>
  <c r="B67" i="122"/>
  <c r="B71" i="122"/>
  <c r="H80" i="122"/>
  <c r="B178" i="122"/>
  <c r="H211" i="122"/>
  <c r="B99" i="122"/>
  <c r="B81" i="122"/>
  <c r="B173" i="122"/>
  <c r="H215" i="122"/>
  <c r="I211" i="122"/>
  <c r="D31" i="122"/>
  <c r="D35" i="122"/>
  <c r="B134" i="122"/>
  <c r="B167" i="122"/>
  <c r="B202" i="122"/>
  <c r="B104" i="122"/>
  <c r="B187" i="122"/>
  <c r="D36" i="122"/>
  <c r="B168" i="122"/>
  <c r="G146" i="121"/>
  <c r="G208" i="121"/>
  <c r="G212" i="121" s="1"/>
  <c r="I80" i="121"/>
  <c r="I142" i="121"/>
  <c r="B193" i="121"/>
  <c r="B187" i="121"/>
  <c r="B104" i="121"/>
  <c r="B110" i="121"/>
  <c r="B116" i="121"/>
  <c r="C224" i="121"/>
  <c r="H79" i="121"/>
  <c r="B99" i="121"/>
  <c r="B105" i="121"/>
  <c r="B111" i="121"/>
  <c r="B188" i="121"/>
  <c r="B182" i="121"/>
  <c r="C225" i="121"/>
  <c r="B94" i="121"/>
  <c r="B143" i="121" s="1"/>
  <c r="B106" i="121"/>
  <c r="B95" i="121"/>
  <c r="B147" i="121" s="1"/>
  <c r="B101" i="121"/>
  <c r="B183" i="121"/>
  <c r="B100" i="121"/>
  <c r="B54" i="121"/>
  <c r="B58" i="121"/>
  <c r="B62" i="121"/>
  <c r="B66" i="121"/>
  <c r="B70" i="121"/>
  <c r="G80" i="121"/>
  <c r="I83" i="121"/>
  <c r="B96" i="121"/>
  <c r="B177" i="121"/>
  <c r="B109" i="121"/>
  <c r="B55" i="121"/>
  <c r="B63" i="121"/>
  <c r="B67" i="121"/>
  <c r="B178" i="121"/>
  <c r="B172" i="121"/>
  <c r="G215" i="121"/>
  <c r="B114" i="121"/>
  <c r="B192" i="121"/>
  <c r="B115" i="121"/>
  <c r="B59" i="121"/>
  <c r="B71" i="121"/>
  <c r="H211" i="121"/>
  <c r="B81" i="121"/>
  <c r="B173" i="121"/>
  <c r="D31" i="121"/>
  <c r="D35" i="121"/>
  <c r="B134" i="121"/>
  <c r="B167" i="121"/>
  <c r="D36" i="121"/>
  <c r="B168" i="121"/>
  <c r="G51" i="120"/>
  <c r="H91" i="120"/>
  <c r="H158" i="120" s="1"/>
  <c r="I80" i="120"/>
  <c r="I142" i="120"/>
  <c r="G208" i="120"/>
  <c r="G212" i="120" s="1"/>
  <c r="G146" i="120"/>
  <c r="H208" i="120"/>
  <c r="H212" i="120" s="1"/>
  <c r="H146" i="120"/>
  <c r="I91" i="120"/>
  <c r="I158" i="120" s="1"/>
  <c r="B114" i="120"/>
  <c r="B192" i="120"/>
  <c r="B109" i="120"/>
  <c r="B115" i="120"/>
  <c r="B193" i="120"/>
  <c r="B104" i="120"/>
  <c r="B110" i="120"/>
  <c r="B116" i="120"/>
  <c r="B187" i="120"/>
  <c r="C224" i="120"/>
  <c r="B99" i="120"/>
  <c r="B105" i="120"/>
  <c r="B111" i="120"/>
  <c r="B188" i="120"/>
  <c r="B94" i="120"/>
  <c r="B143" i="120" s="1"/>
  <c r="B106" i="120"/>
  <c r="B182" i="120"/>
  <c r="C225" i="120"/>
  <c r="B95" i="120"/>
  <c r="B147" i="120" s="1"/>
  <c r="B101" i="120"/>
  <c r="B54" i="120"/>
  <c r="B58" i="120"/>
  <c r="B62" i="120"/>
  <c r="B66" i="120"/>
  <c r="B70" i="120"/>
  <c r="G80" i="120"/>
  <c r="I83" i="120"/>
  <c r="B96" i="120"/>
  <c r="B177" i="120"/>
  <c r="G211" i="120"/>
  <c r="B55" i="120"/>
  <c r="B59" i="120"/>
  <c r="B63" i="120"/>
  <c r="H80" i="120"/>
  <c r="H211" i="120"/>
  <c r="B172" i="120"/>
  <c r="G215" i="120"/>
  <c r="B81" i="120"/>
  <c r="B173" i="120"/>
  <c r="B100" i="120"/>
  <c r="D31" i="120"/>
  <c r="D35" i="120"/>
  <c r="B134" i="120"/>
  <c r="B167" i="120"/>
  <c r="B168" i="120"/>
  <c r="G146" i="119"/>
  <c r="G208" i="119"/>
  <c r="G212" i="119" s="1"/>
  <c r="H208" i="119"/>
  <c r="H212" i="119" s="1"/>
  <c r="H146" i="119"/>
  <c r="B114" i="119"/>
  <c r="B120" i="119"/>
  <c r="B192" i="119"/>
  <c r="C224" i="119"/>
  <c r="B187" i="119"/>
  <c r="B105" i="119"/>
  <c r="B100" i="119"/>
  <c r="H83" i="119"/>
  <c r="B95" i="119"/>
  <c r="B147" i="119" s="1"/>
  <c r="B101" i="119"/>
  <c r="B94" i="119"/>
  <c r="B143" i="119" s="1"/>
  <c r="B106" i="119"/>
  <c r="B182" i="119"/>
  <c r="C225" i="119"/>
  <c r="B54" i="119"/>
  <c r="B58" i="119"/>
  <c r="B62" i="119"/>
  <c r="B66" i="119"/>
  <c r="B70" i="119"/>
  <c r="G80" i="119"/>
  <c r="I83" i="119"/>
  <c r="B96" i="119"/>
  <c r="B177" i="119"/>
  <c r="G211" i="119"/>
  <c r="B99" i="119"/>
  <c r="B55" i="119"/>
  <c r="B172" i="119"/>
  <c r="C227" i="119"/>
  <c r="B81" i="119"/>
  <c r="H215" i="119"/>
  <c r="D35" i="119"/>
  <c r="B134" i="119"/>
  <c r="B167" i="119"/>
  <c r="I215" i="119"/>
  <c r="B109" i="119"/>
  <c r="B115" i="119"/>
  <c r="B104" i="119"/>
  <c r="B110" i="119"/>
  <c r="B116" i="119"/>
  <c r="D31" i="119"/>
  <c r="B202" i="118"/>
  <c r="B167" i="118"/>
  <c r="D35" i="118"/>
  <c r="B81" i="118"/>
  <c r="B172" i="118"/>
  <c r="B177" i="118"/>
  <c r="B70" i="118"/>
  <c r="B66" i="118"/>
  <c r="B62" i="118"/>
  <c r="B58" i="118"/>
  <c r="B54" i="118"/>
  <c r="B182" i="118"/>
  <c r="B187" i="118"/>
  <c r="B192" i="118"/>
  <c r="I208" i="118"/>
  <c r="I212" i="118" s="1"/>
  <c r="G146" i="118"/>
  <c r="H146" i="118"/>
  <c r="B162" i="118"/>
  <c r="B213" i="118" s="1"/>
  <c r="I215" i="118"/>
  <c r="I83" i="118"/>
  <c r="B114" i="118"/>
  <c r="B109" i="118"/>
  <c r="B115" i="118"/>
  <c r="B104" i="118"/>
  <c r="B110" i="118"/>
  <c r="B116" i="118"/>
  <c r="C224" i="118"/>
  <c r="B99" i="118"/>
  <c r="B105" i="118"/>
  <c r="B111" i="118"/>
  <c r="B94" i="118"/>
  <c r="B143" i="118" s="1"/>
  <c r="B100" i="118"/>
  <c r="B106" i="118"/>
  <c r="B95" i="118"/>
  <c r="B147" i="118" s="1"/>
  <c r="B101" i="118"/>
  <c r="G80" i="118"/>
  <c r="B96" i="118"/>
  <c r="G211" i="118"/>
  <c r="H80" i="118"/>
  <c r="H211" i="118"/>
  <c r="G215" i="118"/>
  <c r="H215" i="118"/>
  <c r="B134" i="118"/>
  <c r="C225" i="118"/>
  <c r="D31" i="118"/>
  <c r="H208" i="117"/>
  <c r="H212" i="117" s="1"/>
  <c r="H146" i="117"/>
  <c r="B114" i="117"/>
  <c r="B192" i="117"/>
  <c r="B109" i="117"/>
  <c r="B115" i="117"/>
  <c r="B110" i="117"/>
  <c r="C224" i="117"/>
  <c r="B105" i="117"/>
  <c r="B104" i="117"/>
  <c r="B116" i="117"/>
  <c r="B187" i="117"/>
  <c r="B99" i="117"/>
  <c r="B111" i="117"/>
  <c r="K42" i="117"/>
  <c r="G76" i="117"/>
  <c r="I79" i="117"/>
  <c r="G83" i="117"/>
  <c r="B94" i="117"/>
  <c r="B143" i="117" s="1"/>
  <c r="B100" i="117"/>
  <c r="B106" i="117"/>
  <c r="B182" i="117"/>
  <c r="C225" i="117"/>
  <c r="B183" i="117"/>
  <c r="B62" i="117"/>
  <c r="B70" i="117"/>
  <c r="I83" i="117"/>
  <c r="B63" i="117"/>
  <c r="B71" i="117"/>
  <c r="B178" i="117"/>
  <c r="B172" i="117"/>
  <c r="I211" i="117"/>
  <c r="G215" i="117"/>
  <c r="B58" i="117"/>
  <c r="B67" i="117"/>
  <c r="H80" i="117"/>
  <c r="B81" i="117"/>
  <c r="H215" i="117"/>
  <c r="B54" i="117"/>
  <c r="B66" i="117"/>
  <c r="D31" i="117"/>
  <c r="D35" i="117"/>
  <c r="B134" i="117"/>
  <c r="B167" i="117"/>
  <c r="B202" i="117"/>
  <c r="H146" i="116"/>
  <c r="H208" i="116"/>
  <c r="H212" i="116" s="1"/>
  <c r="I146" i="116"/>
  <c r="B192" i="116"/>
  <c r="B109" i="116"/>
  <c r="B115" i="116"/>
  <c r="B193" i="116"/>
  <c r="B104" i="116"/>
  <c r="B110" i="116"/>
  <c r="B116" i="116"/>
  <c r="B187" i="116"/>
  <c r="C224" i="116"/>
  <c r="B99" i="116"/>
  <c r="B105" i="116"/>
  <c r="B111" i="116"/>
  <c r="B188" i="116"/>
  <c r="K42" i="116"/>
  <c r="G76" i="116"/>
  <c r="I79" i="116"/>
  <c r="G83" i="116"/>
  <c r="B94" i="116"/>
  <c r="B143" i="116" s="1"/>
  <c r="B100" i="116"/>
  <c r="B106" i="116"/>
  <c r="B182" i="116"/>
  <c r="C225" i="116"/>
  <c r="B114" i="116"/>
  <c r="B95" i="116"/>
  <c r="B147" i="116" s="1"/>
  <c r="B96" i="116"/>
  <c r="B177" i="116"/>
  <c r="B172" i="116"/>
  <c r="I211" i="116"/>
  <c r="G215" i="116"/>
  <c r="B62" i="116"/>
  <c r="B55" i="116"/>
  <c r="B63" i="116"/>
  <c r="B81" i="116"/>
  <c r="B173" i="116"/>
  <c r="H215" i="116"/>
  <c r="B183" i="116"/>
  <c r="B54" i="116"/>
  <c r="B66" i="116"/>
  <c r="I83" i="116"/>
  <c r="B59" i="116"/>
  <c r="B71" i="116"/>
  <c r="H80" i="116"/>
  <c r="D31" i="116"/>
  <c r="D35" i="116"/>
  <c r="B134" i="116"/>
  <c r="B167" i="116"/>
  <c r="B202" i="116"/>
  <c r="B58" i="116"/>
  <c r="B67" i="116"/>
  <c r="B178" i="116"/>
  <c r="D36" i="116"/>
  <c r="B168" i="116"/>
  <c r="H208" i="115"/>
  <c r="H212" i="115" s="1"/>
  <c r="H146" i="115"/>
  <c r="B114" i="115"/>
  <c r="B99" i="115"/>
  <c r="B105" i="115"/>
  <c r="B111" i="115"/>
  <c r="K42" i="115"/>
  <c r="G76" i="115"/>
  <c r="I79" i="115"/>
  <c r="B94" i="115"/>
  <c r="B143" i="115" s="1"/>
  <c r="B100" i="115"/>
  <c r="B106" i="115"/>
  <c r="B182" i="115"/>
  <c r="C225" i="115"/>
  <c r="B110" i="115"/>
  <c r="C224" i="115"/>
  <c r="B70" i="115"/>
  <c r="B192" i="115"/>
  <c r="B187" i="115"/>
  <c r="B101" i="115"/>
  <c r="B104" i="115"/>
  <c r="B54" i="115"/>
  <c r="B66" i="115"/>
  <c r="I83" i="115"/>
  <c r="B177" i="115"/>
  <c r="G211" i="115"/>
  <c r="B172" i="115"/>
  <c r="I211" i="115"/>
  <c r="G215" i="115"/>
  <c r="C227" i="115"/>
  <c r="B96" i="115"/>
  <c r="H80" i="115"/>
  <c r="B81" i="115"/>
  <c r="H215" i="115"/>
  <c r="B115" i="115"/>
  <c r="B95" i="115"/>
  <c r="B147" i="115" s="1"/>
  <c r="B62" i="115"/>
  <c r="D31" i="115"/>
  <c r="D35" i="115"/>
  <c r="B134" i="115"/>
  <c r="B167" i="115"/>
  <c r="B202" i="115"/>
  <c r="B109" i="115"/>
  <c r="B59" i="115"/>
  <c r="D36" i="115"/>
  <c r="B168" i="115"/>
  <c r="G208" i="114"/>
  <c r="G212" i="114" s="1"/>
  <c r="G146" i="114"/>
  <c r="H208" i="114"/>
  <c r="H212" i="114" s="1"/>
  <c r="H146" i="114"/>
  <c r="D41" i="114"/>
  <c r="D38" i="114"/>
  <c r="B114" i="114"/>
  <c r="I146" i="114"/>
  <c r="B192" i="114"/>
  <c r="H42" i="114"/>
  <c r="B109" i="114"/>
  <c r="B115" i="114"/>
  <c r="B193" i="114"/>
  <c r="I42" i="114"/>
  <c r="G79" i="114"/>
  <c r="B104" i="114"/>
  <c r="B110" i="114"/>
  <c r="B187" i="114"/>
  <c r="C224" i="114"/>
  <c r="B94" i="114"/>
  <c r="B143" i="114" s="1"/>
  <c r="B182" i="114"/>
  <c r="C225" i="114"/>
  <c r="H83" i="114"/>
  <c r="B95" i="114"/>
  <c r="B147" i="114" s="1"/>
  <c r="B54" i="114"/>
  <c r="B58" i="114"/>
  <c r="B62" i="114"/>
  <c r="B66" i="114"/>
  <c r="B70" i="114"/>
  <c r="G80" i="114"/>
  <c r="I83" i="114"/>
  <c r="B177" i="114"/>
  <c r="G211" i="114"/>
  <c r="H80" i="114"/>
  <c r="H211" i="114"/>
  <c r="B81" i="114"/>
  <c r="B173" i="114"/>
  <c r="H215" i="114"/>
  <c r="B134" i="114"/>
  <c r="B167" i="114"/>
  <c r="B202" i="114"/>
  <c r="B172" i="114"/>
  <c r="D31" i="114"/>
  <c r="B178" i="114" l="1"/>
  <c r="B67" i="114"/>
  <c r="B168" i="114"/>
  <c r="B63" i="114"/>
  <c r="B178" i="120"/>
  <c r="I146" i="117"/>
  <c r="B59" i="117"/>
  <c r="B173" i="117"/>
  <c r="B168" i="117"/>
  <c r="B55" i="117"/>
  <c r="K91" i="121"/>
  <c r="K158" i="121" s="1"/>
  <c r="J51" i="121"/>
  <c r="B163" i="117"/>
  <c r="D36" i="117"/>
  <c r="D42" i="117" s="1"/>
  <c r="B188" i="117"/>
  <c r="I146" i="119"/>
  <c r="K91" i="117"/>
  <c r="K158" i="117" s="1"/>
  <c r="J51" i="117"/>
  <c r="B183" i="115"/>
  <c r="B203" i="114"/>
  <c r="B188" i="114"/>
  <c r="B163" i="114"/>
  <c r="B67" i="115"/>
  <c r="B193" i="115"/>
  <c r="B198" i="114"/>
  <c r="B203" i="121"/>
  <c r="B198" i="121"/>
  <c r="B163" i="121"/>
  <c r="B163" i="115"/>
  <c r="B178" i="115"/>
  <c r="B173" i="115"/>
  <c r="B198" i="115"/>
  <c r="B203" i="120"/>
  <c r="B198" i="120"/>
  <c r="B71" i="114"/>
  <c r="B183" i="114"/>
  <c r="B71" i="115"/>
  <c r="B55" i="115"/>
  <c r="B203" i="115"/>
  <c r="B203" i="117"/>
  <c r="B198" i="117"/>
  <c r="B63" i="115"/>
  <c r="B59" i="114"/>
  <c r="B55" i="114"/>
  <c r="D36" i="120"/>
  <c r="D42" i="120" s="1"/>
  <c r="B67" i="120"/>
  <c r="B183" i="120"/>
  <c r="J91" i="119"/>
  <c r="J158" i="119" s="1"/>
  <c r="I51" i="119"/>
  <c r="B203" i="118"/>
  <c r="B198" i="118"/>
  <c r="B163" i="118"/>
  <c r="B203" i="119"/>
  <c r="B198" i="119"/>
  <c r="B163" i="119"/>
  <c r="B173" i="118"/>
  <c r="B193" i="119"/>
  <c r="J91" i="116"/>
  <c r="J158" i="116" s="1"/>
  <c r="I51" i="116"/>
  <c r="B193" i="118"/>
  <c r="B168" i="119"/>
  <c r="J91" i="118"/>
  <c r="J158" i="118" s="1"/>
  <c r="I51" i="118"/>
  <c r="D36" i="119"/>
  <c r="B183" i="119"/>
  <c r="J91" i="122"/>
  <c r="J158" i="122" s="1"/>
  <c r="I51" i="122"/>
  <c r="B178" i="119"/>
  <c r="B71" i="118"/>
  <c r="B71" i="119"/>
  <c r="K91" i="114"/>
  <c r="K158" i="114" s="1"/>
  <c r="J51" i="114"/>
  <c r="B67" i="119"/>
  <c r="B178" i="118"/>
  <c r="B67" i="118"/>
  <c r="B168" i="118"/>
  <c r="B63" i="118"/>
  <c r="B63" i="119"/>
  <c r="B173" i="119"/>
  <c r="K91" i="115"/>
  <c r="K158" i="115" s="1"/>
  <c r="J51" i="115"/>
  <c r="B183" i="118"/>
  <c r="D36" i="118"/>
  <c r="D42" i="118" s="1"/>
  <c r="B59" i="118"/>
  <c r="B59" i="119"/>
  <c r="I146" i="115"/>
  <c r="B55" i="118"/>
  <c r="B188" i="119"/>
  <c r="D41" i="122"/>
  <c r="D38" i="122"/>
  <c r="B196" i="122"/>
  <c r="B161" i="122"/>
  <c r="B209" i="122" s="1"/>
  <c r="B65" i="122"/>
  <c r="B53" i="122"/>
  <c r="B201" i="122"/>
  <c r="B166" i="122"/>
  <c r="B69" i="122"/>
  <c r="B61" i="122"/>
  <c r="B57" i="122"/>
  <c r="B171" i="122"/>
  <c r="B77" i="122"/>
  <c r="D34" i="122"/>
  <c r="B176" i="122"/>
  <c r="B191" i="122"/>
  <c r="B186" i="122"/>
  <c r="B181" i="122"/>
  <c r="D235" i="122"/>
  <c r="D236" i="122"/>
  <c r="D39" i="122"/>
  <c r="D42" i="122"/>
  <c r="B196" i="121"/>
  <c r="B161" i="121"/>
  <c r="B209" i="121" s="1"/>
  <c r="B201" i="121"/>
  <c r="B166" i="121"/>
  <c r="B171" i="121"/>
  <c r="B191" i="121"/>
  <c r="B77" i="121"/>
  <c r="D34" i="121"/>
  <c r="B186" i="121"/>
  <c r="B176" i="121"/>
  <c r="B181" i="121"/>
  <c r="B69" i="121"/>
  <c r="B65" i="121"/>
  <c r="B61" i="121"/>
  <c r="B57" i="121"/>
  <c r="B53" i="121"/>
  <c r="D236" i="121"/>
  <c r="D235" i="121"/>
  <c r="D41" i="121"/>
  <c r="D38" i="121"/>
  <c r="I146" i="121"/>
  <c r="I208" i="121"/>
  <c r="I212" i="121" s="1"/>
  <c r="D39" i="121"/>
  <c r="D42" i="121"/>
  <c r="D236" i="120"/>
  <c r="D235" i="120"/>
  <c r="I208" i="120"/>
  <c r="I212" i="120" s="1"/>
  <c r="I146" i="120"/>
  <c r="B196" i="120"/>
  <c r="B161" i="120"/>
  <c r="B209" i="120" s="1"/>
  <c r="B201" i="120"/>
  <c r="B166" i="120"/>
  <c r="B171" i="120"/>
  <c r="B77" i="120"/>
  <c r="D34" i="120"/>
  <c r="B176" i="120"/>
  <c r="B181" i="120"/>
  <c r="B69" i="120"/>
  <c r="B65" i="120"/>
  <c r="B61" i="120"/>
  <c r="B57" i="120"/>
  <c r="B53" i="120"/>
  <c r="B186" i="120"/>
  <c r="B191" i="120"/>
  <c r="D41" i="120"/>
  <c r="D38" i="120"/>
  <c r="G91" i="120"/>
  <c r="G158" i="120" s="1"/>
  <c r="F51" i="120"/>
  <c r="D235" i="119"/>
  <c r="D236" i="119"/>
  <c r="D42" i="119"/>
  <c r="D39" i="119"/>
  <c r="B196" i="119"/>
  <c r="B161" i="119"/>
  <c r="B209" i="119" s="1"/>
  <c r="B171" i="119"/>
  <c r="B77" i="119"/>
  <c r="B181" i="119"/>
  <c r="B69" i="119"/>
  <c r="B61" i="119"/>
  <c r="B53" i="119"/>
  <c r="B191" i="119"/>
  <c r="B65" i="119"/>
  <c r="B201" i="119"/>
  <c r="B166" i="119"/>
  <c r="D34" i="119"/>
  <c r="B57" i="119"/>
  <c r="B176" i="119"/>
  <c r="B186" i="119"/>
  <c r="D38" i="119"/>
  <c r="D41" i="119"/>
  <c r="D236" i="118"/>
  <c r="D235" i="118"/>
  <c r="B196" i="118"/>
  <c r="B161" i="118"/>
  <c r="B209" i="118" s="1"/>
  <c r="B201" i="118"/>
  <c r="B166" i="118"/>
  <c r="B171" i="118"/>
  <c r="B77" i="118"/>
  <c r="D34" i="118"/>
  <c r="B176" i="118"/>
  <c r="B181" i="118"/>
  <c r="B69" i="118"/>
  <c r="B65" i="118"/>
  <c r="B61" i="118"/>
  <c r="B57" i="118"/>
  <c r="B53" i="118"/>
  <c r="B186" i="118"/>
  <c r="B191" i="118"/>
  <c r="D41" i="118"/>
  <c r="D38" i="118"/>
  <c r="D236" i="117"/>
  <c r="D235" i="117"/>
  <c r="B196" i="117"/>
  <c r="B161" i="117"/>
  <c r="B209" i="117" s="1"/>
  <c r="B77" i="117"/>
  <c r="B176" i="117"/>
  <c r="B201" i="117"/>
  <c r="B166" i="117"/>
  <c r="B171" i="117"/>
  <c r="D34" i="117"/>
  <c r="B69" i="117"/>
  <c r="B61" i="117"/>
  <c r="B53" i="117"/>
  <c r="B191" i="117"/>
  <c r="B181" i="117"/>
  <c r="B65" i="117"/>
  <c r="B57" i="117"/>
  <c r="B186" i="117"/>
  <c r="G142" i="117"/>
  <c r="G80" i="117"/>
  <c r="D38" i="117"/>
  <c r="D41" i="117"/>
  <c r="D41" i="116"/>
  <c r="D38" i="116"/>
  <c r="B196" i="116"/>
  <c r="B161" i="116"/>
  <c r="B209" i="116" s="1"/>
  <c r="B171" i="116"/>
  <c r="B176" i="116"/>
  <c r="B201" i="116"/>
  <c r="B166" i="116"/>
  <c r="B77" i="116"/>
  <c r="D34" i="116"/>
  <c r="B181" i="116"/>
  <c r="B69" i="116"/>
  <c r="B65" i="116"/>
  <c r="B61" i="116"/>
  <c r="B57" i="116"/>
  <c r="B53" i="116"/>
  <c r="B186" i="116"/>
  <c r="B191" i="116"/>
  <c r="G142" i="116"/>
  <c r="G80" i="116"/>
  <c r="D42" i="116"/>
  <c r="D39" i="116"/>
  <c r="D236" i="116"/>
  <c r="D235" i="116"/>
  <c r="G142" i="115"/>
  <c r="G80" i="115"/>
  <c r="D38" i="115"/>
  <c r="D41" i="115"/>
  <c r="B196" i="115"/>
  <c r="B161" i="115"/>
  <c r="B209" i="115" s="1"/>
  <c r="B77" i="115"/>
  <c r="B69" i="115"/>
  <c r="B191" i="115"/>
  <c r="B201" i="115"/>
  <c r="B166" i="115"/>
  <c r="B171" i="115"/>
  <c r="B186" i="115"/>
  <c r="D34" i="115"/>
  <c r="B53" i="115"/>
  <c r="B65" i="115"/>
  <c r="B61" i="115"/>
  <c r="B176" i="115"/>
  <c r="B181" i="115"/>
  <c r="B57" i="115"/>
  <c r="D39" i="115"/>
  <c r="D42" i="115"/>
  <c r="D235" i="115"/>
  <c r="D236" i="115"/>
  <c r="D236" i="114"/>
  <c r="D235" i="114"/>
  <c r="D39" i="114"/>
  <c r="D42" i="114"/>
  <c r="B196" i="114"/>
  <c r="B161" i="114"/>
  <c r="B209" i="114" s="1"/>
  <c r="B53" i="114"/>
  <c r="B201" i="114"/>
  <c r="B166" i="114"/>
  <c r="B69" i="114"/>
  <c r="B171" i="114"/>
  <c r="B77" i="114"/>
  <c r="D34" i="114"/>
  <c r="B181" i="114"/>
  <c r="B57" i="114"/>
  <c r="B176" i="114"/>
  <c r="B65" i="114"/>
  <c r="B61" i="114"/>
  <c r="B186" i="114"/>
  <c r="B191" i="114"/>
  <c r="D39" i="117" l="1"/>
  <c r="J91" i="117"/>
  <c r="J158" i="117" s="1"/>
  <c r="I51" i="117"/>
  <c r="D39" i="120"/>
  <c r="J91" i="121"/>
  <c r="J158" i="121" s="1"/>
  <c r="I51" i="121"/>
  <c r="J91" i="114"/>
  <c r="J158" i="114" s="1"/>
  <c r="I51" i="114"/>
  <c r="D39" i="118"/>
  <c r="J91" i="115"/>
  <c r="J158" i="115" s="1"/>
  <c r="I51" i="115"/>
  <c r="H51" i="122"/>
  <c r="I91" i="122"/>
  <c r="I158" i="122" s="1"/>
  <c r="H51" i="116"/>
  <c r="I91" i="116"/>
  <c r="I158" i="116" s="1"/>
  <c r="H51" i="118"/>
  <c r="I91" i="118"/>
  <c r="I158" i="118" s="1"/>
  <c r="H51" i="119"/>
  <c r="I91" i="119"/>
  <c r="I158" i="119" s="1"/>
  <c r="D37" i="122"/>
  <c r="D40" i="122"/>
  <c r="D40" i="121"/>
  <c r="D37" i="121"/>
  <c r="F91" i="120"/>
  <c r="F158" i="120" s="1"/>
  <c r="E51" i="120"/>
  <c r="E91" i="120" s="1"/>
  <c r="E158" i="120" s="1"/>
  <c r="D37" i="120"/>
  <c r="D40" i="120"/>
  <c r="D37" i="119"/>
  <c r="D40" i="119"/>
  <c r="D37" i="118"/>
  <c r="D40" i="118"/>
  <c r="G208" i="117"/>
  <c r="G212" i="117" s="1"/>
  <c r="G146" i="117"/>
  <c r="D37" i="117"/>
  <c r="D40" i="117"/>
  <c r="G208" i="116"/>
  <c r="G212" i="116" s="1"/>
  <c r="G146" i="116"/>
  <c r="D40" i="116"/>
  <c r="D37" i="116"/>
  <c r="D40" i="115"/>
  <c r="D37" i="115"/>
  <c r="G208" i="115"/>
  <c r="G212" i="115" s="1"/>
  <c r="G146" i="115"/>
  <c r="D37" i="114"/>
  <c r="D40" i="114"/>
  <c r="H51" i="121" l="1"/>
  <c r="I91" i="121"/>
  <c r="I158" i="121" s="1"/>
  <c r="H51" i="117"/>
  <c r="I91" i="117"/>
  <c r="I158" i="117" s="1"/>
  <c r="H91" i="119"/>
  <c r="H158" i="119" s="1"/>
  <c r="G51" i="119"/>
  <c r="G51" i="116"/>
  <c r="H91" i="116"/>
  <c r="H158" i="116" s="1"/>
  <c r="G51" i="118"/>
  <c r="H91" i="118"/>
  <c r="H158" i="118" s="1"/>
  <c r="H51" i="115"/>
  <c r="I91" i="115"/>
  <c r="I158" i="115" s="1"/>
  <c r="G51" i="122"/>
  <c r="H91" i="122"/>
  <c r="H158" i="122" s="1"/>
  <c r="H51" i="114"/>
  <c r="I91" i="114"/>
  <c r="I158" i="114" s="1"/>
  <c r="G51" i="117" l="1"/>
  <c r="H91" i="117"/>
  <c r="H158" i="117" s="1"/>
  <c r="H91" i="121"/>
  <c r="H158" i="121" s="1"/>
  <c r="G51" i="121"/>
  <c r="F51" i="116"/>
  <c r="G91" i="116"/>
  <c r="G158" i="116" s="1"/>
  <c r="G51" i="114"/>
  <c r="H91" i="114"/>
  <c r="H158" i="114" s="1"/>
  <c r="F51" i="122"/>
  <c r="G91" i="122"/>
  <c r="G158" i="122" s="1"/>
  <c r="G51" i="115"/>
  <c r="H91" i="115"/>
  <c r="H158" i="115" s="1"/>
  <c r="G91" i="118"/>
  <c r="G158" i="118" s="1"/>
  <c r="F51" i="118"/>
  <c r="G91" i="119"/>
  <c r="G158" i="119" s="1"/>
  <c r="F51" i="119"/>
  <c r="F51" i="121" l="1"/>
  <c r="G91" i="121"/>
  <c r="G158" i="121" s="1"/>
  <c r="G91" i="117"/>
  <c r="G158" i="117" s="1"/>
  <c r="F51" i="117"/>
  <c r="F91" i="119"/>
  <c r="F158" i="119" s="1"/>
  <c r="E51" i="119"/>
  <c r="E91" i="119" s="1"/>
  <c r="E158" i="119" s="1"/>
  <c r="G91" i="114"/>
  <c r="G158" i="114" s="1"/>
  <c r="F51" i="114"/>
  <c r="E51" i="118"/>
  <c r="E91" i="118" s="1"/>
  <c r="E158" i="118" s="1"/>
  <c r="F91" i="118"/>
  <c r="F158" i="118" s="1"/>
  <c r="F51" i="115"/>
  <c r="G91" i="115"/>
  <c r="G158" i="115" s="1"/>
  <c r="E51" i="122"/>
  <c r="E91" i="122" s="1"/>
  <c r="E158" i="122" s="1"/>
  <c r="F91" i="122"/>
  <c r="F158" i="122" s="1"/>
  <c r="F91" i="116"/>
  <c r="F158" i="116" s="1"/>
  <c r="E51" i="116"/>
  <c r="E91" i="116" s="1"/>
  <c r="E158" i="116" s="1"/>
  <c r="F91" i="117" l="1"/>
  <c r="F158" i="117" s="1"/>
  <c r="E51" i="117"/>
  <c r="E91" i="117" s="1"/>
  <c r="E158" i="117" s="1"/>
  <c r="F91" i="121"/>
  <c r="F158" i="121" s="1"/>
  <c r="E51" i="121"/>
  <c r="E91" i="121" s="1"/>
  <c r="E158" i="121" s="1"/>
  <c r="E51" i="115"/>
  <c r="E91" i="115" s="1"/>
  <c r="E158" i="115" s="1"/>
  <c r="F91" i="115"/>
  <c r="F158" i="115" s="1"/>
  <c r="F91" i="114"/>
  <c r="F158" i="114" s="1"/>
  <c r="E51" i="114"/>
  <c r="E91" i="114" s="1"/>
  <c r="E158" i="114" s="1"/>
  <c r="C226" i="98" l="1"/>
  <c r="C226" i="103"/>
  <c r="C226" i="91"/>
  <c r="C223" i="98"/>
  <c r="C223" i="103"/>
  <c r="C223" i="91"/>
  <c r="A2" i="112"/>
  <c r="A3" i="112" s="1"/>
  <c r="A4" i="112" s="1"/>
  <c r="A5" i="112" s="1"/>
  <c r="A6" i="112" s="1"/>
  <c r="K3" i="112"/>
  <c r="L3" i="112"/>
  <c r="M3" i="112"/>
  <c r="N3" i="112"/>
  <c r="K4" i="112"/>
  <c r="L4" i="112"/>
  <c r="M4" i="112"/>
  <c r="N4" i="112"/>
  <c r="K5" i="112"/>
  <c r="L5" i="112"/>
  <c r="M5" i="112"/>
  <c r="N5" i="112"/>
  <c r="K6" i="112"/>
  <c r="L6" i="112"/>
  <c r="M6" i="112"/>
  <c r="N6" i="112"/>
  <c r="L2" i="112"/>
  <c r="M2" i="112"/>
  <c r="N2" i="112"/>
  <c r="K2" i="112"/>
  <c r="A17" i="111" l="1"/>
  <c r="A35" i="111" s="1"/>
  <c r="A16" i="111"/>
  <c r="A34" i="111" s="1"/>
  <c r="B139" i="91"/>
  <c r="B205" i="91"/>
  <c r="O253" i="83" l="1"/>
  <c r="H10" i="81" l="1"/>
  <c r="F225" i="91"/>
  <c r="F224" i="91"/>
  <c r="Q29" i="111" l="1"/>
  <c r="F226" i="91"/>
  <c r="W29" i="111"/>
  <c r="D53" i="113"/>
  <c r="D52" i="113"/>
  <c r="D51" i="113"/>
  <c r="D50" i="113"/>
  <c r="D49" i="113"/>
  <c r="D47" i="113"/>
  <c r="D46" i="113"/>
  <c r="D45" i="113"/>
  <c r="D44" i="113"/>
  <c r="D34" i="113"/>
  <c r="D33" i="113"/>
  <c r="D32" i="113"/>
  <c r="D31" i="113"/>
  <c r="D30" i="113"/>
  <c r="D28" i="113"/>
  <c r="D27" i="113"/>
  <c r="D26" i="113"/>
  <c r="D25" i="113"/>
  <c r="D24" i="113"/>
  <c r="D23" i="113"/>
  <c r="D22" i="113"/>
  <c r="D21" i="113"/>
  <c r="D20" i="113"/>
  <c r="D19" i="113"/>
  <c r="D18" i="113"/>
  <c r="D17" i="113"/>
  <c r="D16" i="113"/>
  <c r="D15" i="113"/>
  <c r="D14" i="113"/>
  <c r="D13" i="113"/>
  <c r="D12" i="113"/>
  <c r="D8" i="113"/>
  <c r="D7" i="113"/>
  <c r="D6" i="113"/>
  <c r="D5" i="113"/>
  <c r="D4" i="113"/>
  <c r="D3" i="113"/>
  <c r="U298" i="112"/>
  <c r="T298" i="112"/>
  <c r="S298" i="112"/>
  <c r="R298" i="112"/>
  <c r="Q298" i="112"/>
  <c r="P298" i="112"/>
  <c r="O298" i="112"/>
  <c r="N298" i="112"/>
  <c r="M298" i="112"/>
  <c r="L298" i="112"/>
  <c r="K298" i="112"/>
  <c r="J298" i="112"/>
  <c r="I298" i="112"/>
  <c r="H298" i="112"/>
  <c r="G298" i="112"/>
  <c r="F298" i="112"/>
  <c r="U231" i="112"/>
  <c r="T231" i="112"/>
  <c r="S231" i="112"/>
  <c r="O231" i="112"/>
  <c r="N231" i="112"/>
  <c r="U227" i="112"/>
  <c r="T227" i="112"/>
  <c r="S227" i="112"/>
  <c r="R227" i="112"/>
  <c r="Q227" i="112"/>
  <c r="P227" i="112"/>
  <c r="O227" i="112"/>
  <c r="N227" i="112"/>
  <c r="M227" i="112"/>
  <c r="L227" i="112"/>
  <c r="K227" i="112"/>
  <c r="J227" i="112"/>
  <c r="I227" i="112"/>
  <c r="H227" i="112"/>
  <c r="G227" i="112"/>
  <c r="F227" i="112"/>
  <c r="U226" i="112"/>
  <c r="T226" i="112"/>
  <c r="S226" i="112"/>
  <c r="R226" i="112"/>
  <c r="Q226" i="112"/>
  <c r="P226" i="112"/>
  <c r="O226" i="112"/>
  <c r="N226" i="112"/>
  <c r="M226" i="112"/>
  <c r="L226" i="112"/>
  <c r="K226" i="112"/>
  <c r="J226" i="112"/>
  <c r="I226" i="112"/>
  <c r="H226" i="112"/>
  <c r="G226" i="112"/>
  <c r="F226" i="112"/>
  <c r="U225" i="112"/>
  <c r="T225" i="112"/>
  <c r="S225" i="112"/>
  <c r="R225" i="112"/>
  <c r="Q225" i="112"/>
  <c r="P225" i="112"/>
  <c r="O225" i="112"/>
  <c r="N225" i="112"/>
  <c r="U224" i="112"/>
  <c r="T224" i="112"/>
  <c r="S224" i="112"/>
  <c r="R224" i="112"/>
  <c r="Q224" i="112"/>
  <c r="P224" i="112"/>
  <c r="O224" i="112"/>
  <c r="N224" i="112"/>
  <c r="U223" i="112"/>
  <c r="T223" i="112"/>
  <c r="S223" i="112"/>
  <c r="R223" i="112"/>
  <c r="Q223" i="112"/>
  <c r="P223" i="112"/>
  <c r="O223" i="112"/>
  <c r="N223" i="112"/>
  <c r="F223" i="112"/>
  <c r="U222" i="112"/>
  <c r="T222" i="112"/>
  <c r="S222" i="112"/>
  <c r="R222" i="112"/>
  <c r="Q222" i="112"/>
  <c r="P222" i="112"/>
  <c r="O222" i="112"/>
  <c r="N222" i="112"/>
  <c r="F222" i="112"/>
  <c r="U221" i="112"/>
  <c r="T221" i="112"/>
  <c r="S221" i="112"/>
  <c r="R221" i="112"/>
  <c r="Q221" i="112"/>
  <c r="P221" i="112"/>
  <c r="O221" i="112"/>
  <c r="N221" i="112"/>
  <c r="M221" i="112"/>
  <c r="L221" i="112"/>
  <c r="K221" i="112"/>
  <c r="J221" i="112"/>
  <c r="I221" i="112"/>
  <c r="H221" i="112"/>
  <c r="G221" i="112"/>
  <c r="F221" i="112"/>
  <c r="U220" i="112"/>
  <c r="T220" i="112"/>
  <c r="S220" i="112"/>
  <c r="R220" i="112"/>
  <c r="Q220" i="112"/>
  <c r="P220" i="112"/>
  <c r="O220" i="112"/>
  <c r="N220" i="112"/>
  <c r="M220" i="112"/>
  <c r="L220" i="112"/>
  <c r="K220" i="112"/>
  <c r="J220" i="112"/>
  <c r="I220" i="112"/>
  <c r="H220" i="112"/>
  <c r="G220" i="112"/>
  <c r="F220" i="112"/>
  <c r="U219" i="112"/>
  <c r="T219" i="112"/>
  <c r="S219" i="112"/>
  <c r="R219" i="112"/>
  <c r="Q219" i="112"/>
  <c r="P219" i="112"/>
  <c r="O219" i="112"/>
  <c r="N219" i="112"/>
  <c r="M219" i="112"/>
  <c r="L219" i="112"/>
  <c r="K219" i="112"/>
  <c r="J219" i="112"/>
  <c r="I219" i="112"/>
  <c r="H219" i="112"/>
  <c r="G219" i="112"/>
  <c r="F219" i="112"/>
  <c r="U218" i="112"/>
  <c r="T218" i="112"/>
  <c r="S218" i="112"/>
  <c r="R218" i="112"/>
  <c r="Q218" i="112"/>
  <c r="P218" i="112"/>
  <c r="O218" i="112"/>
  <c r="N218" i="112"/>
  <c r="M218" i="112"/>
  <c r="L218" i="112"/>
  <c r="K218" i="112"/>
  <c r="J218" i="112"/>
  <c r="I218" i="112"/>
  <c r="H218" i="112"/>
  <c r="G218" i="112"/>
  <c r="F218" i="112"/>
  <c r="U217" i="112"/>
  <c r="T217" i="112"/>
  <c r="S217" i="112"/>
  <c r="R217" i="112"/>
  <c r="Q217" i="112"/>
  <c r="P217" i="112"/>
  <c r="O217" i="112"/>
  <c r="N217" i="112"/>
  <c r="M217" i="112"/>
  <c r="L217" i="112"/>
  <c r="K217" i="112"/>
  <c r="J217" i="112"/>
  <c r="I217" i="112"/>
  <c r="H217" i="112"/>
  <c r="G217" i="112"/>
  <c r="F217" i="112"/>
  <c r="U216" i="112"/>
  <c r="T216" i="112"/>
  <c r="S216" i="112"/>
  <c r="R216" i="112"/>
  <c r="Q216" i="112"/>
  <c r="P216" i="112"/>
  <c r="O216" i="112"/>
  <c r="N216" i="112"/>
  <c r="M216" i="112"/>
  <c r="L216" i="112"/>
  <c r="K216" i="112"/>
  <c r="J216" i="112"/>
  <c r="I216" i="112"/>
  <c r="H216" i="112"/>
  <c r="G216" i="112"/>
  <c r="F216" i="112"/>
  <c r="U215" i="112"/>
  <c r="T215" i="112"/>
  <c r="S215" i="112"/>
  <c r="R215" i="112"/>
  <c r="Q215" i="112"/>
  <c r="P215" i="112"/>
  <c r="O215" i="112"/>
  <c r="N215" i="112"/>
  <c r="M215" i="112"/>
  <c r="L215" i="112"/>
  <c r="K215" i="112"/>
  <c r="J215" i="112"/>
  <c r="I215" i="112"/>
  <c r="H215" i="112"/>
  <c r="G215" i="112"/>
  <c r="F215" i="112"/>
  <c r="U214" i="112"/>
  <c r="T214" i="112"/>
  <c r="S214" i="112"/>
  <c r="R214" i="112"/>
  <c r="Q214" i="112"/>
  <c r="P214" i="112"/>
  <c r="O214" i="112"/>
  <c r="N214" i="112"/>
  <c r="M214" i="112"/>
  <c r="L214" i="112"/>
  <c r="K214" i="112"/>
  <c r="J214" i="112"/>
  <c r="I214" i="112"/>
  <c r="H214" i="112"/>
  <c r="G214" i="112"/>
  <c r="F214" i="112"/>
  <c r="U213" i="112"/>
  <c r="T213" i="112"/>
  <c r="S213" i="112"/>
  <c r="R213" i="112"/>
  <c r="Q213" i="112"/>
  <c r="P213" i="112"/>
  <c r="O213" i="112"/>
  <c r="N213" i="112"/>
  <c r="M213" i="112"/>
  <c r="L213" i="112"/>
  <c r="K213" i="112"/>
  <c r="J213" i="112"/>
  <c r="I213" i="112"/>
  <c r="H213" i="112"/>
  <c r="G213" i="112"/>
  <c r="F213" i="112"/>
  <c r="U212" i="112"/>
  <c r="T212" i="112"/>
  <c r="S212" i="112"/>
  <c r="R212" i="112"/>
  <c r="Q212" i="112"/>
  <c r="P212" i="112"/>
  <c r="O212" i="112"/>
  <c r="N212" i="112"/>
  <c r="M212" i="112"/>
  <c r="L212" i="112"/>
  <c r="K212" i="112"/>
  <c r="J212" i="112"/>
  <c r="I212" i="112"/>
  <c r="H212" i="112"/>
  <c r="G212" i="112"/>
  <c r="F212" i="112"/>
  <c r="U211" i="112"/>
  <c r="T211" i="112"/>
  <c r="S211" i="112"/>
  <c r="R211" i="112"/>
  <c r="Q211" i="112"/>
  <c r="P211" i="112"/>
  <c r="O211" i="112"/>
  <c r="N211" i="112"/>
  <c r="M211" i="112"/>
  <c r="L211" i="112"/>
  <c r="K211" i="112"/>
  <c r="J211" i="112"/>
  <c r="I211" i="112"/>
  <c r="H211" i="112"/>
  <c r="G211" i="112"/>
  <c r="F211" i="112"/>
  <c r="U210" i="112"/>
  <c r="T210" i="112"/>
  <c r="S210" i="112"/>
  <c r="R210" i="112"/>
  <c r="Q210" i="112"/>
  <c r="P210" i="112"/>
  <c r="O210" i="112"/>
  <c r="N210" i="112"/>
  <c r="M210" i="112"/>
  <c r="L210" i="112"/>
  <c r="K210" i="112"/>
  <c r="J210" i="112"/>
  <c r="I210" i="112"/>
  <c r="H210" i="112"/>
  <c r="G210" i="112"/>
  <c r="F210" i="112"/>
  <c r="U209" i="112"/>
  <c r="T209" i="112"/>
  <c r="S209" i="112"/>
  <c r="R209" i="112"/>
  <c r="Q209" i="112"/>
  <c r="P209" i="112"/>
  <c r="O209" i="112"/>
  <c r="N209" i="112"/>
  <c r="M209" i="112"/>
  <c r="L209" i="112"/>
  <c r="K209" i="112"/>
  <c r="J209" i="112"/>
  <c r="I209" i="112"/>
  <c r="H209" i="112"/>
  <c r="G209" i="112"/>
  <c r="F209" i="112"/>
  <c r="U208" i="112"/>
  <c r="T208" i="112"/>
  <c r="S208" i="112"/>
  <c r="R208" i="112"/>
  <c r="Q208" i="112"/>
  <c r="P208" i="112"/>
  <c r="O208" i="112"/>
  <c r="N208" i="112"/>
  <c r="F208" i="112"/>
  <c r="U207" i="112"/>
  <c r="T207" i="112"/>
  <c r="S207" i="112"/>
  <c r="R207" i="112"/>
  <c r="Q207" i="112"/>
  <c r="P207" i="112"/>
  <c r="O207" i="112"/>
  <c r="N207" i="112"/>
  <c r="U206" i="112"/>
  <c r="T206" i="112"/>
  <c r="S206" i="112"/>
  <c r="R206" i="112"/>
  <c r="Q206" i="112"/>
  <c r="P206" i="112"/>
  <c r="O206" i="112"/>
  <c r="N206" i="112"/>
  <c r="U205" i="112"/>
  <c r="T205" i="112"/>
  <c r="S205" i="112"/>
  <c r="R205" i="112"/>
  <c r="Q205" i="112"/>
  <c r="P205" i="112"/>
  <c r="O205" i="112"/>
  <c r="N205" i="112"/>
  <c r="F205" i="112"/>
  <c r="U204" i="112"/>
  <c r="T204" i="112"/>
  <c r="S204" i="112"/>
  <c r="R204" i="112"/>
  <c r="Q204" i="112"/>
  <c r="P204" i="112"/>
  <c r="O204" i="112"/>
  <c r="N204" i="112"/>
  <c r="F204" i="112"/>
  <c r="U203" i="112"/>
  <c r="T203" i="112"/>
  <c r="S203" i="112"/>
  <c r="R203" i="112"/>
  <c r="Q203" i="112"/>
  <c r="P203" i="112"/>
  <c r="O203" i="112"/>
  <c r="N203" i="112"/>
  <c r="F203" i="112"/>
  <c r="U202" i="112"/>
  <c r="T202" i="112"/>
  <c r="S202" i="112"/>
  <c r="R202" i="112"/>
  <c r="Q202" i="112"/>
  <c r="P202" i="112"/>
  <c r="O202" i="112"/>
  <c r="N202" i="112"/>
  <c r="M202" i="112"/>
  <c r="L202" i="112"/>
  <c r="K202" i="112"/>
  <c r="J202" i="112"/>
  <c r="I202" i="112"/>
  <c r="H202" i="112"/>
  <c r="G202" i="112"/>
  <c r="F202" i="112"/>
  <c r="U201" i="112"/>
  <c r="T201" i="112"/>
  <c r="S201" i="112"/>
  <c r="R201" i="112"/>
  <c r="Q201" i="112"/>
  <c r="P201" i="112"/>
  <c r="O201" i="112"/>
  <c r="N201" i="112"/>
  <c r="M201" i="112"/>
  <c r="L201" i="112"/>
  <c r="K201" i="112"/>
  <c r="J201" i="112"/>
  <c r="I201" i="112"/>
  <c r="H201" i="112"/>
  <c r="G201" i="112"/>
  <c r="F201" i="112"/>
  <c r="U200" i="112"/>
  <c r="T200" i="112"/>
  <c r="S200" i="112"/>
  <c r="R200" i="112"/>
  <c r="Q200" i="112"/>
  <c r="P200" i="112"/>
  <c r="O200" i="112"/>
  <c r="N200" i="112"/>
  <c r="M200" i="112"/>
  <c r="L200" i="112"/>
  <c r="K200" i="112"/>
  <c r="J200" i="112"/>
  <c r="I200" i="112"/>
  <c r="H200" i="112"/>
  <c r="G200" i="112"/>
  <c r="F200" i="112"/>
  <c r="U199" i="112"/>
  <c r="T199" i="112"/>
  <c r="S199" i="112"/>
  <c r="R199" i="112"/>
  <c r="Q199" i="112"/>
  <c r="P199" i="112"/>
  <c r="O199" i="112"/>
  <c r="N199" i="112"/>
  <c r="M199" i="112"/>
  <c r="L199" i="112"/>
  <c r="K199" i="112"/>
  <c r="J199" i="112"/>
  <c r="I199" i="112"/>
  <c r="H199" i="112"/>
  <c r="G199" i="112"/>
  <c r="F199" i="112"/>
  <c r="U198" i="112"/>
  <c r="T198" i="112"/>
  <c r="S198" i="112"/>
  <c r="R198" i="112"/>
  <c r="Q198" i="112"/>
  <c r="P198" i="112"/>
  <c r="O198" i="112"/>
  <c r="N198" i="112"/>
  <c r="M198" i="112"/>
  <c r="L198" i="112"/>
  <c r="K198" i="112"/>
  <c r="J198" i="112"/>
  <c r="I198" i="112"/>
  <c r="H198" i="112"/>
  <c r="G198" i="112"/>
  <c r="F198" i="112"/>
  <c r="U197" i="112"/>
  <c r="T197" i="112"/>
  <c r="S197" i="112"/>
  <c r="R197" i="112"/>
  <c r="Q197" i="112"/>
  <c r="P197" i="112"/>
  <c r="O197" i="112"/>
  <c r="N197" i="112"/>
  <c r="M197" i="112"/>
  <c r="L197" i="112"/>
  <c r="K197" i="112"/>
  <c r="J197" i="112"/>
  <c r="I197" i="112"/>
  <c r="H197" i="112"/>
  <c r="G197" i="112"/>
  <c r="F197" i="112"/>
  <c r="U196" i="112"/>
  <c r="T196" i="112"/>
  <c r="S196" i="112"/>
  <c r="R196" i="112"/>
  <c r="Q196" i="112"/>
  <c r="P196" i="112"/>
  <c r="O196" i="112"/>
  <c r="N196" i="112"/>
  <c r="M196" i="112"/>
  <c r="L196" i="112"/>
  <c r="K196" i="112"/>
  <c r="J196" i="112"/>
  <c r="I196" i="112"/>
  <c r="H196" i="112"/>
  <c r="G196" i="112"/>
  <c r="F196" i="112"/>
  <c r="U195" i="112"/>
  <c r="T195" i="112"/>
  <c r="S195" i="112"/>
  <c r="R195" i="112"/>
  <c r="Q195" i="112"/>
  <c r="P195" i="112"/>
  <c r="O195" i="112"/>
  <c r="N195" i="112"/>
  <c r="M195" i="112"/>
  <c r="L195" i="112"/>
  <c r="K195" i="112"/>
  <c r="J195" i="112"/>
  <c r="I195" i="112"/>
  <c r="H195" i="112"/>
  <c r="G195" i="112"/>
  <c r="F195" i="112"/>
  <c r="U194" i="112"/>
  <c r="T194" i="112"/>
  <c r="S194" i="112"/>
  <c r="R194" i="112"/>
  <c r="Q194" i="112"/>
  <c r="P194" i="112"/>
  <c r="O194" i="112"/>
  <c r="N194" i="112"/>
  <c r="M194" i="112"/>
  <c r="L194" i="112"/>
  <c r="K194" i="112"/>
  <c r="J194" i="112"/>
  <c r="I194" i="112"/>
  <c r="H194" i="112"/>
  <c r="G194" i="112"/>
  <c r="F194" i="112"/>
  <c r="U193" i="112"/>
  <c r="T193" i="112"/>
  <c r="S193" i="112"/>
  <c r="R193" i="112"/>
  <c r="Q193" i="112"/>
  <c r="P193" i="112"/>
  <c r="O193" i="112"/>
  <c r="N193" i="112"/>
  <c r="M193" i="112"/>
  <c r="L193" i="112"/>
  <c r="K193" i="112"/>
  <c r="J193" i="112"/>
  <c r="I193" i="112"/>
  <c r="H193" i="112"/>
  <c r="G193" i="112"/>
  <c r="F193" i="112"/>
  <c r="U192" i="112"/>
  <c r="T192" i="112"/>
  <c r="S192" i="112"/>
  <c r="R192" i="112"/>
  <c r="Q192" i="112"/>
  <c r="P192" i="112"/>
  <c r="O192" i="112"/>
  <c r="N192" i="112"/>
  <c r="M192" i="112"/>
  <c r="L192" i="112"/>
  <c r="K192" i="112"/>
  <c r="J192" i="112"/>
  <c r="I192" i="112"/>
  <c r="H192" i="112"/>
  <c r="G192" i="112"/>
  <c r="F192" i="112"/>
  <c r="O21" i="112"/>
  <c r="P21" i="112"/>
  <c r="Q21" i="112"/>
  <c r="R21" i="112"/>
  <c r="S21" i="112"/>
  <c r="T21" i="112"/>
  <c r="U21" i="112"/>
  <c r="O22" i="112"/>
  <c r="P22" i="112"/>
  <c r="Q22" i="112"/>
  <c r="R22" i="112"/>
  <c r="S22" i="112"/>
  <c r="T22" i="112"/>
  <c r="U22" i="112"/>
  <c r="O23" i="112"/>
  <c r="P23" i="112"/>
  <c r="Q23" i="112"/>
  <c r="R23" i="112"/>
  <c r="S23" i="112"/>
  <c r="T23" i="112"/>
  <c r="U23" i="112"/>
  <c r="O24" i="112"/>
  <c r="P24" i="112"/>
  <c r="Q24" i="112"/>
  <c r="R24" i="112"/>
  <c r="S24" i="112"/>
  <c r="T24" i="112"/>
  <c r="U24" i="112"/>
  <c r="O25" i="112"/>
  <c r="P25" i="112"/>
  <c r="Q25" i="112"/>
  <c r="R25" i="112"/>
  <c r="S25" i="112"/>
  <c r="T25" i="112"/>
  <c r="U25" i="112"/>
  <c r="O26" i="112"/>
  <c r="P26" i="112"/>
  <c r="Q26" i="112"/>
  <c r="R26" i="112"/>
  <c r="S26" i="112"/>
  <c r="T26" i="112"/>
  <c r="U26" i="112"/>
  <c r="O27" i="112"/>
  <c r="P27" i="112"/>
  <c r="Q27" i="112"/>
  <c r="R27" i="112"/>
  <c r="S27" i="112"/>
  <c r="T27" i="112"/>
  <c r="U27" i="112"/>
  <c r="O28" i="112"/>
  <c r="P28" i="112"/>
  <c r="Q28" i="112"/>
  <c r="R28" i="112"/>
  <c r="S28" i="112"/>
  <c r="T28" i="112"/>
  <c r="U28" i="112"/>
  <c r="O29" i="112"/>
  <c r="P29" i="112"/>
  <c r="Q29" i="112"/>
  <c r="R29" i="112"/>
  <c r="S29" i="112"/>
  <c r="T29" i="112"/>
  <c r="U29" i="112"/>
  <c r="N29" i="112"/>
  <c r="N28" i="112"/>
  <c r="N27" i="112"/>
  <c r="N26" i="112"/>
  <c r="N25" i="112"/>
  <c r="N24" i="112"/>
  <c r="N23" i="112"/>
  <c r="N22" i="112"/>
  <c r="N21" i="112"/>
  <c r="G21" i="112"/>
  <c r="H21" i="112"/>
  <c r="I21" i="112"/>
  <c r="J21" i="112"/>
  <c r="K21" i="112"/>
  <c r="L21" i="112"/>
  <c r="M21" i="112"/>
  <c r="G22" i="112"/>
  <c r="H22" i="112"/>
  <c r="I22" i="112"/>
  <c r="J22" i="112"/>
  <c r="K22" i="112"/>
  <c r="L22" i="112"/>
  <c r="M22" i="112"/>
  <c r="G23" i="112"/>
  <c r="H23" i="112"/>
  <c r="I23" i="112"/>
  <c r="J23" i="112"/>
  <c r="K23" i="112"/>
  <c r="L23" i="112"/>
  <c r="M23" i="112"/>
  <c r="G24" i="112"/>
  <c r="H24" i="112"/>
  <c r="I24" i="112"/>
  <c r="J24" i="112"/>
  <c r="K24" i="112"/>
  <c r="L24" i="112"/>
  <c r="M24" i="112"/>
  <c r="G25" i="112"/>
  <c r="H25" i="112"/>
  <c r="I25" i="112"/>
  <c r="J25" i="112"/>
  <c r="K25" i="112"/>
  <c r="L25" i="112"/>
  <c r="M25" i="112"/>
  <c r="G28" i="112"/>
  <c r="H28" i="112"/>
  <c r="I28" i="112"/>
  <c r="J28" i="112"/>
  <c r="K28" i="112"/>
  <c r="L28" i="112"/>
  <c r="M28" i="112"/>
  <c r="G29" i="112"/>
  <c r="H29" i="112"/>
  <c r="I29" i="112"/>
  <c r="J29" i="112"/>
  <c r="K29" i="112"/>
  <c r="L29" i="112"/>
  <c r="M29" i="112"/>
  <c r="F29" i="112"/>
  <c r="F28" i="112"/>
  <c r="F25" i="112"/>
  <c r="F24" i="112"/>
  <c r="F23" i="112"/>
  <c r="O12" i="112"/>
  <c r="P12" i="112"/>
  <c r="Q12" i="112"/>
  <c r="R12" i="112"/>
  <c r="S12" i="112"/>
  <c r="T12" i="112"/>
  <c r="U12" i="112"/>
  <c r="O13" i="112"/>
  <c r="P13" i="112"/>
  <c r="Q13" i="112"/>
  <c r="R13" i="112"/>
  <c r="S13" i="112"/>
  <c r="T13" i="112"/>
  <c r="U13" i="112"/>
  <c r="O14" i="112"/>
  <c r="P14" i="112"/>
  <c r="Q14" i="112"/>
  <c r="R14" i="112"/>
  <c r="S14" i="112"/>
  <c r="T14" i="112"/>
  <c r="U14" i="112"/>
  <c r="O15" i="112"/>
  <c r="P15" i="112"/>
  <c r="Q15" i="112"/>
  <c r="R15" i="112"/>
  <c r="S15" i="112"/>
  <c r="T15" i="112"/>
  <c r="U15" i="112"/>
  <c r="O16" i="112"/>
  <c r="P16" i="112"/>
  <c r="Q16" i="112"/>
  <c r="R16" i="112"/>
  <c r="S16" i="112"/>
  <c r="T16" i="112"/>
  <c r="U16" i="112"/>
  <c r="O17" i="112"/>
  <c r="P17" i="112"/>
  <c r="Q17" i="112"/>
  <c r="R17" i="112"/>
  <c r="S17" i="112"/>
  <c r="T17" i="112"/>
  <c r="U17" i="112"/>
  <c r="O18" i="112"/>
  <c r="P18" i="112"/>
  <c r="Q18" i="112"/>
  <c r="R18" i="112"/>
  <c r="S18" i="112"/>
  <c r="T18" i="112"/>
  <c r="U18" i="112"/>
  <c r="O19" i="112"/>
  <c r="P19" i="112"/>
  <c r="Q19" i="112"/>
  <c r="R19" i="112"/>
  <c r="S19" i="112"/>
  <c r="T19" i="112"/>
  <c r="U19" i="112"/>
  <c r="O20" i="112"/>
  <c r="P20" i="112"/>
  <c r="Q20" i="112"/>
  <c r="R20" i="112"/>
  <c r="S20" i="112"/>
  <c r="T20" i="112"/>
  <c r="U20" i="112"/>
  <c r="N20" i="112"/>
  <c r="N19" i="112"/>
  <c r="N18" i="112"/>
  <c r="N17" i="112"/>
  <c r="N16" i="112"/>
  <c r="N15" i="112"/>
  <c r="N14" i="112"/>
  <c r="N13" i="112"/>
  <c r="G12" i="112"/>
  <c r="H12" i="112"/>
  <c r="I12" i="112"/>
  <c r="J12" i="112"/>
  <c r="K12" i="112"/>
  <c r="L12" i="112"/>
  <c r="M12" i="112"/>
  <c r="G13" i="112"/>
  <c r="H13" i="112"/>
  <c r="I13" i="112"/>
  <c r="J13" i="112"/>
  <c r="K13" i="112"/>
  <c r="L13" i="112"/>
  <c r="M13" i="112"/>
  <c r="G14" i="112"/>
  <c r="H14" i="112"/>
  <c r="I14" i="112"/>
  <c r="J14" i="112"/>
  <c r="K14" i="112"/>
  <c r="L14" i="112"/>
  <c r="M14" i="112"/>
  <c r="G15" i="112"/>
  <c r="H15" i="112"/>
  <c r="I15" i="112"/>
  <c r="J15" i="112"/>
  <c r="K15" i="112"/>
  <c r="L15" i="112"/>
  <c r="M15" i="112"/>
  <c r="G16" i="112"/>
  <c r="H16" i="112"/>
  <c r="I16" i="112"/>
  <c r="J16" i="112"/>
  <c r="K16" i="112"/>
  <c r="L16" i="112"/>
  <c r="M16" i="112"/>
  <c r="G17" i="112"/>
  <c r="H17" i="112"/>
  <c r="I17" i="112"/>
  <c r="J17" i="112"/>
  <c r="K17" i="112"/>
  <c r="L17" i="112"/>
  <c r="M17" i="112"/>
  <c r="G18" i="112"/>
  <c r="H18" i="112"/>
  <c r="I18" i="112"/>
  <c r="J18" i="112"/>
  <c r="K18" i="112"/>
  <c r="L18" i="112"/>
  <c r="M18" i="112"/>
  <c r="G19" i="112"/>
  <c r="H19" i="112"/>
  <c r="I19" i="112"/>
  <c r="J19" i="112"/>
  <c r="K19" i="112"/>
  <c r="L19" i="112"/>
  <c r="M19" i="112"/>
  <c r="G20" i="112"/>
  <c r="H20" i="112"/>
  <c r="I20" i="112"/>
  <c r="J20" i="112"/>
  <c r="K20" i="112"/>
  <c r="L20" i="112"/>
  <c r="M20" i="112"/>
  <c r="F22" i="112"/>
  <c r="F21" i="112"/>
  <c r="F20" i="112"/>
  <c r="F19" i="112"/>
  <c r="F18" i="112"/>
  <c r="F17" i="112"/>
  <c r="F16" i="112"/>
  <c r="F15" i="112"/>
  <c r="N12" i="112"/>
  <c r="F12" i="112"/>
  <c r="A2" i="113"/>
  <c r="F14" i="112"/>
  <c r="F13" i="112"/>
  <c r="J104" i="111"/>
  <c r="Q104" i="111"/>
  <c r="P104" i="111"/>
  <c r="O104" i="111"/>
  <c r="N104" i="111"/>
  <c r="M104" i="111"/>
  <c r="L104" i="111"/>
  <c r="K104" i="111"/>
  <c r="I104" i="111"/>
  <c r="H104" i="111"/>
  <c r="G104" i="111"/>
  <c r="F104" i="111"/>
  <c r="B78" i="111"/>
  <c r="C53" i="113"/>
  <c r="C52" i="113"/>
  <c r="C51" i="113"/>
  <c r="C50" i="113"/>
  <c r="C49" i="113"/>
  <c r="D42" i="113"/>
  <c r="D41" i="113"/>
  <c r="D40" i="113"/>
  <c r="D39" i="113"/>
  <c r="D38" i="113"/>
  <c r="D37" i="113"/>
  <c r="D36" i="113"/>
  <c r="C34" i="113"/>
  <c r="C33" i="113"/>
  <c r="C32" i="113"/>
  <c r="C31" i="113"/>
  <c r="C30" i="113"/>
  <c r="I214" i="98"/>
  <c r="I214" i="103"/>
  <c r="I214" i="91"/>
  <c r="H214" i="98"/>
  <c r="H214" i="103"/>
  <c r="H214" i="91"/>
  <c r="G214" i="98"/>
  <c r="G214" i="103"/>
  <c r="G214" i="91"/>
  <c r="I210" i="98"/>
  <c r="I210" i="103"/>
  <c r="I210" i="91"/>
  <c r="H210" i="98"/>
  <c r="H210" i="103"/>
  <c r="H210" i="91"/>
  <c r="G210" i="98"/>
  <c r="G210" i="103"/>
  <c r="G210" i="91"/>
  <c r="I148" i="98"/>
  <c r="I148" i="103"/>
  <c r="I148" i="91"/>
  <c r="H148" i="98"/>
  <c r="H148" i="103"/>
  <c r="H148" i="91"/>
  <c r="G148" i="98"/>
  <c r="G148" i="103"/>
  <c r="G148" i="91"/>
  <c r="I144" i="98"/>
  <c r="I144" i="103"/>
  <c r="I144" i="91"/>
  <c r="H144" i="98"/>
  <c r="H144" i="103"/>
  <c r="H144" i="91"/>
  <c r="G144" i="98"/>
  <c r="G144" i="103"/>
  <c r="G144" i="91"/>
  <c r="L203" i="98"/>
  <c r="K203" i="98"/>
  <c r="J203" i="98"/>
  <c r="I203" i="98"/>
  <c r="H203" i="98"/>
  <c r="G203" i="98"/>
  <c r="F203" i="98"/>
  <c r="E203" i="98"/>
  <c r="B203" i="98"/>
  <c r="B202" i="98"/>
  <c r="B201" i="98"/>
  <c r="L203" i="103"/>
  <c r="K203" i="103"/>
  <c r="J203" i="103"/>
  <c r="I203" i="103"/>
  <c r="H203" i="103"/>
  <c r="G203" i="103"/>
  <c r="F203" i="103"/>
  <c r="E203" i="103"/>
  <c r="B203" i="103"/>
  <c r="B202" i="103"/>
  <c r="B201" i="103"/>
  <c r="L203" i="91"/>
  <c r="K203" i="91"/>
  <c r="J203" i="91"/>
  <c r="I203" i="91"/>
  <c r="H203" i="91"/>
  <c r="G203" i="91"/>
  <c r="F203" i="91"/>
  <c r="E203" i="91"/>
  <c r="B133" i="98"/>
  <c r="B199" i="98" s="1"/>
  <c r="B133" i="103"/>
  <c r="B199" i="103" s="1"/>
  <c r="B133" i="91"/>
  <c r="B199" i="91" s="1"/>
  <c r="L136" i="98"/>
  <c r="K136" i="98"/>
  <c r="J136" i="98"/>
  <c r="I136" i="98"/>
  <c r="H136" i="98"/>
  <c r="G136" i="98"/>
  <c r="F136" i="98"/>
  <c r="E136" i="98"/>
  <c r="B136" i="98"/>
  <c r="B135" i="98"/>
  <c r="B134" i="98"/>
  <c r="L136" i="103"/>
  <c r="K136" i="103"/>
  <c r="J136" i="103"/>
  <c r="I136" i="103"/>
  <c r="H136" i="103"/>
  <c r="G136" i="103"/>
  <c r="F136" i="103"/>
  <c r="E136" i="103"/>
  <c r="B136" i="103"/>
  <c r="B135" i="103"/>
  <c r="B134" i="103"/>
  <c r="L136" i="91"/>
  <c r="K136" i="91"/>
  <c r="J136" i="91"/>
  <c r="I136" i="91"/>
  <c r="H136" i="91"/>
  <c r="G136" i="91"/>
  <c r="F136" i="91"/>
  <c r="E136" i="91"/>
  <c r="B128" i="98"/>
  <c r="B194" i="98" s="1"/>
  <c r="B128" i="103"/>
  <c r="B194" i="103" s="1"/>
  <c r="B128" i="91"/>
  <c r="B194" i="91" s="1"/>
  <c r="B123" i="98"/>
  <c r="B189" i="98" s="1"/>
  <c r="B123" i="103"/>
  <c r="B189" i="103" s="1"/>
  <c r="B123" i="91"/>
  <c r="B189" i="91" s="1"/>
  <c r="B118" i="98"/>
  <c r="B184" i="98" s="1"/>
  <c r="B118" i="103"/>
  <c r="B184" i="103" s="1"/>
  <c r="B118" i="91"/>
  <c r="B184" i="91" s="1"/>
  <c r="B113" i="98"/>
  <c r="B179" i="98" s="1"/>
  <c r="B113" i="103"/>
  <c r="B179" i="103" s="1"/>
  <c r="B113" i="91"/>
  <c r="B179" i="91" s="1"/>
  <c r="B108" i="98"/>
  <c r="B174" i="98" s="1"/>
  <c r="B108" i="103"/>
  <c r="B174" i="103" s="1"/>
  <c r="B108" i="91"/>
  <c r="B174" i="91" s="1"/>
  <c r="B103" i="98"/>
  <c r="B169" i="98" s="1"/>
  <c r="B103" i="103"/>
  <c r="B169" i="103" s="1"/>
  <c r="B103" i="91"/>
  <c r="B169" i="91" s="1"/>
  <c r="B97" i="98"/>
  <c r="B102" i="98" s="1"/>
  <c r="B107" i="98" s="1"/>
  <c r="B112" i="98" s="1"/>
  <c r="B117" i="98" s="1"/>
  <c r="B122" i="98" s="1"/>
  <c r="B127" i="98" s="1"/>
  <c r="B132" i="98" s="1"/>
  <c r="B137" i="98" s="1"/>
  <c r="B97" i="103"/>
  <c r="B102" i="103" s="1"/>
  <c r="B107" i="103" s="1"/>
  <c r="B112" i="103" s="1"/>
  <c r="B117" i="103" s="1"/>
  <c r="B122" i="103" s="1"/>
  <c r="B127" i="103" s="1"/>
  <c r="B132" i="103" s="1"/>
  <c r="B137" i="103" s="1"/>
  <c r="B97" i="91"/>
  <c r="B102" i="91" s="1"/>
  <c r="B107" i="91" s="1"/>
  <c r="B112" i="91" s="1"/>
  <c r="B117" i="91" s="1"/>
  <c r="B122" i="91" s="1"/>
  <c r="B127" i="91" s="1"/>
  <c r="B132" i="91" s="1"/>
  <c r="B137" i="91" s="1"/>
  <c r="B98" i="98"/>
  <c r="B164" i="98" s="1"/>
  <c r="B98" i="103"/>
  <c r="B164" i="103" s="1"/>
  <c r="B98" i="91"/>
  <c r="B164" i="91" s="1"/>
  <c r="I15" i="104"/>
  <c r="H15" i="104"/>
  <c r="J15" i="104"/>
  <c r="F228" i="112" l="1"/>
  <c r="O287" i="112"/>
  <c r="P287" i="112"/>
  <c r="Q287" i="112"/>
  <c r="R287" i="112"/>
  <c r="S287" i="112"/>
  <c r="T287" i="112"/>
  <c r="U287" i="112"/>
  <c r="O288" i="112"/>
  <c r="P288" i="112"/>
  <c r="Q288" i="112"/>
  <c r="R288" i="112"/>
  <c r="S288" i="112"/>
  <c r="T288" i="112"/>
  <c r="U288" i="112"/>
  <c r="O289" i="112"/>
  <c r="P289" i="112"/>
  <c r="Q289" i="112"/>
  <c r="R289" i="112"/>
  <c r="S289" i="112"/>
  <c r="T289" i="112"/>
  <c r="U289" i="112"/>
  <c r="O290" i="112"/>
  <c r="P290" i="112"/>
  <c r="Q290" i="112"/>
  <c r="R290" i="112"/>
  <c r="S290" i="112"/>
  <c r="T290" i="112"/>
  <c r="U290" i="112"/>
  <c r="O291" i="112"/>
  <c r="P291" i="112"/>
  <c r="Q291" i="112"/>
  <c r="R291" i="112"/>
  <c r="S291" i="112"/>
  <c r="T291" i="112"/>
  <c r="U291" i="112"/>
  <c r="N291" i="112"/>
  <c r="N290" i="112"/>
  <c r="N289" i="112"/>
  <c r="N288" i="112"/>
  <c r="N287" i="112"/>
  <c r="G287" i="112"/>
  <c r="H287" i="112"/>
  <c r="I287" i="112"/>
  <c r="J287" i="112"/>
  <c r="K287" i="112"/>
  <c r="L287" i="112"/>
  <c r="M287" i="112"/>
  <c r="G288" i="112"/>
  <c r="H288" i="112"/>
  <c r="I288" i="112"/>
  <c r="J288" i="112"/>
  <c r="K288" i="112"/>
  <c r="L288" i="112"/>
  <c r="M288" i="112"/>
  <c r="G289" i="112"/>
  <c r="H289" i="112"/>
  <c r="I289" i="112"/>
  <c r="J289" i="112"/>
  <c r="K289" i="112"/>
  <c r="L289" i="112"/>
  <c r="M289" i="112"/>
  <c r="G290" i="112"/>
  <c r="H290" i="112"/>
  <c r="I290" i="112"/>
  <c r="J290" i="112"/>
  <c r="K290" i="112"/>
  <c r="L290" i="112"/>
  <c r="M290" i="112"/>
  <c r="G291" i="112"/>
  <c r="H291" i="112"/>
  <c r="I291" i="112"/>
  <c r="J291" i="112"/>
  <c r="K291" i="112"/>
  <c r="L291" i="112"/>
  <c r="M291" i="112"/>
  <c r="F291" i="112"/>
  <c r="F290" i="112"/>
  <c r="F289" i="112"/>
  <c r="F288" i="112"/>
  <c r="N296" i="112"/>
  <c r="N295" i="112"/>
  <c r="N294" i="112"/>
  <c r="N293" i="112"/>
  <c r="N292" i="112"/>
  <c r="F296" i="112"/>
  <c r="F295" i="112"/>
  <c r="F294" i="112"/>
  <c r="F293" i="112"/>
  <c r="F292" i="112"/>
  <c r="F287" i="112"/>
  <c r="E238" i="112"/>
  <c r="E239" i="112"/>
  <c r="E240" i="112"/>
  <c r="E241" i="112"/>
  <c r="E237" i="112"/>
  <c r="L100" i="111"/>
  <c r="M100" i="111"/>
  <c r="N100" i="111"/>
  <c r="O100" i="111"/>
  <c r="K100" i="111"/>
  <c r="G100" i="111"/>
  <c r="H100" i="111"/>
  <c r="I100" i="111"/>
  <c r="J100" i="111"/>
  <c r="F100" i="111"/>
  <c r="J81" i="111"/>
  <c r="K81" i="111"/>
  <c r="I81" i="111"/>
  <c r="Q69" i="111"/>
  <c r="Q73" i="111"/>
  <c r="M73" i="111"/>
  <c r="N73" i="111"/>
  <c r="O73" i="111"/>
  <c r="P73" i="111"/>
  <c r="M74" i="111"/>
  <c r="N74" i="111"/>
  <c r="O74" i="111"/>
  <c r="P74" i="111"/>
  <c r="M75" i="111"/>
  <c r="N75" i="111"/>
  <c r="O75" i="111"/>
  <c r="P75" i="111"/>
  <c r="M76" i="111"/>
  <c r="N76" i="111"/>
  <c r="O76" i="111"/>
  <c r="P76" i="111"/>
  <c r="L76" i="111"/>
  <c r="L75" i="111"/>
  <c r="L74" i="111"/>
  <c r="L73" i="111"/>
  <c r="G73" i="111"/>
  <c r="H73" i="111"/>
  <c r="I73" i="111"/>
  <c r="J73" i="111"/>
  <c r="G74" i="111"/>
  <c r="H74" i="111"/>
  <c r="I74" i="111"/>
  <c r="J74" i="111"/>
  <c r="G75" i="111"/>
  <c r="H75" i="111"/>
  <c r="I75" i="111"/>
  <c r="J75" i="111"/>
  <c r="G76" i="111"/>
  <c r="H76" i="111"/>
  <c r="I76" i="111"/>
  <c r="J76" i="111"/>
  <c r="F76" i="111"/>
  <c r="F75" i="111"/>
  <c r="F74" i="111"/>
  <c r="F73" i="111"/>
  <c r="M69" i="111"/>
  <c r="N69" i="111"/>
  <c r="O69" i="111"/>
  <c r="P69" i="111"/>
  <c r="M70" i="111"/>
  <c r="N70" i="111"/>
  <c r="O70" i="111"/>
  <c r="P70" i="111"/>
  <c r="M71" i="111"/>
  <c r="N71" i="111"/>
  <c r="O71" i="111"/>
  <c r="P71" i="111"/>
  <c r="M72" i="111"/>
  <c r="N72" i="111"/>
  <c r="O72" i="111"/>
  <c r="P72" i="111"/>
  <c r="L72" i="111"/>
  <c r="L71" i="111"/>
  <c r="L70" i="111"/>
  <c r="L69" i="111"/>
  <c r="G69" i="111"/>
  <c r="H69" i="111"/>
  <c r="I69" i="111"/>
  <c r="J69" i="111"/>
  <c r="G70" i="111"/>
  <c r="H70" i="111"/>
  <c r="I70" i="111"/>
  <c r="J70" i="111"/>
  <c r="G71" i="111"/>
  <c r="H71" i="111"/>
  <c r="I71" i="111"/>
  <c r="J71" i="111"/>
  <c r="G72" i="111"/>
  <c r="H72" i="111"/>
  <c r="I72" i="111"/>
  <c r="J72" i="111"/>
  <c r="F72" i="111"/>
  <c r="F71" i="111"/>
  <c r="F70" i="111"/>
  <c r="F69" i="111"/>
  <c r="D3" i="111" l="1"/>
  <c r="A36" i="111"/>
  <c r="A15" i="111"/>
  <c r="A33" i="111" s="1"/>
  <c r="A3" i="113"/>
  <c r="A4" i="113" s="1"/>
  <c r="A5" i="113" s="1"/>
  <c r="A6" i="113" s="1"/>
  <c r="A7" i="113" s="1"/>
  <c r="A8" i="113" s="1"/>
  <c r="A9" i="113" s="1"/>
  <c r="A10" i="113" s="1"/>
  <c r="A11" i="113" s="1"/>
  <c r="A12" i="113" s="1"/>
  <c r="A13" i="113" s="1"/>
  <c r="A14" i="113" s="1"/>
  <c r="A15" i="113" s="1"/>
  <c r="A16" i="113" s="1"/>
  <c r="A17" i="113" s="1"/>
  <c r="A18" i="113" s="1"/>
  <c r="A19" i="113" s="1"/>
  <c r="A20" i="113" s="1"/>
  <c r="A21" i="113" s="1"/>
  <c r="A22" i="113" s="1"/>
  <c r="A23" i="113" s="1"/>
  <c r="A24" i="113" s="1"/>
  <c r="A25" i="113" s="1"/>
  <c r="A26" i="113" s="1"/>
  <c r="A27" i="113" s="1"/>
  <c r="A28" i="113" s="1"/>
  <c r="A29" i="113" s="1"/>
  <c r="A30" i="113" s="1"/>
  <c r="A31" i="113" s="1"/>
  <c r="A32" i="113" s="1"/>
  <c r="A33" i="113" s="1"/>
  <c r="A34" i="113" s="1"/>
  <c r="A35" i="113" s="1"/>
  <c r="A36" i="113" s="1"/>
  <c r="A37" i="113" s="1"/>
  <c r="A38" i="113" s="1"/>
  <c r="A39" i="113" s="1"/>
  <c r="A40" i="113" s="1"/>
  <c r="A41" i="113" s="1"/>
  <c r="A42" i="113" s="1"/>
  <c r="A43" i="113" s="1"/>
  <c r="A44" i="113" s="1"/>
  <c r="A45" i="113" s="1"/>
  <c r="A46" i="113" s="1"/>
  <c r="A47" i="113" s="1"/>
  <c r="A48" i="113" s="1"/>
  <c r="A49" i="113" s="1"/>
  <c r="A50" i="113" s="1"/>
  <c r="A51" i="113" s="1"/>
  <c r="A52" i="113" s="1"/>
  <c r="A53" i="113" s="1"/>
  <c r="B293" i="112"/>
  <c r="B294" i="112" s="1"/>
  <c r="B295" i="112" s="1"/>
  <c r="B296" i="112" s="1"/>
  <c r="D292" i="112"/>
  <c r="W289" i="112"/>
  <c r="AA289" i="112"/>
  <c r="AA288" i="112"/>
  <c r="B288" i="112"/>
  <c r="B289" i="112" s="1"/>
  <c r="B290" i="112" s="1"/>
  <c r="B291" i="112" s="1"/>
  <c r="E296" i="112"/>
  <c r="E295" i="112"/>
  <c r="X239" i="112"/>
  <c r="W239" i="112"/>
  <c r="AC239" i="112"/>
  <c r="AB239" i="112"/>
  <c r="E294" i="112"/>
  <c r="E293" i="112"/>
  <c r="B238" i="112"/>
  <c r="B239" i="112" s="1"/>
  <c r="B240" i="112" s="1"/>
  <c r="B241" i="112" s="1"/>
  <c r="E292" i="112"/>
  <c r="C238" i="112"/>
  <c r="C239" i="112" s="1"/>
  <c r="C240" i="112" s="1"/>
  <c r="C241" i="112" s="1"/>
  <c r="P236" i="112"/>
  <c r="Q236" i="112" s="1"/>
  <c r="R236" i="112" s="1"/>
  <c r="S236" i="112" s="1"/>
  <c r="T236" i="112" s="1"/>
  <c r="U236" i="112" s="1"/>
  <c r="U235" i="112"/>
  <c r="AC235" i="112" s="1"/>
  <c r="T235" i="112"/>
  <c r="AB235" i="112" s="1"/>
  <c r="S235" i="112"/>
  <c r="AA235" i="112" s="1"/>
  <c r="R235" i="112"/>
  <c r="Z235" i="112" s="1"/>
  <c r="Q235" i="112"/>
  <c r="Y235" i="112" s="1"/>
  <c r="P235" i="112"/>
  <c r="X235" i="112" s="1"/>
  <c r="O235" i="112"/>
  <c r="W235" i="112" s="1"/>
  <c r="N235" i="112"/>
  <c r="V235" i="112" s="1"/>
  <c r="E227" i="112"/>
  <c r="E226" i="112"/>
  <c r="E225" i="112"/>
  <c r="E224" i="112"/>
  <c r="E223" i="112"/>
  <c r="E222" i="112"/>
  <c r="E221" i="112"/>
  <c r="E220" i="112"/>
  <c r="E219" i="112"/>
  <c r="D211" i="112"/>
  <c r="D212" i="112" s="1"/>
  <c r="D213" i="112" s="1"/>
  <c r="D214" i="112" s="1"/>
  <c r="D215" i="112" s="1"/>
  <c r="D216" i="112" s="1"/>
  <c r="D217" i="112" s="1"/>
  <c r="D218" i="112" s="1"/>
  <c r="B211" i="112"/>
  <c r="B212" i="112" s="1"/>
  <c r="B213" i="112" s="1"/>
  <c r="B214" i="112" s="1"/>
  <c r="E209" i="112"/>
  <c r="E208" i="112"/>
  <c r="E207" i="112"/>
  <c r="E206" i="112"/>
  <c r="E205" i="112"/>
  <c r="E204" i="112"/>
  <c r="E203" i="112"/>
  <c r="E202" i="112"/>
  <c r="D202" i="112"/>
  <c r="D203" i="112" s="1"/>
  <c r="D204" i="112" s="1"/>
  <c r="D205" i="112" s="1"/>
  <c r="D206" i="112" s="1"/>
  <c r="D207" i="112" s="1"/>
  <c r="D208" i="112" s="1"/>
  <c r="D209" i="112" s="1"/>
  <c r="E201" i="112"/>
  <c r="D193" i="112"/>
  <c r="D194" i="112" s="1"/>
  <c r="D195" i="112" s="1"/>
  <c r="D196" i="112" s="1"/>
  <c r="D197" i="112" s="1"/>
  <c r="D198" i="112" s="1"/>
  <c r="D199" i="112" s="1"/>
  <c r="D200" i="112" s="1"/>
  <c r="B193" i="112"/>
  <c r="B194" i="112" s="1"/>
  <c r="B195" i="112" s="1"/>
  <c r="B196" i="112" s="1"/>
  <c r="B197" i="112" s="1"/>
  <c r="B198" i="112" s="1"/>
  <c r="B199" i="112" s="1"/>
  <c r="B200" i="112" s="1"/>
  <c r="B201" i="112" s="1"/>
  <c r="B202" i="112" s="1"/>
  <c r="B203" i="112" s="1"/>
  <c r="B204" i="112" s="1"/>
  <c r="B205" i="112" s="1"/>
  <c r="B206" i="112" s="1"/>
  <c r="B207" i="112" s="1"/>
  <c r="B208" i="112" s="1"/>
  <c r="B209" i="112" s="1"/>
  <c r="E29" i="112"/>
  <c r="E28" i="112"/>
  <c r="E27" i="112"/>
  <c r="E26" i="112"/>
  <c r="E25" i="112"/>
  <c r="E24" i="112"/>
  <c r="E23" i="112"/>
  <c r="E22" i="112"/>
  <c r="D22" i="112"/>
  <c r="D23" i="112" s="1"/>
  <c r="D24" i="112" s="1"/>
  <c r="D25" i="112" s="1"/>
  <c r="D26" i="112" s="1"/>
  <c r="D27" i="112" s="1"/>
  <c r="D28" i="112" s="1"/>
  <c r="D29" i="112" s="1"/>
  <c r="E21" i="112"/>
  <c r="D13" i="112"/>
  <c r="D14" i="112" s="1"/>
  <c r="B13" i="112"/>
  <c r="B14" i="112" s="1"/>
  <c r="B15" i="112" s="1"/>
  <c r="B16" i="112" s="1"/>
  <c r="B17" i="112" s="1"/>
  <c r="B18" i="112" s="1"/>
  <c r="B19" i="112" s="1"/>
  <c r="B20" i="112" s="1"/>
  <c r="B21" i="112" s="1"/>
  <c r="B22" i="112" s="1"/>
  <c r="B23" i="112" s="1"/>
  <c r="B24" i="112" s="1"/>
  <c r="B25" i="112" s="1"/>
  <c r="B26" i="112" s="1"/>
  <c r="B27" i="112" s="1"/>
  <c r="B28" i="112" s="1"/>
  <c r="B29" i="112" s="1"/>
  <c r="C13" i="112"/>
  <c r="C14" i="112" s="1"/>
  <c r="C15" i="112" s="1"/>
  <c r="C16" i="112" s="1"/>
  <c r="C17" i="112" s="1"/>
  <c r="C18" i="112" s="1"/>
  <c r="C19" i="112" s="1"/>
  <c r="C20" i="112" s="1"/>
  <c r="C21" i="112" s="1"/>
  <c r="C22" i="112" s="1"/>
  <c r="C23" i="112" s="1"/>
  <c r="C24" i="112" s="1"/>
  <c r="C25" i="112" s="1"/>
  <c r="C26" i="112" s="1"/>
  <c r="C27" i="112" s="1"/>
  <c r="C28" i="112" s="1"/>
  <c r="C29" i="112" s="1"/>
  <c r="P11" i="112"/>
  <c r="Q11" i="112" s="1"/>
  <c r="R11" i="112" s="1"/>
  <c r="S11" i="112" s="1"/>
  <c r="T11" i="112" s="1"/>
  <c r="U11" i="112" s="1"/>
  <c r="Q102" i="111"/>
  <c r="P102" i="111"/>
  <c r="O102" i="111"/>
  <c r="N102" i="111"/>
  <c r="M102" i="111"/>
  <c r="L102" i="111"/>
  <c r="T99" i="111"/>
  <c r="S99" i="111"/>
  <c r="R99" i="111"/>
  <c r="Q99" i="111"/>
  <c r="P99" i="111"/>
  <c r="O99" i="111"/>
  <c r="N99" i="111"/>
  <c r="M99" i="111"/>
  <c r="L99" i="111"/>
  <c r="K99" i="111"/>
  <c r="J99" i="111"/>
  <c r="I99" i="111"/>
  <c r="H99" i="111"/>
  <c r="G99" i="111"/>
  <c r="F99" i="111"/>
  <c r="J98" i="111"/>
  <c r="O98" i="111" s="1"/>
  <c r="T98" i="111" s="1"/>
  <c r="I98" i="111"/>
  <c r="N98" i="111" s="1"/>
  <c r="S98" i="111" s="1"/>
  <c r="H98" i="111"/>
  <c r="M98" i="111" s="1"/>
  <c r="R98" i="111" s="1"/>
  <c r="G98" i="111"/>
  <c r="L98" i="111" s="1"/>
  <c r="Q98" i="111" s="1"/>
  <c r="F98" i="111"/>
  <c r="K98" i="111" s="1"/>
  <c r="P98" i="111" s="1"/>
  <c r="W76" i="111"/>
  <c r="W75" i="111"/>
  <c r="B75" i="111"/>
  <c r="B76" i="111" s="1"/>
  <c r="W73" i="111"/>
  <c r="W72" i="111"/>
  <c r="W71" i="111"/>
  <c r="W70" i="111"/>
  <c r="R69" i="111"/>
  <c r="W36" i="111"/>
  <c r="W35" i="111"/>
  <c r="W34" i="111"/>
  <c r="T34" i="111"/>
  <c r="C34" i="111"/>
  <c r="C35" i="111" s="1"/>
  <c r="C36" i="111" s="1"/>
  <c r="S33" i="111"/>
  <c r="Q27" i="111"/>
  <c r="W27" i="111" s="1"/>
  <c r="P27" i="111"/>
  <c r="V27" i="111" s="1"/>
  <c r="O27" i="111"/>
  <c r="U27" i="111" s="1"/>
  <c r="N27" i="111"/>
  <c r="T27" i="111" s="1"/>
  <c r="M27" i="111"/>
  <c r="S27" i="111" s="1"/>
  <c r="L27" i="111"/>
  <c r="R27" i="111" s="1"/>
  <c r="J14" i="111"/>
  <c r="I14" i="111"/>
  <c r="H14" i="111"/>
  <c r="G14" i="111"/>
  <c r="F14" i="111"/>
  <c r="Z211" i="112" l="1"/>
  <c r="Y23" i="112"/>
  <c r="X292" i="112"/>
  <c r="X225" i="112"/>
  <c r="AC209" i="112"/>
  <c r="AA14" i="112"/>
  <c r="Z292" i="112"/>
  <c r="AB212" i="112"/>
  <c r="AB215" i="112"/>
  <c r="Y195" i="112"/>
  <c r="X216" i="112"/>
  <c r="AC25" i="112"/>
  <c r="AA214" i="112"/>
  <c r="W215" i="112"/>
  <c r="W218" i="112"/>
  <c r="Y224" i="112"/>
  <c r="V227" i="112"/>
  <c r="V29" i="112"/>
  <c r="AB214" i="112"/>
  <c r="X218" i="112"/>
  <c r="W12" i="112"/>
  <c r="X24" i="112"/>
  <c r="AC212" i="112"/>
  <c r="Y215" i="112"/>
  <c r="Y218" i="112"/>
  <c r="Y222" i="112"/>
  <c r="W24" i="112"/>
  <c r="X215" i="112"/>
  <c r="X12" i="112"/>
  <c r="Y12" i="112"/>
  <c r="Z25" i="112"/>
  <c r="X240" i="112"/>
  <c r="AB17" i="112"/>
  <c r="V25" i="112"/>
  <c r="AC26" i="112"/>
  <c r="Z29" i="112"/>
  <c r="Z205" i="112"/>
  <c r="AB207" i="112"/>
  <c r="Y240" i="112"/>
  <c r="V13" i="112"/>
  <c r="AA29" i="112"/>
  <c r="AC198" i="112"/>
  <c r="Y199" i="112"/>
  <c r="Z240" i="112"/>
  <c r="AC287" i="112"/>
  <c r="V296" i="112"/>
  <c r="W13" i="112"/>
  <c r="AB29" i="112"/>
  <c r="Z196" i="112"/>
  <c r="AA240" i="112"/>
  <c r="Y288" i="112"/>
  <c r="Y25" i="112"/>
  <c r="V28" i="112"/>
  <c r="AC29" i="112"/>
  <c r="V239" i="112"/>
  <c r="Z288" i="112"/>
  <c r="V289" i="112"/>
  <c r="X198" i="112"/>
  <c r="Y210" i="112"/>
  <c r="AC227" i="112"/>
  <c r="V202" i="112"/>
  <c r="AA209" i="112"/>
  <c r="Z210" i="112"/>
  <c r="X211" i="112"/>
  <c r="AB291" i="112"/>
  <c r="AA200" i="112"/>
  <c r="V211" i="112"/>
  <c r="AB220" i="112"/>
  <c r="AC194" i="112"/>
  <c r="W211" i="112"/>
  <c r="W202" i="112"/>
  <c r="AA206" i="112"/>
  <c r="Y211" i="112"/>
  <c r="Z221" i="112"/>
  <c r="AA20" i="112"/>
  <c r="AB20" i="112"/>
  <c r="AC17" i="112"/>
  <c r="AC20" i="112"/>
  <c r="AC200" i="112"/>
  <c r="Z213" i="112"/>
  <c r="AB200" i="112"/>
  <c r="AA220" i="112"/>
  <c r="Y295" i="112"/>
  <c r="Z18" i="112"/>
  <c r="V19" i="112"/>
  <c r="V20" i="112"/>
  <c r="Z23" i="112"/>
  <c r="V192" i="112"/>
  <c r="AB195" i="112"/>
  <c r="AA196" i="112"/>
  <c r="Z199" i="112"/>
  <c r="V200" i="112"/>
  <c r="AA205" i="112"/>
  <c r="AA216" i="112"/>
  <c r="V222" i="112"/>
  <c r="Z225" i="112"/>
  <c r="Y293" i="112"/>
  <c r="W19" i="112"/>
  <c r="W20" i="112"/>
  <c r="V21" i="112"/>
  <c r="AA23" i="112"/>
  <c r="W192" i="112"/>
  <c r="AC193" i="112"/>
  <c r="AC195" i="112"/>
  <c r="AB196" i="112"/>
  <c r="AB198" i="112"/>
  <c r="AA199" i="112"/>
  <c r="W200" i="112"/>
  <c r="AC204" i="112"/>
  <c r="X205" i="112"/>
  <c r="AB216" i="112"/>
  <c r="AA219" i="112"/>
  <c r="Z293" i="112"/>
  <c r="AB15" i="112"/>
  <c r="AB18" i="112"/>
  <c r="X192" i="112"/>
  <c r="V194" i="112"/>
  <c r="Y197" i="112"/>
  <c r="AB199" i="112"/>
  <c r="AA201" i="112"/>
  <c r="V204" i="112"/>
  <c r="AB219" i="112"/>
  <c r="V290" i="112"/>
  <c r="Z291" i="112"/>
  <c r="AC295" i="112"/>
  <c r="Y14" i="112"/>
  <c r="AC18" i="112"/>
  <c r="AC19" i="112"/>
  <c r="Y192" i="112"/>
  <c r="W194" i="112"/>
  <c r="W195" i="112"/>
  <c r="Z197" i="112"/>
  <c r="V198" i="112"/>
  <c r="AC199" i="112"/>
  <c r="Y200" i="112"/>
  <c r="AB201" i="112"/>
  <c r="Z214" i="112"/>
  <c r="V216" i="112"/>
  <c r="Z218" i="112"/>
  <c r="AC219" i="112"/>
  <c r="X220" i="112"/>
  <c r="AC240" i="112"/>
  <c r="Y287" i="112"/>
  <c r="X289" i="112"/>
  <c r="AA291" i="112"/>
  <c r="W294" i="112"/>
  <c r="AA294" i="112"/>
  <c r="Z14" i="112"/>
  <c r="V18" i="112"/>
  <c r="AB28" i="112"/>
  <c r="Z192" i="112"/>
  <c r="X195" i="112"/>
  <c r="AA197" i="112"/>
  <c r="W198" i="112"/>
  <c r="AC201" i="112"/>
  <c r="AA212" i="112"/>
  <c r="AA215" i="112"/>
  <c r="W216" i="112"/>
  <c r="Y220" i="112"/>
  <c r="AC289" i="112"/>
  <c r="X290" i="112"/>
  <c r="AA292" i="112"/>
  <c r="AB294" i="112"/>
  <c r="W240" i="112"/>
  <c r="Z289" i="112"/>
  <c r="V293" i="112"/>
  <c r="AC294" i="112"/>
  <c r="AB202" i="112"/>
  <c r="V203" i="112"/>
  <c r="AB209" i="112"/>
  <c r="V294" i="112"/>
  <c r="AA28" i="112"/>
  <c r="Y196" i="112"/>
  <c r="X199" i="112"/>
  <c r="AC202" i="112"/>
  <c r="W203" i="112"/>
  <c r="Y205" i="112"/>
  <c r="V208" i="112"/>
  <c r="V221" i="112"/>
  <c r="AC222" i="112"/>
  <c r="AC291" i="112"/>
  <c r="AA210" i="112"/>
  <c r="AB210" i="112"/>
  <c r="AC13" i="112"/>
  <c r="AC24" i="112"/>
  <c r="Z219" i="112"/>
  <c r="Y16" i="112"/>
  <c r="X19" i="112"/>
  <c r="X25" i="112"/>
  <c r="W197" i="112"/>
  <c r="Y212" i="112"/>
  <c r="X238" i="112"/>
  <c r="AB295" i="112"/>
  <c r="Y13" i="112"/>
  <c r="X16" i="112"/>
  <c r="W25" i="112"/>
  <c r="V219" i="112"/>
  <c r="AC220" i="112"/>
  <c r="AC237" i="112"/>
  <c r="W238" i="112"/>
  <c r="AB289" i="112"/>
  <c r="Y292" i="112"/>
  <c r="W14" i="112"/>
  <c r="Z16" i="112"/>
  <c r="X197" i="112"/>
  <c r="Y238" i="112"/>
  <c r="X14" i="112"/>
  <c r="AA16" i="112"/>
  <c r="W17" i="112"/>
  <c r="W28" i="112"/>
  <c r="AC196" i="112"/>
  <c r="Z204" i="112"/>
  <c r="X206" i="112"/>
  <c r="AB287" i="112"/>
  <c r="AA225" i="112"/>
  <c r="W290" i="112"/>
  <c r="Z208" i="112"/>
  <c r="V212" i="112"/>
  <c r="W221" i="112"/>
  <c r="Z227" i="112"/>
  <c r="X22" i="112"/>
  <c r="AB25" i="112"/>
  <c r="AA26" i="112"/>
  <c r="AA204" i="112"/>
  <c r="W212" i="112"/>
  <c r="Z217" i="112"/>
  <c r="X221" i="112"/>
  <c r="AB26" i="112"/>
  <c r="AB204" i="112"/>
  <c r="Y207" i="112"/>
  <c r="Z209" i="112"/>
  <c r="AA217" i="112"/>
  <c r="V238" i="112"/>
  <c r="AB241" i="112"/>
  <c r="AB225" i="112"/>
  <c r="Z238" i="112"/>
  <c r="W18" i="112"/>
  <c r="W21" i="112"/>
  <c r="AA21" i="112"/>
  <c r="AB23" i="112"/>
  <c r="V26" i="112"/>
  <c r="Y27" i="112"/>
  <c r="AC27" i="112"/>
  <c r="X28" i="112"/>
  <c r="V196" i="112"/>
  <c r="Z201" i="112"/>
  <c r="Y203" i="112"/>
  <c r="W204" i="112"/>
  <c r="W208" i="112"/>
  <c r="V214" i="112"/>
  <c r="AA224" i="112"/>
  <c r="V241" i="112"/>
  <c r="V287" i="112"/>
  <c r="X288" i="112"/>
  <c r="AB288" i="112"/>
  <c r="AB292" i="112"/>
  <c r="X295" i="112"/>
  <c r="X18" i="112"/>
  <c r="X21" i="112"/>
  <c r="AB21" i="112"/>
  <c r="Z27" i="112"/>
  <c r="AB192" i="112"/>
  <c r="W196" i="112"/>
  <c r="Z200" i="112"/>
  <c r="Z203" i="112"/>
  <c r="X204" i="112"/>
  <c r="AC207" i="112"/>
  <c r="V210" i="112"/>
  <c r="AA213" i="112"/>
  <c r="W214" i="112"/>
  <c r="W222" i="112"/>
  <c r="AB224" i="112"/>
  <c r="V225" i="112"/>
  <c r="Z237" i="112"/>
  <c r="W241" i="112"/>
  <c r="W287" i="112"/>
  <c r="V292" i="112"/>
  <c r="X13" i="112"/>
  <c r="AA17" i="112"/>
  <c r="Y18" i="112"/>
  <c r="Y21" i="112"/>
  <c r="AC21" i="112"/>
  <c r="AA25" i="112"/>
  <c r="AA27" i="112"/>
  <c r="AC192" i="112"/>
  <c r="X196" i="112"/>
  <c r="AA203" i="112"/>
  <c r="Y204" i="112"/>
  <c r="Y208" i="112"/>
  <c r="AC208" i="112"/>
  <c r="W209" i="112"/>
  <c r="W210" i="112"/>
  <c r="X213" i="112"/>
  <c r="AB213" i="112"/>
  <c r="X214" i="112"/>
  <c r="AC221" i="112"/>
  <c r="W225" i="112"/>
  <c r="AB240" i="112"/>
  <c r="X241" i="112"/>
  <c r="X287" i="112"/>
  <c r="W292" i="112"/>
  <c r="Y19" i="112"/>
  <c r="AC15" i="112"/>
  <c r="AB24" i="112"/>
  <c r="W26" i="112"/>
  <c r="Z19" i="112"/>
  <c r="Z21" i="112"/>
  <c r="X26" i="112"/>
  <c r="Y26" i="112"/>
  <c r="AB14" i="112"/>
  <c r="X15" i="112"/>
  <c r="Y22" i="112"/>
  <c r="Z26" i="112"/>
  <c r="Y28" i="112"/>
  <c r="AC28" i="112"/>
  <c r="AB194" i="112"/>
  <c r="AA227" i="112"/>
  <c r="L297" i="112"/>
  <c r="L299" i="112" s="1"/>
  <c r="X207" i="112"/>
  <c r="V14" i="112"/>
  <c r="Y237" i="112"/>
  <c r="Q297" i="112"/>
  <c r="Q299" i="112" s="1"/>
  <c r="AC14" i="112"/>
  <c r="Y15" i="112"/>
  <c r="X17" i="112"/>
  <c r="V22" i="112"/>
  <c r="Z22" i="112"/>
  <c r="AC23" i="112"/>
  <c r="Z28" i="112"/>
  <c r="AA208" i="112"/>
  <c r="AC210" i="112"/>
  <c r="W217" i="112"/>
  <c r="AA218" i="112"/>
  <c r="AC225" i="112"/>
  <c r="AB227" i="112"/>
  <c r="M297" i="112"/>
  <c r="M299" i="112" s="1"/>
  <c r="W296" i="112"/>
  <c r="Z15" i="112"/>
  <c r="Y17" i="112"/>
  <c r="AA22" i="112"/>
  <c r="V23" i="112"/>
  <c r="Y24" i="112"/>
  <c r="W29" i="112"/>
  <c r="V193" i="112"/>
  <c r="Z194" i="112"/>
  <c r="AB208" i="112"/>
  <c r="V209" i="112"/>
  <c r="X217" i="112"/>
  <c r="AB218" i="112"/>
  <c r="X222" i="112"/>
  <c r="AC223" i="112"/>
  <c r="X224" i="112"/>
  <c r="V226" i="112"/>
  <c r="X296" i="112"/>
  <c r="Y193" i="112"/>
  <c r="AA238" i="112"/>
  <c r="AA13" i="112"/>
  <c r="AA15" i="112"/>
  <c r="V16" i="112"/>
  <c r="V17" i="112"/>
  <c r="Z17" i="112"/>
  <c r="AA18" i="112"/>
  <c r="AB22" i="112"/>
  <c r="W23" i="112"/>
  <c r="V24" i="112"/>
  <c r="Z24" i="112"/>
  <c r="X29" i="112"/>
  <c r="W193" i="112"/>
  <c r="AA194" i="112"/>
  <c r="AB206" i="112"/>
  <c r="V207" i="112"/>
  <c r="Y213" i="112"/>
  <c r="Y217" i="112"/>
  <c r="W226" i="112"/>
  <c r="AA19" i="112"/>
  <c r="AB13" i="112"/>
  <c r="W16" i="112"/>
  <c r="AC22" i="112"/>
  <c r="X23" i="112"/>
  <c r="AB27" i="112"/>
  <c r="Y29" i="112"/>
  <c r="X193" i="112"/>
  <c r="W207" i="112"/>
  <c r="Z215" i="112"/>
  <c r="Z224" i="112"/>
  <c r="AC292" i="112"/>
  <c r="Z193" i="112"/>
  <c r="Y198" i="112"/>
  <c r="X200" i="112"/>
  <c r="AB205" i="112"/>
  <c r="X210" i="112"/>
  <c r="V218" i="112"/>
  <c r="Z220" i="112"/>
  <c r="X226" i="112"/>
  <c r="AB226" i="112"/>
  <c r="Y239" i="112"/>
  <c r="Y241" i="112"/>
  <c r="AA287" i="112"/>
  <c r="Y296" i="112"/>
  <c r="AC296" i="112"/>
  <c r="Z195" i="112"/>
  <c r="AC197" i="112"/>
  <c r="Z198" i="112"/>
  <c r="AC205" i="112"/>
  <c r="AC213" i="112"/>
  <c r="Y225" i="112"/>
  <c r="Y226" i="112"/>
  <c r="AC226" i="112"/>
  <c r="Z241" i="112"/>
  <c r="AC288" i="112"/>
  <c r="Y290" i="112"/>
  <c r="AC290" i="112"/>
  <c r="V291" i="112"/>
  <c r="Z295" i="112"/>
  <c r="Z296" i="112"/>
  <c r="AB193" i="112"/>
  <c r="V197" i="112"/>
  <c r="AA198" i="112"/>
  <c r="X202" i="112"/>
  <c r="V205" i="112"/>
  <c r="AA207" i="112"/>
  <c r="V213" i="112"/>
  <c r="AB217" i="112"/>
  <c r="AA221" i="112"/>
  <c r="V223" i="112"/>
  <c r="Z223" i="112"/>
  <c r="AC224" i="112"/>
  <c r="Z226" i="112"/>
  <c r="W227" i="112"/>
  <c r="AA241" i="112"/>
  <c r="V288" i="112"/>
  <c r="W291" i="112"/>
  <c r="AA293" i="112"/>
  <c r="W295" i="112"/>
  <c r="AA295" i="112"/>
  <c r="X194" i="112"/>
  <c r="V201" i="112"/>
  <c r="Y202" i="112"/>
  <c r="X203" i="112"/>
  <c r="AB203" i="112"/>
  <c r="W205" i="112"/>
  <c r="V206" i="112"/>
  <c r="Z206" i="112"/>
  <c r="W213" i="112"/>
  <c r="Y214" i="112"/>
  <c r="AC214" i="112"/>
  <c r="V215" i="112"/>
  <c r="AC217" i="112"/>
  <c r="AB221" i="112"/>
  <c r="W223" i="112"/>
  <c r="AA223" i="112"/>
  <c r="Z287" i="112"/>
  <c r="W288" i="112"/>
  <c r="X291" i="112"/>
  <c r="X293" i="112"/>
  <c r="AB293" i="112"/>
  <c r="W201" i="112"/>
  <c r="AC216" i="112"/>
  <c r="V217" i="112"/>
  <c r="W219" i="112"/>
  <c r="AB223" i="112"/>
  <c r="Y227" i="112"/>
  <c r="AC293" i="112"/>
  <c r="R33" i="111"/>
  <c r="S34" i="111"/>
  <c r="V69" i="111"/>
  <c r="U76" i="111"/>
  <c r="U74" i="111"/>
  <c r="R34" i="111"/>
  <c r="R36" i="111"/>
  <c r="R73" i="111"/>
  <c r="R100" i="111"/>
  <c r="U69" i="111"/>
  <c r="R72" i="111"/>
  <c r="T76" i="111"/>
  <c r="S100" i="111"/>
  <c r="U33" i="111"/>
  <c r="W69" i="111"/>
  <c r="S72" i="111"/>
  <c r="S73" i="111"/>
  <c r="R75" i="111"/>
  <c r="S76" i="111"/>
  <c r="R70" i="111"/>
  <c r="T72" i="111"/>
  <c r="T69" i="111"/>
  <c r="U72" i="111"/>
  <c r="V34" i="111"/>
  <c r="U70" i="111"/>
  <c r="V75" i="111"/>
  <c r="U34" i="111"/>
  <c r="S35" i="111"/>
  <c r="V72" i="111"/>
  <c r="V76" i="111"/>
  <c r="T100" i="111"/>
  <c r="U35" i="111"/>
  <c r="V70" i="111"/>
  <c r="V35" i="111"/>
  <c r="T33" i="111"/>
  <c r="V74" i="111"/>
  <c r="G95" i="111"/>
  <c r="F95" i="111"/>
  <c r="S69" i="111"/>
  <c r="T73" i="111"/>
  <c r="R74" i="111"/>
  <c r="W33" i="111"/>
  <c r="U73" i="111"/>
  <c r="I95" i="111"/>
  <c r="V73" i="111"/>
  <c r="S75" i="111"/>
  <c r="K95" i="111"/>
  <c r="S74" i="111"/>
  <c r="R71" i="111"/>
  <c r="T74" i="111"/>
  <c r="R76" i="111"/>
  <c r="W74" i="111"/>
  <c r="S70" i="111"/>
  <c r="S71" i="111"/>
  <c r="T70" i="111"/>
  <c r="Q100" i="111"/>
  <c r="B215" i="112"/>
  <c r="A192" i="112"/>
  <c r="A193" i="112" s="1"/>
  <c r="A194" i="112" s="1"/>
  <c r="A195" i="112" s="1"/>
  <c r="A196" i="112" s="1"/>
  <c r="A197" i="112" s="1"/>
  <c r="A198" i="112" s="1"/>
  <c r="A199" i="112" s="1"/>
  <c r="A200" i="112" s="1"/>
  <c r="A201" i="112" s="1"/>
  <c r="A202" i="112" s="1"/>
  <c r="A203" i="112" s="1"/>
  <c r="A204" i="112" s="1"/>
  <c r="A205" i="112" s="1"/>
  <c r="A206" i="112" s="1"/>
  <c r="A207" i="112" s="1"/>
  <c r="A208" i="112" s="1"/>
  <c r="A209" i="112" s="1"/>
  <c r="G297" i="112"/>
  <c r="G299" i="112" s="1"/>
  <c r="S297" i="112"/>
  <c r="S299" i="112" s="1"/>
  <c r="R297" i="112"/>
  <c r="R299" i="112" s="1"/>
  <c r="AB12" i="112"/>
  <c r="H297" i="112"/>
  <c r="H299" i="112" s="1"/>
  <c r="T297" i="112"/>
  <c r="T299" i="112" s="1"/>
  <c r="S36" i="111"/>
  <c r="T35" i="111"/>
  <c r="T36" i="111"/>
  <c r="J95" i="111"/>
  <c r="AA192" i="112"/>
  <c r="X237" i="112"/>
  <c r="U36" i="111"/>
  <c r="T71" i="111"/>
  <c r="U75" i="111"/>
  <c r="AA237" i="112"/>
  <c r="U71" i="111"/>
  <c r="AB237" i="112"/>
  <c r="A288" i="112"/>
  <c r="A292" i="112"/>
  <c r="A293" i="112"/>
  <c r="W293" i="112"/>
  <c r="V71" i="111"/>
  <c r="I297" i="112"/>
  <c r="I299" i="112" s="1"/>
  <c r="A12" i="112"/>
  <c r="A13" i="112" s="1"/>
  <c r="A14" i="112" s="1"/>
  <c r="A15" i="112" s="1"/>
  <c r="A16" i="112" s="1"/>
  <c r="A17" i="112" s="1"/>
  <c r="A18" i="112" s="1"/>
  <c r="A19" i="112" s="1"/>
  <c r="A20" i="112" s="1"/>
  <c r="A21" i="112" s="1"/>
  <c r="A22" i="112" s="1"/>
  <c r="A23" i="112" s="1"/>
  <c r="A24" i="112" s="1"/>
  <c r="A25" i="112" s="1"/>
  <c r="A26" i="112" s="1"/>
  <c r="A27" i="112" s="1"/>
  <c r="A28" i="112" s="1"/>
  <c r="A29" i="112" s="1"/>
  <c r="Z12" i="112"/>
  <c r="V33" i="111"/>
  <c r="H95" i="111"/>
  <c r="AA12" i="112"/>
  <c r="W15" i="112"/>
  <c r="K297" i="112"/>
  <c r="K299" i="112" s="1"/>
  <c r="Z13" i="112"/>
  <c r="V199" i="112"/>
  <c r="Y223" i="112"/>
  <c r="V36" i="111"/>
  <c r="V15" i="112"/>
  <c r="A289" i="112"/>
  <c r="Y289" i="112"/>
  <c r="J297" i="112"/>
  <c r="J299" i="112" s="1"/>
  <c r="P100" i="111"/>
  <c r="D15" i="112"/>
  <c r="W22" i="112"/>
  <c r="W199" i="112"/>
  <c r="AB16" i="112"/>
  <c r="AC215" i="112"/>
  <c r="G103" i="111"/>
  <c r="G105" i="111" s="1"/>
  <c r="V12" i="112"/>
  <c r="AC16" i="112"/>
  <c r="Y20" i="112"/>
  <c r="V27" i="112"/>
  <c r="AC203" i="112"/>
  <c r="A287" i="112"/>
  <c r="Z20" i="112"/>
  <c r="W27" i="112"/>
  <c r="A238" i="112"/>
  <c r="AB238" i="112"/>
  <c r="X20" i="112"/>
  <c r="AA24" i="112"/>
  <c r="AC206" i="112"/>
  <c r="R35" i="111"/>
  <c r="T75" i="111"/>
  <c r="AC12" i="112"/>
  <c r="AB19" i="112"/>
  <c r="X27" i="112"/>
  <c r="F297" i="112"/>
  <c r="F299" i="112" s="1"/>
  <c r="A237" i="112"/>
  <c r="A294" i="112"/>
  <c r="Z294" i="112"/>
  <c r="A240" i="112"/>
  <c r="AA195" i="112"/>
  <c r="AB197" i="112"/>
  <c r="AA202" i="112"/>
  <c r="W206" i="112"/>
  <c r="AB211" i="112"/>
  <c r="W220" i="112"/>
  <c r="Y221" i="112"/>
  <c r="AA222" i="112"/>
  <c r="V237" i="112"/>
  <c r="N297" i="112"/>
  <c r="N299" i="112" s="1"/>
  <c r="A241" i="112"/>
  <c r="A296" i="112"/>
  <c r="AA296" i="112"/>
  <c r="Y194" i="112"/>
  <c r="Z202" i="112"/>
  <c r="Z222" i="112"/>
  <c r="AA193" i="112"/>
  <c r="A210" i="112"/>
  <c r="A211" i="112" s="1"/>
  <c r="A212" i="112" s="1"/>
  <c r="A213" i="112" s="1"/>
  <c r="A214" i="112" s="1"/>
  <c r="A215" i="112" s="1"/>
  <c r="A216" i="112" s="1"/>
  <c r="A217" i="112" s="1"/>
  <c r="A218" i="112" s="1"/>
  <c r="A219" i="112" s="1"/>
  <c r="A220" i="112" s="1"/>
  <c r="A221" i="112" s="1"/>
  <c r="A222" i="112" s="1"/>
  <c r="A223" i="112" s="1"/>
  <c r="A224" i="112" s="1"/>
  <c r="A225" i="112" s="1"/>
  <c r="A226" i="112" s="1"/>
  <c r="A227" i="112" s="1"/>
  <c r="AC211" i="112"/>
  <c r="AC218" i="112"/>
  <c r="AB222" i="112"/>
  <c r="A239" i="112"/>
  <c r="Z239" i="112"/>
  <c r="AC241" i="112"/>
  <c r="U297" i="112"/>
  <c r="U299" i="112" s="1"/>
  <c r="AB296" i="112"/>
  <c r="V220" i="112"/>
  <c r="X227" i="112"/>
  <c r="A291" i="112"/>
  <c r="Z207" i="112"/>
  <c r="AA239" i="112"/>
  <c r="A290" i="112"/>
  <c r="Z290" i="112"/>
  <c r="A295" i="112"/>
  <c r="X201" i="112"/>
  <c r="X209" i="112"/>
  <c r="AA226" i="112"/>
  <c r="W237" i="112"/>
  <c r="O297" i="112"/>
  <c r="O299" i="112" s="1"/>
  <c r="V240" i="112"/>
  <c r="V195" i="112"/>
  <c r="Y201" i="112"/>
  <c r="X208" i="112"/>
  <c r="Y209" i="112"/>
  <c r="X212" i="112"/>
  <c r="X223" i="112"/>
  <c r="P297" i="112"/>
  <c r="P299" i="112" s="1"/>
  <c r="V295" i="112"/>
  <c r="Y291" i="112"/>
  <c r="Z212" i="112"/>
  <c r="Y216" i="112"/>
  <c r="X219" i="112"/>
  <c r="V224" i="112"/>
  <c r="AC238" i="112"/>
  <c r="AA290" i="112"/>
  <c r="X294" i="112"/>
  <c r="Y206" i="112"/>
  <c r="AA211" i="112"/>
  <c r="Z216" i="112"/>
  <c r="Y219" i="112"/>
  <c r="W224" i="112"/>
  <c r="AB290" i="112"/>
  <c r="Y294" i="112"/>
  <c r="H103" i="111" l="1"/>
  <c r="H105" i="111" s="1"/>
  <c r="K103" i="111"/>
  <c r="K105" i="111" s="1"/>
  <c r="M103" i="111"/>
  <c r="M105" i="111" s="1"/>
  <c r="F105" i="111"/>
  <c r="O103" i="111"/>
  <c r="O105" i="111" s="1"/>
  <c r="I103" i="111"/>
  <c r="I105" i="111" s="1"/>
  <c r="D16" i="112"/>
  <c r="J103" i="111"/>
  <c r="J105" i="111" s="1"/>
  <c r="N103" i="111"/>
  <c r="N105" i="111" s="1"/>
  <c r="P103" i="111"/>
  <c r="P105" i="111" s="1"/>
  <c r="B216" i="112"/>
  <c r="Q103" i="111"/>
  <c r="Q105" i="111" s="1"/>
  <c r="L103" i="111"/>
  <c r="L105" i="111" s="1"/>
  <c r="B217" i="112" l="1"/>
  <c r="D17" i="112"/>
  <c r="D18" i="112" l="1"/>
  <c r="B218" i="112"/>
  <c r="B219" i="112" s="1"/>
  <c r="B220" i="112" s="1"/>
  <c r="B221" i="112" s="1"/>
  <c r="B222" i="112" s="1"/>
  <c r="B223" i="112" s="1"/>
  <c r="B224" i="112" s="1"/>
  <c r="B225" i="112" s="1"/>
  <c r="B226" i="112" s="1"/>
  <c r="B227" i="112" s="1"/>
  <c r="D19" i="112" l="1"/>
  <c r="D20" i="112" l="1"/>
  <c r="N228" i="112" l="1"/>
  <c r="F229" i="112"/>
  <c r="Q228" i="112"/>
  <c r="M229" i="112"/>
  <c r="N229" i="112"/>
  <c r="H228" i="112"/>
  <c r="O229" i="112"/>
  <c r="L228" i="112"/>
  <c r="L229" i="112"/>
  <c r="K229" i="112"/>
  <c r="J229" i="112"/>
  <c r="G229" i="112"/>
  <c r="M228" i="112"/>
  <c r="S228" i="112"/>
  <c r="R229" i="112"/>
  <c r="F232" i="112" l="1"/>
  <c r="M232" i="112"/>
  <c r="N232" i="112"/>
  <c r="L232" i="112"/>
  <c r="T229" i="112"/>
  <c r="P228" i="112"/>
  <c r="Q229" i="112"/>
  <c r="T228" i="112"/>
  <c r="I228" i="112"/>
  <c r="R228" i="112"/>
  <c r="H229" i="112"/>
  <c r="O228" i="112"/>
  <c r="O232" i="112" s="1"/>
  <c r="S229" i="112"/>
  <c r="S232" i="112" s="1"/>
  <c r="U229" i="112"/>
  <c r="P229" i="112"/>
  <c r="J228" i="112"/>
  <c r="U228" i="112"/>
  <c r="K228" i="112"/>
  <c r="K232" i="112" s="1"/>
  <c r="G228" i="112"/>
  <c r="G232" i="112" s="1"/>
  <c r="I229" i="112"/>
  <c r="U232" i="112" l="1"/>
  <c r="T232" i="112"/>
  <c r="B24" i="82" l="1"/>
  <c r="B23" i="82"/>
  <c r="B22" i="82"/>
  <c r="J161" i="81"/>
  <c r="E161" i="81"/>
  <c r="B161" i="81"/>
  <c r="D30" i="92"/>
  <c r="G234" i="91"/>
  <c r="E234" i="91"/>
  <c r="F234" i="91"/>
  <c r="B11" i="104" l="1"/>
  <c r="G15" i="104"/>
  <c r="F15" i="104"/>
  <c r="E15" i="104"/>
  <c r="D15" i="104"/>
  <c r="O13" i="104"/>
  <c r="G33" i="92" l="1"/>
  <c r="G32" i="92"/>
  <c r="H41" i="103"/>
  <c r="I41" i="103"/>
  <c r="J41" i="103"/>
  <c r="K41" i="103"/>
  <c r="G41" i="103"/>
  <c r="H40" i="103"/>
  <c r="I40" i="103"/>
  <c r="J40" i="103"/>
  <c r="K40" i="103"/>
  <c r="G40" i="103"/>
  <c r="H41" i="98"/>
  <c r="I41" i="98"/>
  <c r="J41" i="98"/>
  <c r="K41" i="98"/>
  <c r="G41" i="98"/>
  <c r="H40" i="98"/>
  <c r="I40" i="98"/>
  <c r="J40" i="98"/>
  <c r="K40" i="98"/>
  <c r="G40" i="98"/>
  <c r="H41" i="91"/>
  <c r="I41" i="91"/>
  <c r="J41" i="91"/>
  <c r="K41" i="91"/>
  <c r="G41" i="91"/>
  <c r="H40" i="91"/>
  <c r="I40" i="91"/>
  <c r="J40" i="91"/>
  <c r="K40" i="91"/>
  <c r="G40" i="91"/>
  <c r="L15" i="104"/>
  <c r="C15" i="104"/>
  <c r="B15" i="104"/>
  <c r="I6" i="112" l="1"/>
  <c r="I3" i="112"/>
  <c r="I2" i="112"/>
  <c r="I5" i="112"/>
  <c r="I4" i="112"/>
  <c r="G4" i="112"/>
  <c r="G2" i="112"/>
  <c r="G6" i="112"/>
  <c r="G3" i="112"/>
  <c r="G5" i="112"/>
  <c r="F3" i="112"/>
  <c r="F2" i="112"/>
  <c r="F4" i="112"/>
  <c r="F5" i="112"/>
  <c r="F6" i="112"/>
  <c r="J5" i="112"/>
  <c r="J2" i="112"/>
  <c r="J6" i="112"/>
  <c r="J4" i="112"/>
  <c r="J3" i="112"/>
  <c r="H6" i="112"/>
  <c r="H3" i="112"/>
  <c r="H4" i="112"/>
  <c r="H5" i="112"/>
  <c r="H2" i="112"/>
  <c r="I32" i="92"/>
  <c r="H33" i="92"/>
  <c r="K33" i="92"/>
  <c r="J33" i="92"/>
  <c r="I33" i="92"/>
  <c r="H32" i="92"/>
  <c r="K32" i="92"/>
  <c r="J32" i="92"/>
  <c r="K15" i="106"/>
  <c r="I15" i="106"/>
  <c r="G15" i="106"/>
  <c r="F15" i="106"/>
  <c r="E15" i="106"/>
  <c r="D15" i="106"/>
  <c r="B15" i="106"/>
  <c r="O13" i="106"/>
  <c r="F43" i="90"/>
  <c r="G19" i="111" s="1"/>
  <c r="G43" i="90"/>
  <c r="H19" i="111" s="1"/>
  <c r="H43" i="90"/>
  <c r="I19" i="111" s="1"/>
  <c r="I43" i="90"/>
  <c r="J19" i="111" s="1"/>
  <c r="E43" i="90"/>
  <c r="F19" i="111" s="1"/>
  <c r="E42" i="90"/>
  <c r="F18" i="111" s="1"/>
  <c r="F42" i="90"/>
  <c r="G18" i="111" s="1"/>
  <c r="G42" i="90"/>
  <c r="H18" i="111" s="1"/>
  <c r="H42" i="90"/>
  <c r="I18" i="111" s="1"/>
  <c r="I42" i="90"/>
  <c r="J18" i="111" s="1"/>
  <c r="F36" i="90"/>
  <c r="G15" i="111" s="1"/>
  <c r="G36" i="90"/>
  <c r="H15" i="111" s="1"/>
  <c r="H36" i="90"/>
  <c r="I15" i="111" s="1"/>
  <c r="I36" i="90"/>
  <c r="J15" i="111" s="1"/>
  <c r="E36" i="90"/>
  <c r="F15" i="111" s="1"/>
  <c r="I44" i="90" l="1"/>
  <c r="J20" i="111" s="1"/>
  <c r="H44" i="90"/>
  <c r="I20" i="111" s="1"/>
  <c r="G44" i="90"/>
  <c r="H20" i="111" s="1"/>
  <c r="F44" i="90"/>
  <c r="G20" i="111" s="1"/>
  <c r="E44" i="90"/>
  <c r="F20" i="111" s="1"/>
  <c r="P37" i="98"/>
  <c r="P37" i="103"/>
  <c r="P37" i="91"/>
  <c r="O37" i="98"/>
  <c r="B37" i="98" s="1"/>
  <c r="O37" i="103"/>
  <c r="B37" i="103" s="1"/>
  <c r="O37" i="91"/>
  <c r="B37" i="91" s="1"/>
  <c r="D44" i="90" s="1"/>
  <c r="K39" i="98"/>
  <c r="J39" i="98"/>
  <c r="I39" i="98"/>
  <c r="H39" i="98"/>
  <c r="G39" i="98"/>
  <c r="K39" i="103"/>
  <c r="J39" i="103"/>
  <c r="I39" i="103"/>
  <c r="H39" i="103"/>
  <c r="G39" i="103"/>
  <c r="K39" i="91"/>
  <c r="J39" i="91"/>
  <c r="I39" i="91"/>
  <c r="H39" i="91"/>
  <c r="G39" i="91"/>
  <c r="B125" i="81"/>
  <c r="B123" i="81"/>
  <c r="B121" i="81"/>
  <c r="B119" i="81"/>
  <c r="B117" i="81"/>
  <c r="O15" i="83"/>
  <c r="F48" i="92"/>
  <c r="B50" i="92"/>
  <c r="F51" i="92"/>
  <c r="H34" i="92"/>
  <c r="I34" i="92"/>
  <c r="J34" i="92"/>
  <c r="K34" i="92"/>
  <c r="G34" i="92"/>
  <c r="H30" i="92"/>
  <c r="I30" i="92"/>
  <c r="J30" i="92"/>
  <c r="K30" i="92"/>
  <c r="G30" i="92"/>
  <c r="H29" i="92"/>
  <c r="H31" i="92" s="1"/>
  <c r="I29" i="92"/>
  <c r="I31" i="92" s="1"/>
  <c r="J29" i="92"/>
  <c r="K29" i="92"/>
  <c r="G29" i="92"/>
  <c r="G31" i="92" s="1"/>
  <c r="D33" i="92"/>
  <c r="B32" i="92"/>
  <c r="B29" i="92"/>
  <c r="B100" i="81"/>
  <c r="B53" i="89"/>
  <c r="B43" i="89"/>
  <c r="B33" i="89"/>
  <c r="B23" i="89"/>
  <c r="B13" i="89"/>
  <c r="D12" i="89"/>
  <c r="C12" i="89"/>
  <c r="B23" i="84"/>
  <c r="B33" i="84"/>
  <c r="B43" i="84"/>
  <c r="B53" i="84"/>
  <c r="C12" i="84"/>
  <c r="B42" i="82"/>
  <c r="B151" i="83"/>
  <c r="H48" i="92"/>
  <c r="I48" i="92"/>
  <c r="G48" i="92"/>
  <c r="J48" i="92"/>
  <c r="K48" i="92"/>
  <c r="K31" i="92" l="1"/>
  <c r="J31" i="92"/>
  <c r="G50" i="92"/>
  <c r="B13" i="90"/>
  <c r="O66" i="81"/>
  <c r="P66" i="81"/>
  <c r="P65" i="81"/>
  <c r="O65" i="81"/>
  <c r="O240" i="83"/>
  <c r="O227" i="83"/>
  <c r="B23" i="83"/>
  <c r="B21" i="83"/>
  <c r="B19" i="83"/>
  <c r="B17" i="83"/>
  <c r="J11" i="90"/>
  <c r="H324" i="83" l="1"/>
  <c r="H130" i="83"/>
  <c r="B246" i="103"/>
  <c r="G241" i="103"/>
  <c r="F241" i="103" s="1"/>
  <c r="B238" i="103"/>
  <c r="D236" i="103"/>
  <c r="B236" i="103"/>
  <c r="D235" i="103"/>
  <c r="B232" i="103"/>
  <c r="B229" i="103"/>
  <c r="G241" i="98" l="1"/>
  <c r="F241" i="98" s="1"/>
  <c r="G241" i="91"/>
  <c r="F241" i="91" s="1"/>
  <c r="B238" i="98"/>
  <c r="B238" i="91"/>
  <c r="G28" i="92"/>
  <c r="B215" i="103"/>
  <c r="B214" i="103"/>
  <c r="B211" i="103"/>
  <c r="B210" i="103"/>
  <c r="B215" i="98"/>
  <c r="B214" i="98"/>
  <c r="B211" i="98"/>
  <c r="B210" i="98"/>
  <c r="B215" i="91"/>
  <c r="B214" i="91"/>
  <c r="B211" i="91"/>
  <c r="B210" i="91"/>
  <c r="I149" i="103"/>
  <c r="H149" i="103"/>
  <c r="G149" i="103"/>
  <c r="B149" i="103"/>
  <c r="B148" i="103"/>
  <c r="I145" i="103"/>
  <c r="H145" i="103"/>
  <c r="G145" i="103"/>
  <c r="B145" i="103"/>
  <c r="B144" i="103"/>
  <c r="I149" i="98"/>
  <c r="H149" i="98"/>
  <c r="G149" i="98"/>
  <c r="B149" i="98"/>
  <c r="B148" i="98"/>
  <c r="I145" i="98"/>
  <c r="H145" i="98"/>
  <c r="G145" i="98"/>
  <c r="B145" i="98"/>
  <c r="B144" i="98"/>
  <c r="I149" i="91"/>
  <c r="H149" i="91"/>
  <c r="G149" i="91"/>
  <c r="B149" i="91"/>
  <c r="B148" i="91"/>
  <c r="I145" i="91"/>
  <c r="H145" i="91"/>
  <c r="G145" i="91"/>
  <c r="B145" i="91"/>
  <c r="B144" i="91"/>
  <c r="B83" i="103" l="1"/>
  <c r="I82" i="103"/>
  <c r="H82" i="103"/>
  <c r="G82" i="103"/>
  <c r="B82" i="103"/>
  <c r="B79" i="103"/>
  <c r="I78" i="103"/>
  <c r="H78" i="103"/>
  <c r="G78" i="103"/>
  <c r="B78" i="103"/>
  <c r="H76" i="103"/>
  <c r="H80" i="103" s="1"/>
  <c r="B83" i="98"/>
  <c r="I82" i="98"/>
  <c r="H82" i="98"/>
  <c r="G82" i="98"/>
  <c r="B82" i="98"/>
  <c r="B79" i="98"/>
  <c r="I78" i="98"/>
  <c r="H78" i="98"/>
  <c r="G78" i="98"/>
  <c r="B78" i="98"/>
  <c r="H76" i="98"/>
  <c r="I82" i="91"/>
  <c r="H82" i="91"/>
  <c r="G82" i="91"/>
  <c r="D70" i="80"/>
  <c r="D69" i="80"/>
  <c r="D68" i="80"/>
  <c r="B83" i="91"/>
  <c r="B82" i="91"/>
  <c r="I78" i="91"/>
  <c r="H78" i="91"/>
  <c r="B79" i="91"/>
  <c r="B78" i="91"/>
  <c r="B92" i="91"/>
  <c r="G78" i="91"/>
  <c r="P71" i="83"/>
  <c r="D46" i="82"/>
  <c r="B46" i="82"/>
  <c r="B21" i="82"/>
  <c r="B212" i="122" l="1"/>
  <c r="B80" i="118"/>
  <c r="B212" i="116"/>
  <c r="B146" i="121"/>
  <c r="B146" i="120"/>
  <c r="B212" i="119"/>
  <c r="B146" i="118"/>
  <c r="B146" i="117"/>
  <c r="B212" i="115"/>
  <c r="B146" i="116"/>
  <c r="B80" i="120"/>
  <c r="B146" i="122"/>
  <c r="B212" i="118"/>
  <c r="B212" i="114"/>
  <c r="B146" i="115"/>
  <c r="B146" i="119"/>
  <c r="B212" i="121"/>
  <c r="B212" i="117"/>
  <c r="B146" i="114"/>
  <c r="B80" i="114"/>
  <c r="B80" i="117"/>
  <c r="B80" i="115"/>
  <c r="B80" i="116"/>
  <c r="B80" i="121"/>
  <c r="B80" i="119"/>
  <c r="B212" i="120"/>
  <c r="B80" i="122"/>
  <c r="B212" i="103"/>
  <c r="B212" i="98"/>
  <c r="B212" i="91"/>
  <c r="G76" i="103"/>
  <c r="H142" i="103"/>
  <c r="G76" i="98"/>
  <c r="H142" i="98"/>
  <c r="B80" i="91"/>
  <c r="B146" i="91"/>
  <c r="B146" i="103"/>
  <c r="B146" i="98"/>
  <c r="H80" i="98"/>
  <c r="B80" i="98"/>
  <c r="B80" i="103"/>
  <c r="H146" i="98" l="1"/>
  <c r="H208" i="98"/>
  <c r="H212" i="98" s="1"/>
  <c r="H146" i="103"/>
  <c r="H208" i="103"/>
  <c r="H212" i="103" s="1"/>
  <c r="G80" i="103"/>
  <c r="G142" i="103"/>
  <c r="G80" i="98"/>
  <c r="G142" i="98"/>
  <c r="G146" i="98" l="1"/>
  <c r="G208" i="98"/>
  <c r="G212" i="98" s="1"/>
  <c r="G146" i="103"/>
  <c r="G208" i="103"/>
  <c r="G212" i="103" s="1"/>
  <c r="B10" i="81"/>
  <c r="F37" i="90"/>
  <c r="G16" i="111" s="1"/>
  <c r="G37" i="90"/>
  <c r="H16" i="111" s="1"/>
  <c r="H37" i="90"/>
  <c r="I16" i="111" s="1"/>
  <c r="I37" i="90"/>
  <c r="J16" i="111" s="1"/>
  <c r="F38" i="90"/>
  <c r="G17" i="111" s="1"/>
  <c r="G38" i="90"/>
  <c r="H17" i="111" s="1"/>
  <c r="H38" i="90"/>
  <c r="I17" i="111" s="1"/>
  <c r="I38" i="90"/>
  <c r="J17" i="111" s="1"/>
  <c r="F45" i="90"/>
  <c r="G21" i="111" s="1"/>
  <c r="G45" i="90"/>
  <c r="H21" i="111" s="1"/>
  <c r="H45" i="90"/>
  <c r="I21" i="111" s="1"/>
  <c r="I45" i="90"/>
  <c r="J21" i="111" s="1"/>
  <c r="E45" i="90"/>
  <c r="F21" i="111" s="1"/>
  <c r="E38" i="90"/>
  <c r="F17" i="111" s="1"/>
  <c r="E37" i="90"/>
  <c r="F16" i="111" s="1"/>
  <c r="D12" i="84"/>
  <c r="P86" i="83"/>
  <c r="P185" i="83"/>
  <c r="P295" i="83" l="1"/>
  <c r="P8" i="83"/>
  <c r="O8" i="83" l="1"/>
  <c r="P240" i="83" l="1"/>
  <c r="P227" i="83"/>
  <c r="H36" i="98"/>
  <c r="H36" i="103"/>
  <c r="H36" i="91"/>
  <c r="H33" i="98"/>
  <c r="H33" i="103"/>
  <c r="H33" i="91"/>
  <c r="H29" i="98"/>
  <c r="H29" i="103"/>
  <c r="H29" i="91"/>
  <c r="B41" i="80" l="1"/>
  <c r="B42" i="80" s="1"/>
  <c r="J17" i="80"/>
  <c r="K17" i="80" s="1"/>
  <c r="J16" i="80"/>
  <c r="K16" i="80" s="1"/>
  <c r="J15" i="80"/>
  <c r="K15" i="80" s="1"/>
  <c r="J18" i="80"/>
  <c r="K18" i="80" s="1"/>
  <c r="J19" i="80"/>
  <c r="K19" i="80" s="1"/>
  <c r="J20" i="80"/>
  <c r="K20" i="80" s="1"/>
  <c r="J21" i="80"/>
  <c r="K21" i="80" s="1"/>
  <c r="J22" i="80"/>
  <c r="K22" i="80" s="1"/>
  <c r="J23" i="80"/>
  <c r="K23" i="80" s="1"/>
  <c r="J24" i="80"/>
  <c r="K24" i="80" s="1"/>
  <c r="J25" i="80"/>
  <c r="K25" i="80" s="1"/>
  <c r="J14" i="80"/>
  <c r="K14" i="80" s="1"/>
  <c r="B43" i="80"/>
  <c r="E39" i="90"/>
  <c r="B23" i="111" s="1"/>
  <c r="P282" i="83"/>
  <c r="O282" i="83"/>
  <c r="B18" i="90"/>
  <c r="E65" i="81"/>
  <c r="B6" i="82"/>
  <c r="B6" i="81"/>
  <c r="B6" i="106" l="1"/>
  <c r="B6" i="116"/>
  <c r="B6" i="115"/>
  <c r="B6" i="119"/>
  <c r="B6" i="122"/>
  <c r="B6" i="118"/>
  <c r="B6" i="114"/>
  <c r="B6" i="120"/>
  <c r="B6" i="117"/>
  <c r="B6" i="121"/>
  <c r="B6" i="98"/>
  <c r="B6" i="104"/>
  <c r="B44" i="80"/>
  <c r="B6" i="89"/>
  <c r="B6" i="92"/>
  <c r="B6" i="91"/>
  <c r="B6" i="84"/>
  <c r="B6" i="103"/>
  <c r="B6" i="83"/>
  <c r="B6" i="90"/>
  <c r="B6" i="86"/>
  <c r="D57" i="80" l="1"/>
  <c r="D56" i="80"/>
  <c r="P116" i="83"/>
  <c r="O116" i="83"/>
  <c r="O35" i="86"/>
  <c r="O100" i="83"/>
  <c r="O342" i="83"/>
  <c r="O329" i="83"/>
  <c r="O295" i="83"/>
  <c r="O86" i="83"/>
  <c r="O63" i="81"/>
  <c r="K36" i="91"/>
  <c r="J36" i="91"/>
  <c r="I36" i="91"/>
  <c r="G36" i="91"/>
  <c r="K33" i="91"/>
  <c r="J33" i="91"/>
  <c r="I33" i="91"/>
  <c r="G33" i="91"/>
  <c r="I29" i="91"/>
  <c r="F227" i="91" s="1"/>
  <c r="J29" i="91"/>
  <c r="K29" i="91"/>
  <c r="G29" i="91"/>
  <c r="O22" i="86"/>
  <c r="B163" i="83"/>
  <c r="B158" i="83"/>
  <c r="D64" i="80"/>
  <c r="D48" i="80"/>
  <c r="D49" i="80"/>
  <c r="D50" i="80"/>
  <c r="D51" i="80"/>
  <c r="D52" i="80"/>
  <c r="D47" i="80"/>
  <c r="B142" i="120" l="1"/>
  <c r="B76" i="118"/>
  <c r="B208" i="114"/>
  <c r="D242" i="114" s="1"/>
  <c r="B142" i="121"/>
  <c r="B208" i="118"/>
  <c r="D242" i="118" s="1"/>
  <c r="B142" i="117"/>
  <c r="B76" i="114"/>
  <c r="B142" i="122"/>
  <c r="B208" i="121"/>
  <c r="D242" i="121" s="1"/>
  <c r="B142" i="119"/>
  <c r="B76" i="117"/>
  <c r="B76" i="120"/>
  <c r="B142" i="116"/>
  <c r="B142" i="115"/>
  <c r="B76" i="121"/>
  <c r="B208" i="120"/>
  <c r="D242" i="120" s="1"/>
  <c r="B142" i="118"/>
  <c r="B208" i="117"/>
  <c r="D242" i="117" s="1"/>
  <c r="B76" i="115"/>
  <c r="B208" i="116"/>
  <c r="D242" i="116" s="1"/>
  <c r="B208" i="122"/>
  <c r="D242" i="122" s="1"/>
  <c r="B208" i="119"/>
  <c r="D242" i="119" s="1"/>
  <c r="B76" i="122"/>
  <c r="B76" i="119"/>
  <c r="B76" i="116"/>
  <c r="B208" i="115"/>
  <c r="D242" i="115" s="1"/>
  <c r="B142" i="114"/>
  <c r="G22" i="91"/>
  <c r="G22" i="120"/>
  <c r="G22" i="116"/>
  <c r="G22" i="115"/>
  <c r="G22" i="119"/>
  <c r="G22" i="122"/>
  <c r="G22" i="118"/>
  <c r="G22" i="117"/>
  <c r="G22" i="121"/>
  <c r="G22" i="114"/>
  <c r="B208" i="103"/>
  <c r="D242" i="103" s="1"/>
  <c r="B208" i="98"/>
  <c r="D242" i="98" s="1"/>
  <c r="B142" i="103"/>
  <c r="B142" i="98"/>
  <c r="B208" i="91"/>
  <c r="D242" i="91" s="1"/>
  <c r="B76" i="98"/>
  <c r="B76" i="103"/>
  <c r="B142" i="91"/>
  <c r="B76" i="91"/>
  <c r="D31" i="82" l="1"/>
  <c r="H215" i="91"/>
  <c r="G215" i="91"/>
  <c r="B40" i="91"/>
  <c r="D32" i="91"/>
  <c r="B202" i="91" s="1"/>
  <c r="D28" i="91"/>
  <c r="B135" i="91" s="1"/>
  <c r="B29" i="90"/>
  <c r="B9" i="90"/>
  <c r="B8" i="90"/>
  <c r="D37" i="90"/>
  <c r="D38" i="90"/>
  <c r="D36" i="90"/>
  <c r="B120" i="91" l="1"/>
  <c r="I79" i="91"/>
  <c r="I211" i="91"/>
  <c r="H79" i="91"/>
  <c r="H211" i="91"/>
  <c r="I83" i="91"/>
  <c r="I215" i="91"/>
  <c r="G79" i="91"/>
  <c r="G211" i="91"/>
  <c r="G83" i="91"/>
  <c r="H83" i="91"/>
  <c r="D36" i="92"/>
  <c r="B81" i="91"/>
  <c r="J42" i="91"/>
  <c r="H42" i="91"/>
  <c r="I42" i="91"/>
  <c r="G42" i="91"/>
  <c r="K42" i="91"/>
  <c r="B62" i="91"/>
  <c r="B66" i="91"/>
  <c r="B167" i="91"/>
  <c r="B172" i="91"/>
  <c r="B187" i="91"/>
  <c r="B95" i="91"/>
  <c r="B147" i="91" s="1"/>
  <c r="B70" i="91"/>
  <c r="B100" i="91"/>
  <c r="B177" i="91"/>
  <c r="B110" i="91"/>
  <c r="B58" i="91"/>
  <c r="B125" i="91"/>
  <c r="B162" i="91"/>
  <c r="B213" i="91" s="1"/>
  <c r="B115" i="91"/>
  <c r="B192" i="91"/>
  <c r="C225" i="91"/>
  <c r="B130" i="91"/>
  <c r="B105" i="91"/>
  <c r="B182" i="91"/>
  <c r="B54" i="91"/>
  <c r="B197" i="91"/>
  <c r="D35" i="91"/>
  <c r="B8" i="89"/>
  <c r="B19" i="92"/>
  <c r="B23" i="103"/>
  <c r="D39" i="90" s="1"/>
  <c r="G22" i="103"/>
  <c r="B22" i="103"/>
  <c r="C227" i="103"/>
  <c r="C225" i="103"/>
  <c r="C224" i="103"/>
  <c r="F222" i="103"/>
  <c r="B221" i="103"/>
  <c r="B218" i="103"/>
  <c r="B205" i="103"/>
  <c r="L198" i="103"/>
  <c r="K198" i="103"/>
  <c r="J198" i="103"/>
  <c r="I198" i="103"/>
  <c r="H198" i="103"/>
  <c r="G198" i="103"/>
  <c r="F198" i="103"/>
  <c r="E198" i="103"/>
  <c r="B198" i="103"/>
  <c r="B197" i="103"/>
  <c r="B196" i="103"/>
  <c r="L193" i="103"/>
  <c r="K193" i="103"/>
  <c r="J193" i="103"/>
  <c r="I193" i="103"/>
  <c r="H193" i="103"/>
  <c r="G193" i="103"/>
  <c r="F193" i="103"/>
  <c r="E193" i="103"/>
  <c r="B193" i="103"/>
  <c r="B192" i="103"/>
  <c r="B191" i="103"/>
  <c r="L188" i="103"/>
  <c r="K188" i="103"/>
  <c r="J188" i="103"/>
  <c r="I188" i="103"/>
  <c r="H188" i="103"/>
  <c r="G188" i="103"/>
  <c r="F188" i="103"/>
  <c r="E188" i="103"/>
  <c r="B188" i="103"/>
  <c r="B187" i="103"/>
  <c r="B186" i="103"/>
  <c r="L183" i="103"/>
  <c r="K183" i="103"/>
  <c r="J183" i="103"/>
  <c r="I183" i="103"/>
  <c r="H183" i="103"/>
  <c r="G183" i="103"/>
  <c r="F183" i="103"/>
  <c r="E183" i="103"/>
  <c r="B183" i="103"/>
  <c r="B182" i="103"/>
  <c r="B181" i="103"/>
  <c r="L178" i="103"/>
  <c r="K178" i="103"/>
  <c r="J178" i="103"/>
  <c r="I178" i="103"/>
  <c r="H178" i="103"/>
  <c r="G178" i="103"/>
  <c r="F178" i="103"/>
  <c r="E178" i="103"/>
  <c r="B178" i="103"/>
  <c r="B177" i="103"/>
  <c r="B176" i="103"/>
  <c r="L173" i="103"/>
  <c r="K173" i="103"/>
  <c r="J173" i="103"/>
  <c r="I173" i="103"/>
  <c r="H173" i="103"/>
  <c r="G173" i="103"/>
  <c r="F173" i="103"/>
  <c r="E173" i="103"/>
  <c r="B173" i="103"/>
  <c r="B172" i="103"/>
  <c r="B171" i="103"/>
  <c r="L168" i="103"/>
  <c r="K168" i="103"/>
  <c r="J168" i="103"/>
  <c r="I168" i="103"/>
  <c r="H168" i="103"/>
  <c r="G168" i="103"/>
  <c r="F168" i="103"/>
  <c r="E168" i="103"/>
  <c r="B168" i="103"/>
  <c r="B167" i="103"/>
  <c r="B166" i="103"/>
  <c r="L163" i="103"/>
  <c r="K163" i="103"/>
  <c r="J163" i="103"/>
  <c r="I163" i="103"/>
  <c r="H163" i="103"/>
  <c r="G163" i="103"/>
  <c r="F163" i="103"/>
  <c r="E163" i="103"/>
  <c r="B163" i="103"/>
  <c r="B162" i="103"/>
  <c r="B213" i="103" s="1"/>
  <c r="B161" i="103"/>
  <c r="B209" i="103" s="1"/>
  <c r="B155" i="103"/>
  <c r="B152" i="103"/>
  <c r="B139" i="103"/>
  <c r="L131" i="103"/>
  <c r="K131" i="103"/>
  <c r="J131" i="103"/>
  <c r="I131" i="103"/>
  <c r="H131" i="103"/>
  <c r="G131" i="103"/>
  <c r="F131" i="103"/>
  <c r="E131" i="103"/>
  <c r="B131" i="103"/>
  <c r="B130" i="103"/>
  <c r="B129" i="103"/>
  <c r="L126" i="103"/>
  <c r="K126" i="103"/>
  <c r="J126" i="103"/>
  <c r="I126" i="103"/>
  <c r="H126" i="103"/>
  <c r="G126" i="103"/>
  <c r="F126" i="103"/>
  <c r="E126" i="103"/>
  <c r="B126" i="103"/>
  <c r="B125" i="103"/>
  <c r="B124" i="103"/>
  <c r="L121" i="103"/>
  <c r="K121" i="103"/>
  <c r="J121" i="103"/>
  <c r="I121" i="103"/>
  <c r="H121" i="103"/>
  <c r="G121" i="103"/>
  <c r="F121" i="103"/>
  <c r="E121" i="103"/>
  <c r="B121" i="103"/>
  <c r="B120" i="103"/>
  <c r="B119" i="103"/>
  <c r="L116" i="103"/>
  <c r="K116" i="103"/>
  <c r="J116" i="103"/>
  <c r="I116" i="103"/>
  <c r="H116" i="103"/>
  <c r="G116" i="103"/>
  <c r="F116" i="103"/>
  <c r="E116" i="103"/>
  <c r="B116" i="103"/>
  <c r="B115" i="103"/>
  <c r="B114" i="103"/>
  <c r="L111" i="103"/>
  <c r="K111" i="103"/>
  <c r="J111" i="103"/>
  <c r="I111" i="103"/>
  <c r="H111" i="103"/>
  <c r="G111" i="103"/>
  <c r="F111" i="103"/>
  <c r="E111" i="103"/>
  <c r="B111" i="103"/>
  <c r="B110" i="103"/>
  <c r="B109" i="103"/>
  <c r="L106" i="103"/>
  <c r="K106" i="103"/>
  <c r="J106" i="103"/>
  <c r="I106" i="103"/>
  <c r="H106" i="103"/>
  <c r="G106" i="103"/>
  <c r="F106" i="103"/>
  <c r="E106" i="103"/>
  <c r="B106" i="103"/>
  <c r="B105" i="103"/>
  <c r="B104" i="103"/>
  <c r="L101" i="103"/>
  <c r="K101" i="103"/>
  <c r="J101" i="103"/>
  <c r="I101" i="103"/>
  <c r="H101" i="103"/>
  <c r="G101" i="103"/>
  <c r="F101" i="103"/>
  <c r="E101" i="103"/>
  <c r="B101" i="103"/>
  <c r="B100" i="103"/>
  <c r="B99" i="103"/>
  <c r="L96" i="103"/>
  <c r="K96" i="103"/>
  <c r="J96" i="103"/>
  <c r="I96" i="103"/>
  <c r="H96" i="103"/>
  <c r="G96" i="103"/>
  <c r="F96" i="103"/>
  <c r="E96" i="103"/>
  <c r="B96" i="103"/>
  <c r="B95" i="103"/>
  <c r="B147" i="103" s="1"/>
  <c r="B94" i="103"/>
  <c r="B143" i="103" s="1"/>
  <c r="B92" i="103"/>
  <c r="B159" i="103" s="1"/>
  <c r="B89" i="103"/>
  <c r="B86" i="103"/>
  <c r="B73" i="103"/>
  <c r="L71" i="103"/>
  <c r="K71" i="103"/>
  <c r="J71" i="103"/>
  <c r="I71" i="103"/>
  <c r="H71" i="103"/>
  <c r="G71" i="103"/>
  <c r="F71" i="103"/>
  <c r="E71" i="103"/>
  <c r="B71" i="103"/>
  <c r="B70" i="103"/>
  <c r="B69" i="103"/>
  <c r="P68" i="103"/>
  <c r="O68" i="103"/>
  <c r="L67" i="103"/>
  <c r="K67" i="103"/>
  <c r="J67" i="103"/>
  <c r="I67" i="103"/>
  <c r="H67" i="103"/>
  <c r="G67" i="103"/>
  <c r="F67" i="103"/>
  <c r="E67" i="103"/>
  <c r="B67" i="103"/>
  <c r="B66" i="103"/>
  <c r="B65" i="103"/>
  <c r="P64" i="103"/>
  <c r="O64" i="103"/>
  <c r="L63" i="103"/>
  <c r="K63" i="103"/>
  <c r="J63" i="103"/>
  <c r="I63" i="103"/>
  <c r="H63" i="103"/>
  <c r="G63" i="103"/>
  <c r="F63" i="103"/>
  <c r="E63" i="103"/>
  <c r="B63" i="103"/>
  <c r="B62" i="103"/>
  <c r="B61" i="103"/>
  <c r="P60" i="103"/>
  <c r="O60" i="103"/>
  <c r="L59" i="103"/>
  <c r="K59" i="103"/>
  <c r="J59" i="103"/>
  <c r="I59" i="103"/>
  <c r="H59" i="103"/>
  <c r="G59" i="103"/>
  <c r="F59" i="103"/>
  <c r="E59" i="103"/>
  <c r="B59" i="103"/>
  <c r="B58" i="103"/>
  <c r="B57" i="103"/>
  <c r="P56" i="103"/>
  <c r="O56" i="103"/>
  <c r="L55" i="103"/>
  <c r="K55" i="103"/>
  <c r="J55" i="103"/>
  <c r="I55" i="103"/>
  <c r="H55" i="103"/>
  <c r="G55" i="103"/>
  <c r="F55" i="103"/>
  <c r="E55" i="103"/>
  <c r="B55" i="103"/>
  <c r="B54" i="103"/>
  <c r="B53" i="103"/>
  <c r="P52" i="103"/>
  <c r="O52" i="103"/>
  <c r="L51" i="103"/>
  <c r="K51" i="103" s="1"/>
  <c r="B48" i="103"/>
  <c r="B45" i="103"/>
  <c r="B40" i="103"/>
  <c r="K36" i="103"/>
  <c r="J36" i="103"/>
  <c r="I36" i="103"/>
  <c r="G36" i="103"/>
  <c r="P34" i="103"/>
  <c r="O34" i="103"/>
  <c r="K33" i="103"/>
  <c r="J33" i="103"/>
  <c r="I33" i="103"/>
  <c r="G33" i="103"/>
  <c r="D32" i="103"/>
  <c r="P31" i="103"/>
  <c r="O31" i="103"/>
  <c r="B30" i="103"/>
  <c r="K29" i="103"/>
  <c r="J29" i="103"/>
  <c r="I29" i="103"/>
  <c r="F227" i="103" s="1"/>
  <c r="G29" i="103"/>
  <c r="D29" i="103"/>
  <c r="D33" i="103" s="1"/>
  <c r="D36" i="103" s="1"/>
  <c r="D28" i="103"/>
  <c r="D27" i="103"/>
  <c r="D31" i="103" s="1"/>
  <c r="B27" i="103"/>
  <c r="B26" i="103"/>
  <c r="K25" i="103"/>
  <c r="J25" i="103"/>
  <c r="G25" i="103"/>
  <c r="H25" i="103" s="1"/>
  <c r="I25" i="103" s="1"/>
  <c r="B19" i="103"/>
  <c r="B229" i="98"/>
  <c r="B152" i="98"/>
  <c r="B86" i="98"/>
  <c r="B45" i="98"/>
  <c r="B92" i="98"/>
  <c r="B40" i="98"/>
  <c r="D32" i="98"/>
  <c r="D28" i="98"/>
  <c r="B10" i="91"/>
  <c r="B19" i="98"/>
  <c r="B218" i="91"/>
  <c r="B19" i="91"/>
  <c r="B45" i="91"/>
  <c r="B86" i="91"/>
  <c r="B152" i="91"/>
  <c r="H76" i="91"/>
  <c r="H80" i="91" s="1"/>
  <c r="D65" i="80"/>
  <c r="D66" i="80"/>
  <c r="B2" i="86"/>
  <c r="D60" i="80"/>
  <c r="D61" i="80"/>
  <c r="D62" i="80"/>
  <c r="D59" i="80"/>
  <c r="B354" i="83"/>
  <c r="B266" i="83"/>
  <c r="B147" i="83"/>
  <c r="B83" i="83"/>
  <c r="B12" i="83"/>
  <c r="B4" i="82"/>
  <c r="B146" i="81"/>
  <c r="B128" i="81"/>
  <c r="B92" i="81"/>
  <c r="B86" i="81"/>
  <c r="B4" i="106" l="1"/>
  <c r="B4" i="120"/>
  <c r="B4" i="116"/>
  <c r="B4" i="115"/>
  <c r="B4" i="118"/>
  <c r="B4" i="119"/>
  <c r="B4" i="122"/>
  <c r="B4" i="117"/>
  <c r="B4" i="114"/>
  <c r="B4" i="121"/>
  <c r="G213" i="122"/>
  <c r="G147" i="121"/>
  <c r="H147" i="120"/>
  <c r="H213" i="119"/>
  <c r="G209" i="118"/>
  <c r="I147" i="117"/>
  <c r="G143" i="117"/>
  <c r="G213" i="116"/>
  <c r="G242" i="122"/>
  <c r="I143" i="122"/>
  <c r="G242" i="120"/>
  <c r="G147" i="120"/>
  <c r="G213" i="119"/>
  <c r="H147" i="117"/>
  <c r="H213" i="115"/>
  <c r="I143" i="116"/>
  <c r="G213" i="115"/>
  <c r="F242" i="122"/>
  <c r="H143" i="122"/>
  <c r="I209" i="121"/>
  <c r="F242" i="120"/>
  <c r="G147" i="117"/>
  <c r="G242" i="116"/>
  <c r="I143" i="115"/>
  <c r="I147" i="122"/>
  <c r="G143" i="122"/>
  <c r="H209" i="121"/>
  <c r="I77" i="120"/>
  <c r="G242" i="119"/>
  <c r="I143" i="119"/>
  <c r="F242" i="116"/>
  <c r="H143" i="116"/>
  <c r="H143" i="115"/>
  <c r="H147" i="122"/>
  <c r="G209" i="121"/>
  <c r="G77" i="121"/>
  <c r="I209" i="120"/>
  <c r="F242" i="119"/>
  <c r="H143" i="119"/>
  <c r="H213" i="118"/>
  <c r="I143" i="118"/>
  <c r="I147" i="116"/>
  <c r="G143" i="116"/>
  <c r="I147" i="115"/>
  <c r="G143" i="115"/>
  <c r="G209" i="122"/>
  <c r="G147" i="122"/>
  <c r="H209" i="120"/>
  <c r="I147" i="119"/>
  <c r="G143" i="119"/>
  <c r="G213" i="118"/>
  <c r="H143" i="118"/>
  <c r="I209" i="117"/>
  <c r="H147" i="116"/>
  <c r="G242" i="115"/>
  <c r="H147" i="115"/>
  <c r="G213" i="114"/>
  <c r="H213" i="121"/>
  <c r="I77" i="119"/>
  <c r="H147" i="118"/>
  <c r="G209" i="117"/>
  <c r="H77" i="116"/>
  <c r="G213" i="121"/>
  <c r="H81" i="121"/>
  <c r="G242" i="118"/>
  <c r="G147" i="118"/>
  <c r="G242" i="121"/>
  <c r="I209" i="119"/>
  <c r="H213" i="117"/>
  <c r="H143" i="114"/>
  <c r="G209" i="120"/>
  <c r="H147" i="119"/>
  <c r="I147" i="118"/>
  <c r="G143" i="118"/>
  <c r="H209" i="117"/>
  <c r="G147" i="116"/>
  <c r="F242" i="115"/>
  <c r="G147" i="115"/>
  <c r="G242" i="114"/>
  <c r="I209" i="122"/>
  <c r="H81" i="120"/>
  <c r="G147" i="119"/>
  <c r="F242" i="114"/>
  <c r="I143" i="114"/>
  <c r="G81" i="119"/>
  <c r="I209" i="116"/>
  <c r="I209" i="115"/>
  <c r="H209" i="122"/>
  <c r="F242" i="118"/>
  <c r="G143" i="121"/>
  <c r="G143" i="120"/>
  <c r="H209" i="119"/>
  <c r="I77" i="118"/>
  <c r="H143" i="117"/>
  <c r="H209" i="116"/>
  <c r="H213" i="120"/>
  <c r="G147" i="114"/>
  <c r="I147" i="121"/>
  <c r="G209" i="119"/>
  <c r="G209" i="114"/>
  <c r="H147" i="121"/>
  <c r="G242" i="117"/>
  <c r="G209" i="116"/>
  <c r="I147" i="120"/>
  <c r="F242" i="117"/>
  <c r="I143" i="117"/>
  <c r="H209" i="114"/>
  <c r="G213" i="120"/>
  <c r="H213" i="122"/>
  <c r="I209" i="118"/>
  <c r="I147" i="114"/>
  <c r="G213" i="117"/>
  <c r="H209" i="115"/>
  <c r="G143" i="114"/>
  <c r="F242" i="121"/>
  <c r="G209" i="115"/>
  <c r="H209" i="118"/>
  <c r="H213" i="116"/>
  <c r="I143" i="121"/>
  <c r="I143" i="120"/>
  <c r="H147" i="114"/>
  <c r="H143" i="121"/>
  <c r="H143" i="120"/>
  <c r="I77" i="116"/>
  <c r="G81" i="121"/>
  <c r="G81" i="120"/>
  <c r="I77" i="122"/>
  <c r="H77" i="119"/>
  <c r="H77" i="122"/>
  <c r="I213" i="118"/>
  <c r="G77" i="115"/>
  <c r="I81" i="120"/>
  <c r="H81" i="115"/>
  <c r="G81" i="114"/>
  <c r="G77" i="119"/>
  <c r="H81" i="122"/>
  <c r="I77" i="114"/>
  <c r="I77" i="117"/>
  <c r="I81" i="117"/>
  <c r="H213" i="114"/>
  <c r="I77" i="121"/>
  <c r="H77" i="114"/>
  <c r="H81" i="119"/>
  <c r="G77" i="117"/>
  <c r="H77" i="117"/>
  <c r="G81" i="117"/>
  <c r="G77" i="118"/>
  <c r="G81" i="118"/>
  <c r="I81" i="116"/>
  <c r="G77" i="122"/>
  <c r="I81" i="121"/>
  <c r="I213" i="120"/>
  <c r="I213" i="116"/>
  <c r="G77" i="114"/>
  <c r="H77" i="121"/>
  <c r="H81" i="116"/>
  <c r="I81" i="115"/>
  <c r="H77" i="120"/>
  <c r="G81" i="122"/>
  <c r="G81" i="115"/>
  <c r="H81" i="117"/>
  <c r="H81" i="114"/>
  <c r="I81" i="119"/>
  <c r="I81" i="118"/>
  <c r="I77" i="115"/>
  <c r="I81" i="122"/>
  <c r="G77" i="120"/>
  <c r="I209" i="114"/>
  <c r="H77" i="118"/>
  <c r="G77" i="116"/>
  <c r="I213" i="121"/>
  <c r="I213" i="119"/>
  <c r="I213" i="117"/>
  <c r="I213" i="115"/>
  <c r="H77" i="115"/>
  <c r="I81" i="114"/>
  <c r="G81" i="116"/>
  <c r="H81" i="118"/>
  <c r="I213" i="114"/>
  <c r="I213" i="122"/>
  <c r="B2" i="98"/>
  <c r="B2" i="117"/>
  <c r="B2" i="120"/>
  <c r="B2" i="116"/>
  <c r="B2" i="115"/>
  <c r="B2" i="119"/>
  <c r="B2" i="122"/>
  <c r="B2" i="118"/>
  <c r="B2" i="114"/>
  <c r="B2" i="121"/>
  <c r="G242" i="91"/>
  <c r="F242" i="91"/>
  <c r="D41" i="91"/>
  <c r="D38" i="91"/>
  <c r="D42" i="103"/>
  <c r="D39" i="103"/>
  <c r="B223" i="103"/>
  <c r="B235" i="103"/>
  <c r="G242" i="103"/>
  <c r="F242" i="98"/>
  <c r="F242" i="103"/>
  <c r="G242" i="98"/>
  <c r="B52" i="103"/>
  <c r="G51" i="92"/>
  <c r="H83" i="103"/>
  <c r="H215" i="103"/>
  <c r="G79" i="103"/>
  <c r="G211" i="103"/>
  <c r="I83" i="103"/>
  <c r="I215" i="103"/>
  <c r="G83" i="98"/>
  <c r="G215" i="98"/>
  <c r="H79" i="98"/>
  <c r="H211" i="98"/>
  <c r="I79" i="98"/>
  <c r="I211" i="98"/>
  <c r="G79" i="98"/>
  <c r="G211" i="98"/>
  <c r="I83" i="98"/>
  <c r="I215" i="98"/>
  <c r="I79" i="103"/>
  <c r="I211" i="103"/>
  <c r="H79" i="103"/>
  <c r="H211" i="103"/>
  <c r="H83" i="98"/>
  <c r="H215" i="98"/>
  <c r="Q231" i="112" s="1"/>
  <c r="Q232" i="112" s="1"/>
  <c r="G83" i="103"/>
  <c r="G215" i="103"/>
  <c r="H213" i="91"/>
  <c r="I213" i="98"/>
  <c r="H213" i="98"/>
  <c r="I209" i="98"/>
  <c r="G213" i="98"/>
  <c r="H209" i="98"/>
  <c r="G213" i="103"/>
  <c r="G209" i="98"/>
  <c r="I213" i="103"/>
  <c r="H213" i="103"/>
  <c r="I209" i="103"/>
  <c r="H209" i="103"/>
  <c r="G209" i="103"/>
  <c r="I147" i="103"/>
  <c r="G147" i="103"/>
  <c r="G143" i="103"/>
  <c r="I147" i="98"/>
  <c r="I147" i="91"/>
  <c r="H147" i="98"/>
  <c r="I143" i="98"/>
  <c r="H147" i="91"/>
  <c r="G147" i="98"/>
  <c r="H143" i="98"/>
  <c r="G147" i="91"/>
  <c r="G143" i="98"/>
  <c r="H147" i="103"/>
  <c r="I143" i="103"/>
  <c r="H143" i="103"/>
  <c r="G213" i="91"/>
  <c r="D35" i="98"/>
  <c r="B81" i="98"/>
  <c r="I76" i="103"/>
  <c r="D35" i="103"/>
  <c r="B81" i="103"/>
  <c r="I77" i="103"/>
  <c r="H77" i="103"/>
  <c r="G77" i="103"/>
  <c r="H81" i="103"/>
  <c r="G81" i="103"/>
  <c r="I81" i="98"/>
  <c r="I77" i="98"/>
  <c r="I81" i="103"/>
  <c r="H81" i="98"/>
  <c r="G77" i="98"/>
  <c r="G81" i="98"/>
  <c r="H77" i="98"/>
  <c r="D34" i="103"/>
  <c r="B77" i="103"/>
  <c r="B4" i="103"/>
  <c r="B4" i="104"/>
  <c r="I77" i="91"/>
  <c r="G81" i="91"/>
  <c r="I143" i="91"/>
  <c r="I209" i="91"/>
  <c r="H143" i="91"/>
  <c r="G143" i="91"/>
  <c r="H209" i="91"/>
  <c r="H77" i="91"/>
  <c r="G209" i="91"/>
  <c r="I81" i="91"/>
  <c r="G77" i="91"/>
  <c r="I213" i="91"/>
  <c r="H81" i="91"/>
  <c r="G42" i="103"/>
  <c r="H42" i="103"/>
  <c r="H42" i="98"/>
  <c r="I42" i="103"/>
  <c r="J42" i="103"/>
  <c r="K42" i="103"/>
  <c r="I42" i="98"/>
  <c r="K42" i="98"/>
  <c r="J42" i="98"/>
  <c r="G42" i="98"/>
  <c r="H142" i="91"/>
  <c r="H146" i="91" s="1"/>
  <c r="G76" i="91"/>
  <c r="B31" i="103"/>
  <c r="B56" i="103"/>
  <c r="B64" i="103"/>
  <c r="B68" i="103"/>
  <c r="B34" i="103"/>
  <c r="B60" i="103"/>
  <c r="B2" i="92"/>
  <c r="B2" i="103"/>
  <c r="B2" i="89"/>
  <c r="B2" i="91"/>
  <c r="J51" i="103"/>
  <c r="K91" i="103"/>
  <c r="K158" i="103" s="1"/>
  <c r="L91" i="103"/>
  <c r="L158" i="103" s="1"/>
  <c r="J234" i="103" s="1"/>
  <c r="I234" i="103" s="1"/>
  <c r="H234" i="103" s="1"/>
  <c r="G234" i="103" s="1"/>
  <c r="F234" i="103" s="1"/>
  <c r="B61" i="81"/>
  <c r="C29" i="81"/>
  <c r="B25" i="81"/>
  <c r="B5" i="81"/>
  <c r="C8" i="80"/>
  <c r="C6" i="80"/>
  <c r="C2" i="80"/>
  <c r="G22" i="98"/>
  <c r="B126" i="86"/>
  <c r="B385" i="83"/>
  <c r="R231" i="112" l="1"/>
  <c r="R232" i="112" s="1"/>
  <c r="P231" i="112"/>
  <c r="P232" i="112" s="1"/>
  <c r="P15" i="83"/>
  <c r="B15" i="83" s="1"/>
  <c r="P13" i="104"/>
  <c r="P13" i="106"/>
  <c r="B13" i="106" s="1"/>
  <c r="D41" i="98"/>
  <c r="D38" i="98"/>
  <c r="D40" i="103"/>
  <c r="D37" i="103"/>
  <c r="D41" i="103"/>
  <c r="D38" i="103"/>
  <c r="B13" i="104"/>
  <c r="P22" i="86"/>
  <c r="I80" i="103"/>
  <c r="I142" i="103"/>
  <c r="G142" i="91"/>
  <c r="G146" i="91" s="1"/>
  <c r="G80" i="91"/>
  <c r="P63" i="81"/>
  <c r="I51" i="103"/>
  <c r="J91" i="103"/>
  <c r="J158" i="103" s="1"/>
  <c r="H143" i="81"/>
  <c r="I232" i="112" l="1"/>
  <c r="H232" i="112"/>
  <c r="J232" i="112"/>
  <c r="I146" i="103"/>
  <c r="I208" i="103"/>
  <c r="I212" i="103" s="1"/>
  <c r="I91" i="103"/>
  <c r="I158" i="103" s="1"/>
  <c r="H51" i="103"/>
  <c r="B68" i="81"/>
  <c r="P34" i="98"/>
  <c r="P31" i="98"/>
  <c r="C227" i="98"/>
  <c r="C225" i="98"/>
  <c r="C224" i="98"/>
  <c r="F222" i="98"/>
  <c r="L198" i="98"/>
  <c r="K198" i="98"/>
  <c r="J198" i="98"/>
  <c r="I198" i="98"/>
  <c r="H198" i="98"/>
  <c r="G198" i="98"/>
  <c r="F198" i="98"/>
  <c r="E198" i="98"/>
  <c r="B198" i="98"/>
  <c r="B197" i="98"/>
  <c r="B196" i="98"/>
  <c r="L193" i="98"/>
  <c r="K193" i="98"/>
  <c r="J193" i="98"/>
  <c r="I193" i="98"/>
  <c r="H193" i="98"/>
  <c r="G193" i="98"/>
  <c r="F193" i="98"/>
  <c r="E193" i="98"/>
  <c r="B193" i="98"/>
  <c r="B192" i="98"/>
  <c r="B191" i="98"/>
  <c r="L188" i="98"/>
  <c r="K188" i="98"/>
  <c r="J188" i="98"/>
  <c r="I188" i="98"/>
  <c r="H188" i="98"/>
  <c r="G188" i="98"/>
  <c r="F188" i="98"/>
  <c r="E188" i="98"/>
  <c r="B188" i="98"/>
  <c r="B187" i="98"/>
  <c r="B186" i="98"/>
  <c r="L183" i="98"/>
  <c r="K183" i="98"/>
  <c r="J183" i="98"/>
  <c r="I183" i="98"/>
  <c r="H183" i="98"/>
  <c r="G183" i="98"/>
  <c r="F183" i="98"/>
  <c r="E183" i="98"/>
  <c r="B183" i="98"/>
  <c r="B182" i="98"/>
  <c r="B181" i="98"/>
  <c r="L178" i="98"/>
  <c r="K178" i="98"/>
  <c r="J178" i="98"/>
  <c r="I178" i="98"/>
  <c r="H178" i="98"/>
  <c r="G178" i="98"/>
  <c r="F178" i="98"/>
  <c r="E178" i="98"/>
  <c r="B178" i="98"/>
  <c r="B177" i="98"/>
  <c r="B176" i="98"/>
  <c r="L173" i="98"/>
  <c r="K173" i="98"/>
  <c r="J173" i="98"/>
  <c r="I173" i="98"/>
  <c r="H173" i="98"/>
  <c r="G173" i="98"/>
  <c r="F173" i="98"/>
  <c r="E173" i="98"/>
  <c r="B173" i="98"/>
  <c r="B172" i="98"/>
  <c r="B171" i="98"/>
  <c r="L168" i="98"/>
  <c r="K168" i="98"/>
  <c r="J168" i="98"/>
  <c r="I168" i="98"/>
  <c r="H168" i="98"/>
  <c r="G168" i="98"/>
  <c r="F168" i="98"/>
  <c r="E168" i="98"/>
  <c r="B168" i="98"/>
  <c r="B167" i="98"/>
  <c r="B166" i="98"/>
  <c r="L163" i="98"/>
  <c r="K163" i="98"/>
  <c r="J163" i="98"/>
  <c r="I163" i="98"/>
  <c r="H163" i="98"/>
  <c r="G163" i="98"/>
  <c r="F163" i="98"/>
  <c r="E163" i="98"/>
  <c r="B163" i="98"/>
  <c r="B162" i="98"/>
  <c r="B213" i="98" s="1"/>
  <c r="B161" i="98"/>
  <c r="B209" i="98" s="1"/>
  <c r="B205" i="98"/>
  <c r="L131" i="98"/>
  <c r="K131" i="98"/>
  <c r="J131" i="98"/>
  <c r="I131" i="98"/>
  <c r="H131" i="98"/>
  <c r="G131" i="98"/>
  <c r="F131" i="98"/>
  <c r="E131" i="98"/>
  <c r="B131" i="98"/>
  <c r="B130" i="98"/>
  <c r="B129" i="98"/>
  <c r="L126" i="98"/>
  <c r="K126" i="98"/>
  <c r="J126" i="98"/>
  <c r="I126" i="98"/>
  <c r="H126" i="98"/>
  <c r="G126" i="98"/>
  <c r="F126" i="98"/>
  <c r="E126" i="98"/>
  <c r="B126" i="98"/>
  <c r="B125" i="98"/>
  <c r="B124" i="98"/>
  <c r="L121" i="98"/>
  <c r="K121" i="98"/>
  <c r="J121" i="98"/>
  <c r="I121" i="98"/>
  <c r="H121" i="98"/>
  <c r="G121" i="98"/>
  <c r="F121" i="98"/>
  <c r="E121" i="98"/>
  <c r="B121" i="98"/>
  <c r="B120" i="98"/>
  <c r="B119" i="98"/>
  <c r="L116" i="98"/>
  <c r="K116" i="98"/>
  <c r="J116" i="98"/>
  <c r="I116" i="98"/>
  <c r="H116" i="98"/>
  <c r="G116" i="98"/>
  <c r="F116" i="98"/>
  <c r="E116" i="98"/>
  <c r="B116" i="98"/>
  <c r="B115" i="98"/>
  <c r="B114" i="98"/>
  <c r="L111" i="98"/>
  <c r="K111" i="98"/>
  <c r="J111" i="98"/>
  <c r="I111" i="98"/>
  <c r="H111" i="98"/>
  <c r="G111" i="98"/>
  <c r="F111" i="98"/>
  <c r="E111" i="98"/>
  <c r="B111" i="98"/>
  <c r="B110" i="98"/>
  <c r="B109" i="98"/>
  <c r="L106" i="98"/>
  <c r="K106" i="98"/>
  <c r="J106" i="98"/>
  <c r="I106" i="98"/>
  <c r="H106" i="98"/>
  <c r="G106" i="98"/>
  <c r="F106" i="98"/>
  <c r="E106" i="98"/>
  <c r="B106" i="98"/>
  <c r="B105" i="98"/>
  <c r="B104" i="98"/>
  <c r="L101" i="98"/>
  <c r="K101" i="98"/>
  <c r="J101" i="98"/>
  <c r="I101" i="98"/>
  <c r="H101" i="98"/>
  <c r="G101" i="98"/>
  <c r="F101" i="98"/>
  <c r="E101" i="98"/>
  <c r="B101" i="98"/>
  <c r="B100" i="98"/>
  <c r="B99" i="98"/>
  <c r="L96" i="98"/>
  <c r="K96" i="98"/>
  <c r="J96" i="98"/>
  <c r="I96" i="98"/>
  <c r="H96" i="98"/>
  <c r="G96" i="98"/>
  <c r="F96" i="98"/>
  <c r="E96" i="98"/>
  <c r="B96" i="98"/>
  <c r="B95" i="98"/>
  <c r="B147" i="98" s="1"/>
  <c r="B94" i="98"/>
  <c r="B143" i="98" s="1"/>
  <c r="B71" i="98"/>
  <c r="B70" i="98"/>
  <c r="B69" i="98"/>
  <c r="B67" i="98"/>
  <c r="B66" i="98"/>
  <c r="B65" i="98"/>
  <c r="B63" i="98"/>
  <c r="B62" i="98"/>
  <c r="B61" i="98"/>
  <c r="B59" i="98"/>
  <c r="B58" i="98"/>
  <c r="B57" i="98"/>
  <c r="G51" i="103" l="1"/>
  <c r="H91" i="103"/>
  <c r="H158" i="103" s="1"/>
  <c r="F51" i="103" l="1"/>
  <c r="G91" i="103"/>
  <c r="G158" i="103" s="1"/>
  <c r="E234" i="103" s="1"/>
  <c r="F222" i="91"/>
  <c r="L131" i="91"/>
  <c r="K131" i="91"/>
  <c r="J131" i="91"/>
  <c r="I131" i="91"/>
  <c r="H131" i="91"/>
  <c r="G131" i="91"/>
  <c r="F131" i="91"/>
  <c r="E131" i="91"/>
  <c r="L126" i="91"/>
  <c r="K126" i="91"/>
  <c r="J126" i="91"/>
  <c r="I126" i="91"/>
  <c r="H126" i="91"/>
  <c r="G126" i="91"/>
  <c r="F126" i="91"/>
  <c r="E126" i="91"/>
  <c r="L121" i="91"/>
  <c r="K121" i="91"/>
  <c r="J121" i="91"/>
  <c r="I121" i="91"/>
  <c r="H121" i="91"/>
  <c r="G121" i="91"/>
  <c r="F121" i="91"/>
  <c r="E121" i="91"/>
  <c r="L116" i="91"/>
  <c r="K116" i="91"/>
  <c r="J116" i="91"/>
  <c r="I116" i="91"/>
  <c r="H116" i="91"/>
  <c r="G116" i="91"/>
  <c r="F116" i="91"/>
  <c r="E116" i="91"/>
  <c r="L111" i="91"/>
  <c r="K111" i="91"/>
  <c r="J111" i="91"/>
  <c r="I111" i="91"/>
  <c r="H111" i="91"/>
  <c r="G111" i="91"/>
  <c r="F111" i="91"/>
  <c r="E111" i="91"/>
  <c r="L106" i="91"/>
  <c r="K106" i="91"/>
  <c r="J106" i="91"/>
  <c r="I106" i="91"/>
  <c r="H106" i="91"/>
  <c r="G106" i="91"/>
  <c r="F106" i="91"/>
  <c r="E106" i="91"/>
  <c r="L101" i="91"/>
  <c r="K101" i="91"/>
  <c r="J101" i="91"/>
  <c r="I101" i="91"/>
  <c r="H101" i="91"/>
  <c r="G101" i="91"/>
  <c r="F101" i="91"/>
  <c r="E101" i="91"/>
  <c r="L71" i="91"/>
  <c r="K71" i="91"/>
  <c r="J71" i="91"/>
  <c r="I71" i="91"/>
  <c r="H71" i="91"/>
  <c r="G71" i="91"/>
  <c r="F71" i="91"/>
  <c r="E71" i="91"/>
  <c r="L67" i="91"/>
  <c r="K67" i="91"/>
  <c r="J67" i="91"/>
  <c r="I67" i="91"/>
  <c r="H67" i="91"/>
  <c r="G67" i="91"/>
  <c r="F67" i="91"/>
  <c r="E67" i="91"/>
  <c r="L63" i="91"/>
  <c r="K63" i="91"/>
  <c r="J63" i="91"/>
  <c r="I63" i="91"/>
  <c r="H63" i="91"/>
  <c r="G63" i="91"/>
  <c r="F63" i="91"/>
  <c r="E63" i="91"/>
  <c r="L59" i="91"/>
  <c r="K59" i="91"/>
  <c r="J59" i="91"/>
  <c r="I59" i="91"/>
  <c r="H59" i="91"/>
  <c r="G59" i="91"/>
  <c r="F59" i="91"/>
  <c r="E59" i="91"/>
  <c r="F55" i="91"/>
  <c r="G55" i="91"/>
  <c r="H55" i="91"/>
  <c r="I55" i="91"/>
  <c r="J55" i="91"/>
  <c r="K55" i="91"/>
  <c r="L55" i="91"/>
  <c r="E55" i="91"/>
  <c r="B23" i="91"/>
  <c r="P35" i="86"/>
  <c r="P309" i="83"/>
  <c r="P31" i="82"/>
  <c r="O31" i="82"/>
  <c r="B12" i="90"/>
  <c r="D236" i="98"/>
  <c r="B236" i="98"/>
  <c r="D235" i="98"/>
  <c r="L71" i="98"/>
  <c r="K71" i="98"/>
  <c r="J71" i="98"/>
  <c r="I71" i="98"/>
  <c r="H71" i="98"/>
  <c r="G71" i="98"/>
  <c r="F71" i="98"/>
  <c r="E71" i="98"/>
  <c r="L67" i="98"/>
  <c r="K67" i="98"/>
  <c r="J67" i="98"/>
  <c r="I67" i="98"/>
  <c r="H67" i="98"/>
  <c r="G67" i="98"/>
  <c r="F67" i="98"/>
  <c r="E67" i="98"/>
  <c r="L63" i="98"/>
  <c r="K63" i="98"/>
  <c r="J63" i="98"/>
  <c r="I63" i="98"/>
  <c r="H63" i="98"/>
  <c r="G63" i="98"/>
  <c r="F63" i="98"/>
  <c r="E63" i="98"/>
  <c r="L59" i="98"/>
  <c r="K59" i="98"/>
  <c r="J59" i="98"/>
  <c r="I59" i="98"/>
  <c r="H59" i="98"/>
  <c r="G59" i="98"/>
  <c r="F59" i="98"/>
  <c r="E59" i="98"/>
  <c r="L55" i="98"/>
  <c r="K55" i="98"/>
  <c r="J55" i="98"/>
  <c r="I55" i="98"/>
  <c r="H55" i="98"/>
  <c r="G55" i="98"/>
  <c r="F55" i="98"/>
  <c r="E55" i="98"/>
  <c r="B55" i="98"/>
  <c r="B54" i="98"/>
  <c r="B53" i="98"/>
  <c r="L51" i="98"/>
  <c r="K36" i="98"/>
  <c r="J36" i="98"/>
  <c r="I36" i="98"/>
  <c r="G36" i="98"/>
  <c r="K33" i="98"/>
  <c r="J33" i="98"/>
  <c r="I33" i="98"/>
  <c r="G33" i="98"/>
  <c r="B30" i="98"/>
  <c r="K29" i="98"/>
  <c r="J29" i="98"/>
  <c r="I29" i="98"/>
  <c r="F227" i="98" s="1"/>
  <c r="G29" i="98"/>
  <c r="D29" i="98"/>
  <c r="D33" i="98" s="1"/>
  <c r="D36" i="98" s="1"/>
  <c r="D27" i="98"/>
  <c r="D31" i="98" s="1"/>
  <c r="B27" i="98"/>
  <c r="B26" i="98"/>
  <c r="K25" i="98"/>
  <c r="I76" i="98" s="1"/>
  <c r="J25" i="98"/>
  <c r="G25" i="98"/>
  <c r="L198" i="91"/>
  <c r="K198" i="91"/>
  <c r="J198" i="91"/>
  <c r="I198" i="91"/>
  <c r="H198" i="91"/>
  <c r="G198" i="91"/>
  <c r="F198" i="91"/>
  <c r="E198" i="91"/>
  <c r="L193" i="91"/>
  <c r="K193" i="91"/>
  <c r="J193" i="91"/>
  <c r="I193" i="91"/>
  <c r="H193" i="91"/>
  <c r="G193" i="91"/>
  <c r="F193" i="91"/>
  <c r="E193" i="91"/>
  <c r="L188" i="91"/>
  <c r="K188" i="91"/>
  <c r="J188" i="91"/>
  <c r="I188" i="91"/>
  <c r="H188" i="91"/>
  <c r="G188" i="91"/>
  <c r="F188" i="91"/>
  <c r="E188" i="91"/>
  <c r="L183" i="91"/>
  <c r="K183" i="91"/>
  <c r="J183" i="91"/>
  <c r="I183" i="91"/>
  <c r="H183" i="91"/>
  <c r="G183" i="91"/>
  <c r="F183" i="91"/>
  <c r="E183" i="91"/>
  <c r="L178" i="91"/>
  <c r="K178" i="91"/>
  <c r="J178" i="91"/>
  <c r="I178" i="91"/>
  <c r="H178" i="91"/>
  <c r="G178" i="91"/>
  <c r="F178" i="91"/>
  <c r="E178" i="91"/>
  <c r="L173" i="91"/>
  <c r="K173" i="91"/>
  <c r="J173" i="91"/>
  <c r="I173" i="91"/>
  <c r="H173" i="91"/>
  <c r="G173" i="91"/>
  <c r="F173" i="91"/>
  <c r="E173" i="91"/>
  <c r="L168" i="91"/>
  <c r="K168" i="91"/>
  <c r="J168" i="91"/>
  <c r="I168" i="91"/>
  <c r="H168" i="91"/>
  <c r="G168" i="91"/>
  <c r="F168" i="91"/>
  <c r="E168" i="91"/>
  <c r="L163" i="91"/>
  <c r="K163" i="91"/>
  <c r="J163" i="91"/>
  <c r="I163" i="91"/>
  <c r="H163" i="91"/>
  <c r="G163" i="91"/>
  <c r="F163" i="91"/>
  <c r="E163" i="91"/>
  <c r="B133" i="83"/>
  <c r="B132" i="83"/>
  <c r="B131" i="83"/>
  <c r="J46" i="83"/>
  <c r="G46" i="83"/>
  <c r="E46" i="83"/>
  <c r="C46" i="83"/>
  <c r="D42" i="98" l="1"/>
  <c r="D39" i="98"/>
  <c r="I80" i="98"/>
  <c r="I142" i="98"/>
  <c r="D34" i="98"/>
  <c r="B77" i="98"/>
  <c r="F91" i="103"/>
  <c r="F158" i="103" s="1"/>
  <c r="E51" i="103"/>
  <c r="E91" i="103" s="1"/>
  <c r="E158" i="103" s="1"/>
  <c r="B223" i="98"/>
  <c r="B235" i="98"/>
  <c r="H25" i="98"/>
  <c r="K51" i="98"/>
  <c r="J51" i="98" s="1"/>
  <c r="I51" i="98" s="1"/>
  <c r="H51" i="98" s="1"/>
  <c r="G51" i="98" s="1"/>
  <c r="F51" i="98" s="1"/>
  <c r="E51" i="98" s="1"/>
  <c r="E91" i="98" s="1"/>
  <c r="E158" i="98" s="1"/>
  <c r="L91" i="98"/>
  <c r="D40" i="98" l="1"/>
  <c r="D37" i="98"/>
  <c r="I146" i="98"/>
  <c r="I208" i="98"/>
  <c r="L158" i="98"/>
  <c r="G91" i="98"/>
  <c r="G158" i="98" s="1"/>
  <c r="E234" i="98" s="1"/>
  <c r="K91" i="98"/>
  <c r="K158" i="98" s="1"/>
  <c r="I25" i="98"/>
  <c r="F91" i="98"/>
  <c r="F158" i="98" s="1"/>
  <c r="I91" i="98"/>
  <c r="I158" i="98" s="1"/>
  <c r="H91" i="98"/>
  <c r="H158" i="98" s="1"/>
  <c r="J91" i="98"/>
  <c r="J158" i="98" s="1"/>
  <c r="I212" i="98" l="1"/>
  <c r="J234" i="98"/>
  <c r="I234" i="98" s="1"/>
  <c r="H234" i="98" s="1"/>
  <c r="G234" i="98" s="1"/>
  <c r="F234" i="98" s="1"/>
  <c r="K27" i="92"/>
  <c r="K26" i="92"/>
  <c r="K50" i="92" s="1"/>
  <c r="J27" i="92"/>
  <c r="J26" i="92"/>
  <c r="J50" i="92" s="1"/>
  <c r="K24" i="92"/>
  <c r="K46" i="92" s="1"/>
  <c r="J24" i="92"/>
  <c r="J46" i="92" s="1"/>
  <c r="K37" i="92"/>
  <c r="K40" i="92"/>
  <c r="P14" i="90"/>
  <c r="O14" i="90"/>
  <c r="J37" i="92"/>
  <c r="J40" i="92"/>
  <c r="J28" i="92" l="1"/>
  <c r="K28" i="92"/>
  <c r="B143" i="86" l="1"/>
  <c r="B129" i="86"/>
  <c r="I34" i="90" l="1"/>
  <c r="H34" i="90"/>
  <c r="K25" i="91" l="1"/>
  <c r="J25" i="91"/>
  <c r="B26" i="91"/>
  <c r="I54" i="86"/>
  <c r="H54" i="86"/>
  <c r="K103" i="86"/>
  <c r="J103" i="86"/>
  <c r="K110" i="86"/>
  <c r="J7" i="112" s="1"/>
  <c r="J110" i="86"/>
  <c r="I7" i="112" s="1"/>
  <c r="J160" i="81"/>
  <c r="O185" i="83"/>
  <c r="I76" i="91" l="1"/>
  <c r="I80" i="91" s="1"/>
  <c r="B246" i="98"/>
  <c r="B232" i="98"/>
  <c r="B221" i="98"/>
  <c r="B218" i="98"/>
  <c r="B155" i="98"/>
  <c r="B139" i="98"/>
  <c r="B159" i="98"/>
  <c r="B89" i="98"/>
  <c r="B73" i="98"/>
  <c r="P68" i="98"/>
  <c r="O68" i="98"/>
  <c r="P64" i="98"/>
  <c r="O64" i="98"/>
  <c r="P60" i="98"/>
  <c r="O60" i="98"/>
  <c r="P56" i="98"/>
  <c r="O56" i="98"/>
  <c r="P52" i="98"/>
  <c r="O52" i="98"/>
  <c r="B48" i="98"/>
  <c r="O34" i="98"/>
  <c r="O31" i="98"/>
  <c r="B31" i="98" s="1"/>
  <c r="B22" i="98"/>
  <c r="B85" i="86"/>
  <c r="B71" i="86"/>
  <c r="I142" i="91" l="1"/>
  <c r="I146" i="91" s="1"/>
  <c r="B52" i="98"/>
  <c r="B68" i="98"/>
  <c r="D296" i="112" s="1"/>
  <c r="B64" i="98"/>
  <c r="D295" i="112" s="1"/>
  <c r="B60" i="98"/>
  <c r="D294" i="112" s="1"/>
  <c r="B56" i="98"/>
  <c r="D293" i="112" s="1"/>
  <c r="B34" i="98"/>
  <c r="K51" i="92" l="1"/>
  <c r="O82" i="92" l="1"/>
  <c r="O68" i="92"/>
  <c r="O357" i="83"/>
  <c r="O309" i="83"/>
  <c r="B309" i="83" s="1"/>
  <c r="O269" i="83"/>
  <c r="O199" i="83"/>
  <c r="O135" i="83"/>
  <c r="O71" i="83"/>
  <c r="P82" i="92"/>
  <c r="P68" i="92"/>
  <c r="P357" i="83"/>
  <c r="P342" i="83"/>
  <c r="P329" i="83"/>
  <c r="P269" i="83"/>
  <c r="P199" i="83"/>
  <c r="P135" i="83"/>
  <c r="P100" i="83"/>
  <c r="J51" i="92" l="1"/>
  <c r="G40" i="92" l="1"/>
  <c r="H37" i="92"/>
  <c r="G37" i="92"/>
  <c r="I27" i="92"/>
  <c r="H27" i="92"/>
  <c r="I26" i="92"/>
  <c r="I50" i="92" s="1"/>
  <c r="H26" i="92"/>
  <c r="H50" i="92" s="1"/>
  <c r="L96" i="91"/>
  <c r="K96" i="91"/>
  <c r="J96" i="91"/>
  <c r="I96" i="91"/>
  <c r="H96" i="91"/>
  <c r="G96" i="91"/>
  <c r="F96" i="91"/>
  <c r="E96" i="91"/>
  <c r="H28" i="92" l="1"/>
  <c r="I28" i="92"/>
  <c r="B160" i="81" l="1"/>
  <c r="E160" i="81"/>
  <c r="B246" i="91" l="1"/>
  <c r="B223" i="91" l="1"/>
  <c r="B235" i="91" s="1"/>
  <c r="B221" i="91"/>
  <c r="B22" i="86"/>
  <c r="B236" i="91"/>
  <c r="B232" i="91"/>
  <c r="B229" i="91"/>
  <c r="B155" i="91"/>
  <c r="B49" i="115" l="1"/>
  <c r="B156" i="121"/>
  <c r="B49" i="116"/>
  <c r="B49" i="122"/>
  <c r="B156" i="120"/>
  <c r="B49" i="119"/>
  <c r="B156" i="117"/>
  <c r="B49" i="118"/>
  <c r="B156" i="116"/>
  <c r="B156" i="115"/>
  <c r="B156" i="119"/>
  <c r="B156" i="118"/>
  <c r="B49" i="114"/>
  <c r="B156" i="122"/>
  <c r="B156" i="114"/>
  <c r="B49" i="117"/>
  <c r="B49" i="120"/>
  <c r="B49" i="121"/>
  <c r="B156" i="103"/>
  <c r="B101" i="86"/>
  <c r="B117" i="86"/>
  <c r="B49" i="103"/>
  <c r="B38" i="86"/>
  <c r="B156" i="98"/>
  <c r="B49" i="98"/>
  <c r="B49" i="91"/>
  <c r="B156" i="91"/>
  <c r="B52" i="86"/>
  <c r="B73" i="91"/>
  <c r="B171" i="83"/>
  <c r="D53" i="82" l="1"/>
  <c r="B53" i="82"/>
  <c r="D49" i="82"/>
  <c r="B49" i="82"/>
  <c r="D56" i="82"/>
  <c r="B56" i="82"/>
  <c r="B45" i="82"/>
  <c r="L51" i="91" l="1"/>
  <c r="K51" i="91" l="1"/>
  <c r="J51" i="91" s="1"/>
  <c r="I51" i="91" s="1"/>
  <c r="H51" i="91" s="1"/>
  <c r="G51" i="91" s="1"/>
  <c r="F51" i="91" s="1"/>
  <c r="L91" i="91"/>
  <c r="B153" i="83"/>
  <c r="B150" i="83"/>
  <c r="I208" i="91" l="1"/>
  <c r="I212" i="91" s="1"/>
  <c r="M10" i="112"/>
  <c r="U10" i="112" s="1"/>
  <c r="AC10" i="112" s="1"/>
  <c r="J91" i="91"/>
  <c r="I91" i="91"/>
  <c r="H91" i="91"/>
  <c r="G91" i="91"/>
  <c r="K91" i="91"/>
  <c r="E51" i="91"/>
  <c r="F91" i="91"/>
  <c r="L158" i="91"/>
  <c r="P69" i="91"/>
  <c r="O69" i="91"/>
  <c r="P65" i="91"/>
  <c r="O65" i="91"/>
  <c r="P61" i="91"/>
  <c r="O61" i="91"/>
  <c r="P57" i="91"/>
  <c r="O57" i="91"/>
  <c r="P53" i="91"/>
  <c r="O53" i="91"/>
  <c r="F158" i="91" l="1"/>
  <c r="G10" i="112"/>
  <c r="O10" i="112" s="1"/>
  <c r="W10" i="112" s="1"/>
  <c r="I158" i="91"/>
  <c r="J10" i="112"/>
  <c r="R10" i="112" s="1"/>
  <c r="Z10" i="112" s="1"/>
  <c r="K158" i="91"/>
  <c r="L10" i="112"/>
  <c r="T10" i="112" s="1"/>
  <c r="AB10" i="112" s="1"/>
  <c r="G158" i="91"/>
  <c r="H10" i="112"/>
  <c r="P10" i="112" s="1"/>
  <c r="X10" i="112" s="1"/>
  <c r="H158" i="91"/>
  <c r="I10" i="112"/>
  <c r="Q10" i="112" s="1"/>
  <c r="Y10" i="112" s="1"/>
  <c r="J158" i="91"/>
  <c r="K10" i="112"/>
  <c r="S10" i="112" s="1"/>
  <c r="AA10" i="112" s="1"/>
  <c r="O116" i="86"/>
  <c r="P116" i="86"/>
  <c r="E91" i="91"/>
  <c r="E158" i="91" l="1"/>
  <c r="F10" i="112"/>
  <c r="N10" i="112" s="1"/>
  <c r="V10" i="112" s="1"/>
  <c r="B22" i="91"/>
  <c r="B96" i="92" l="1"/>
  <c r="B82" i="92"/>
  <c r="B68" i="92"/>
  <c r="B55" i="92"/>
  <c r="B51" i="92"/>
  <c r="G46" i="92"/>
  <c r="B44" i="92"/>
  <c r="I40" i="92"/>
  <c r="H40" i="92"/>
  <c r="D40" i="92"/>
  <c r="D38" i="92"/>
  <c r="B38" i="92"/>
  <c r="I37" i="92"/>
  <c r="D37" i="92"/>
  <c r="D35" i="92"/>
  <c r="B35" i="92"/>
  <c r="D45" i="90" s="1"/>
  <c r="D28" i="92"/>
  <c r="D26" i="92"/>
  <c r="B26" i="92"/>
  <c r="G24" i="92"/>
  <c r="H24" i="92" s="1"/>
  <c r="I24" i="92" s="1"/>
  <c r="B22" i="92"/>
  <c r="B89" i="91"/>
  <c r="B68" i="91"/>
  <c r="B64" i="91"/>
  <c r="B60" i="91"/>
  <c r="B56" i="91"/>
  <c r="B52" i="91"/>
  <c r="B48" i="91"/>
  <c r="P34" i="91"/>
  <c r="O34" i="91"/>
  <c r="P31" i="91"/>
  <c r="O31" i="91"/>
  <c r="B30" i="91"/>
  <c r="D29" i="91"/>
  <c r="B136" i="91" s="1"/>
  <c r="D27" i="91"/>
  <c r="B134" i="91" s="1"/>
  <c r="B27" i="91"/>
  <c r="G25" i="91"/>
  <c r="B17" i="91"/>
  <c r="B17" i="103" s="1"/>
  <c r="D31" i="92" l="1"/>
  <c r="D34" i="92"/>
  <c r="D29" i="92"/>
  <c r="D32" i="92"/>
  <c r="D31" i="91"/>
  <c r="B201" i="91" s="1"/>
  <c r="B94" i="91"/>
  <c r="B143" i="91" s="1"/>
  <c r="B119" i="91"/>
  <c r="B104" i="91"/>
  <c r="B109" i="91"/>
  <c r="B129" i="91"/>
  <c r="B99" i="91"/>
  <c r="B124" i="91"/>
  <c r="C224" i="91"/>
  <c r="B114" i="91"/>
  <c r="D33" i="91"/>
  <c r="B203" i="91" s="1"/>
  <c r="B106" i="91"/>
  <c r="B116" i="91"/>
  <c r="B131" i="91"/>
  <c r="C227" i="91"/>
  <c r="B101" i="91"/>
  <c r="B111" i="91"/>
  <c r="B96" i="91"/>
  <c r="B126" i="91"/>
  <c r="B121" i="91"/>
  <c r="B17" i="92"/>
  <c r="B17" i="98"/>
  <c r="B34" i="91"/>
  <c r="D43" i="90" s="1"/>
  <c r="B31" i="91"/>
  <c r="D42" i="90" s="1"/>
  <c r="B159" i="91"/>
  <c r="H51" i="92"/>
  <c r="I51" i="92"/>
  <c r="H46" i="92"/>
  <c r="I46" i="92" s="1"/>
  <c r="H25" i="91"/>
  <c r="B35" i="86"/>
  <c r="D36" i="91" l="1"/>
  <c r="B198" i="91"/>
  <c r="B183" i="91"/>
  <c r="B168" i="91"/>
  <c r="B63" i="91"/>
  <c r="B193" i="91"/>
  <c r="B55" i="91"/>
  <c r="B178" i="91"/>
  <c r="B71" i="91"/>
  <c r="B188" i="91"/>
  <c r="B173" i="91"/>
  <c r="B67" i="91"/>
  <c r="B163" i="91"/>
  <c r="B59" i="91"/>
  <c r="D236" i="91"/>
  <c r="D235" i="91"/>
  <c r="D34" i="91"/>
  <c r="B186" i="91"/>
  <c r="B171" i="91"/>
  <c r="B65" i="91"/>
  <c r="B196" i="91"/>
  <c r="B53" i="91"/>
  <c r="B181" i="91"/>
  <c r="B77" i="91"/>
  <c r="B166" i="91"/>
  <c r="B61" i="91"/>
  <c r="B176" i="91"/>
  <c r="B69" i="91"/>
  <c r="B57" i="91"/>
  <c r="B191" i="91"/>
  <c r="B161" i="91"/>
  <c r="B209" i="91" s="1"/>
  <c r="I25" i="91"/>
  <c r="D40" i="91" l="1"/>
  <c r="D37" i="91"/>
  <c r="D42" i="91"/>
  <c r="D39" i="91"/>
  <c r="G208" i="91"/>
  <c r="H208" i="91"/>
  <c r="H212" i="91" s="1"/>
  <c r="G212" i="91" l="1"/>
  <c r="B135" i="83"/>
  <c r="B129" i="83"/>
  <c r="B100" i="83"/>
  <c r="E34" i="90" l="1"/>
  <c r="B31" i="90"/>
  <c r="B16" i="90"/>
  <c r="G15" i="90"/>
  <c r="F15" i="90"/>
  <c r="E15" i="90"/>
  <c r="D15" i="90"/>
  <c r="C15" i="90"/>
  <c r="B15" i="90"/>
  <c r="B123" i="86"/>
  <c r="B122" i="86"/>
  <c r="B121" i="86"/>
  <c r="B120" i="86"/>
  <c r="B119" i="86"/>
  <c r="B116" i="86"/>
  <c r="B113" i="86"/>
  <c r="I110" i="86"/>
  <c r="H7" i="112" s="1"/>
  <c r="H110" i="86"/>
  <c r="G7" i="112" s="1"/>
  <c r="G110" i="86"/>
  <c r="F7" i="112" s="1"/>
  <c r="B110" i="86"/>
  <c r="B109" i="86"/>
  <c r="B108" i="86"/>
  <c r="B107" i="86"/>
  <c r="B106" i="86"/>
  <c r="B105" i="86"/>
  <c r="G103" i="86"/>
  <c r="B100" i="86"/>
  <c r="B97" i="86"/>
  <c r="B58" i="86"/>
  <c r="B56" i="86"/>
  <c r="E54" i="86"/>
  <c r="B51" i="86"/>
  <c r="B21" i="86"/>
  <c r="B18" i="86"/>
  <c r="B16" i="86"/>
  <c r="B15" i="86"/>
  <c r="B14" i="86"/>
  <c r="B13" i="86"/>
  <c r="B12" i="86"/>
  <c r="P10" i="86"/>
  <c r="B10" i="86" s="1"/>
  <c r="B13" i="84"/>
  <c r="B10" i="84"/>
  <c r="B10" i="89" s="1"/>
  <c r="B8" i="84"/>
  <c r="B371" i="83"/>
  <c r="B357" i="83"/>
  <c r="B342" i="83"/>
  <c r="B329" i="83"/>
  <c r="B327" i="83"/>
  <c r="B326" i="83"/>
  <c r="B325" i="83"/>
  <c r="B323" i="83"/>
  <c r="B295" i="83"/>
  <c r="B282" i="83"/>
  <c r="B269" i="83"/>
  <c r="B253" i="83"/>
  <c r="B240" i="83"/>
  <c r="B227" i="83"/>
  <c r="B214" i="83"/>
  <c r="B212" i="83"/>
  <c r="B199" i="83"/>
  <c r="B185" i="83"/>
  <c r="B116" i="83"/>
  <c r="B86" i="83"/>
  <c r="B71" i="83"/>
  <c r="B41" i="83"/>
  <c r="B28" i="83"/>
  <c r="B10" i="83"/>
  <c r="B9" i="83"/>
  <c r="B8" i="83"/>
  <c r="B29" i="82"/>
  <c r="L27" i="82"/>
  <c r="K27" i="82"/>
  <c r="J27" i="82"/>
  <c r="I27" i="82"/>
  <c r="H27" i="82"/>
  <c r="G27" i="82"/>
  <c r="F27" i="82"/>
  <c r="E27" i="82"/>
  <c r="D27" i="82"/>
  <c r="B27" i="82"/>
  <c r="L19" i="82"/>
  <c r="K19" i="82"/>
  <c r="J19" i="82"/>
  <c r="I19" i="82"/>
  <c r="H19" i="82"/>
  <c r="G19" i="82"/>
  <c r="F19" i="82"/>
  <c r="E19" i="82"/>
  <c r="D19" i="82"/>
  <c r="B19" i="82"/>
  <c r="B15" i="82"/>
  <c r="B12" i="82"/>
  <c r="B10" i="82"/>
  <c r="L8" i="82"/>
  <c r="K8" i="82"/>
  <c r="J8" i="82"/>
  <c r="I8" i="82"/>
  <c r="H8" i="82"/>
  <c r="G8" i="82"/>
  <c r="F8" i="82"/>
  <c r="E8" i="82"/>
  <c r="D8" i="82"/>
  <c r="B8" i="82"/>
  <c r="J159" i="81"/>
  <c r="E159" i="81"/>
  <c r="B159" i="81"/>
  <c r="B157" i="81"/>
  <c r="L155" i="81"/>
  <c r="K155" i="81"/>
  <c r="J155" i="81"/>
  <c r="I155" i="81"/>
  <c r="H155" i="81"/>
  <c r="F155" i="81"/>
  <c r="E155" i="81"/>
  <c r="D155" i="81"/>
  <c r="C155" i="81"/>
  <c r="B150" i="81"/>
  <c r="B152" i="81"/>
  <c r="B149" i="81"/>
  <c r="B148" i="81"/>
  <c r="L146" i="81"/>
  <c r="K146" i="81"/>
  <c r="J146" i="81"/>
  <c r="I146" i="81"/>
  <c r="H146" i="81"/>
  <c r="F146" i="81"/>
  <c r="E146" i="81"/>
  <c r="D146" i="81"/>
  <c r="C146" i="81"/>
  <c r="B138" i="81"/>
  <c r="B136" i="81"/>
  <c r="B134" i="81"/>
  <c r="B132" i="81"/>
  <c r="B130" i="81"/>
  <c r="B105" i="81"/>
  <c r="B104" i="81"/>
  <c r="B98" i="81"/>
  <c r="B96" i="81"/>
  <c r="B94" i="81"/>
  <c r="B88" i="81"/>
  <c r="L86" i="81"/>
  <c r="K86" i="81"/>
  <c r="J86" i="81"/>
  <c r="I86" i="81"/>
  <c r="H86" i="81"/>
  <c r="F86" i="81"/>
  <c r="E86" i="81"/>
  <c r="D86" i="81"/>
  <c r="C86" i="81"/>
  <c r="L80" i="81"/>
  <c r="K80" i="81"/>
  <c r="J80" i="81"/>
  <c r="I80" i="81"/>
  <c r="H80" i="81"/>
  <c r="F80" i="81"/>
  <c r="E80" i="81"/>
  <c r="D80" i="81"/>
  <c r="C80" i="81"/>
  <c r="B80" i="81"/>
  <c r="B63" i="81"/>
  <c r="B65" i="81"/>
  <c r="B58" i="81"/>
  <c r="B27" i="81"/>
  <c r="L25" i="81"/>
  <c r="K25" i="81"/>
  <c r="J25" i="81"/>
  <c r="I25" i="81"/>
  <c r="H25" i="81"/>
  <c r="F25" i="81"/>
  <c r="E25" i="81"/>
  <c r="D25" i="81"/>
  <c r="C25" i="81"/>
  <c r="B8" i="106" l="1"/>
  <c r="B8" i="115"/>
  <c r="B8" i="119"/>
  <c r="B8" i="122"/>
  <c r="B8" i="121"/>
  <c r="B8" i="118"/>
  <c r="B8" i="114"/>
  <c r="B8" i="116"/>
  <c r="B8" i="120"/>
  <c r="B8" i="117"/>
  <c r="B15" i="103"/>
  <c r="B15" i="118"/>
  <c r="B15" i="114"/>
  <c r="B15" i="121"/>
  <c r="B15" i="117"/>
  <c r="B15" i="120"/>
  <c r="B15" i="116"/>
  <c r="B15" i="115"/>
  <c r="B15" i="119"/>
  <c r="B15" i="122"/>
  <c r="B9" i="106"/>
  <c r="B9" i="119"/>
  <c r="B9" i="122"/>
  <c r="B9" i="117"/>
  <c r="B9" i="118"/>
  <c r="B9" i="114"/>
  <c r="B9" i="121"/>
  <c r="B9" i="115"/>
  <c r="B9" i="116"/>
  <c r="B9" i="120"/>
  <c r="B16" i="103"/>
  <c r="B16" i="114"/>
  <c r="B16" i="121"/>
  <c r="B16" i="117"/>
  <c r="B16" i="120"/>
  <c r="B16" i="116"/>
  <c r="B16" i="115"/>
  <c r="B16" i="119"/>
  <c r="B16" i="122"/>
  <c r="B16" i="118"/>
  <c r="B12" i="103"/>
  <c r="B12" i="122"/>
  <c r="B12" i="118"/>
  <c r="B12" i="114"/>
  <c r="B12" i="120"/>
  <c r="B12" i="121"/>
  <c r="B12" i="117"/>
  <c r="B12" i="116"/>
  <c r="B12" i="119"/>
  <c r="B12" i="115"/>
  <c r="B13" i="103"/>
  <c r="B13" i="118"/>
  <c r="B13" i="114"/>
  <c r="B13" i="121"/>
  <c r="B13" i="120"/>
  <c r="B13" i="117"/>
  <c r="B13" i="116"/>
  <c r="B13" i="122"/>
  <c r="B13" i="119"/>
  <c r="B13" i="115"/>
  <c r="B14" i="103"/>
  <c r="B14" i="118"/>
  <c r="B14" i="114"/>
  <c r="B14" i="121"/>
  <c r="B14" i="115"/>
  <c r="B14" i="117"/>
  <c r="B14" i="120"/>
  <c r="B14" i="116"/>
  <c r="B14" i="122"/>
  <c r="B14" i="119"/>
  <c r="B8" i="103"/>
  <c r="B8" i="104"/>
  <c r="B9" i="103"/>
  <c r="B9" i="104"/>
  <c r="B10" i="92"/>
  <c r="B10" i="98"/>
  <c r="B10" i="103"/>
  <c r="B14" i="92"/>
  <c r="B15" i="92"/>
  <c r="B12" i="92"/>
  <c r="B13" i="92"/>
  <c r="B16" i="92"/>
  <c r="B4" i="98"/>
  <c r="B4" i="91"/>
  <c r="B4" i="86"/>
  <c r="B4" i="89"/>
  <c r="B4" i="84"/>
  <c r="B4" i="90"/>
  <c r="B4" i="92"/>
  <c r="B4" i="83"/>
  <c r="B8" i="91"/>
  <c r="B8" i="92"/>
  <c r="B8" i="86"/>
  <c r="B8" i="98"/>
  <c r="B9" i="92"/>
  <c r="B9" i="98"/>
  <c r="B9" i="91"/>
  <c r="B9" i="86"/>
  <c r="B12" i="98"/>
  <c r="B12" i="91"/>
  <c r="B13" i="91"/>
  <c r="B13" i="98"/>
  <c r="B15" i="91"/>
  <c r="B15" i="98"/>
  <c r="B14" i="91"/>
  <c r="B14" i="98"/>
  <c r="B16" i="91"/>
  <c r="B16" i="98"/>
  <c r="D82" i="81"/>
  <c r="B14" i="90"/>
  <c r="B5" i="82"/>
  <c r="C16" i="90"/>
  <c r="G16" i="90"/>
  <c r="F16" i="90"/>
  <c r="E16" i="90"/>
  <c r="D16" i="90"/>
  <c r="F54" i="86"/>
  <c r="G54" i="86" s="1"/>
  <c r="H103" i="86"/>
  <c r="I103" i="86" s="1"/>
  <c r="F34" i="90"/>
  <c r="G34" i="90" s="1"/>
  <c r="B5" i="104" l="1"/>
  <c r="B5" i="106"/>
  <c r="B5" i="90"/>
  <c r="B5" i="83"/>
  <c r="B5" i="84"/>
  <c r="B5" i="98"/>
  <c r="B5" i="86"/>
  <c r="B5" i="91"/>
  <c r="B5" i="103"/>
  <c r="B5" i="92"/>
  <c r="B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984502D4-C8F0-4FF6-BFED-6B6F8D7076BE}">
      <text>
        <r>
          <rPr>
            <sz val="9"/>
            <color indexed="81"/>
            <rFont val="Tahoma"/>
            <family val="2"/>
          </rPr>
          <t>If there is more than one type (i.e. dumping for China, dumping &amp; subsidizing for Korea), you must manually modify the Intro paragraph.</t>
        </r>
      </text>
    </comment>
    <comment ref="A17" authorId="0" shapeId="0" xr:uid="{D717962A-D7A8-4C00-8763-CDE397445B30}">
      <text>
        <r>
          <rPr>
            <b/>
            <sz val="9"/>
            <color indexed="81"/>
            <rFont val="Tahoma"/>
            <family val="2"/>
          </rPr>
          <t>Link to specific CBSA SOR or MIF page</t>
        </r>
      </text>
    </comment>
  </commentList>
</comments>
</file>

<file path=xl/sharedStrings.xml><?xml version="1.0" encoding="utf-8"?>
<sst xmlns="http://schemas.openxmlformats.org/spreadsheetml/2006/main" count="2819" uniqueCount="908">
  <si>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</si>
  <si>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</si>
  <si>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</si>
  <si>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</si>
  <si>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</si>
  <si>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</si>
  <si>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</si>
  <si>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</si>
  <si>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</si>
  <si>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</si>
  <si>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</si>
  <si>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</si>
  <si>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</si>
  <si>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</si>
  <si>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</si>
  <si>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</si>
  <si>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</si>
  <si>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</si>
  <si>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</si>
  <si>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</si>
  <si>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</si>
  <si>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</si>
  <si>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</si>
  <si>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</si>
  <si>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</si>
  <si>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</si>
  <si>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</si>
  <si>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</si>
  <si>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</si>
  <si>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CONFIRMATION DES DONNÉES DÉCLARÉES</t>
  </si>
  <si>
    <t>CERTIFICATION</t>
  </si>
  <si>
    <t>ATTESTATION</t>
  </si>
  <si>
    <t>Website Address</t>
  </si>
  <si>
    <t>PUBLIC COMMENTS</t>
  </si>
  <si>
    <t>Atlantic Provinces</t>
  </si>
  <si>
    <t>Provinces de l’Atlantique</t>
  </si>
  <si>
    <t xml:space="preserve">Quebec and Ontario </t>
  </si>
  <si>
    <t>Québec et Ontario</t>
  </si>
  <si>
    <t>Manitoba and Saskatchewan</t>
  </si>
  <si>
    <t>Alberta and British Columbia</t>
  </si>
  <si>
    <t>Alberta et Colombie-Britannique</t>
  </si>
  <si>
    <t>Nunavut, Yukon and Northwest Territories</t>
  </si>
  <si>
    <t>Nunavut, Yukon et Territoires du Nord-Ouest</t>
  </si>
  <si>
    <t xml:space="preserve">Manitoba et Saskatchewan </t>
  </si>
  <si>
    <t>Question 13</t>
  </si>
  <si>
    <t>Account 1</t>
  </si>
  <si>
    <t>Client 1</t>
  </si>
  <si>
    <t>Account 2</t>
  </si>
  <si>
    <t>Client 2</t>
  </si>
  <si>
    <t>Account 3</t>
  </si>
  <si>
    <t>Client 3</t>
  </si>
  <si>
    <t>Account 4</t>
  </si>
  <si>
    <t>Client 4</t>
  </si>
  <si>
    <t>Account 5</t>
  </si>
  <si>
    <t>Client 5</t>
  </si>
  <si>
    <t>Question 16</t>
  </si>
  <si>
    <t>Question 14</t>
  </si>
  <si>
    <t>Question 15</t>
  </si>
  <si>
    <t>QUESTIONNAIRE DUE DATE</t>
  </si>
  <si>
    <t>DATE D'ÉCHÉANCE DU QUESTIONNAIRE</t>
  </si>
  <si>
    <t>CONFIRMATION OF REPORTED DATA</t>
  </si>
  <si>
    <t>I understand that checking this box constitutes my legally binding signature.</t>
  </si>
  <si>
    <t>Je comprends que le fait de cocher cette case constitue ma signature juridiquement contraignante.</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</si>
  <si>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</si>
  <si>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</si>
  <si>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</si>
  <si>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</si>
  <si>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</si>
  <si>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</si>
  <si>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</si>
  <si>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</si>
  <si>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</si>
  <si>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</si>
  <si>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</si>
  <si>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</si>
  <si>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</si>
  <si>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</si>
  <si>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</si>
  <si>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</si>
  <si>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</si>
  <si>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</si>
  <si>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</si>
  <si>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</si>
  <si>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</si>
  <si>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</si>
  <si>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</si>
  <si>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</si>
  <si>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</si>
  <si>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</si>
  <si>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Imports</t>
  </si>
  <si>
    <t>Variable</t>
  </si>
  <si>
    <t>English</t>
  </si>
  <si>
    <t>French</t>
  </si>
  <si>
    <t>Data Validation comments</t>
  </si>
  <si>
    <t>Case Number</t>
  </si>
  <si>
    <t>The Goods</t>
  </si>
  <si>
    <t>Due Date</t>
  </si>
  <si>
    <t>Trade Level 1 (plural)</t>
  </si>
  <si>
    <t>Benchmark Products 1</t>
  </si>
  <si>
    <t>Benchmark Products 2</t>
  </si>
  <si>
    <t>Benchmark Products 3</t>
  </si>
  <si>
    <t>Benchmark Products 4</t>
  </si>
  <si>
    <t>Benchmark Products 5</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</si>
  <si>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</si>
  <si>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</si>
  <si>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</si>
  <si>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</si>
  <si>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</si>
  <si>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</si>
  <si>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</si>
  <si>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</si>
  <si>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</si>
  <si>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</si>
  <si>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</si>
  <si>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</si>
  <si>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</si>
  <si>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</si>
  <si>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</si>
  <si>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</si>
  <si>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</si>
  <si>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</si>
  <si>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</si>
  <si>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</si>
  <si>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</si>
  <si>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Sales</t>
  </si>
  <si>
    <t>Ventes</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</si>
  <si>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</si>
  <si>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</si>
  <si>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</si>
  <si>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</si>
  <si>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</si>
  <si>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</si>
  <si>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</si>
  <si>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</si>
  <si>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</si>
  <si>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</si>
  <si>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</si>
  <si>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</si>
  <si>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</si>
  <si>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</si>
  <si>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</si>
  <si>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</si>
  <si>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Beginning inventory</t>
  </si>
  <si>
    <t>Stock d'ouverture</t>
  </si>
  <si>
    <t>Ventes à l'exportation</t>
  </si>
  <si>
    <t>Ending inventory</t>
  </si>
  <si>
    <t>Décrivez les plans de votre entreprise pour gérer les niveaux de stocks au cours des deux prochaines années. Fournissez les motifs et les hypothèses sous-tendant ces objectifs et ces stratégies.</t>
  </si>
  <si>
    <t>Regional Sales</t>
  </si>
  <si>
    <t>Ventes régionales</t>
  </si>
  <si>
    <t>For additional details, view the Info tab.</t>
  </si>
  <si>
    <t>Pour plus de détails, consultez l'onglet Info.</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</si>
  <si>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</si>
  <si>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</si>
  <si>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</si>
  <si>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</si>
  <si>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</si>
  <si>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</si>
  <si>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</si>
  <si>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</si>
  <si>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</si>
  <si>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</si>
  <si>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Fournissez la répartition régionale du volume des ventes d'importations de marchandises par votre entreprise.</t>
  </si>
  <si>
    <t>Type</t>
  </si>
  <si>
    <t xml:space="preserve">Exporter name: </t>
  </si>
  <si>
    <t>Nom de l'exportateur :</t>
  </si>
  <si>
    <t>Importations</t>
  </si>
  <si>
    <t xml:space="preserve">Report the volume and value of sales of imports in Canada for each benchmark product listed below : </t>
  </si>
  <si>
    <t xml:space="preserve">Report the volume and value of sales of imports in Canada for each account listed below : </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</si>
  <si>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</si>
  <si>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</si>
  <si>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</si>
  <si>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</si>
  <si>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</si>
  <si>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</si>
  <si>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</si>
  <si>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</si>
  <si>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</si>
  <si>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</si>
  <si>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</si>
  <si>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</si>
  <si>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</si>
  <si>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</si>
  <si>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</si>
  <si>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Error</t>
  </si>
  <si>
    <t>Erreur</t>
  </si>
  <si>
    <t>Okay</t>
  </si>
  <si>
    <t xml:space="preserve">Report the volume and value of imports for each benchmark product listed below : </t>
  </si>
  <si>
    <t>Indiquez le volume et la valeur des importations pour chaque produit de référence :</t>
  </si>
  <si>
    <t xml:space="preserve">Report the volume of imports and the ending inventory in Canada of the goods originating from the exporter outlined above : </t>
  </si>
  <si>
    <t>Ending Inventories</t>
  </si>
  <si>
    <t>Difference between ending inventory in Question 1 on the Invent-Stock tab and the calculated ending inventory</t>
  </si>
  <si>
    <t>GLOSSAIRE</t>
  </si>
  <si>
    <t/>
  </si>
  <si>
    <t>Benchmark Products 6</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</si>
  <si>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</si>
  <si>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</si>
  <si>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</si>
  <si>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Dans quelle langue préférez-vous remplir ce questionnaire?</t>
  </si>
  <si>
    <t>SALES OF IMPORTS IN CANADA TO TOP FIVE ACCOUNTS</t>
  </si>
  <si>
    <t>VENTES D'IMPORTATIONS AU CANADA À VOS CINQ PLUS IMPORTANTS CLIENTS</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</si>
  <si>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</si>
  <si>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</si>
  <si>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</si>
  <si>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</si>
  <si>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Si votre entreprise désire ajouter des commentaires concernant vos réponses, vous les inscrivez ici. Indiquez à quelle question se rapportent vos commentaires.</t>
  </si>
  <si>
    <t xml:space="preserve">Describe any factors (for example, shipping delays, seasonality, etc.) which would explain the overall trend in your firm's quarterly import volumes and ending inventories, as reported in Question 5. </t>
  </si>
  <si>
    <t>Décrivez tous les facteurs (par exemple, les retards d’expédition, la saisonnalité, etc.) qui pourraient expliquer la tendance générale des volumes d’importation trimestriels et des stocks finals de votre entreprise, comme indiqué dans la question 5.</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</si>
  <si>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</si>
  <si>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</si>
  <si>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</si>
  <si>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</si>
  <si>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</si>
  <si>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</si>
  <si>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</si>
  <si>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Unaccounted</t>
  </si>
  <si>
    <t>Provide the regional distribution of your firm's volume of import sales of the goods.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</si>
  <si>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</si>
  <si>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</si>
  <si>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Fournissez les stratégies et les objectifs de votre entreprise pour les deux prochaines années en ce qui concerne les achats de marchandises fabriquées au Canada. Fournir la justification et les hypothèses qui sous-tendent ces stratégies et objectifs.</t>
  </si>
  <si>
    <t>Benchmark Products 7</t>
  </si>
  <si>
    <t>Benchmark Products 8</t>
  </si>
  <si>
    <t>Is there a different customer base in Canada for purchasing these goods?</t>
  </si>
  <si>
    <t>Existe-t-il une clientèle distincte au Canada pour l'achat de ces marchandises?</t>
  </si>
  <si>
    <t>Int period 1</t>
  </si>
  <si>
    <t>Int period 2</t>
  </si>
  <si>
    <t>Should your firm wish to add any comments related to its responses, submit them here. Be sure to indicate the applicable question number.</t>
  </si>
  <si>
    <t>Imports in Canada</t>
  </si>
  <si>
    <t>Importations au Canada</t>
  </si>
  <si>
    <t>Sales in Canada</t>
  </si>
  <si>
    <t>Ventes au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</si>
  <si>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</si>
  <si>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</si>
  <si>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</si>
  <si>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</si>
  <si>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</si>
  <si>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</si>
  <si>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HS Codes</t>
  </si>
  <si>
    <t>Date of change</t>
  </si>
  <si>
    <t>Si le questionnaire n’est pas rempli dans les délais impartis, le Tribunal peut rendre une ordonnance de production, aux termes de l’article 17 de la Loi sur le Tribunal canadien du commerce extérieur, afin d’exiger la production d’une réponse au questionnaire.</t>
  </si>
  <si>
    <t>Type d'affiliation</t>
  </si>
  <si>
    <t>Non Imputé</t>
  </si>
  <si>
    <t>Last Quarter of POI (ie Q2)</t>
  </si>
  <si>
    <t>Last Year of POI</t>
  </si>
  <si>
    <t>First Year of POI</t>
  </si>
  <si>
    <t>United States of America</t>
  </si>
  <si>
    <t>États-Unis d'Amérique</t>
  </si>
  <si>
    <t>Correct</t>
  </si>
  <si>
    <t>CBSA POI</t>
  </si>
  <si>
    <t>• Report all sales to Canadian and foreign associated firms.</t>
  </si>
  <si>
    <t>• Report all sales as of the date of shipment to the customer or the customer’s warehouse.</t>
  </si>
  <si>
    <t>• Report all values in Canadian dollars.</t>
  </si>
  <si>
    <t xml:space="preserve">• Veuillez indiquer seulement les ventes effectuées à partir des importations de votre entreprise. Les ventes de marchandises achetées auprès de producteurs canadiens doivent être exclues. </t>
  </si>
  <si>
    <t>• Déclarez toutes les ventes aux entreprises associées canadiennes et étrangères.</t>
  </si>
  <si>
    <t>• Déclarez toutes les ventes à compter de la date de l’expédition au client ou à son entrepôt.</t>
  </si>
  <si>
    <t>• Déclarez toutes les valeurs en dollars canadiens.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</si>
  <si>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</si>
  <si>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</si>
  <si>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Export sales</t>
  </si>
  <si>
    <t>Différence entre le stock de clôture à la question 1 dans l'onglet Invent-Stock et le stock de clôture calculé</t>
  </si>
  <si>
    <t>Si le volume du stock de clôture à la question 1 dans l'onglet Invent-Stock diffère du stock de clôture calculé, expliquez pourquoi il y a une différence.</t>
  </si>
  <si>
    <t>Last Day of POI</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</si>
  <si>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</si>
  <si>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 xml:space="preserve">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</si>
  <si>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</si>
  <si>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</si>
  <si>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</si>
  <si>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</si>
  <si>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Describe the differences between the commercial and structural quality of the goods on both a price and cost basis. If available, please also provide the price lists to demonstrate these differences.</t>
  </si>
  <si>
    <t>Décrivez les différences entre la qualité commerciale et la qualité de construction des marchandises, tant en termes de prix que de coût. Si vous disposez des listes de prix, veuillez également les fournir de manière à illustrer ces différences.</t>
  </si>
  <si>
    <t>Provide your firm’s strategies and objectives for the next two years with respect to purchases of the goods made in Canada. Provide the rationale and assumptions underlying these strategies and objectives.</t>
  </si>
  <si>
    <t>Plans</t>
  </si>
  <si>
    <t>Related firms</t>
  </si>
  <si>
    <t>Entreprises affiliées</t>
  </si>
  <si>
    <t xml:space="preserve">Other countries include: </t>
  </si>
  <si>
    <t xml:space="preserve">Autres pays incluent : </t>
  </si>
  <si>
    <t>Additional Product Info</t>
  </si>
  <si>
    <t>Analyst 1</t>
  </si>
  <si>
    <t>Analyst 2</t>
  </si>
  <si>
    <t>Unit of measure (plural)</t>
  </si>
  <si>
    <t>Unit of measure (singular)</t>
  </si>
  <si>
    <t>distributors</t>
  </si>
  <si>
    <t>distributeurs</t>
  </si>
  <si>
    <t>Important notes for formatting</t>
  </si>
  <si>
    <t>Insert and merge rows where needed to expand height of text boxes.</t>
  </si>
  <si>
    <t>Subject Countries (incl. French pronouns)</t>
  </si>
  <si>
    <t>IMPORTERS' QUESTIONNAIRE | QUESTIONNAIRE À L'INTENTION DES IMPORTATEURS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</si>
  <si>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</si>
  <si>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</si>
  <si>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</si>
  <si>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</si>
  <si>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</si>
  <si>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</si>
  <si>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</si>
  <si>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</si>
  <si>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IMPORTERS' QUESTIONNAIRE</t>
  </si>
  <si>
    <t>QUESTIONNAIRE À L'INTENTION DES IMPORTATEURS</t>
  </si>
  <si>
    <t>QUESTIONNAIRE OUTLINE</t>
  </si>
  <si>
    <t>APERÇU DU QUESTIONNAIRE</t>
  </si>
  <si>
    <t>ADDITIONAL PRODUCT INFORMATION</t>
  </si>
  <si>
    <t>RENSEIGNEMENTS ADDITIONNELS SUR LE PRODUIT</t>
  </si>
  <si>
    <t>GLOSSARY</t>
  </si>
  <si>
    <t>La valeur de vos ventes après déduction des escomptes au comptant, des remises sur quantité et des escomptes reportés, des rabais, des taxes, des ristournes et des primes, qu’ils soient indiqués ou non sur la facture. Incluez le coût de livraison.</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</si>
  <si>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</si>
  <si>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</si>
  <si>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</si>
  <si>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</si>
  <si>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</si>
  <si>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</si>
  <si>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</si>
  <si>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</si>
  <si>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</si>
  <si>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</si>
  <si>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</si>
  <si>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Other</t>
  </si>
  <si>
    <t>Autre</t>
  </si>
  <si>
    <t>PROTECTED</t>
  </si>
  <si>
    <t>PROTÉGÉ</t>
  </si>
  <si>
    <t>IMPORTS OF BENCHMARK PRODUCTS</t>
  </si>
  <si>
    <t>IMPORTS AND SALES</t>
  </si>
  <si>
    <t>IMPORTATIONS ET VENTES</t>
  </si>
  <si>
    <t>IMPORT DATA FOR CBSA PERIOD OF DUMPING INVESTIGATION</t>
  </si>
  <si>
    <t>DONNÉES SUR LES IMPORTATIONS POUR LA PÉRIODE D'ENQUÊTE ANTIDUMPING DE L'ASFC</t>
  </si>
  <si>
    <t>IMPORT DATA FOR MASSIVE IMPORTATION ANALYSIS</t>
  </si>
  <si>
    <t>Utilisez un onglet numéroté « Imp-Exp » pour chaque exportateur à partir duquel votre entreprise a importé. Pour obtenir des onglets « Imp-Exp » supplémentaires, contactez un analyste de cas identifié dans l'onglet « Intro ».</t>
  </si>
  <si>
    <t>Use one numbered "Imp-Exp" tab for each exporter your firm imported from. To acquire additional "Imp-Exp" tabs, contact a case analyst identified on the "Intro" tab.</t>
  </si>
  <si>
    <t>valeur d'achat nette rendue (CAD)</t>
  </si>
  <si>
    <t>net delivered purchase value (CAD)</t>
  </si>
  <si>
    <t>valeur de vente nette rendue (CAD)</t>
  </si>
  <si>
    <t>net delivered selling value (CAD)</t>
  </si>
  <si>
    <t>GENERAL</t>
  </si>
  <si>
    <t>GÉNÉRAL</t>
  </si>
  <si>
    <t>Les marchandises sont généralement classées dans le Tarif des douanes sous les numéros suivants du Système harmonisé de désignation et de codification des marchandises (SH) :</t>
  </si>
  <si>
    <t>Public Question 1</t>
  </si>
  <si>
    <t>Countries for Imp-Exp tabs</t>
  </si>
  <si>
    <t>Other country 3</t>
  </si>
  <si>
    <t>Autre pays 3</t>
  </si>
  <si>
    <t>Other country 4</t>
  </si>
  <si>
    <t>Autre pays 4</t>
  </si>
  <si>
    <t>Other country 5</t>
  </si>
  <si>
    <t>Autre pays 5</t>
  </si>
  <si>
    <t>Imp-Exp Question 1</t>
  </si>
  <si>
    <t>Imp-Exp Questions 2, 3, 4</t>
  </si>
  <si>
    <t>• Report only sales from your firm’s imports. Sales of goods purchased from Canadian producers must be excluded.</t>
  </si>
  <si>
    <t>Distributor</t>
  </si>
  <si>
    <t>Distributeur</t>
  </si>
  <si>
    <t>Note: Public/non-confidential information in this table is automatically generated from the information provided in the "Imp" tabs and "Invent-Stock" tab. Any changes to this public summary must therefore be made in those tabs.</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</si>
  <si>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</si>
  <si>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</si>
  <si>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</si>
  <si>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INVENTORIES AND EXPORT SALES</t>
  </si>
  <si>
    <t>STOCKS ET VENTES À L'EXPORTATION</t>
  </si>
  <si>
    <t>Intro</t>
  </si>
  <si>
    <t>Yes</t>
  </si>
  <si>
    <t>No</t>
  </si>
  <si>
    <t>Oui</t>
  </si>
  <si>
    <t>Non</t>
  </si>
  <si>
    <t>If no, explain.</t>
  </si>
  <si>
    <t>Si non, expliquez.</t>
  </si>
  <si>
    <t>Describe any factors (for example, shipping delays, seasonality, etc.) which would explain the overall trend in your firm's quarterly import volumes and ending inventories, as reported in Question 6.</t>
  </si>
  <si>
    <t>Décrivez tous les facteurs (par exemple, les retards d’expédition, la saisonnalité, etc.) qui pourraient expliquer la tendance générale des volumes d’importation trimestriels et des stocks finals de votre entreprise, comme indiqué dans la question 6.</t>
  </si>
  <si>
    <t>Q1</t>
  </si>
  <si>
    <t>Other Countries</t>
  </si>
  <si>
    <t>Autre pays</t>
  </si>
  <si>
    <t>Jun-Dec 2023</t>
  </si>
  <si>
    <t>juin-déc 2023</t>
  </si>
  <si>
    <t>Massive Importation Dates:</t>
  </si>
  <si>
    <t>Jan</t>
  </si>
  <si>
    <t>Feb</t>
  </si>
  <si>
    <t>Mar</t>
  </si>
  <si>
    <t>Apr</t>
  </si>
  <si>
    <t>May</t>
  </si>
  <si>
    <t>Jun</t>
  </si>
  <si>
    <t>Jul</t>
  </si>
  <si>
    <t>Aug</t>
  </si>
  <si>
    <t>Sep</t>
  </si>
  <si>
    <t>Oct</t>
  </si>
  <si>
    <t>Nov</t>
  </si>
  <si>
    <t>Dec</t>
  </si>
  <si>
    <t>Last Q requested</t>
  </si>
  <si>
    <t>Q3</t>
  </si>
  <si>
    <t>Q4</t>
  </si>
  <si>
    <t>Q2</t>
  </si>
  <si>
    <t>Months left</t>
  </si>
  <si>
    <t>Oct-Dec</t>
  </si>
  <si>
    <t>Jan-Feb</t>
  </si>
  <si>
    <t>Jan-Mar</t>
  </si>
  <si>
    <t>Apr-May</t>
  </si>
  <si>
    <t>Apr-Jun</t>
  </si>
  <si>
    <t>Jul-Aug</t>
  </si>
  <si>
    <t>Jul-Sept</t>
  </si>
  <si>
    <t>Oct-Nov</t>
  </si>
  <si>
    <t>Month Q posted</t>
  </si>
  <si>
    <t>Date for massive importation</t>
  </si>
  <si>
    <t>Year</t>
  </si>
  <si>
    <t>n/a</t>
  </si>
  <si>
    <t>CBSA Determination Date</t>
  </si>
  <si>
    <t>90 Days Prior</t>
  </si>
  <si>
    <t>Last Q to request</t>
  </si>
  <si>
    <t>Quest Posted</t>
  </si>
  <si>
    <t>Last Q</t>
  </si>
  <si>
    <t>DEVEZ-VOUS REMPLIR CE QUESTIONNAIRE?</t>
  </si>
  <si>
    <t>Valeur d’achat nette rendue (coût de revient)</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</si>
  <si>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</si>
  <si>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</si>
  <si>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</si>
  <si>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La livraison et ses frais sont pris en charge par votre entreprise.</t>
  </si>
  <si>
    <t>L'exportateur s'occupe de la livraison mais les frais de livraison sont facturés séparément à votre entreprise.</t>
  </si>
  <si>
    <t>Sélectionnez oui ou non</t>
  </si>
  <si>
    <t>IMPORTATIONS DE PRODUITS DE RÉFÉRENCE</t>
  </si>
  <si>
    <t>Indiquez le volume et la valeur des ventes d'importations au Canada pour chaque produit de référence :</t>
  </si>
  <si>
    <t>DONNÉES SUR LES IMPORTATIONS POUR L'ANALYSE DES IMPORTATIONS MASSIVES</t>
  </si>
  <si>
    <t>Stock de clôture</t>
  </si>
  <si>
    <t>Indiquez le volume des importations et le stock de clôture au Canada des marchandises provenant de l'exportateur décrit ci-dessus :</t>
  </si>
  <si>
    <t>oct.-déc.</t>
  </si>
  <si>
    <t>janv.</t>
  </si>
  <si>
    <t>janv.-févr.</t>
  </si>
  <si>
    <t>janv.-mars</t>
  </si>
  <si>
    <t>avr.</t>
  </si>
  <si>
    <t>avr.-mai</t>
  </si>
  <si>
    <t>avr.-juin</t>
  </si>
  <si>
    <t>juill.</t>
  </si>
  <si>
    <t>juill.-août</t>
  </si>
  <si>
    <t>oct.-nov.</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</si>
  <si>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</si>
  <si>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</si>
  <si>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</si>
  <si>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DO NOT INCLUDE</t>
  </si>
  <si>
    <t>UNLESS REQUESTED</t>
  </si>
  <si>
    <t>BY PANEL</t>
  </si>
  <si>
    <t>THIS SECTION</t>
  </si>
  <si>
    <t>Tab and Question</t>
  </si>
  <si>
    <t>Onglet et question</t>
  </si>
  <si>
    <t>juill.-sept.</t>
  </si>
  <si>
    <t>i.e. columns B-L should be 160 pixels each.</t>
  </si>
  <si>
    <t>When adding or modifying columns, please ensure the total of all column widths in a tab equals 1760 pixels to allow for consistent scaling when exported to PDF.</t>
  </si>
  <si>
    <t>Using data provided in Question 1 in the country tabs with the data provided in Question 1 on the Invent-Stock tab, the questionnaire calculates ending inventory as follows:</t>
  </si>
  <si>
    <t>En utilisant les données fournies à la question 1 dans les onglets des pays avec les données fournies à la question 1 sur l'onglet Invent-Stock, le questionnaire calcule le stock de clôture comme suit :</t>
  </si>
  <si>
    <t>Pro Questions 2, 3, 4</t>
  </si>
  <si>
    <t xml:space="preserve">Your firm arranges and pays for delivery directly. </t>
  </si>
  <si>
    <t>Longueur (m)</t>
  </si>
  <si>
    <t>Length (m)</t>
  </si>
  <si>
    <t>Épaisseur de la paroi (mm)</t>
  </si>
  <si>
    <t>Wall Thickness (mm)</t>
  </si>
  <si>
    <t>Diamètre extérieur (mm)</t>
  </si>
  <si>
    <t>Outside Diameter (mm)</t>
  </si>
  <si>
    <t>Vendus au Canada ou exportés</t>
  </si>
  <si>
    <t>Sold in Canada or exported</t>
  </si>
  <si>
    <t>Pays d'origine</t>
  </si>
  <si>
    <t>Country of Origin</t>
  </si>
  <si>
    <t>Maximum</t>
  </si>
  <si>
    <t>Minimum</t>
  </si>
  <si>
    <t>Traitement de la surface (c.à dire recouverts ou non)</t>
  </si>
  <si>
    <t>Finish (ie. Bare or Coated)</t>
  </si>
  <si>
    <t>Nuance d'acier</t>
  </si>
  <si>
    <t>Steel Grade</t>
  </si>
  <si>
    <t>A</t>
  </si>
  <si>
    <t>GRADES</t>
  </si>
  <si>
    <t>hiddenc</t>
  </si>
  <si>
    <t>Delivery costs</t>
  </si>
  <si>
    <t>Coûts de livraison</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</si>
  <si>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</si>
  <si>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</si>
  <si>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The value of your sales net of all discounts (cash, quantity or deferred), allowances, taxes, rebates and incentives, whether or not shown on the invoice. It includes all delivery costs.</t>
  </si>
  <si>
    <t>Verification - volume</t>
  </si>
  <si>
    <t>Vérification - volume</t>
  </si>
  <si>
    <t>Verification - value</t>
  </si>
  <si>
    <t>Vérification - valeur</t>
  </si>
  <si>
    <t xml:space="preserve">Your firm handles delivery, and the cost is built into the price. </t>
  </si>
  <si>
    <t xml:space="preserve">Your firm handles delivery, but charges the purchaser separately for it. </t>
  </si>
  <si>
    <t xml:space="preserve">The purchaser arranges and pays for delivery directly. </t>
  </si>
  <si>
    <t>Votre entreprise s'occupe de la livraison et les frais de livraison sont inclus dans le prix de vente.</t>
  </si>
  <si>
    <t>Votre entreprise s'occupe de la livraison mais les frais de livraison sont facturés séparément à l’acheteur.</t>
  </si>
  <si>
    <t>La livraison et ses frais sont pris en charge par l’acheteur.</t>
  </si>
  <si>
    <t>In the table below, “Error” means that the sum of the quarterly imports reported above exceeds the annual imports reported in Question 1. Therefore, please modify the data if necessary.</t>
  </si>
  <si>
    <t>Dans le tableau ci-dessous, « Erreur » signifie que la somme des importations trimestrielles déclarées ci-dessus dépasse les importations annuelles déclarées à la question 1. Par conséquent, veuillez modifier les données si nécessaire.</t>
  </si>
  <si>
    <t>Select all that apply</t>
  </si>
  <si>
    <t>Sélectionnez toutes les réponses qui s'appliquent</t>
  </si>
  <si>
    <t>Report the volume of imports and the ending inventory in Canada of the goods imported from the United States of America.</t>
  </si>
  <si>
    <t>Report the volume of imports and the ending inventory in Canada of the goods imported from Other Countries.</t>
  </si>
  <si>
    <t>Indiquez le volume des importations et le stock de clôture au Canada des marchandises importées des autre pays.</t>
  </si>
  <si>
    <t>Indiquez le volume des importations et le stock de clôture au Canada des marchandises importées des États-Unis d'Amérique.</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</si>
  <si>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</si>
  <si>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</si>
  <si>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</si>
  <si>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</si>
  <si>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</si>
  <si>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</si>
  <si>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</si>
  <si>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Is your firm registered as a non-resident business with the Canada Revenue Agency?</t>
  </si>
  <si>
    <t>Votre entreprise est-elle enregistrée auprès de l'Agence du revenu du Canada en tant qu'entreprise non-résidente ?</t>
  </si>
  <si>
    <t>Provide the average percentage of net delivered selling values that is represented by delivery costs.</t>
  </si>
  <si>
    <t>Indiquez le pourcentage moyen des valeurs de vente nettes livrées qui représente les frais de livraison.</t>
  </si>
  <si>
    <t>Delivery Cost (%)</t>
  </si>
  <si>
    <t>Coût de livraison (%)</t>
  </si>
  <si>
    <t>If the percentages changed between periods, please provide the reason.</t>
  </si>
  <si>
    <t>Si les pourcentages ont changé d'une période à l'autre, veuillez en indiquer la raison.</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</si>
  <si>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</si>
  <si>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</si>
  <si>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 xml:space="preserve">Provide your firm's imports and sales of imports of the goods originating in: </t>
  </si>
  <si>
    <t xml:space="preserve">Indiquez les importations et les ventes de marchandises de votre entreprise originaires de : </t>
  </si>
  <si>
    <t>The goods are commonly classified in the Customs Tariff under the following Harmonized Commodity Description and Coding System (HS) numbers:</t>
  </si>
  <si>
    <t>Your firm sold the goods, without modification, directly to members of the public (i.e. your firm is a retailer).</t>
  </si>
  <si>
    <t>Votre entreprise a vendu les marchandises, sans modification, directement à des particuliers (c'est-à-dire votre entreprise est un détaillant).</t>
  </si>
  <si>
    <t>Your firm sold the goods, without modification, to other businesses (i.e. your firm is a distributor of the goods).</t>
  </si>
  <si>
    <t>Votre entreprise a vendu les marchandises, sans modification, à d'autres entreprises (c'est-à-dire votre entreprise est un distributeur des marchandises).</t>
  </si>
  <si>
    <t>Your firm used the goods in the production of a different product which your firm then sold (i.e. your firm is an end user of the goods).</t>
  </si>
  <si>
    <t>Votre entreprise a utilisé les marchandises dans la production d'un produit différent que votre entreprise a ensuite vendu (c'est-à-dire votre entreprise est un utilisateur final des marchandises).</t>
  </si>
  <si>
    <t>Your firm used the goods for its own purposes and the goods were not sold in any capacity (i.e. your firm is an end user of the goods).</t>
  </si>
  <si>
    <t>Votre entreprise a utilisé les marchandises à ses propres fins et les marchandises n'ont été vendues sous aucune forme (c'est-à-dire un votre entreprise est un utilisateur final des marchandises).</t>
  </si>
  <si>
    <t>If no, explain why import data indicates that you imported using the HS numbers listed on the Info tab during this period.</t>
  </si>
  <si>
    <t>Si non, expliquez pourquoi les données d'importation indiquent que vous avez importé en utilisant les numéros SH énumérés dans l'onglet Info au cours de cette période.</t>
  </si>
  <si>
    <t>Sales of imports in Canada</t>
  </si>
  <si>
    <t>Ventes d'importations au Canada</t>
  </si>
  <si>
    <t>Total sales of imports in Canada</t>
  </si>
  <si>
    <t>Ventes totales d'importations au Canada</t>
  </si>
  <si>
    <t>SALES OF IMPORTS IN CANADA TO YOUR TOP FIVE ACCOUNTS</t>
  </si>
  <si>
    <t>SALES OF IMPORTS  IN CANADA OF BENCHMARK PRODUCTS</t>
  </si>
  <si>
    <t>VENTES D'IMPORTATIONS AU CANADA DE PRODUITS DE RÉFÉRENCE</t>
  </si>
  <si>
    <t>CONTACT INFORMATION OF THE PERSON WHO COMPLETED THIS QUESTIONNAIRE</t>
  </si>
  <si>
    <t>COORDONNÉES DE LA PERSONNE QUI A REMPLI LE QUESTIONNAIRE</t>
  </si>
  <si>
    <t>Name</t>
  </si>
  <si>
    <t>Nom</t>
  </si>
  <si>
    <t>Title</t>
  </si>
  <si>
    <t>Titre</t>
  </si>
  <si>
    <t>Adresse courriel</t>
  </si>
  <si>
    <t>decorative and other non-structural plywood</t>
  </si>
  <si>
    <t>dumping and the subsidizing</t>
  </si>
  <si>
    <t>le dumping et le subventionnement</t>
  </si>
  <si>
    <t>China</t>
  </si>
  <si>
    <t>de la Chine</t>
  </si>
  <si>
    <t>en Chine</t>
  </si>
  <si>
    <t>Thy Dao</t>
  </si>
  <si>
    <t>thy.dao@tribunal.gc.ca</t>
  </si>
  <si>
    <t>613-558-6438</t>
  </si>
  <si>
    <t>Andrew Wigmore</t>
  </si>
  <si>
    <t>andrew.wigmore@tribunal.gc.ca</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</si>
  <si>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</si>
  <si>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</si>
  <si>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https://www.cbsa-asfc.gc.ca/sima-lmsi/i-e/donp22026/donp22026-in-eng.html#3-2</t>
  </si>
  <si>
    <t>https://www.cbsa-asfc.gc.ca/sima-lmsi/i-e/donp22026/donp22026-in-fra.html#3-2</t>
  </si>
  <si>
    <t>MSF</t>
  </si>
  <si>
    <t>MPC</t>
  </si>
  <si>
    <t>retailers</t>
  </si>
  <si>
    <t>détaillants</t>
  </si>
  <si>
    <t>Chine</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</si>
  <si>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</si>
  <si>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</si>
  <si>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Jan 2025 - Dec 2025</t>
  </si>
  <si>
    <t>janv 2025 - déc 2025</t>
  </si>
  <si>
    <t>Hiding for now, will delete if not needed.</t>
  </si>
  <si>
    <t xml:space="preserve">Hiding this for now, </t>
  </si>
  <si>
    <t>will delete if not needed</t>
  </si>
  <si>
    <t>Is it sold in Canada or exported from Canada?</t>
  </si>
  <si>
    <t>Est-ce que c'est vendus au Canada ou exportés du Canada?</t>
  </si>
  <si>
    <t>Panel Sizes</t>
  </si>
  <si>
    <t>Tailles du panneau</t>
  </si>
  <si>
    <t>Coating</t>
  </si>
  <si>
    <t>Revêtement</t>
  </si>
  <si>
    <t>Âme</t>
  </si>
  <si>
    <t>Core</t>
  </si>
  <si>
    <t>Panel thickness</t>
  </si>
  <si>
    <t>Épaisseur de panneaux</t>
  </si>
  <si>
    <t>Face - wood species</t>
  </si>
  <si>
    <t>Face - espèces de bois</t>
  </si>
  <si>
    <t>Face grade</t>
  </si>
  <si>
    <t>Nuance de face</t>
  </si>
  <si>
    <t>Cut</t>
  </si>
  <si>
    <t>Coupe</t>
  </si>
  <si>
    <t>March 31</t>
  </si>
  <si>
    <t>31 mars</t>
  </si>
  <si>
    <t>Jan-Mar 2025</t>
  </si>
  <si>
    <t>Jan-Mar 2026</t>
  </si>
  <si>
    <t>janv.-mars 2025</t>
  </si>
  <si>
    <t>janv.-mars 2026</t>
  </si>
  <si>
    <t>NUANCES</t>
  </si>
  <si>
    <t>T2-2026</t>
  </si>
  <si>
    <t>contreplaqués décoratifs et autres contreplaqués non structuraux</t>
  </si>
  <si>
    <t>If your firm is an end user or retailer, indicate your primary industries.</t>
  </si>
  <si>
    <t>Si votre entreprise est un utilisateur final ou détaillant, indiquez vos segments de marché.</t>
  </si>
  <si>
    <t>Déclarez le volume et la valeur des ventes d'importations au Canada pour chaque client indiqué ci-dessous :</t>
  </si>
  <si>
    <t>Q2-2025</t>
  </si>
  <si>
    <t>T2-2025</t>
  </si>
  <si>
    <t>Q1-2026</t>
  </si>
  <si>
    <t>T1-2026</t>
  </si>
  <si>
    <t>Q2-2026</t>
  </si>
  <si>
    <t>Analyst 3</t>
  </si>
  <si>
    <t>William Phan</t>
  </si>
  <si>
    <t>william.phan@tribunal.gc.ca</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</si>
  <si>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</si>
  <si>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</si>
  <si>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</si>
  <si>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</si>
  <si>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</si>
  <si>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</si>
  <si>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Retailer</t>
  </si>
  <si>
    <t>End user/OEM</t>
  </si>
  <si>
    <t>Utilisateur final/FEO</t>
  </si>
  <si>
    <t>end users/OEM</t>
  </si>
  <si>
    <t>utilisateurs finals/FEO</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</si>
  <si>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</si>
  <si>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</si>
  <si>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Copy</t>
  </si>
  <si>
    <t>Trade Level</t>
  </si>
  <si>
    <t>FirmActivities</t>
  </si>
  <si>
    <t>USA</t>
  </si>
  <si>
    <t>Sales of Imports in Canada</t>
  </si>
  <si>
    <t>Dist</t>
  </si>
  <si>
    <t>EU</t>
  </si>
  <si>
    <t>Export Sales</t>
  </si>
  <si>
    <t xml:space="preserve">Other Country Names: </t>
  </si>
  <si>
    <t>TONNES</t>
  </si>
  <si>
    <t>000 $</t>
  </si>
  <si>
    <t>IMPMKTS DB</t>
  </si>
  <si>
    <t>I-2025</t>
  </si>
  <si>
    <t>I-2026</t>
  </si>
  <si>
    <t>Country</t>
  </si>
  <si>
    <t>Activity</t>
  </si>
  <si>
    <t>TL</t>
  </si>
  <si>
    <t>VOL</t>
  </si>
  <si>
    <t>VAL/1000</t>
  </si>
  <si>
    <t>UV</t>
  </si>
  <si>
    <t>-</t>
  </si>
  <si>
    <t>DIST</t>
  </si>
  <si>
    <t>Invent Imp</t>
  </si>
  <si>
    <t>CHECK</t>
  </si>
  <si>
    <t>Respondant</t>
  </si>
  <si>
    <t>Question</t>
  </si>
  <si>
    <t>Answer</t>
  </si>
  <si>
    <t>Public</t>
  </si>
  <si>
    <t>Q 2.</t>
  </si>
  <si>
    <t>Q 4.</t>
  </si>
  <si>
    <t>Q 5.</t>
  </si>
  <si>
    <t>Q 6.</t>
  </si>
  <si>
    <t>Q 7.</t>
  </si>
  <si>
    <t>Q 8. ExP</t>
  </si>
  <si>
    <t>Q 9. A</t>
  </si>
  <si>
    <t>Q 9. B</t>
  </si>
  <si>
    <t>Q 9. C</t>
  </si>
  <si>
    <t>Q 10.</t>
  </si>
  <si>
    <t>Q 11.</t>
  </si>
  <si>
    <t>Q 12.</t>
  </si>
  <si>
    <t>Q 13. A</t>
  </si>
  <si>
    <t>Q 13. Exp</t>
  </si>
  <si>
    <t>Q 14.</t>
  </si>
  <si>
    <t>Q 15.</t>
  </si>
  <si>
    <t>Q 16.</t>
  </si>
  <si>
    <t>Q 17.</t>
  </si>
  <si>
    <t>Q 18.</t>
  </si>
  <si>
    <t>Q 19.</t>
  </si>
  <si>
    <t>Q 20.</t>
  </si>
  <si>
    <t>Q 21. Exp</t>
  </si>
  <si>
    <t>Q 22.</t>
  </si>
  <si>
    <t>Q 23.</t>
  </si>
  <si>
    <t>Q 24.</t>
  </si>
  <si>
    <t>Q 25.</t>
  </si>
  <si>
    <t>AddPub</t>
  </si>
  <si>
    <t>Pro</t>
  </si>
  <si>
    <t>Q 1.</t>
  </si>
  <si>
    <t>Q 3.</t>
  </si>
  <si>
    <t>Invent-Stock</t>
  </si>
  <si>
    <t>Q 2. Exp</t>
  </si>
  <si>
    <t>AddPro</t>
  </si>
  <si>
    <t>CHN</t>
  </si>
  <si>
    <t>Ret</t>
  </si>
  <si>
    <t>RET</t>
  </si>
  <si>
    <t>0Titles</t>
  </si>
  <si>
    <t>Exporter</t>
  </si>
  <si>
    <t>Don’t Copy</t>
  </si>
  <si>
    <t>POID/POIS</t>
  </si>
  <si>
    <t>IMPMKTS MsvImpDB</t>
  </si>
  <si>
    <t>Massive Importation - Volume of Imports</t>
  </si>
  <si>
    <t>Massive Importation - Ending Inventory of Imports</t>
  </si>
  <si>
    <t>Q1 - 2025</t>
  </si>
  <si>
    <t>Q1 - 2026</t>
  </si>
  <si>
    <t>EXP 1</t>
  </si>
  <si>
    <t>LEFT OFF HERE</t>
  </si>
  <si>
    <t>BnchMkDB</t>
  </si>
  <si>
    <t>BMP#</t>
  </si>
  <si>
    <t>IMP</t>
  </si>
  <si>
    <t>BMP 1</t>
  </si>
  <si>
    <t>BMP 2</t>
  </si>
  <si>
    <t>BMP 3</t>
  </si>
  <si>
    <t>BMP 4</t>
  </si>
  <si>
    <t>BMP 5</t>
  </si>
  <si>
    <t>BMP 6</t>
  </si>
  <si>
    <t>BMP 7</t>
  </si>
  <si>
    <t>BMP 8</t>
  </si>
  <si>
    <t>BMP 9</t>
  </si>
  <si>
    <t>IMP SLS</t>
  </si>
  <si>
    <t>TopAcntDB</t>
  </si>
  <si>
    <t>TopAcnt#</t>
  </si>
  <si>
    <t xml:space="preserve">Account 1 - </t>
  </si>
  <si>
    <t xml:space="preserve">Account 2 - </t>
  </si>
  <si>
    <t xml:space="preserve">Account 3 - </t>
  </si>
  <si>
    <t xml:space="preserve">Account 4 - </t>
  </si>
  <si>
    <t xml:space="preserve">Account 5 - </t>
  </si>
  <si>
    <t>Sheet/Comment</t>
  </si>
  <si>
    <t>Q 3. Exp</t>
  </si>
  <si>
    <t>Q 8.</t>
  </si>
  <si>
    <t>Q 9.</t>
  </si>
  <si>
    <t>Imp</t>
  </si>
  <si>
    <t>Imp-Sls</t>
  </si>
  <si>
    <t>Thickness of face veneer</t>
  </si>
  <si>
    <t>Thickness of back veneer</t>
  </si>
  <si>
    <t>Épaisseur du placage du dos</t>
  </si>
  <si>
    <t>Benchmark Products 9</t>
  </si>
  <si>
    <t>Range of thickness of face and back veneers:</t>
  </si>
  <si>
    <t>3/4 in. thickness (actual or nominal, commonly but not exclusively ranging from 18.0 mm to 19.5 mm), panel size ranging from 48 in. x 96 in. to 49.5 in. x97.5 in., birch or maple face, face grade C or D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</si>
  <si>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</si>
  <si>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C or D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</si>
  <si>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</si>
  <si>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birch or maple face, face grade A or B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</si>
  <si>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</si>
  <si>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A or B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</si>
  <si>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</si>
  <si>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t>
  </si>
  <si>
    <t>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t>
  </si>
  <si>
    <t>1/2 in. thickness (actual or nominal, commonly but not exclusively ranging from 12.0 mm to 12.7 mm), panel size ranging from 48 in. x 96 in. to 49.5 in. x 97.5 in., birch or maple face, face grade C or D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</si>
  <si>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t>
  </si>
  <si>
    <t>1/2 in. thickness (actual or nominal, commonly but not exclusively ranging from 12.0 mm to 12.7 mm), panel size ranging from 48 in. x 96 in. to 49.5 in. x 97.5 in., birch or maple face, face grade A or B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</si>
  <si>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t>
  </si>
  <si>
    <t>5/8 in. thickness (actual or nominal, commonly but not exclusively ranging from 15.0 mm to 15.9 mm), panel size ranging from 48 in. x 96 in. to 49.5 in. x 97.5 in., birch or maple face, face grade C or D or equivalent, veneer core, rotary spliced or whole piece, UV coated on 2 sides.</t>
  </si>
  <si>
    <t>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t>
  </si>
  <si>
    <t>1/4 in. thickness (actual or nominal, commonly but not exclusively ranging from 4.7 mm to 6.4 mm), panel size ranging from 48 in. x 96 in. to 49.5 in. x 97.5 in., birch or maple face, face grade C or D or equivalent, veneer core, rotary spliced or whole piece, unfinished.</t>
  </si>
  <si>
    <t>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t>
  </si>
  <si>
    <t>September 15, 2026</t>
  </si>
  <si>
    <t>15 septembre 2026</t>
  </si>
  <si>
    <t>Épaisseur du placage de face</t>
  </si>
  <si>
    <t>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t>
  </si>
  <si>
    <t>Dans le tableau ci-dessous, « Erreur » signifie que le total des ventes des cinq principaux clients de votre entreprise pour cette période dépasse le total des ventes d'importations de votre entreprise pour cette période. Par conséquent, veuillez modifier les données ci-dessus si nécessaire.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t>
  </si>
  <si>
    <t>volume - total sales in Canada of imports to the top five accounts 
(Question 2)</t>
  </si>
  <si>
    <t>volume - total des ventes au Canada d'importations aux cinq principaux clients 
(Question 2)</t>
  </si>
  <si>
    <t>value - total sales in Canada of imports to the top five accounts 
(Question 2)</t>
  </si>
  <si>
    <t>valeur - total des ventes au Canada d'importations aux cinq principaux clients 
(Question 2)</t>
  </si>
  <si>
    <t>volume - total sales in Canada of imports (Question 1)</t>
  </si>
  <si>
    <t>volume - total des ventes au Canada d'importations (Question 1)</t>
  </si>
  <si>
    <t>value - total sales in Canada of imports (Question 1)</t>
  </si>
  <si>
    <t>valeur - total des ventes au Canada d'importations (Question 1)</t>
  </si>
  <si>
    <t>Plage d'épaisseur du placage de face et du dos :</t>
  </si>
  <si>
    <t>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t>
  </si>
  <si>
    <t>volume - total sales in Canada of imports of benchmark products 
(Question 4)</t>
  </si>
  <si>
    <t>volume - total des ventes au Canada d'importations des produits de référence 
(Question 4)</t>
  </si>
  <si>
    <t>value - total sales in Canada of imports of benchmark products 
(Question 4)</t>
  </si>
  <si>
    <t>valeur - total des ventes au Canada d'importations des produits de référence 
(Question 4)</t>
  </si>
  <si>
    <t>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t>
  </si>
  <si>
    <t>Dans le tableau ci-dessous, « Erreur » signifie que les ventes totales des produits de référence de votre entreprise dépassent les ventes totales d'importations de votre entreprise pour cette période. Par conséquent, veuillez modifier les données ci-dessus si nécessaire. Le tableau ci-dessous compare la somme des ventes trimestrielles des produits de référence (question 4) au total des ventes au Canada d'importations (question 1). Pour T2-T4 2024, le tableau compare le total des ventes trimestrielles aux ventes totales annuelles de 2024.</t>
  </si>
  <si>
    <t>Dans le tableau ci-dessous, « Erreur » signifie que les importations totales des produits de référence de votre entreprise dépassent les importations totales de votre entreprise pour cette période. Par conséquent, veuillez modifier les données ci-dessus si nécessaire. Le tableau ci-dessous compare la somme des importations trimestrielles des produits de référence (question 3) au total des importations (question 1). Pour T2-T4 2024, le tableau compare le total des importations trimestrielles aux importations totales annuelles de 2024.</t>
  </si>
  <si>
    <t>volume - total imports of benchmark products (Question 3)</t>
  </si>
  <si>
    <t>volume - total imports (Question 1)</t>
  </si>
  <si>
    <t>volume - total des importations des produits de référence (Question 3)</t>
  </si>
  <si>
    <t>volume - total des importations (Question 1)</t>
  </si>
  <si>
    <t>value - total imports of benchmark products (Question 3)</t>
  </si>
  <si>
    <t>valeur - total imports (Question 1)</t>
  </si>
  <si>
    <t>valeur - total des importations des produits de référence (Question 3)</t>
  </si>
  <si>
    <t>valeur - total des importations (Question 1)</t>
  </si>
  <si>
    <t>Dans quelle mesure les marchandises produites au Canada sont-elles comparables en termes de facteurs autres que le prix (y compris la qualité du produit, les délais d'exécution et de livraison, la fiabilité de l'approvisionnement, l'épaisseur du placage de face,  l'épaisseur du placage du dos, etc.) avec les marchandises importées de la Chine?</t>
  </si>
  <si>
    <t>Respondent</t>
  </si>
  <si>
    <t>Respondent Type</t>
  </si>
  <si>
    <t>From</t>
  </si>
  <si>
    <t>Section</t>
  </si>
  <si>
    <t>Region</t>
  </si>
  <si>
    <t>I 2025</t>
  </si>
  <si>
    <t>IMPORTER</t>
  </si>
  <si>
    <t>Import Sales</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</si>
  <si>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</si>
  <si>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</si>
  <si>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</si>
  <si>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</si>
  <si>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</si>
  <si>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</si>
  <si>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</si>
  <si>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</si>
  <si>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</si>
  <si>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</si>
  <si>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NQ-2026-004</t>
  </si>
  <si>
    <t>$ / cubic meter</t>
  </si>
  <si>
    <t>$ / mètre cube</t>
  </si>
  <si>
    <t>mètres cubes</t>
  </si>
  <si>
    <t xml:space="preserve">Report the volume (in cubic meters) of imports of the goods during CBSA's period of dumping and subsidizing investigation : </t>
  </si>
  <si>
    <t>Indiquez le volume (en mètres cubes) des importations des marchandises pendant la période d'enquête de dumping de soubventionnement l'ASFC :</t>
  </si>
  <si>
    <t>cubic meters</t>
  </si>
  <si>
    <t>Q2 - 2024</t>
  </si>
  <si>
    <t>Q3 - 2024</t>
  </si>
  <si>
    <t>Q4 - 2024</t>
  </si>
  <si>
    <t>Q2 - 2025</t>
  </si>
  <si>
    <t>Q3 - 2025</t>
  </si>
  <si>
    <t>Q4 - 2025</t>
  </si>
  <si>
    <t>EXP 2</t>
  </si>
  <si>
    <t>EXP 3</t>
  </si>
  <si>
    <t>EXP 4</t>
  </si>
  <si>
    <t>EXP 5</t>
  </si>
  <si>
    <t>EXP 6</t>
  </si>
  <si>
    <t>EXP 7</t>
  </si>
  <si>
    <t>EXP 8</t>
  </si>
  <si>
    <t>EXP 9</t>
  </si>
  <si>
    <t>EXP 10</t>
  </si>
  <si>
    <t>Grades</t>
  </si>
  <si>
    <t>Q 1.1</t>
  </si>
  <si>
    <t>Q 1.2</t>
  </si>
  <si>
    <t>Q 1.3</t>
  </si>
  <si>
    <t>Q 1.4</t>
  </si>
  <si>
    <t>Q 1.5</t>
  </si>
  <si>
    <t>Q 1.6</t>
  </si>
  <si>
    <t>Q 1.7</t>
  </si>
  <si>
    <t>Q 1.8</t>
  </si>
  <si>
    <t>Q 1.9</t>
  </si>
  <si>
    <t>Q 2.1</t>
  </si>
  <si>
    <t>Q 2.2</t>
  </si>
  <si>
    <t>Q 2.3</t>
  </si>
  <si>
    <t>Q 2.4</t>
  </si>
  <si>
    <t>Q 2.5</t>
  </si>
  <si>
    <t>Q 2.6</t>
  </si>
  <si>
    <t>Q 2.7</t>
  </si>
  <si>
    <t>Q 2.8</t>
  </si>
  <si>
    <t>Q 2.9</t>
  </si>
  <si>
    <t>Q 3.1</t>
  </si>
  <si>
    <t>Q 3.2</t>
  </si>
  <si>
    <t>Q 3.3</t>
  </si>
  <si>
    <t>Q 3.4</t>
  </si>
  <si>
    <t>Q 3.5</t>
  </si>
  <si>
    <t>Q 3.6</t>
  </si>
  <si>
    <t>Q 3.7</t>
  </si>
  <si>
    <t>Q 3.8</t>
  </si>
  <si>
    <t>Q 3.9</t>
  </si>
  <si>
    <t>Q 4.1</t>
  </si>
  <si>
    <t>Q 4.2</t>
  </si>
  <si>
    <t>Q 4.3</t>
  </si>
  <si>
    <t>Q 4.4</t>
  </si>
  <si>
    <t>Q 4.5</t>
  </si>
  <si>
    <t>Q 4.6</t>
  </si>
  <si>
    <t>Q 4.7</t>
  </si>
  <si>
    <t>Q 4.8</t>
  </si>
  <si>
    <t>Q 4.9</t>
  </si>
  <si>
    <t>Q 5.1</t>
  </si>
  <si>
    <t>Q 5.2</t>
  </si>
  <si>
    <t>Q 5.3</t>
  </si>
  <si>
    <t>Q 5.4</t>
  </si>
  <si>
    <t>Q 5.5</t>
  </si>
  <si>
    <t>Q 5.6</t>
  </si>
  <si>
    <t>Q 5.7</t>
  </si>
  <si>
    <t>Q 5.8</t>
  </si>
  <si>
    <t>Q 5.9</t>
  </si>
  <si>
    <t>Q 6.1</t>
  </si>
  <si>
    <t>Q 6.2</t>
  </si>
  <si>
    <t>Q 6.3</t>
  </si>
  <si>
    <t>Q 6.4</t>
  </si>
  <si>
    <t>Q 6.5</t>
  </si>
  <si>
    <t>Q 6.6</t>
  </si>
  <si>
    <t>Q 6.7</t>
  </si>
  <si>
    <t>Q 6.8</t>
  </si>
  <si>
    <t>Q 6.9</t>
  </si>
  <si>
    <t>Q 7.1</t>
  </si>
  <si>
    <t>Q 7.2</t>
  </si>
  <si>
    <t>Q 7.3</t>
  </si>
  <si>
    <t>Q 7.4</t>
  </si>
  <si>
    <t>Q 7.5</t>
  </si>
  <si>
    <t>Q 7.6</t>
  </si>
  <si>
    <t>Q 7.7</t>
  </si>
  <si>
    <t>Q 7.8</t>
  </si>
  <si>
    <t>Q 7.9</t>
  </si>
  <si>
    <t>Q 8.1</t>
  </si>
  <si>
    <t>Q 8.2</t>
  </si>
  <si>
    <t>Q 8.3</t>
  </si>
  <si>
    <t>Q 8.4</t>
  </si>
  <si>
    <t>Q 8.5</t>
  </si>
  <si>
    <t>Q 8.6</t>
  </si>
  <si>
    <t>Q 8.7</t>
  </si>
  <si>
    <t>Q 8.8</t>
  </si>
  <si>
    <t>Q 8.9</t>
  </si>
  <si>
    <t>Q 9.1</t>
  </si>
  <si>
    <t>Q 9.2</t>
  </si>
  <si>
    <t>Q 9.3</t>
  </si>
  <si>
    <t>Q 9.4</t>
  </si>
  <si>
    <t>Q 9.5</t>
  </si>
  <si>
    <t>Q 9.6</t>
  </si>
  <si>
    <t>Q 9.7</t>
  </si>
  <si>
    <t>Q 9.8</t>
  </si>
  <si>
    <t>Q 9.9</t>
  </si>
  <si>
    <t>Q 10.1</t>
  </si>
  <si>
    <t>Q 10.2</t>
  </si>
  <si>
    <t>Q 10.3</t>
  </si>
  <si>
    <t>Q 10.4</t>
  </si>
  <si>
    <t>Q 10.5</t>
  </si>
  <si>
    <t>Q 10.6</t>
  </si>
  <si>
    <t>Q 10.7</t>
  </si>
  <si>
    <t>Q 10.8</t>
  </si>
  <si>
    <t>Q 10.9</t>
  </si>
  <si>
    <t>Q 11.1</t>
  </si>
  <si>
    <t>Q 11.2</t>
  </si>
  <si>
    <t>Q 11.3</t>
  </si>
  <si>
    <t>Q 11.4</t>
  </si>
  <si>
    <t>Q 11.5</t>
  </si>
  <si>
    <t>Q 11.6</t>
  </si>
  <si>
    <t>Q 11.7</t>
  </si>
  <si>
    <t>Q 11.8</t>
  </si>
  <si>
    <t>Q 11.9</t>
  </si>
  <si>
    <t>Q 1.10</t>
  </si>
  <si>
    <t>Q 2.10</t>
  </si>
  <si>
    <t>Q 3.10</t>
  </si>
  <si>
    <t>Q 4.10</t>
  </si>
  <si>
    <t>Q 5.10</t>
  </si>
  <si>
    <t>Q 6.10</t>
  </si>
  <si>
    <t>Q 7.10</t>
  </si>
  <si>
    <t>Q 8.10</t>
  </si>
  <si>
    <t>Q 9.10</t>
  </si>
  <si>
    <t>Q 10.10</t>
  </si>
  <si>
    <t>Q 11.10</t>
  </si>
  <si>
    <t>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</si>
</sst>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1009]d\-mmm\-yy;@"/>
    <numFmt numFmtId="165" formatCode="_(* #,##0_);_(* \(#,##0\);_(* &quot;-&quot;??_);_(@_)"/>
    <numFmt numFmtId="166" formatCode="_-* #,##0_-;\-* #,##0_-;_-* &quot;-&quot;??_-;_-@_-"/>
  </numFmts>
  <fonts count="78"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2"/>
      <name val="Calibri"/>
      <family val="2"/>
      <scheme val="minor"/>
    </font>
    <font>
      <b/>
      <sz val="12"/>
      <color theme="1"/>
      <name val="Calibri"/>
      <family val="2"/>
      <scheme val="minor"/>
    </font>
    <font>
      <sz val="12"/>
      <color rgb="FF000000"/>
      <name val="Calibri"/>
      <family val="2"/>
      <scheme val="minor"/>
    </font>
    <font>
      <b/>
      <sz val="10.5"/>
      <name val="Calibri"/>
      <family val="2"/>
    </font>
    <font>
      <u/>
      <sz val="10.5"/>
      <color theme="1"/>
      <name val="Calibri"/>
      <family val="2"/>
      <scheme val="minor"/>
    </font>
    <font>
      <sz val="10"/>
      <name val="Calibri"/>
      <family val="2"/>
      <scheme val="minor"/>
    </font>
    <font>
      <b/>
      <u/>
      <sz val="10.5"/>
      <color theme="1"/>
      <name val="Calibri"/>
      <family val="2"/>
      <scheme val="minor"/>
    </font>
    <font>
      <sz val="16"/>
      <color rgb="FF000000"/>
      <name val="Calibri"/>
      <family val="2"/>
      <scheme val="minor"/>
    </font>
    <font>
      <sz val="10.5"/>
      <color rgb="FF000000"/>
      <name val="Calibri"/>
      <family val="2"/>
    </font>
    <font>
      <sz val="10.5"/>
      <color rgb="FFFF0000"/>
      <name val="Calibri"/>
      <family val="2"/>
      <scheme val="minor"/>
    </font>
    <font>
      <b/>
      <sz val="10.5"/>
      <color rgb="FFFF0000"/>
      <name val="Calibri"/>
      <family val="2"/>
      <scheme val="minor"/>
    </font>
    <font>
      <b/>
      <sz val="10.5"/>
      <color rgb="FF7030A0"/>
      <name val="Calibri"/>
      <family val="2"/>
    </font>
    <font>
      <b/>
      <sz val="10.5"/>
      <color rgb="FFFF0000"/>
      <name val="Calibri"/>
      <family val="2"/>
    </font>
    <font>
      <b/>
      <sz val="10.5"/>
      <color theme="0"/>
      <name val="Calibri"/>
      <family val="2"/>
    </font>
    <font>
      <b/>
      <sz val="9"/>
      <color indexed="81"/>
      <name val="Tahoma"/>
      <family val="2"/>
    </font>
    <font>
      <sz val="10.5"/>
      <color rgb="FF0070C0"/>
      <name val="Calibri"/>
      <family val="2"/>
      <scheme val="minor"/>
    </font>
    <font>
      <sz val="9"/>
      <color indexed="81"/>
      <name val="Tahoma"/>
      <family val="2"/>
    </font>
    <font>
      <sz val="9"/>
      <color theme="1"/>
      <name val="Calibri"/>
      <family val="2"/>
      <scheme val="minor"/>
    </font>
    <font>
      <sz val="9"/>
      <color theme="1"/>
      <name val="Segoe UI"/>
      <family val="2"/>
    </font>
    <font>
      <b/>
      <sz val="11"/>
      <color theme="1"/>
      <name val="Calibri"/>
      <family val="2"/>
      <scheme val="minor"/>
    </font>
    <font>
      <b/>
      <i/>
      <u/>
      <sz val="9"/>
      <color theme="1"/>
      <name val="Calibri"/>
      <family val="2"/>
      <scheme val="minor"/>
    </font>
    <font>
      <b/>
      <sz val="9"/>
      <color theme="1"/>
      <name val="Calibri"/>
      <family val="2"/>
      <scheme val="minor"/>
    </font>
    <font>
      <sz val="9"/>
      <color rgb="FFFF0000"/>
      <name val="Calibri"/>
      <family val="2"/>
      <scheme val="minor"/>
    </font>
    <font>
      <b/>
      <u/>
      <sz val="9"/>
      <color theme="1"/>
      <name val="Calibri"/>
      <family val="2"/>
      <scheme val="minor"/>
    </font>
    <font>
      <b/>
      <u/>
      <sz val="10"/>
      <color theme="1"/>
      <name val="Calibri"/>
      <family val="2"/>
      <scheme val="minor"/>
    </font>
    <font>
      <sz val="9"/>
      <name val="Calibri"/>
      <family val="2"/>
      <scheme val="minor"/>
    </font>
    <font>
      <b/>
      <sz val="20"/>
      <color theme="1"/>
      <name val="Calibri"/>
      <family val="2"/>
      <scheme val="minor"/>
    </font>
    <font>
      <b/>
      <i/>
      <u/>
      <sz val="11"/>
      <color theme="1"/>
      <name val="Calibri"/>
      <family val="2"/>
      <scheme val="minor"/>
    </font>
    <font>
      <b/>
      <u/>
      <sz val="11"/>
      <color theme="1"/>
      <name val="Calibri"/>
      <family val="2"/>
      <scheme val="minor"/>
    </font>
    <font>
      <b/>
      <u/>
      <sz val="10"/>
      <name val="Calibri"/>
      <family val="2"/>
      <scheme val="minor"/>
    </font>
    <font>
      <u/>
      <sz val="10"/>
      <name val="Calibri"/>
      <family val="2"/>
      <scheme val="minor"/>
    </font>
    <font>
      <b/>
      <sz val="9"/>
      <name val="Calibri"/>
      <family val="2"/>
      <scheme val="minor"/>
    </font>
    <font>
      <sz val="10.5"/>
      <color theme="1"/>
      <name val="Aptos"/>
      <family val="2"/>
    </font>
    <font>
      <b/>
      <u/>
      <sz val="10"/>
      <color theme="0"/>
      <name val="Calibri"/>
      <family val="2"/>
      <scheme val="minor"/>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rgb="FFFFC000"/>
        <bgColor indexed="64"/>
      </patternFill>
    </fill>
  </fills>
  <borders count="10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diagonal/>
    </border>
    <border>
      <left style="thin">
        <color theme="0" tint="-0.499984740745262"/>
      </left>
      <right style="thin">
        <color auto="1"/>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theme="0" tint="-0.499984740745262"/>
      </top>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auto="1"/>
      </right>
      <top style="thin">
        <color indexed="64"/>
      </top>
      <bottom style="thin">
        <color theme="0" tint="-0.499984740745262"/>
      </bottom>
      <diagonal/>
    </border>
    <border>
      <left/>
      <right style="thin">
        <color theme="0" tint="-0.499984740745262"/>
      </right>
      <top style="thin">
        <color auto="1"/>
      </top>
      <bottom style="thin">
        <color auto="1"/>
      </bottom>
      <diagonal/>
    </border>
    <border>
      <left/>
      <right style="thin">
        <color auto="1"/>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top/>
      <bottom style="thin">
        <color indexed="64"/>
      </bottom>
      <diagonal/>
    </border>
    <border>
      <left style="thin">
        <color theme="0" tint="-0.499984740745262"/>
      </left>
      <right style="thin">
        <color theme="0" tint="-0.499984740745262"/>
      </right>
      <top style="medium">
        <color theme="0" tint="-0.499984740745262"/>
      </top>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dashDot">
        <color indexed="64"/>
      </left>
      <right style="medium">
        <color indexed="64"/>
      </right>
      <top style="thin">
        <color theme="4" tint="0.39997558519241921"/>
      </top>
      <bottom style="thin">
        <color theme="4" tint="0.39997558519241921"/>
      </bottom>
      <diagonal/>
    </border>
    <border>
      <left/>
      <right/>
      <top/>
      <bottom style="thin">
        <color theme="4" tint="0.39997558519241921"/>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style="thin">
        <color theme="0" tint="-0.34998626667073579"/>
      </right>
      <top style="thin">
        <color theme="0" tint="-0.34998626667073579"/>
      </top>
      <bottom/>
      <diagonal/>
    </border>
    <border>
      <left style="thin">
        <color auto="1"/>
      </left>
      <right style="thin">
        <color theme="0" tint="-0.34998626667073579"/>
      </right>
      <top/>
      <bottom/>
      <diagonal/>
    </border>
    <border>
      <left style="thin">
        <color auto="1"/>
      </left>
      <right style="thin">
        <color theme="0" tint="-0.34998626667073579"/>
      </right>
      <top/>
      <bottom style="thin">
        <color auto="1"/>
      </bottom>
      <diagonal/>
    </border>
    <border>
      <left style="thin">
        <color theme="0" tint="-0.34998626667073579"/>
      </left>
      <right style="thin">
        <color theme="0" tint="-0.499984740745262"/>
      </right>
      <top style="thin">
        <color theme="0" tint="-0.499984740745262"/>
      </top>
      <bottom style="thin">
        <color auto="1"/>
      </bottom>
      <diagonal/>
    </border>
    <border>
      <left style="thin">
        <color auto="1"/>
      </left>
      <right style="thin">
        <color theme="0" tint="-0.34998626667073579"/>
      </right>
      <top/>
      <bottom style="thin">
        <color theme="0" tint="-0.34998626667073579"/>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34998626667073579"/>
      </bottom>
      <diagonal/>
    </border>
    <border>
      <left style="thin">
        <color theme="0" tint="-0.499984740745262"/>
      </left>
      <right style="thin">
        <color indexed="64"/>
      </right>
      <top style="thin">
        <color theme="0" tint="-0.499984740745262"/>
      </top>
      <bottom style="thin">
        <color theme="0" tint="-0.34998626667073579"/>
      </bottom>
      <diagonal/>
    </border>
    <border>
      <left style="thin">
        <color indexed="64"/>
      </left>
      <right style="thin">
        <color theme="0" tint="-0.499984740745262"/>
      </right>
      <top style="thin">
        <color theme="0" tint="-0.499984740745262"/>
      </top>
      <bottom style="thin">
        <color theme="0" tint="-0.34998626667073579"/>
      </bottom>
      <diagonal/>
    </border>
    <border>
      <left/>
      <right style="medium">
        <color indexed="64"/>
      </right>
      <top/>
      <bottom style="thin">
        <color theme="4" tint="0.39997558519241921"/>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s>
  <cellStyleXfs count="25692">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4" borderId="0" applyNumberFormat="0" applyBorder="0" applyAlignment="0" applyProtection="0"/>
    <xf numFmtId="164"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4" fontId="16" fillId="0" borderId="0"/>
    <xf numFmtId="164"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6" fillId="0" borderId="0"/>
    <xf numFmtId="164" fontId="16" fillId="0" borderId="0"/>
    <xf numFmtId="164" fontId="16" fillId="0" borderId="0"/>
    <xf numFmtId="164" fontId="16" fillId="0" borderId="0"/>
    <xf numFmtId="164" fontId="16" fillId="0" borderId="0"/>
    <xf numFmtId="164"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4" fontId="19" fillId="0" borderId="0"/>
    <xf numFmtId="0" fontId="23" fillId="0" borderId="0"/>
    <xf numFmtId="164"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4"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4"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4" fontId="35" fillId="0" borderId="0" applyAlignment="0"/>
    <xf numFmtId="0" fontId="35" fillId="0" borderId="0" applyAlignment="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0" fontId="16" fillId="0" borderId="0"/>
    <xf numFmtId="0" fontId="22" fillId="0" borderId="0"/>
  </cellStyleXfs>
  <cellXfs count="845">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Alignment="1">
      <alignment vertical="top" wrapText="1"/>
    </xf>
    <xf numFmtId="0" fontId="4" fillId="34" borderId="0" xfId="0" applyFont="1" applyFill="1" applyAlignment="1">
      <alignment vertical="top"/>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7" fillId="34" borderId="0" xfId="0" applyFont="1" applyFill="1" applyAlignment="1">
      <alignment vertical="top" wrapText="1"/>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4" borderId="0" xfId="0" applyFont="1" applyFill="1" applyAlignment="1">
      <alignment vertical="top"/>
    </xf>
    <xf numFmtId="0" fontId="3" fillId="0" borderId="0" xfId="0" applyFont="1" applyAlignment="1">
      <alignment vertical="top"/>
    </xf>
    <xf numFmtId="0" fontId="6" fillId="37" borderId="13" xfId="0" applyFont="1" applyFill="1" applyBorder="1" applyAlignment="1">
      <alignment horizontal="centerContinuous" vertical="top" wrapText="1"/>
    </xf>
    <xf numFmtId="0" fontId="6" fillId="37" borderId="17" xfId="0" applyFont="1" applyFill="1" applyBorder="1" applyAlignment="1">
      <alignment horizontal="centerContinuous" vertical="top" wrapText="1"/>
    </xf>
    <xf numFmtId="0" fontId="4" fillId="37" borderId="17" xfId="0" applyFont="1" applyFill="1" applyBorder="1" applyAlignment="1">
      <alignment horizontal="centerContinuous" vertical="top" wrapText="1"/>
    </xf>
    <xf numFmtId="0" fontId="4" fillId="37" borderId="14" xfId="0" applyFont="1" applyFill="1" applyBorder="1" applyAlignment="1">
      <alignment horizontal="centerContinuous" vertical="top" wrapText="1"/>
    </xf>
    <xf numFmtId="0" fontId="38" fillId="34" borderId="0" xfId="0" applyFont="1" applyFill="1" applyAlignment="1">
      <alignment vertical="top"/>
    </xf>
    <xf numFmtId="0" fontId="6" fillId="0" borderId="0" xfId="0" applyFont="1" applyAlignment="1">
      <alignment horizontal="left" vertical="top"/>
    </xf>
    <xf numFmtId="0" fontId="5" fillId="0" borderId="0" xfId="0" applyFont="1" applyAlignment="1">
      <alignment vertical="top"/>
    </xf>
    <xf numFmtId="0" fontId="5" fillId="34" borderId="0" xfId="0" applyFont="1" applyFill="1" applyAlignment="1">
      <alignment vertical="top"/>
    </xf>
    <xf numFmtId="1" fontId="39" fillId="0" borderId="0" xfId="183" applyNumberFormat="1" applyFont="1" applyFill="1" applyBorder="1" applyAlignment="1" applyProtection="1">
      <alignment horizontal="right" vertical="top" wrapText="1"/>
    </xf>
    <xf numFmtId="1" fontId="39" fillId="0" borderId="8" xfId="183" applyNumberFormat="1" applyFont="1" applyFill="1" applyBorder="1" applyAlignment="1" applyProtection="1">
      <alignment horizontal="right" vertical="top" wrapText="1"/>
    </xf>
    <xf numFmtId="0" fontId="5" fillId="34" borderId="0" xfId="0" applyFont="1" applyFill="1" applyAlignment="1">
      <alignment vertical="top" wrapText="1"/>
    </xf>
    <xf numFmtId="0" fontId="41" fillId="0" borderId="0" xfId="0" applyFont="1" applyAlignment="1">
      <alignment vertical="top" wrapText="1"/>
    </xf>
    <xf numFmtId="1" fontId="39" fillId="0" borderId="16" xfId="183" applyNumberFormat="1" applyFont="1" applyFill="1" applyBorder="1" applyAlignment="1" applyProtection="1">
      <alignment horizontal="right" vertical="top" wrapText="1"/>
    </xf>
    <xf numFmtId="0" fontId="6" fillId="0" borderId="0" xfId="0" applyFont="1" applyAlignment="1">
      <alignment horizontal="centerContinuous" vertical="top" wrapText="1"/>
    </xf>
    <xf numFmtId="0" fontId="4" fillId="0" borderId="0" xfId="0" applyFont="1" applyAlignment="1">
      <alignment horizontal="centerContinuous" vertical="top" wrapText="1"/>
    </xf>
    <xf numFmtId="1" fontId="39" fillId="0" borderId="10" xfId="183" applyNumberFormat="1" applyFont="1" applyFill="1" applyBorder="1" applyAlignment="1" applyProtection="1">
      <alignment horizontal="right"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49" fontId="4" fillId="0" borderId="0" xfId="0" applyNumberFormat="1" applyFont="1" applyAlignment="1">
      <alignment vertical="top" wrapText="1"/>
    </xf>
    <xf numFmtId="0" fontId="5" fillId="0" borderId="9" xfId="0" applyFont="1" applyBorder="1" applyAlignment="1">
      <alignment horizontal="left" vertical="top" wrapText="1"/>
    </xf>
    <xf numFmtId="0" fontId="5" fillId="34" borderId="0" xfId="0" applyFont="1" applyFill="1" applyAlignment="1">
      <alignment horizontal="left" vertical="top"/>
    </xf>
    <xf numFmtId="0" fontId="2" fillId="0" borderId="0" xfId="0" applyFont="1" applyAlignment="1">
      <alignment wrapText="1"/>
    </xf>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37" fillId="0" borderId="0" xfId="0" applyFont="1" applyAlignment="1">
      <alignment horizontal="left" vertical="top"/>
    </xf>
    <xf numFmtId="0" fontId="47" fillId="34" borderId="7" xfId="0" applyFont="1" applyFill="1" applyBorder="1" applyAlignment="1">
      <alignment horizontal="center" vertical="top" wrapText="1"/>
    </xf>
    <xf numFmtId="0" fontId="47" fillId="34" borderId="0" xfId="0" applyFont="1" applyFill="1" applyAlignment="1">
      <alignment horizontal="center" vertical="top" wrapText="1"/>
    </xf>
    <xf numFmtId="0" fontId="4" fillId="0" borderId="8" xfId="0" applyFont="1" applyBorder="1" applyAlignment="1">
      <alignment vertical="top" wrapText="1"/>
    </xf>
    <xf numFmtId="0" fontId="37" fillId="0" borderId="0" xfId="0" applyFont="1" applyAlignment="1">
      <alignment horizontal="left" vertical="top" wrapText="1"/>
    </xf>
    <xf numFmtId="0" fontId="37" fillId="0" borderId="0" xfId="0" applyFont="1" applyAlignment="1">
      <alignment horizontal="left" vertical="top" wrapText="1" inden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16" xfId="0" applyFont="1" applyBorder="1" applyAlignment="1">
      <alignment horizontal="left"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8" xfId="0" applyFont="1" applyBorder="1"/>
    <xf numFmtId="0" fontId="4" fillId="0" borderId="9" xfId="0" applyFont="1" applyBorder="1" applyAlignment="1">
      <alignment vertical="top" wrapText="1"/>
    </xf>
    <xf numFmtId="0" fontId="4" fillId="0" borderId="0" xfId="0" applyFont="1" applyAlignment="1">
      <alignment horizontal="left" vertical="top"/>
    </xf>
    <xf numFmtId="0" fontId="4" fillId="0" borderId="7" xfId="0" applyFont="1" applyBorder="1" applyAlignment="1">
      <alignment vertical="top" wrapText="1"/>
    </xf>
    <xf numFmtId="0" fontId="2" fillId="0" borderId="0" xfId="0" applyFont="1" applyAlignment="1">
      <alignment horizontal="left" vertical="top" wrapText="1"/>
    </xf>
    <xf numFmtId="49" fontId="4" fillId="34" borderId="0" xfId="0" applyNumberFormat="1" applyFont="1" applyFill="1" applyAlignment="1">
      <alignment vertical="top" wrapText="1"/>
    </xf>
    <xf numFmtId="49" fontId="4" fillId="0" borderId="0" xfId="0" applyNumberFormat="1" applyFont="1" applyAlignment="1">
      <alignment vertical="top"/>
    </xf>
    <xf numFmtId="0" fontId="5" fillId="0" borderId="7" xfId="0" applyFont="1" applyBorder="1" applyAlignment="1">
      <alignment horizontal="right" vertical="top" wrapText="1" indent="1"/>
    </xf>
    <xf numFmtId="0" fontId="5" fillId="0" borderId="0" xfId="0" applyFont="1" applyAlignment="1">
      <alignment horizontal="right" vertical="top" wrapText="1" indent="1"/>
    </xf>
    <xf numFmtId="0" fontId="4" fillId="37" borderId="0" xfId="0" applyFont="1" applyFill="1" applyAlignment="1">
      <alignment vertical="top"/>
    </xf>
    <xf numFmtId="15" fontId="4" fillId="0" borderId="0" xfId="0" quotePrefix="1" applyNumberFormat="1" applyFont="1" applyAlignment="1">
      <alignment vertical="top"/>
    </xf>
    <xf numFmtId="0" fontId="4" fillId="34" borderId="0" xfId="0" applyFont="1" applyFill="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4" fillId="0" borderId="0" xfId="0" applyFont="1" applyAlignment="1">
      <alignment wrapText="1"/>
    </xf>
    <xf numFmtId="0" fontId="4" fillId="0" borderId="8" xfId="0" applyFont="1" applyBorder="1" applyAlignment="1">
      <alignment vertical="top"/>
    </xf>
    <xf numFmtId="0" fontId="6" fillId="0" borderId="0" xfId="0" applyFont="1" applyAlignment="1">
      <alignment vertical="center"/>
    </xf>
    <xf numFmtId="0" fontId="4" fillId="37" borderId="0" xfId="0" applyFont="1" applyFill="1" applyAlignment="1">
      <alignment vertical="top" wrapText="1"/>
    </xf>
    <xf numFmtId="49" fontId="4" fillId="0" borderId="0" xfId="0" quotePrefix="1" applyNumberFormat="1" applyFont="1" applyAlignment="1">
      <alignment vertical="top"/>
    </xf>
    <xf numFmtId="0" fontId="4" fillId="37" borderId="0" xfId="0" applyFont="1" applyFill="1"/>
    <xf numFmtId="0" fontId="50" fillId="0" borderId="0" xfId="0" applyFont="1"/>
    <xf numFmtId="0" fontId="4" fillId="0" borderId="0" xfId="0" applyFont="1" applyAlignment="1">
      <alignment horizontal="left"/>
    </xf>
    <xf numFmtId="0" fontId="4" fillId="37" borderId="0" xfId="0" applyFont="1" applyFill="1" applyAlignment="1">
      <alignment wrapText="1"/>
    </xf>
    <xf numFmtId="0" fontId="50" fillId="37" borderId="0" xfId="0" applyFont="1" applyFill="1" applyAlignment="1">
      <alignment vertical="top"/>
    </xf>
    <xf numFmtId="0" fontId="52" fillId="0" borderId="0" xfId="0" applyFont="1" applyAlignment="1">
      <alignment vertical="center"/>
    </xf>
    <xf numFmtId="0" fontId="39" fillId="0" borderId="0" xfId="0" applyFont="1"/>
    <xf numFmtId="0" fontId="52" fillId="40" borderId="0" xfId="0" applyFont="1" applyFill="1" applyAlignment="1">
      <alignment vertical="center"/>
    </xf>
    <xf numFmtId="0" fontId="48" fillId="0" borderId="0" xfId="0" applyFont="1" applyAlignment="1">
      <alignment vertical="top"/>
    </xf>
    <xf numFmtId="0" fontId="4" fillId="34" borderId="0" xfId="0" applyFont="1" applyFill="1" applyAlignment="1">
      <alignment horizontal="right" vertical="top" indent="1"/>
    </xf>
    <xf numFmtId="0" fontId="4" fillId="34" borderId="7" xfId="0" applyFont="1" applyFill="1" applyBorder="1" applyAlignment="1">
      <alignment horizontal="left" vertical="top" wrapText="1"/>
    </xf>
    <xf numFmtId="0" fontId="37" fillId="0" borderId="0" xfId="0" applyFont="1" applyAlignment="1">
      <alignment horizontal="left" vertical="top" indent="1"/>
    </xf>
    <xf numFmtId="0" fontId="40" fillId="0" borderId="0" xfId="183" applyNumberFormat="1" applyFont="1" applyFill="1" applyBorder="1" applyAlignment="1" applyProtection="1">
      <alignment vertical="top" wrapText="1"/>
    </xf>
    <xf numFmtId="0" fontId="40" fillId="0" borderId="8" xfId="183" applyNumberFormat="1" applyFont="1" applyFill="1" applyBorder="1" applyAlignment="1" applyProtection="1">
      <alignment vertical="top" wrapText="1"/>
    </xf>
    <xf numFmtId="0" fontId="51" fillId="35" borderId="20" xfId="183" applyNumberFormat="1" applyFont="1" applyFill="1" applyBorder="1" applyAlignment="1" applyProtection="1">
      <alignment horizontal="center" vertical="center" wrapText="1"/>
      <protection locked="0"/>
    </xf>
    <xf numFmtId="0" fontId="39" fillId="35" borderId="20" xfId="183" applyNumberFormat="1" applyFont="1" applyFill="1" applyBorder="1" applyAlignment="1" applyProtection="1">
      <alignment horizontal="center" vertical="top" wrapText="1"/>
      <protection locked="0"/>
    </xf>
    <xf numFmtId="0" fontId="5" fillId="0" borderId="20" xfId="0" applyFont="1" applyBorder="1" applyAlignment="1">
      <alignment horizontal="center" vertical="center" wrapText="1"/>
    </xf>
    <xf numFmtId="0" fontId="7" fillId="38" borderId="20" xfId="0" applyFont="1" applyFill="1" applyBorder="1" applyAlignment="1">
      <alignment horizontal="center" vertical="top" wrapText="1"/>
    </xf>
    <xf numFmtId="0" fontId="5" fillId="0" borderId="20" xfId="0" applyFont="1" applyBorder="1" applyAlignment="1">
      <alignment horizontal="center" vertical="top" wrapText="1"/>
    </xf>
    <xf numFmtId="165" fontId="39" fillId="35" borderId="20" xfId="25686" applyNumberFormat="1" applyFont="1" applyFill="1" applyBorder="1" applyAlignment="1" applyProtection="1">
      <alignment horizontal="right" vertical="top" wrapText="1"/>
      <protection locked="0"/>
    </xf>
    <xf numFmtId="0" fontId="6" fillId="0" borderId="16" xfId="0" applyFont="1" applyBorder="1" applyAlignment="1">
      <alignment horizontal="centerContinuous" vertical="top" wrapText="1"/>
    </xf>
    <xf numFmtId="0" fontId="4" fillId="0" borderId="16" xfId="0" applyFont="1" applyBorder="1" applyAlignment="1">
      <alignment horizontal="centerContinuous" vertical="top" wrapText="1"/>
    </xf>
    <xf numFmtId="0" fontId="4" fillId="0" borderId="10" xfId="0" applyFont="1" applyBorder="1" applyAlignment="1">
      <alignment horizontal="centerContinuous" vertical="top" wrapText="1"/>
    </xf>
    <xf numFmtId="0" fontId="49" fillId="0" borderId="7" xfId="0" applyFont="1" applyBorder="1" applyAlignment="1">
      <alignment vertical="top" wrapText="1"/>
    </xf>
    <xf numFmtId="0" fontId="49" fillId="0" borderId="0" xfId="0" applyFont="1" applyAlignment="1">
      <alignment vertical="top" wrapText="1"/>
    </xf>
    <xf numFmtId="165" fontId="39" fillId="35" borderId="20" xfId="25686" applyNumberFormat="1" applyFont="1" applyFill="1" applyBorder="1" applyAlignment="1" applyProtection="1">
      <alignment horizontal="right" vertical="top"/>
      <protection locked="0"/>
    </xf>
    <xf numFmtId="165" fontId="40" fillId="36" borderId="20" xfId="25686" applyNumberFormat="1" applyFont="1" applyFill="1" applyBorder="1" applyAlignment="1" applyProtection="1">
      <alignment horizontal="right" vertical="center" wrapText="1"/>
    </xf>
    <xf numFmtId="165" fontId="40" fillId="36" borderId="23" xfId="25686" applyNumberFormat="1" applyFont="1" applyFill="1" applyBorder="1" applyAlignment="1" applyProtection="1">
      <alignment horizontal="right" vertical="center" wrapText="1"/>
    </xf>
    <xf numFmtId="0" fontId="7" fillId="38" borderId="31" xfId="0" applyFont="1" applyFill="1" applyBorder="1" applyAlignment="1">
      <alignment horizontal="center" vertical="top" wrapText="1"/>
    </xf>
    <xf numFmtId="165" fontId="39" fillId="35" borderId="20" xfId="25686" applyNumberFormat="1" applyFont="1" applyFill="1" applyBorder="1" applyAlignment="1" applyProtection="1">
      <alignment horizontal="right" vertical="center" wrapText="1"/>
      <protection locked="0"/>
    </xf>
    <xf numFmtId="165" fontId="39" fillId="35" borderId="31" xfId="25686" applyNumberFormat="1" applyFont="1" applyFill="1" applyBorder="1" applyAlignment="1" applyProtection="1">
      <alignment horizontal="right" vertical="center" wrapText="1"/>
      <protection locked="0"/>
    </xf>
    <xf numFmtId="0" fontId="5" fillId="0" borderId="0" xfId="0" applyFont="1" applyAlignment="1">
      <alignment horizontal="right" vertical="top" indent="1"/>
    </xf>
    <xf numFmtId="1" fontId="39" fillId="36" borderId="20" xfId="183" applyNumberFormat="1" applyFont="1" applyFill="1" applyBorder="1" applyAlignment="1" applyProtection="1">
      <alignment horizontal="center" vertical="top" wrapText="1"/>
    </xf>
    <xf numFmtId="0" fontId="38" fillId="0" borderId="0" xfId="0" applyFont="1" applyAlignment="1">
      <alignment vertical="top"/>
    </xf>
    <xf numFmtId="0" fontId="40" fillId="0" borderId="0" xfId="183" applyNumberFormat="1" applyFont="1" applyFill="1" applyBorder="1" applyAlignment="1" applyProtection="1">
      <alignment horizontal="right" vertical="center"/>
    </xf>
    <xf numFmtId="14" fontId="4" fillId="0" borderId="0" xfId="0" applyNumberFormat="1" applyFont="1" applyAlignment="1">
      <alignment vertical="top"/>
    </xf>
    <xf numFmtId="0" fontId="4" fillId="0" borderId="0" xfId="0" quotePrefix="1" applyFont="1" applyAlignment="1">
      <alignment vertical="top"/>
    </xf>
    <xf numFmtId="9" fontId="39" fillId="35" borderId="20" xfId="25687" applyFont="1" applyFill="1" applyBorder="1" applyAlignment="1" applyProtection="1">
      <alignment horizontal="center" vertical="center" wrapText="1"/>
      <protection locked="0"/>
    </xf>
    <xf numFmtId="43" fontId="39" fillId="36" borderId="20" xfId="25686" applyFont="1" applyFill="1" applyBorder="1" applyAlignment="1" applyProtection="1">
      <alignment horizontal="right" vertical="top"/>
    </xf>
    <xf numFmtId="43" fontId="39" fillId="36" borderId="20" xfId="25686" applyFont="1" applyFill="1" applyBorder="1" applyAlignment="1" applyProtection="1">
      <alignment horizontal="right" vertical="center" wrapText="1"/>
    </xf>
    <xf numFmtId="0" fontId="54" fillId="0" borderId="0" xfId="0" applyFont="1" applyAlignment="1">
      <alignment vertical="top"/>
    </xf>
    <xf numFmtId="0" fontId="54" fillId="0" borderId="0" xfId="0" applyFont="1" applyAlignment="1">
      <alignment horizontal="left" vertical="top"/>
    </xf>
    <xf numFmtId="0" fontId="36" fillId="33" borderId="7" xfId="0" applyFont="1" applyFill="1" applyBorder="1" applyAlignment="1">
      <alignment vertical="top" wrapText="1"/>
    </xf>
    <xf numFmtId="0" fontId="36" fillId="33" borderId="0" xfId="0" applyFont="1" applyFill="1" applyAlignment="1">
      <alignment vertical="top" wrapText="1"/>
    </xf>
    <xf numFmtId="0" fontId="36" fillId="33" borderId="8" xfId="0" applyFont="1" applyFill="1" applyBorder="1" applyAlignment="1">
      <alignment vertical="top" wrapText="1"/>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36" fillId="34" borderId="0" xfId="0" applyFont="1" applyFill="1" applyAlignment="1">
      <alignment vertical="top" wrapText="1"/>
    </xf>
    <xf numFmtId="0" fontId="36" fillId="34" borderId="0" xfId="0" applyFont="1" applyFill="1" applyAlignment="1">
      <alignment horizontal="left" vertical="top" wrapText="1"/>
    </xf>
    <xf numFmtId="0" fontId="55" fillId="34" borderId="0" xfId="0" applyFont="1" applyFill="1" applyAlignment="1">
      <alignment vertical="top" wrapText="1"/>
    </xf>
    <xf numFmtId="0" fontId="56" fillId="34" borderId="0" xfId="0" applyFont="1" applyFill="1" applyAlignment="1">
      <alignment vertical="top" wrapText="1"/>
    </xf>
    <xf numFmtId="0" fontId="37" fillId="34" borderId="0" xfId="0" applyFont="1" applyFill="1" applyAlignment="1">
      <alignment horizontal="left" vertical="top" wrapText="1"/>
    </xf>
    <xf numFmtId="49" fontId="3" fillId="34" borderId="0" xfId="0" applyNumberFormat="1" applyFont="1" applyFill="1" applyAlignment="1">
      <alignment horizontal="left" vertical="top" wrapText="1"/>
    </xf>
    <xf numFmtId="43" fontId="39" fillId="35" borderId="31" xfId="183" applyFont="1" applyFill="1" applyBorder="1" applyAlignment="1" applyProtection="1">
      <alignment vertical="center" wrapText="1"/>
      <protection locked="0"/>
    </xf>
    <xf numFmtId="43" fontId="39" fillId="35" borderId="20" xfId="183" applyFont="1" applyFill="1" applyBorder="1" applyAlignment="1" applyProtection="1">
      <alignment vertical="center" wrapText="1"/>
      <protection locked="0"/>
    </xf>
    <xf numFmtId="49" fontId="39" fillId="35" borderId="20" xfId="183" applyNumberFormat="1" applyFont="1" applyFill="1" applyBorder="1" applyAlignment="1" applyProtection="1">
      <alignment vertical="center" wrapText="1"/>
      <protection locked="0"/>
    </xf>
    <xf numFmtId="0" fontId="47" fillId="38" borderId="32" xfId="0" applyFont="1" applyFill="1" applyBorder="1" applyAlignment="1">
      <alignment horizontal="center" vertical="center" wrapText="1"/>
    </xf>
    <xf numFmtId="49" fontId="36" fillId="34" borderId="0" xfId="0" applyNumberFormat="1" applyFont="1" applyFill="1" applyAlignment="1">
      <alignment vertical="top" wrapText="1"/>
    </xf>
    <xf numFmtId="0" fontId="37" fillId="34" borderId="0" xfId="0" applyFont="1" applyFill="1" applyAlignment="1">
      <alignment vertical="top"/>
    </xf>
    <xf numFmtId="0" fontId="37" fillId="34" borderId="0" xfId="0" applyFont="1" applyFill="1" applyAlignment="1">
      <alignment horizontal="left" vertical="top"/>
    </xf>
    <xf numFmtId="49" fontId="56" fillId="34" borderId="0" xfId="0" applyNumberFormat="1" applyFont="1" applyFill="1" applyAlignment="1">
      <alignment vertical="top" wrapText="1"/>
    </xf>
    <xf numFmtId="0" fontId="3" fillId="34" borderId="0" xfId="0" applyFont="1" applyFill="1" applyAlignment="1">
      <alignment horizontal="left" vertical="top" wrapText="1"/>
    </xf>
    <xf numFmtId="49" fontId="36" fillId="0" borderId="0" xfId="0" applyNumberFormat="1" applyFont="1" applyAlignment="1">
      <alignment vertical="top" wrapText="1"/>
    </xf>
    <xf numFmtId="49" fontId="36" fillId="34" borderId="0" xfId="0" applyNumberFormat="1" applyFont="1" applyFill="1" applyAlignment="1">
      <alignment horizontal="left" vertical="top" wrapText="1"/>
    </xf>
    <xf numFmtId="49" fontId="36" fillId="34" borderId="0" xfId="0" applyNumberFormat="1" applyFont="1" applyFill="1" applyAlignment="1">
      <alignment horizontal="left" vertical="top"/>
    </xf>
    <xf numFmtId="49" fontId="55" fillId="34" borderId="0" xfId="0" applyNumberFormat="1" applyFont="1" applyFill="1" applyAlignment="1">
      <alignment vertical="top" wrapText="1"/>
    </xf>
    <xf numFmtId="0" fontId="38" fillId="0" borderId="0" xfId="0" applyFont="1" applyAlignment="1">
      <alignment horizontal="center" vertical="top" wrapText="1"/>
    </xf>
    <xf numFmtId="0" fontId="38" fillId="34" borderId="0" xfId="0" applyFont="1" applyFill="1" applyAlignment="1">
      <alignment horizontal="center" vertical="top" wrapText="1"/>
    </xf>
    <xf numFmtId="0" fontId="38" fillId="34" borderId="0" xfId="0" applyFont="1" applyFill="1" applyAlignment="1">
      <alignment horizontal="left" vertical="top" wrapText="1"/>
    </xf>
    <xf numFmtId="0" fontId="38" fillId="34" borderId="0" xfId="0" applyFont="1" applyFill="1" applyAlignment="1">
      <alignment horizontal="left" vertical="top"/>
    </xf>
    <xf numFmtId="0" fontId="55" fillId="34" borderId="0" xfId="0" applyFont="1" applyFill="1" applyAlignment="1">
      <alignment horizontal="center" vertical="top" wrapText="1"/>
    </xf>
    <xf numFmtId="0" fontId="56" fillId="34" borderId="0" xfId="0" applyFont="1" applyFill="1" applyAlignment="1">
      <alignment horizontal="center" vertical="top" wrapText="1"/>
    </xf>
    <xf numFmtId="0" fontId="41" fillId="34" borderId="0" xfId="0" applyFont="1" applyFill="1" applyAlignment="1">
      <alignment horizontal="center" vertical="top" wrapText="1"/>
    </xf>
    <xf numFmtId="0" fontId="57" fillId="34" borderId="0" xfId="0" applyFont="1" applyFill="1" applyAlignment="1">
      <alignment horizontal="center" vertical="top" wrapText="1"/>
    </xf>
    <xf numFmtId="0" fontId="2" fillId="34" borderId="0" xfId="0" applyFont="1" applyFill="1" applyAlignment="1">
      <alignment vertical="top" wrapText="1"/>
    </xf>
    <xf numFmtId="0" fontId="4" fillId="34" borderId="8" xfId="0" applyFont="1" applyFill="1" applyBorder="1" applyAlignment="1">
      <alignment vertical="top" wrapText="1"/>
    </xf>
    <xf numFmtId="0" fontId="2" fillId="34" borderId="7" xfId="0" applyFont="1" applyFill="1" applyBorder="1" applyAlignment="1">
      <alignment vertical="top" wrapText="1"/>
    </xf>
    <xf numFmtId="0" fontId="36" fillId="34" borderId="0" xfId="0" applyFont="1" applyFill="1" applyAlignment="1">
      <alignment horizontal="left" vertical="top" indent="1"/>
    </xf>
    <xf numFmtId="0" fontId="41" fillId="34" borderId="0" xfId="0" applyFont="1" applyFill="1" applyAlignment="1">
      <alignment horizontal="centerContinuous" vertical="top" wrapText="1"/>
    </xf>
    <xf numFmtId="0" fontId="41" fillId="33" borderId="8" xfId="0" applyFont="1" applyFill="1" applyBorder="1" applyAlignment="1">
      <alignment horizontal="centerContinuous" vertical="top" wrapText="1"/>
    </xf>
    <xf numFmtId="0" fontId="41" fillId="33" borderId="0" xfId="0" applyFont="1" applyFill="1" applyAlignment="1">
      <alignment horizontal="centerContinuous" vertical="top" wrapText="1"/>
    </xf>
    <xf numFmtId="0" fontId="41" fillId="33" borderId="7" xfId="0" applyFont="1" applyFill="1" applyBorder="1" applyAlignment="1">
      <alignment horizontal="centerContinuous" vertical="top" wrapText="1"/>
    </xf>
    <xf numFmtId="0" fontId="3" fillId="34" borderId="0" xfId="0" applyFont="1" applyFill="1" applyAlignment="1">
      <alignment vertical="top" wrapText="1"/>
    </xf>
    <xf numFmtId="0" fontId="36" fillId="34" borderId="0" xfId="0" applyFont="1" applyFill="1" applyAlignment="1">
      <alignment horizontal="left" vertical="center"/>
    </xf>
    <xf numFmtId="0" fontId="55" fillId="34" borderId="0" xfId="0" applyFont="1" applyFill="1" applyAlignment="1">
      <alignment horizontal="left" vertical="top" indent="1"/>
    </xf>
    <xf numFmtId="0" fontId="56" fillId="34" borderId="0" xfId="0" applyFont="1" applyFill="1" applyAlignment="1">
      <alignment horizontal="left" vertical="top" indent="1"/>
    </xf>
    <xf numFmtId="0" fontId="4" fillId="0" borderId="16" xfId="0" applyFont="1" applyBorder="1"/>
    <xf numFmtId="0" fontId="4" fillId="0" borderId="10" xfId="0" applyFont="1" applyBorder="1"/>
    <xf numFmtId="15" fontId="4" fillId="0" borderId="0" xfId="0" quotePrefix="1" applyNumberFormat="1" applyFont="1" applyAlignment="1">
      <alignment horizontal="left" vertical="top"/>
    </xf>
    <xf numFmtId="15" fontId="4" fillId="37" borderId="0" xfId="0" quotePrefix="1" applyNumberFormat="1" applyFont="1" applyFill="1" applyAlignment="1">
      <alignment horizontal="left" vertical="top"/>
    </xf>
    <xf numFmtId="0" fontId="4" fillId="37" borderId="0" xfId="0" quotePrefix="1" applyFont="1" applyFill="1" applyAlignment="1">
      <alignment horizontal="left" vertical="top"/>
    </xf>
    <xf numFmtId="14" fontId="4" fillId="37" borderId="0" xfId="0" quotePrefix="1" applyNumberFormat="1" applyFont="1" applyFill="1" applyAlignment="1">
      <alignment horizontal="left" vertical="top"/>
    </xf>
    <xf numFmtId="0" fontId="48" fillId="37" borderId="0" xfId="0" applyFont="1" applyFill="1" applyAlignment="1">
      <alignment vertical="top"/>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7" fillId="38" borderId="22" xfId="0" applyFont="1" applyFill="1" applyBorder="1" applyAlignment="1">
      <alignment horizontal="center" vertical="center" wrapText="1"/>
    </xf>
    <xf numFmtId="0" fontId="7" fillId="38" borderId="20" xfId="0" applyFont="1" applyFill="1" applyBorder="1" applyAlignment="1">
      <alignment horizontal="center" vertical="center" wrapText="1"/>
    </xf>
    <xf numFmtId="165" fontId="39" fillId="36" borderId="20" xfId="25686" applyNumberFormat="1" applyFont="1" applyFill="1" applyBorder="1" applyAlignment="1" applyProtection="1">
      <alignment horizontal="right" vertical="center"/>
    </xf>
    <xf numFmtId="165" fontId="39" fillId="35" borderId="20" xfId="25686" applyNumberFormat="1" applyFont="1" applyFill="1" applyBorder="1" applyAlignment="1" applyProtection="1">
      <alignment horizontal="right" vertical="center"/>
      <protection locked="0"/>
    </xf>
    <xf numFmtId="165" fontId="39" fillId="35" borderId="20" xfId="25686" applyNumberFormat="1" applyFont="1" applyFill="1" applyBorder="1" applyAlignment="1" applyProtection="1">
      <alignment vertical="center"/>
      <protection locked="0"/>
    </xf>
    <xf numFmtId="165" fontId="39" fillId="36" borderId="20" xfId="25686" applyNumberFormat="1" applyFont="1" applyFill="1" applyBorder="1" applyAlignment="1" applyProtection="1">
      <alignment vertical="center"/>
    </xf>
    <xf numFmtId="165" fontId="39" fillId="36" borderId="46" xfId="25686" applyNumberFormat="1" applyFont="1" applyFill="1" applyBorder="1" applyAlignment="1" applyProtection="1">
      <alignment vertical="center"/>
    </xf>
    <xf numFmtId="165" fontId="39" fillId="35" borderId="48" xfId="25686" applyNumberFormat="1" applyFont="1" applyFill="1" applyBorder="1" applyAlignment="1" applyProtection="1">
      <alignment vertical="center"/>
      <protection locked="0"/>
    </xf>
    <xf numFmtId="165" fontId="39" fillId="35" borderId="23" xfId="25686" applyNumberFormat="1" applyFont="1" applyFill="1" applyBorder="1" applyAlignment="1" applyProtection="1">
      <alignment vertical="center"/>
      <protection locked="0"/>
    </xf>
    <xf numFmtId="165" fontId="39" fillId="36" borderId="20" xfId="183" applyNumberFormat="1" applyFont="1" applyFill="1" applyBorder="1" applyAlignment="1" applyProtection="1">
      <alignment horizontal="center" vertical="center"/>
    </xf>
    <xf numFmtId="165" fontId="39" fillId="35" borderId="20" xfId="25686" applyNumberFormat="1" applyFont="1" applyFill="1" applyBorder="1" applyAlignment="1" applyProtection="1">
      <alignment horizontal="center" vertical="top"/>
      <protection locked="0"/>
    </xf>
    <xf numFmtId="165" fontId="39" fillId="35" borderId="20" xfId="25686" applyNumberFormat="1" applyFont="1" applyFill="1" applyBorder="1" applyAlignment="1" applyProtection="1">
      <alignment vertical="top"/>
      <protection locked="0"/>
    </xf>
    <xf numFmtId="165" fontId="39" fillId="36" borderId="20" xfId="25686" applyNumberFormat="1" applyFont="1" applyFill="1" applyBorder="1" applyAlignment="1" applyProtection="1">
      <alignment vertical="top" wrapText="1"/>
    </xf>
    <xf numFmtId="165" fontId="39" fillId="36" borderId="22" xfId="183" applyNumberFormat="1" applyFont="1" applyFill="1" applyBorder="1" applyAlignment="1" applyProtection="1">
      <alignment horizontal="center" vertical="center"/>
    </xf>
    <xf numFmtId="0" fontId="4" fillId="34" borderId="7" xfId="0" applyFont="1" applyFill="1" applyBorder="1" applyAlignment="1">
      <alignment vertical="top" wrapText="1"/>
    </xf>
    <xf numFmtId="0" fontId="6" fillId="0" borderId="0" xfId="0" applyFont="1" applyAlignment="1">
      <alignment horizontal="center" vertical="top"/>
    </xf>
    <xf numFmtId="0" fontId="3" fillId="0" borderId="7" xfId="0" applyFont="1" applyBorder="1" applyAlignment="1">
      <alignment vertical="top" wrapText="1"/>
    </xf>
    <xf numFmtId="49" fontId="4" fillId="34" borderId="8" xfId="0" applyNumberFormat="1" applyFont="1" applyFill="1" applyBorder="1" applyAlignment="1">
      <alignment vertical="top" wrapText="1"/>
    </xf>
    <xf numFmtId="1" fontId="4" fillId="0" borderId="0" xfId="0" applyNumberFormat="1" applyFont="1" applyAlignment="1">
      <alignment horizontal="left" vertical="top"/>
    </xf>
    <xf numFmtId="0" fontId="7" fillId="0" borderId="0" xfId="0" applyFont="1" applyAlignment="1">
      <alignment horizontal="center" vertical="top"/>
    </xf>
    <xf numFmtId="0" fontId="5" fillId="0" borderId="7" xfId="0" applyFont="1" applyBorder="1" applyAlignment="1">
      <alignment horizontal="left" vertical="center" indent="1"/>
    </xf>
    <xf numFmtId="0" fontId="7" fillId="34" borderId="0" xfId="0" applyFont="1" applyFill="1" applyAlignment="1">
      <alignment horizontal="center" vertical="center"/>
    </xf>
    <xf numFmtId="0" fontId="4" fillId="0" borderId="0" xfId="0" applyFont="1" applyAlignment="1">
      <alignment vertical="center"/>
    </xf>
    <xf numFmtId="0" fontId="6" fillId="0" borderId="0" xfId="0" applyFont="1" applyAlignment="1">
      <alignment horizontal="center" vertical="center" wrapText="1"/>
    </xf>
    <xf numFmtId="165" fontId="39" fillId="36" borderId="65" xfId="25686" applyNumberFormat="1" applyFont="1" applyFill="1" applyBorder="1" applyAlignment="1" applyProtection="1">
      <alignment horizontal="right" vertical="center"/>
    </xf>
    <xf numFmtId="165" fontId="39" fillId="36" borderId="46" xfId="25686" applyNumberFormat="1" applyFont="1" applyFill="1" applyBorder="1" applyAlignment="1" applyProtection="1">
      <alignment horizontal="right" vertical="center"/>
    </xf>
    <xf numFmtId="0" fontId="5" fillId="0" borderId="51" xfId="0" applyFont="1" applyBorder="1" applyAlignment="1">
      <alignment horizontal="left" vertical="top" wrapText="1"/>
    </xf>
    <xf numFmtId="0" fontId="4" fillId="34" borderId="25" xfId="0" applyFont="1" applyFill="1" applyBorder="1" applyAlignment="1">
      <alignment vertical="top" wrapText="1"/>
    </xf>
    <xf numFmtId="0" fontId="4" fillId="34" borderId="26" xfId="0" applyFont="1" applyFill="1" applyBorder="1" applyAlignment="1">
      <alignment vertical="top" wrapText="1"/>
    </xf>
    <xf numFmtId="0" fontId="4" fillId="34" borderId="21" xfId="0" applyFont="1" applyFill="1" applyBorder="1" applyAlignment="1">
      <alignment vertical="top" wrapText="1"/>
    </xf>
    <xf numFmtId="15" fontId="4" fillId="0" borderId="0" xfId="0" quotePrefix="1" applyNumberFormat="1" applyFont="1" applyAlignment="1">
      <alignment vertical="top" wrapText="1"/>
    </xf>
    <xf numFmtId="0" fontId="47" fillId="38" borderId="22" xfId="0" applyFont="1" applyFill="1" applyBorder="1" applyAlignment="1">
      <alignment horizontal="center" vertical="center" wrapText="1"/>
    </xf>
    <xf numFmtId="0" fontId="4" fillId="34" borderId="0" xfId="0" applyFont="1" applyFill="1"/>
    <xf numFmtId="0" fontId="61" fillId="0" borderId="0" xfId="0" applyFont="1"/>
    <xf numFmtId="0" fontId="64" fillId="0" borderId="0" xfId="0" applyFont="1"/>
    <xf numFmtId="0" fontId="65" fillId="0" borderId="0" xfId="0" applyFont="1"/>
    <xf numFmtId="0" fontId="65" fillId="42" borderId="73" xfId="0" applyFont="1" applyFill="1" applyBorder="1"/>
    <xf numFmtId="0" fontId="64" fillId="0" borderId="71" xfId="0" applyFont="1" applyBorder="1" applyAlignment="1">
      <alignment horizontal="center"/>
    </xf>
    <xf numFmtId="0" fontId="65" fillId="42" borderId="71" xfId="0" applyFont="1" applyFill="1" applyBorder="1" applyAlignment="1">
      <alignment horizontal="right" wrapText="1"/>
    </xf>
    <xf numFmtId="0" fontId="65" fillId="42" borderId="72" xfId="0" applyFont="1" applyFill="1" applyBorder="1" applyAlignment="1">
      <alignment horizontal="right" wrapText="1"/>
    </xf>
    <xf numFmtId="0" fontId="61" fillId="0" borderId="75" xfId="0" applyFont="1" applyBorder="1"/>
    <xf numFmtId="0" fontId="64" fillId="0" borderId="0" xfId="0" applyFont="1" applyAlignment="1">
      <alignment horizontal="center"/>
    </xf>
    <xf numFmtId="0" fontId="66" fillId="0" borderId="0" xfId="0" applyFont="1"/>
    <xf numFmtId="0" fontId="65" fillId="42" borderId="77" xfId="0" applyFont="1" applyFill="1" applyBorder="1"/>
    <xf numFmtId="0" fontId="61" fillId="0" borderId="80" xfId="0" applyFont="1" applyBorder="1"/>
    <xf numFmtId="0" fontId="61" fillId="0" borderId="81" xfId="0" applyFont="1" applyBorder="1"/>
    <xf numFmtId="0" fontId="61" fillId="0" borderId="82" xfId="0" applyFont="1" applyBorder="1"/>
    <xf numFmtId="49" fontId="61" fillId="0" borderId="0" xfId="0" applyNumberFormat="1" applyFont="1"/>
    <xf numFmtId="0" fontId="64" fillId="0" borderId="83" xfId="0" applyFont="1" applyBorder="1"/>
    <xf numFmtId="0" fontId="67" fillId="0" borderId="83" xfId="0" applyFont="1" applyBorder="1" applyAlignment="1">
      <alignment horizontal="right" wrapText="1"/>
    </xf>
    <xf numFmtId="0" fontId="67" fillId="0" borderId="76" xfId="0" applyFont="1" applyBorder="1" applyAlignment="1">
      <alignment horizontal="right" wrapText="1"/>
    </xf>
    <xf numFmtId="0" fontId="64" fillId="0" borderId="81" xfId="0" applyFont="1" applyBorder="1"/>
    <xf numFmtId="0" fontId="64" fillId="0" borderId="82" xfId="0" applyFont="1" applyBorder="1"/>
    <xf numFmtId="0" fontId="64" fillId="0" borderId="82" xfId="0" applyFont="1" applyBorder="1" applyAlignment="1">
      <alignment horizontal="center"/>
    </xf>
    <xf numFmtId="0" fontId="61" fillId="42" borderId="82" xfId="0" applyFont="1" applyFill="1" applyBorder="1"/>
    <xf numFmtId="0" fontId="61" fillId="43" borderId="82" xfId="0" applyFont="1" applyFill="1" applyBorder="1"/>
    <xf numFmtId="0" fontId="61" fillId="43" borderId="79" xfId="0" applyFont="1" applyFill="1" applyBorder="1"/>
    <xf numFmtId="0" fontId="65" fillId="0" borderId="73" xfId="0" applyFont="1" applyBorder="1"/>
    <xf numFmtId="0" fontId="65" fillId="0" borderId="83" xfId="0" applyFont="1" applyBorder="1"/>
    <xf numFmtId="166" fontId="65" fillId="0" borderId="83" xfId="25688" applyNumberFormat="1" applyFont="1" applyFill="1" applyBorder="1"/>
    <xf numFmtId="166" fontId="65" fillId="0" borderId="76" xfId="25688" applyNumberFormat="1" applyFont="1" applyFill="1" applyBorder="1"/>
    <xf numFmtId="0" fontId="63" fillId="0" borderId="74" xfId="0" applyFont="1" applyBorder="1"/>
    <xf numFmtId="166" fontId="61" fillId="0" borderId="0" xfId="601" applyNumberFormat="1" applyFont="1" applyFill="1" applyBorder="1" applyAlignment="1">
      <alignment wrapText="1"/>
    </xf>
    <xf numFmtId="166" fontId="61" fillId="0" borderId="0" xfId="25688" applyNumberFormat="1" applyFont="1" applyFill="1" applyBorder="1"/>
    <xf numFmtId="166" fontId="61" fillId="0" borderId="78" xfId="25688" applyNumberFormat="1" applyFont="1" applyFill="1" applyBorder="1"/>
    <xf numFmtId="0" fontId="65" fillId="0" borderId="75" xfId="0" applyFont="1" applyBorder="1"/>
    <xf numFmtId="166" fontId="65" fillId="0" borderId="0" xfId="25688" applyNumberFormat="1" applyFont="1" applyFill="1" applyBorder="1"/>
    <xf numFmtId="166" fontId="65" fillId="0" borderId="78" xfId="25688" applyNumberFormat="1" applyFont="1" applyFill="1" applyBorder="1"/>
    <xf numFmtId="0" fontId="63" fillId="0" borderId="77" xfId="0" applyFont="1" applyBorder="1"/>
    <xf numFmtId="166" fontId="65" fillId="0" borderId="0" xfId="25688" applyNumberFormat="1" applyFont="1" applyBorder="1"/>
    <xf numFmtId="166" fontId="65" fillId="0" borderId="78" xfId="25688" applyNumberFormat="1" applyFont="1" applyBorder="1"/>
    <xf numFmtId="166" fontId="61" fillId="0" borderId="0" xfId="25688" applyNumberFormat="1" applyFont="1" applyBorder="1"/>
    <xf numFmtId="166" fontId="61" fillId="0" borderId="78" xfId="25688" applyNumberFormat="1" applyFont="1" applyBorder="1"/>
    <xf numFmtId="166" fontId="61" fillId="0" borderId="82" xfId="25688" applyNumberFormat="1" applyFont="1" applyBorder="1"/>
    <xf numFmtId="166" fontId="61" fillId="0" borderId="79" xfId="25688" applyNumberFormat="1" applyFont="1" applyBorder="1"/>
    <xf numFmtId="0" fontId="65" fillId="42" borderId="74" xfId="0" applyFont="1" applyFill="1" applyBorder="1"/>
    <xf numFmtId="0" fontId="61" fillId="0" borderId="0" xfId="0" applyFont="1" applyAlignment="1">
      <alignment horizontal="left" vertical="top"/>
    </xf>
    <xf numFmtId="49" fontId="61" fillId="0" borderId="0" xfId="0" applyNumberFormat="1" applyFont="1" applyAlignment="1">
      <alignment wrapText="1"/>
    </xf>
    <xf numFmtId="0" fontId="67" fillId="0" borderId="0" xfId="0" applyFont="1" applyAlignment="1">
      <alignment horizontal="center"/>
    </xf>
    <xf numFmtId="0" fontId="61" fillId="0" borderId="83" xfId="0" applyFont="1" applyBorder="1"/>
    <xf numFmtId="0" fontId="61" fillId="42" borderId="0" xfId="0" applyFont="1" applyFill="1"/>
    <xf numFmtId="0" fontId="61" fillId="43" borderId="0" xfId="0" applyFont="1" applyFill="1"/>
    <xf numFmtId="0" fontId="61" fillId="43" borderId="78" xfId="0" applyFont="1" applyFill="1" applyBorder="1"/>
    <xf numFmtId="0" fontId="61" fillId="0" borderId="73" xfId="0" applyFont="1" applyBorder="1"/>
    <xf numFmtId="166" fontId="65" fillId="0" borderId="82" xfId="25688" applyNumberFormat="1" applyFont="1" applyBorder="1"/>
    <xf numFmtId="166" fontId="65" fillId="0" borderId="79" xfId="25688" applyNumberFormat="1" applyFont="1" applyBorder="1"/>
    <xf numFmtId="0" fontId="14" fillId="33" borderId="0" xfId="0" applyFont="1" applyFill="1"/>
    <xf numFmtId="0" fontId="9" fillId="0" borderId="0" xfId="0" applyFont="1"/>
    <xf numFmtId="0" fontId="49" fillId="0" borderId="0" xfId="0" applyFont="1"/>
    <xf numFmtId="49" fontId="9" fillId="0" borderId="0" xfId="0" applyNumberFormat="1" applyFont="1"/>
    <xf numFmtId="0" fontId="9" fillId="0" borderId="0" xfId="0" applyFont="1" applyAlignment="1">
      <alignment horizontal="left"/>
    </xf>
    <xf numFmtId="0" fontId="68" fillId="0" borderId="0" xfId="0" applyFont="1"/>
    <xf numFmtId="0" fontId="0" fillId="43" borderId="0" xfId="0" applyFill="1"/>
    <xf numFmtId="0" fontId="0" fillId="42" borderId="0" xfId="0" applyFill="1"/>
    <xf numFmtId="166" fontId="61" fillId="0" borderId="0" xfId="25688" applyNumberFormat="1" applyFont="1" applyBorder="1" applyAlignment="1">
      <alignment horizontal="center"/>
    </xf>
    <xf numFmtId="0" fontId="61" fillId="0" borderId="76" xfId="0" applyFont="1" applyBorder="1"/>
    <xf numFmtId="0" fontId="61" fillId="0" borderId="79" xfId="0" applyFont="1" applyBorder="1"/>
    <xf numFmtId="0" fontId="67" fillId="0" borderId="0" xfId="0" applyFont="1" applyAlignment="1">
      <alignment wrapText="1"/>
    </xf>
    <xf numFmtId="0" fontId="64" fillId="0" borderId="83" xfId="0" applyFont="1" applyBorder="1" applyAlignment="1">
      <alignment horizontal="center"/>
    </xf>
    <xf numFmtId="0" fontId="65" fillId="42" borderId="0" xfId="0" applyFont="1" applyFill="1"/>
    <xf numFmtId="0" fontId="65" fillId="43" borderId="71" xfId="0" applyFont="1" applyFill="1" applyBorder="1"/>
    <xf numFmtId="0" fontId="65" fillId="43" borderId="72" xfId="0" applyFont="1" applyFill="1" applyBorder="1"/>
    <xf numFmtId="0" fontId="67" fillId="0" borderId="82" xfId="0" applyFont="1" applyBorder="1"/>
    <xf numFmtId="0" fontId="67" fillId="0" borderId="0" xfId="0" applyFont="1"/>
    <xf numFmtId="0" fontId="67" fillId="0" borderId="0" xfId="0" applyFont="1" applyAlignment="1">
      <alignment horizontal="right" wrapText="1"/>
    </xf>
    <xf numFmtId="0" fontId="61" fillId="42" borderId="79" xfId="0" applyFont="1" applyFill="1" applyBorder="1"/>
    <xf numFmtId="0" fontId="65" fillId="0" borderId="77" xfId="0" applyFont="1" applyBorder="1" applyAlignment="1">
      <alignment horizontal="left" vertical="top"/>
    </xf>
    <xf numFmtId="0" fontId="65" fillId="0" borderId="76" xfId="0" applyFont="1" applyBorder="1" applyAlignment="1">
      <alignment horizontal="center" vertical="center"/>
    </xf>
    <xf numFmtId="166" fontId="65" fillId="44" borderId="84" xfId="601" applyNumberFormat="1" applyFont="1" applyFill="1" applyBorder="1" applyAlignment="1">
      <alignment wrapText="1"/>
    </xf>
    <xf numFmtId="166" fontId="65" fillId="44" borderId="85" xfId="601" applyNumberFormat="1" applyFont="1" applyFill="1" applyBorder="1" applyAlignment="1">
      <alignment wrapText="1"/>
    </xf>
    <xf numFmtId="0" fontId="61" fillId="0" borderId="78" xfId="0" applyFont="1" applyBorder="1" applyAlignment="1">
      <alignment horizontal="center" vertical="center"/>
    </xf>
    <xf numFmtId="166" fontId="61" fillId="0" borderId="86" xfId="601" applyNumberFormat="1" applyFont="1" applyBorder="1" applyAlignment="1">
      <alignment wrapText="1"/>
    </xf>
    <xf numFmtId="166" fontId="61" fillId="0" borderId="87" xfId="601" applyNumberFormat="1" applyFont="1" applyBorder="1" applyAlignment="1">
      <alignment wrapText="1"/>
    </xf>
    <xf numFmtId="166" fontId="61" fillId="44" borderId="86" xfId="601" applyNumberFormat="1" applyFont="1" applyFill="1" applyBorder="1" applyAlignment="1">
      <alignment wrapText="1"/>
    </xf>
    <xf numFmtId="166" fontId="61" fillId="44" borderId="87" xfId="601" applyNumberFormat="1" applyFont="1" applyFill="1" applyBorder="1" applyAlignment="1">
      <alignment wrapText="1"/>
    </xf>
    <xf numFmtId="0" fontId="65" fillId="0" borderId="80" xfId="0" applyFont="1" applyBorder="1" applyAlignment="1">
      <alignment horizontal="left" vertical="top"/>
    </xf>
    <xf numFmtId="166" fontId="65" fillId="0" borderId="86" xfId="601" applyNumberFormat="1" applyFont="1" applyBorder="1" applyAlignment="1">
      <alignment wrapText="1"/>
    </xf>
    <xf numFmtId="166" fontId="65" fillId="0" borderId="87" xfId="601" applyNumberFormat="1" applyFont="1" applyBorder="1" applyAlignment="1">
      <alignment wrapText="1"/>
    </xf>
    <xf numFmtId="166" fontId="65" fillId="44" borderId="86" xfId="601" applyNumberFormat="1" applyFont="1" applyFill="1" applyBorder="1" applyAlignment="1">
      <alignment wrapText="1"/>
    </xf>
    <xf numFmtId="166" fontId="65" fillId="44" borderId="87" xfId="601" applyNumberFormat="1" applyFont="1" applyFill="1" applyBorder="1" applyAlignment="1">
      <alignment wrapText="1"/>
    </xf>
    <xf numFmtId="166" fontId="65" fillId="0" borderId="88" xfId="601" applyNumberFormat="1" applyFont="1" applyBorder="1" applyAlignment="1">
      <alignment wrapText="1"/>
    </xf>
    <xf numFmtId="166" fontId="61" fillId="44" borderId="89" xfId="601" applyNumberFormat="1" applyFont="1" applyFill="1" applyBorder="1" applyAlignment="1">
      <alignment wrapText="1"/>
    </xf>
    <xf numFmtId="0" fontId="65" fillId="37" borderId="0" xfId="0" applyFont="1" applyFill="1"/>
    <xf numFmtId="0" fontId="61" fillId="37" borderId="0" xfId="0" applyFont="1" applyFill="1"/>
    <xf numFmtId="0" fontId="61" fillId="0" borderId="81" xfId="0" applyFont="1" applyBorder="1" applyAlignment="1">
      <alignment horizontal="left" vertical="top"/>
    </xf>
    <xf numFmtId="49" fontId="61" fillId="0" borderId="82" xfId="0" applyNumberFormat="1" applyFont="1" applyBorder="1"/>
    <xf numFmtId="49" fontId="61" fillId="0" borderId="82" xfId="0" applyNumberFormat="1" applyFont="1" applyBorder="1" applyAlignment="1">
      <alignment wrapText="1"/>
    </xf>
    <xf numFmtId="166" fontId="61" fillId="44" borderId="75" xfId="601" applyNumberFormat="1" applyFont="1" applyFill="1" applyBorder="1" applyAlignment="1">
      <alignment wrapText="1"/>
    </xf>
    <xf numFmtId="166" fontId="61" fillId="44" borderId="0" xfId="601" applyNumberFormat="1" applyFont="1" applyFill="1" applyBorder="1" applyAlignment="1">
      <alignment wrapText="1"/>
    </xf>
    <xf numFmtId="166" fontId="61" fillId="0" borderId="75" xfId="601" applyNumberFormat="1" applyFont="1" applyBorder="1" applyAlignment="1">
      <alignment wrapText="1"/>
    </xf>
    <xf numFmtId="166" fontId="61" fillId="0" borderId="0" xfId="601" applyNumberFormat="1" applyFont="1" applyBorder="1" applyAlignment="1">
      <alignment wrapText="1"/>
    </xf>
    <xf numFmtId="166" fontId="69" fillId="0" borderId="0" xfId="601" applyNumberFormat="1" applyFont="1" applyBorder="1" applyAlignment="1">
      <alignment wrapText="1"/>
    </xf>
    <xf numFmtId="0" fontId="70" fillId="0" borderId="0" xfId="0" applyFont="1"/>
    <xf numFmtId="0" fontId="0" fillId="0" borderId="75" xfId="0" applyBorder="1"/>
    <xf numFmtId="0" fontId="0" fillId="0" borderId="78" xfId="0" applyBorder="1"/>
    <xf numFmtId="0" fontId="0" fillId="0" borderId="81" xfId="0" applyBorder="1"/>
    <xf numFmtId="0" fontId="0" fillId="0" borderId="73" xfId="0" applyBorder="1"/>
    <xf numFmtId="165" fontId="0" fillId="0" borderId="83" xfId="25686" applyNumberFormat="1" applyFont="1" applyBorder="1"/>
    <xf numFmtId="165" fontId="0" fillId="0" borderId="76" xfId="25686" applyNumberFormat="1" applyFont="1" applyBorder="1"/>
    <xf numFmtId="165" fontId="0" fillId="0" borderId="0" xfId="25686" applyNumberFormat="1" applyFont="1" applyBorder="1"/>
    <xf numFmtId="165" fontId="0" fillId="0" borderId="78" xfId="25686" applyNumberFormat="1" applyFont="1" applyBorder="1"/>
    <xf numFmtId="0" fontId="63" fillId="42" borderId="75" xfId="0" applyFont="1" applyFill="1" applyBorder="1"/>
    <xf numFmtId="0" fontId="63" fillId="42" borderId="0" xfId="0" applyFont="1" applyFill="1"/>
    <xf numFmtId="0" fontId="63" fillId="42" borderId="83" xfId="0" applyFont="1" applyFill="1" applyBorder="1"/>
    <xf numFmtId="0" fontId="72" fillId="0" borderId="73" xfId="0" applyFont="1" applyBorder="1" applyAlignment="1">
      <alignment wrapText="1"/>
    </xf>
    <xf numFmtId="0" fontId="72" fillId="0" borderId="83" xfId="0" applyFont="1" applyBorder="1" applyAlignment="1">
      <alignment wrapText="1"/>
    </xf>
    <xf numFmtId="0" fontId="72" fillId="0" borderId="73" xfId="0" applyFont="1" applyBorder="1" applyAlignment="1">
      <alignment horizontal="right" wrapText="1"/>
    </xf>
    <xf numFmtId="0" fontId="72" fillId="0" borderId="83" xfId="0" applyFont="1" applyBorder="1" applyAlignment="1">
      <alignment horizontal="right" wrapText="1"/>
    </xf>
    <xf numFmtId="0" fontId="72" fillId="0" borderId="76" xfId="0" applyFont="1" applyBorder="1" applyAlignment="1">
      <alignment horizontal="right" wrapText="1"/>
    </xf>
    <xf numFmtId="0" fontId="71" fillId="0" borderId="81" xfId="0" applyFont="1" applyBorder="1"/>
    <xf numFmtId="0" fontId="71" fillId="0" borderId="82" xfId="0" applyFont="1" applyBorder="1"/>
    <xf numFmtId="0" fontId="0" fillId="42" borderId="75" xfId="0" applyFill="1" applyBorder="1"/>
    <xf numFmtId="0" fontId="0" fillId="43" borderId="75" xfId="0" applyFill="1" applyBorder="1"/>
    <xf numFmtId="0" fontId="0" fillId="43" borderId="78" xfId="0" applyFill="1" applyBorder="1"/>
    <xf numFmtId="0" fontId="0" fillId="0" borderId="83" xfId="0" applyBorder="1"/>
    <xf numFmtId="0" fontId="0" fillId="0" borderId="76" xfId="0" applyBorder="1"/>
    <xf numFmtId="166" fontId="61" fillId="0" borderId="75" xfId="601" applyNumberFormat="1" applyFont="1" applyFill="1" applyBorder="1" applyAlignment="1">
      <alignment wrapText="1"/>
    </xf>
    <xf numFmtId="166" fontId="0" fillId="0" borderId="75" xfId="25688" applyNumberFormat="1" applyFont="1" applyFill="1" applyBorder="1"/>
    <xf numFmtId="166" fontId="0" fillId="0" borderId="0" xfId="25688" applyNumberFormat="1" applyFont="1" applyFill="1" applyBorder="1"/>
    <xf numFmtId="166" fontId="0" fillId="0" borderId="78" xfId="25688" applyNumberFormat="1" applyFont="1" applyFill="1" applyBorder="1"/>
    <xf numFmtId="0" fontId="0" fillId="45" borderId="75" xfId="0" applyFill="1" applyBorder="1"/>
    <xf numFmtId="0" fontId="0" fillId="45" borderId="0" xfId="0" applyFill="1"/>
    <xf numFmtId="0" fontId="0" fillId="45" borderId="78" xfId="0" applyFill="1" applyBorder="1"/>
    <xf numFmtId="0" fontId="63" fillId="42" borderId="70" xfId="0" applyFont="1" applyFill="1" applyBorder="1"/>
    <xf numFmtId="0" fontId="63" fillId="42" borderId="71" xfId="0" applyFont="1" applyFill="1" applyBorder="1"/>
    <xf numFmtId="0" fontId="71" fillId="0" borderId="75" xfId="0" applyFont="1" applyBorder="1"/>
    <xf numFmtId="0" fontId="71" fillId="0" borderId="0" xfId="0" applyFont="1"/>
    <xf numFmtId="0" fontId="0" fillId="0" borderId="83" xfId="0" applyBorder="1" applyAlignment="1">
      <alignment horizontal="left"/>
    </xf>
    <xf numFmtId="166" fontId="0" fillId="0" borderId="73" xfId="25688" applyNumberFormat="1" applyFont="1" applyFill="1" applyBorder="1"/>
    <xf numFmtId="166" fontId="0" fillId="0" borderId="83" xfId="25688" applyNumberFormat="1" applyFont="1" applyFill="1" applyBorder="1"/>
    <xf numFmtId="166" fontId="0" fillId="0" borderId="76" xfId="25688" applyNumberFormat="1" applyFont="1" applyFill="1" applyBorder="1"/>
    <xf numFmtId="0" fontId="0" fillId="0" borderId="0" xfId="0" applyAlignment="1">
      <alignment horizontal="left"/>
    </xf>
    <xf numFmtId="0" fontId="0" fillId="45" borderId="0" xfId="0" applyFill="1" applyAlignment="1">
      <alignment horizontal="left"/>
    </xf>
    <xf numFmtId="0" fontId="73" fillId="0" borderId="0" xfId="0" applyFont="1"/>
    <xf numFmtId="0" fontId="74" fillId="0" borderId="0" xfId="0" applyFont="1"/>
    <xf numFmtId="9" fontId="9" fillId="0" borderId="0" xfId="0" applyNumberFormat="1" applyFont="1" applyAlignment="1">
      <alignment horizontal="left"/>
    </xf>
    <xf numFmtId="166" fontId="61" fillId="0" borderId="82" xfId="25688" applyNumberFormat="1" applyFont="1" applyBorder="1" applyAlignment="1">
      <alignment horizontal="center"/>
    </xf>
    <xf numFmtId="166" fontId="61" fillId="0" borderId="90" xfId="25688" applyNumberFormat="1" applyFont="1" applyBorder="1" applyAlignment="1">
      <alignment horizontal="center"/>
    </xf>
    <xf numFmtId="166" fontId="61" fillId="0" borderId="8" xfId="25688" applyNumberFormat="1" applyFont="1" applyBorder="1" applyAlignment="1">
      <alignment horizontal="center"/>
    </xf>
    <xf numFmtId="166" fontId="61" fillId="0" borderId="91" xfId="25688" applyNumberFormat="1" applyFont="1" applyBorder="1" applyAlignment="1">
      <alignment horizontal="center"/>
    </xf>
    <xf numFmtId="0" fontId="75" fillId="0" borderId="0" xfId="25689" applyFont="1" applyAlignment="1">
      <alignment horizontal="left"/>
    </xf>
    <xf numFmtId="0" fontId="69" fillId="0" borderId="0" xfId="25689" applyFont="1" applyAlignment="1">
      <alignment horizontal="left"/>
    </xf>
    <xf numFmtId="0" fontId="67" fillId="0" borderId="8" xfId="0" applyFont="1" applyBorder="1" applyAlignment="1">
      <alignment wrapText="1"/>
    </xf>
    <xf numFmtId="166" fontId="65" fillId="0" borderId="91" xfId="25688" applyNumberFormat="1" applyFont="1" applyBorder="1"/>
    <xf numFmtId="43" fontId="0" fillId="0" borderId="0" xfId="0" applyNumberFormat="1"/>
    <xf numFmtId="166" fontId="61" fillId="0" borderId="7" xfId="601" applyNumberFormat="1" applyFont="1" applyBorder="1" applyAlignment="1">
      <alignment wrapText="1"/>
    </xf>
    <xf numFmtId="166" fontId="61" fillId="44" borderId="7" xfId="601" applyNumberFormat="1" applyFont="1" applyFill="1" applyBorder="1" applyAlignment="1">
      <alignment wrapText="1"/>
    </xf>
    <xf numFmtId="0" fontId="37" fillId="34" borderId="0" xfId="0" applyFont="1" applyFill="1" applyAlignment="1">
      <alignment vertical="top" wrapText="1"/>
    </xf>
    <xf numFmtId="0" fontId="76" fillId="0" borderId="0" xfId="0" applyFont="1" applyAlignment="1">
      <alignment vertical="center"/>
    </xf>
    <xf numFmtId="0" fontId="77" fillId="33" borderId="75" xfId="25690" applyFont="1" applyFill="1" applyBorder="1"/>
    <xf numFmtId="0" fontId="77" fillId="33" borderId="0" xfId="25690" applyFont="1" applyFill="1"/>
    <xf numFmtId="0" fontId="77" fillId="33" borderId="0" xfId="25691" quotePrefix="1" applyFont="1" applyFill="1" applyAlignment="1">
      <alignment horizontal="right"/>
    </xf>
    <xf numFmtId="0" fontId="77" fillId="33" borderId="78" xfId="25691" quotePrefix="1" applyFont="1" applyFill="1" applyBorder="1" applyAlignment="1">
      <alignment horizontal="right"/>
    </xf>
    <xf numFmtId="0" fontId="49" fillId="37" borderId="0" xfId="25690" applyFont="1" applyFill="1"/>
    <xf numFmtId="0" fontId="49" fillId="37" borderId="0" xfId="0" applyFont="1" applyFill="1" applyAlignment="1">
      <alignment horizontal="left" indent="1"/>
    </xf>
    <xf numFmtId="0" fontId="49" fillId="37" borderId="78" xfId="0" applyFont="1" applyFill="1" applyBorder="1" applyAlignment="1">
      <alignment horizontal="left" indent="1"/>
    </xf>
    <xf numFmtId="165" fontId="49" fillId="46" borderId="0" xfId="25686" applyNumberFormat="1" applyFont="1" applyFill="1"/>
    <xf numFmtId="9" fontId="49" fillId="46" borderId="0" xfId="25687" applyFont="1" applyFill="1"/>
    <xf numFmtId="0" fontId="49" fillId="0" borderId="0" xfId="25690" applyFont="1"/>
    <xf numFmtId="0" fontId="49" fillId="0" borderId="0" xfId="0" applyFont="1" applyAlignment="1">
      <alignment horizontal="left" indent="1"/>
    </xf>
    <xf numFmtId="0" fontId="49" fillId="0" borderId="78" xfId="0" applyFont="1" applyBorder="1" applyAlignment="1">
      <alignment horizontal="left" indent="1"/>
    </xf>
    <xf numFmtId="49" fontId="4" fillId="34" borderId="16" xfId="0" applyNumberFormat="1" applyFont="1" applyFill="1" applyBorder="1" applyAlignment="1">
      <alignment vertical="top" wrapText="1"/>
    </xf>
    <xf numFmtId="49" fontId="4" fillId="34" borderId="10" xfId="0" applyNumberFormat="1" applyFont="1" applyFill="1" applyBorder="1" applyAlignment="1">
      <alignment vertical="top" wrapText="1"/>
    </xf>
    <xf numFmtId="1" fontId="39" fillId="0" borderId="27" xfId="183" applyNumberFormat="1" applyFont="1" applyFill="1" applyBorder="1" applyAlignment="1" applyProtection="1">
      <alignment horizontal="right" vertical="top" wrapText="1"/>
    </xf>
    <xf numFmtId="0" fontId="3" fillId="0" borderId="9" xfId="0" applyFont="1" applyBorder="1" applyAlignment="1">
      <alignment vertical="top" wrapText="1"/>
    </xf>
    <xf numFmtId="0" fontId="62" fillId="0" borderId="0" xfId="0" applyFont="1"/>
    <xf numFmtId="0" fontId="4" fillId="34" borderId="9" xfId="0" applyFont="1" applyFill="1" applyBorder="1" applyAlignment="1">
      <alignment vertical="top" wrapText="1"/>
    </xf>
    <xf numFmtId="0" fontId="4" fillId="34" borderId="16" xfId="0" applyFont="1" applyFill="1" applyBorder="1" applyAlignment="1">
      <alignment vertical="top" wrapText="1"/>
    </xf>
    <xf numFmtId="0" fontId="4" fillId="34" borderId="10" xfId="0" applyFont="1" applyFill="1" applyBorder="1" applyAlignment="1">
      <alignment vertical="top" wrapText="1"/>
    </xf>
    <xf numFmtId="166" fontId="39" fillId="36" borderId="20" xfId="25686" applyNumberFormat="1" applyFont="1" applyFill="1" applyBorder="1" applyAlignment="1" applyProtection="1">
      <alignment horizontal="right" vertical="center" wrapText="1"/>
    </xf>
    <xf numFmtId="166" fontId="39" fillId="36" borderId="20" xfId="25686" applyNumberFormat="1" applyFont="1" applyFill="1" applyBorder="1" applyAlignment="1" applyProtection="1">
      <alignment horizontal="right" vertical="top"/>
    </xf>
    <xf numFmtId="166" fontId="39" fillId="36" borderId="31" xfId="25686" applyNumberFormat="1" applyFont="1" applyFill="1" applyBorder="1" applyAlignment="1" applyProtection="1">
      <alignment horizontal="right" vertical="center" wrapText="1"/>
    </xf>
    <xf numFmtId="166" fontId="37" fillId="34" borderId="0" xfId="0" applyNumberFormat="1" applyFont="1" applyFill="1" applyAlignment="1">
      <alignment horizontal="left" vertical="top" wrapText="1"/>
    </xf>
    <xf numFmtId="166" fontId="65" fillId="44" borderId="89" xfId="601" applyNumberFormat="1" applyFont="1" applyFill="1" applyBorder="1" applyAlignment="1">
      <alignment wrapText="1"/>
    </xf>
    <xf numFmtId="166" fontId="65" fillId="44" borderId="101" xfId="601" applyNumberFormat="1" applyFont="1" applyFill="1" applyBorder="1" applyAlignment="1">
      <alignment wrapText="1"/>
    </xf>
    <xf numFmtId="166" fontId="65" fillId="0" borderId="102" xfId="601" applyNumberFormat="1" applyFont="1" applyBorder="1" applyAlignment="1">
      <alignment wrapText="1"/>
    </xf>
    <xf numFmtId="166" fontId="65" fillId="0" borderId="103" xfId="601" applyNumberFormat="1" applyFont="1" applyBorder="1" applyAlignment="1">
      <alignment wrapText="1"/>
    </xf>
    <xf numFmtId="166" fontId="65" fillId="0" borderId="104" xfId="601" applyNumberFormat="1" applyFont="1" applyBorder="1" applyAlignment="1">
      <alignment wrapText="1"/>
    </xf>
    <xf numFmtId="166" fontId="61" fillId="0" borderId="82" xfId="25688" applyNumberFormat="1" applyFont="1" applyFill="1" applyBorder="1"/>
    <xf numFmtId="166" fontId="61" fillId="0" borderId="79" xfId="25688" applyNumberFormat="1" applyFont="1" applyFill="1" applyBorder="1"/>
    <xf numFmtId="166" fontId="61" fillId="44" borderId="101" xfId="601" applyNumberFormat="1" applyFont="1" applyFill="1" applyBorder="1" applyAlignment="1">
      <alignment wrapText="1"/>
    </xf>
    <xf numFmtId="166" fontId="61" fillId="0" borderId="102" xfId="601" applyNumberFormat="1" applyFont="1" applyBorder="1" applyAlignment="1">
      <alignment wrapText="1"/>
    </xf>
    <xf numFmtId="166" fontId="61" fillId="0" borderId="103" xfId="601" applyNumberFormat="1" applyFont="1" applyBorder="1" applyAlignment="1">
      <alignment wrapText="1"/>
    </xf>
    <xf numFmtId="166" fontId="61" fillId="0" borderId="104" xfId="601" applyNumberFormat="1" applyFont="1" applyBorder="1" applyAlignment="1">
      <alignment wrapText="1"/>
    </xf>
    <xf numFmtId="0" fontId="69" fillId="0" borderId="82" xfId="25689" applyFont="1" applyBorder="1" applyAlignment="1">
      <alignment horizontal="left"/>
    </xf>
    <xf numFmtId="0" fontId="65" fillId="37" borderId="82" xfId="0" applyFont="1" applyFill="1" applyBorder="1"/>
    <xf numFmtId="0" fontId="64" fillId="0" borderId="75" xfId="0" applyFont="1" applyBorder="1"/>
    <xf numFmtId="0" fontId="64" fillId="0" borderId="78" xfId="0" applyFont="1" applyBorder="1"/>
    <xf numFmtId="0" fontId="61" fillId="0" borderId="19" xfId="0" applyFont="1" applyBorder="1"/>
    <xf numFmtId="0" fontId="65" fillId="0" borderId="19" xfId="0" applyFont="1" applyBorder="1"/>
    <xf numFmtId="49" fontId="9" fillId="0" borderId="0" xfId="0" applyNumberFormat="1" applyFont="1" applyAlignment="1">
      <alignment horizontal="left"/>
    </xf>
    <xf numFmtId="43" fontId="9" fillId="0" borderId="0" xfId="0" applyNumberFormat="1" applyFont="1" applyAlignment="1">
      <alignment horizontal="left"/>
    </xf>
    <xf numFmtId="0" fontId="5" fillId="38" borderId="35" xfId="0" applyFont="1" applyFill="1" applyBorder="1" applyAlignment="1">
      <alignment horizontal="center" vertical="top" wrapText="1"/>
    </xf>
    <xf numFmtId="0" fontId="5" fillId="38" borderId="20" xfId="0" applyFont="1" applyFill="1" applyBorder="1" applyAlignment="1">
      <alignment horizontal="center" vertical="top" wrapText="1"/>
    </xf>
    <xf numFmtId="0" fontId="5" fillId="38" borderId="31" xfId="0" applyFont="1" applyFill="1" applyBorder="1" applyAlignment="1">
      <alignment horizontal="center" vertical="top" wrapText="1"/>
    </xf>
    <xf numFmtId="0" fontId="5" fillId="0" borderId="7" xfId="0" applyFont="1" applyBorder="1" applyAlignment="1">
      <alignment horizontal="right" vertical="center" wrapText="1" indent="1"/>
    </xf>
    <xf numFmtId="0" fontId="5" fillId="0" borderId="0" xfId="0" applyFont="1" applyAlignment="1">
      <alignment horizontal="righ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5" fillId="0" borderId="35" xfId="0" applyFont="1" applyBorder="1" applyAlignment="1">
      <alignment horizontal="left" vertical="center" wrapText="1"/>
    </xf>
    <xf numFmtId="0" fontId="4" fillId="0" borderId="20" xfId="0" applyFont="1" applyBorder="1" applyAlignment="1">
      <alignment horizontal="left" vertical="center" wrapText="1"/>
    </xf>
    <xf numFmtId="0" fontId="0" fillId="0" borderId="35" xfId="0" applyBorder="1" applyAlignment="1">
      <alignment horizontal="left" vertical="center" wrapText="1"/>
    </xf>
    <xf numFmtId="0" fontId="0" fillId="0" borderId="20" xfId="0" applyBorder="1" applyAlignment="1">
      <alignment horizontal="left" vertical="center" wrapText="1"/>
    </xf>
    <xf numFmtId="0" fontId="39" fillId="35" borderId="20" xfId="183" applyNumberFormat="1" applyFont="1" applyFill="1" applyBorder="1" applyAlignment="1" applyProtection="1">
      <alignment horizontal="left" vertical="center" wrapText="1"/>
      <protection locked="0"/>
    </xf>
    <xf numFmtId="0" fontId="39" fillId="35" borderId="31" xfId="183" applyNumberFormat="1"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0" borderId="7"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39" fillId="35" borderId="22" xfId="183" applyNumberFormat="1" applyFont="1" applyFill="1" applyBorder="1" applyAlignment="1" applyProtection="1">
      <alignment horizontal="center" vertical="center" wrapText="1"/>
      <protection locked="0"/>
    </xf>
    <xf numFmtId="0" fontId="39" fillId="35" borderId="38" xfId="183" applyNumberFormat="1" applyFont="1" applyFill="1" applyBorder="1" applyAlignment="1" applyProtection="1">
      <alignment horizontal="center" vertical="center" wrapText="1"/>
      <protection locked="0"/>
    </xf>
    <xf numFmtId="0" fontId="39" fillId="35" borderId="23" xfId="183" applyNumberFormat="1" applyFont="1" applyFill="1" applyBorder="1" applyAlignment="1" applyProtection="1">
      <alignment horizontal="center" vertical="center" wrapText="1"/>
      <protection locked="0"/>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5" fillId="0" borderId="51"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49"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39" fillId="35" borderId="24" xfId="183" applyNumberFormat="1" applyFont="1" applyFill="1" applyBorder="1" applyAlignment="1" applyProtection="1">
      <alignment horizontal="left" vertical="center" wrapText="1"/>
      <protection locked="0"/>
    </xf>
    <xf numFmtId="0" fontId="39" fillId="35" borderId="25" xfId="183" applyNumberFormat="1" applyFont="1" applyFill="1" applyBorder="1" applyAlignment="1" applyProtection="1">
      <alignment horizontal="left" vertical="center" wrapText="1"/>
      <protection locked="0"/>
    </xf>
    <xf numFmtId="0" fontId="39" fillId="35" borderId="52" xfId="183" applyNumberFormat="1" applyFont="1" applyFill="1" applyBorder="1" applyAlignment="1" applyProtection="1">
      <alignment horizontal="left" vertical="center" wrapText="1"/>
      <protection locked="0"/>
    </xf>
    <xf numFmtId="0" fontId="39" fillId="35" borderId="28"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53" xfId="183" applyNumberFormat="1" applyFont="1" applyFill="1" applyBorder="1" applyAlignment="1" applyProtection="1">
      <alignment horizontal="left" vertical="center" wrapText="1"/>
      <protection locked="0"/>
    </xf>
    <xf numFmtId="0" fontId="5" fillId="0" borderId="21" xfId="0" applyFont="1" applyBorder="1" applyAlignment="1">
      <alignment horizontal="left" vertical="center" wrapText="1"/>
    </xf>
    <xf numFmtId="0" fontId="5" fillId="0" borderId="20"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43" fillId="0" borderId="7" xfId="0" applyFont="1" applyBorder="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34" borderId="7" xfId="0" applyFont="1" applyFill="1" applyBorder="1" applyAlignment="1">
      <alignment horizontal="left" vertical="top" wrapText="1"/>
    </xf>
    <xf numFmtId="0" fontId="5" fillId="34" borderId="0" xfId="0" applyFont="1" applyFill="1" applyAlignment="1">
      <alignment horizontal="left" vertical="top" wrapText="1"/>
    </xf>
    <xf numFmtId="0" fontId="5" fillId="34" borderId="8" xfId="0" applyFont="1" applyFill="1" applyBorder="1" applyAlignment="1">
      <alignment horizontal="left" vertical="top" wrapText="1"/>
    </xf>
    <xf numFmtId="0" fontId="5" fillId="0" borderId="36" xfId="0" applyFont="1" applyBorder="1" applyAlignment="1">
      <alignment horizontal="left" vertical="center" wrapText="1"/>
    </xf>
    <xf numFmtId="0" fontId="5" fillId="0" borderId="22"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40" xfId="0" applyFont="1" applyBorder="1" applyAlignment="1">
      <alignment horizontal="left" vertical="center" wrapText="1"/>
    </xf>
    <xf numFmtId="0" fontId="5" fillId="0" borderId="23" xfId="0" applyFont="1" applyBorder="1" applyAlignment="1">
      <alignment horizontal="left" vertical="center" wrapText="1"/>
    </xf>
    <xf numFmtId="0" fontId="39" fillId="35" borderId="22" xfId="183" applyNumberFormat="1" applyFont="1" applyFill="1" applyBorder="1" applyAlignment="1" applyProtection="1">
      <alignment horizontal="left" vertical="center" wrapText="1"/>
      <protection locked="0"/>
    </xf>
    <xf numFmtId="0" fontId="39" fillId="35" borderId="32" xfId="183" applyNumberFormat="1" applyFont="1" applyFill="1" applyBorder="1" applyAlignment="1" applyProtection="1">
      <alignment horizontal="left" vertical="center" wrapText="1"/>
      <protection locked="0"/>
    </xf>
    <xf numFmtId="0" fontId="39" fillId="35" borderId="38" xfId="183" applyNumberFormat="1" applyFont="1" applyFill="1" applyBorder="1" applyAlignment="1" applyProtection="1">
      <alignment horizontal="left" vertical="center" wrapText="1"/>
      <protection locked="0"/>
    </xf>
    <xf numFmtId="0" fontId="39" fillId="35" borderId="39" xfId="183" applyNumberFormat="1" applyFont="1" applyFill="1" applyBorder="1" applyAlignment="1" applyProtection="1">
      <alignment horizontal="left" vertical="center" wrapText="1"/>
      <protection locked="0"/>
    </xf>
    <xf numFmtId="0" fontId="39" fillId="35" borderId="23" xfId="183" applyNumberFormat="1" applyFont="1" applyFill="1" applyBorder="1" applyAlignment="1" applyProtection="1">
      <alignment horizontal="left" vertical="center" wrapText="1"/>
      <protection locked="0"/>
    </xf>
    <xf numFmtId="0" fontId="39" fillId="35" borderId="33" xfId="183" applyNumberFormat="1" applyFont="1" applyFill="1" applyBorder="1" applyAlignment="1" applyProtection="1">
      <alignment horizontal="left" vertical="center" wrapText="1"/>
      <protection locked="0"/>
    </xf>
    <xf numFmtId="0" fontId="5" fillId="0" borderId="7" xfId="0" applyFont="1" applyBorder="1" applyAlignment="1">
      <alignment horizontal="left" vertical="top" wrapText="1" indent="1"/>
    </xf>
    <xf numFmtId="0" fontId="5" fillId="0" borderId="0" xfId="0" applyFont="1" applyAlignment="1">
      <alignment horizontal="left" vertical="top" wrapText="1" indent="1"/>
    </xf>
    <xf numFmtId="0" fontId="5" fillId="0" borderId="8" xfId="0" applyFont="1" applyBorder="1" applyAlignment="1">
      <alignment horizontal="left" vertical="top" wrapText="1" indent="1"/>
    </xf>
    <xf numFmtId="0" fontId="41" fillId="33" borderId="7" xfId="0" applyFont="1" applyFill="1" applyBorder="1" applyAlignment="1">
      <alignment horizontal="center" vertical="top" wrapText="1"/>
    </xf>
    <xf numFmtId="0" fontId="41" fillId="33" borderId="0" xfId="0" applyFont="1" applyFill="1" applyAlignment="1">
      <alignment horizontal="center" vertical="top" wrapText="1"/>
    </xf>
    <xf numFmtId="0" fontId="41" fillId="33" borderId="8" xfId="0" applyFont="1" applyFill="1" applyBorder="1" applyAlignment="1">
      <alignment horizontal="center" vertical="top" wrapText="1"/>
    </xf>
    <xf numFmtId="0" fontId="41" fillId="33" borderId="9" xfId="0" applyFont="1" applyFill="1" applyBorder="1" applyAlignment="1">
      <alignment horizontal="center" vertical="top" wrapText="1"/>
    </xf>
    <xf numFmtId="0" fontId="41" fillId="33" borderId="16" xfId="0" applyFont="1" applyFill="1" applyBorder="1" applyAlignment="1">
      <alignment horizontal="center" vertical="top" wrapText="1"/>
    </xf>
    <xf numFmtId="0" fontId="41" fillId="33" borderId="10" xfId="0" applyFont="1" applyFill="1" applyBorder="1" applyAlignment="1">
      <alignment horizontal="center"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53" fillId="34" borderId="0" xfId="0" applyFont="1" applyFill="1" applyAlignment="1">
      <alignment horizontal="left" vertical="top" wrapText="1"/>
    </xf>
    <xf numFmtId="0" fontId="4" fillId="35" borderId="22" xfId="0" applyFont="1" applyFill="1" applyBorder="1" applyAlignment="1" applyProtection="1">
      <alignment horizontal="center" vertical="center" wrapText="1"/>
      <protection locked="0"/>
    </xf>
    <xf numFmtId="0" fontId="4" fillId="35" borderId="23" xfId="0" applyFont="1" applyFill="1" applyBorder="1" applyAlignment="1" applyProtection="1">
      <alignment horizontal="center" vertical="center" wrapText="1"/>
      <protection locked="0"/>
    </xf>
    <xf numFmtId="0" fontId="5" fillId="38" borderId="24" xfId="0" applyFont="1" applyFill="1" applyBorder="1" applyAlignment="1">
      <alignment horizontal="left" vertical="center" wrapText="1"/>
    </xf>
    <xf numFmtId="0" fontId="5" fillId="38" borderId="25" xfId="0" applyFont="1" applyFill="1" applyBorder="1" applyAlignment="1">
      <alignment horizontal="left" vertical="center" wrapText="1"/>
    </xf>
    <xf numFmtId="0" fontId="5" fillId="38" borderId="26"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0" xfId="0" applyFont="1" applyFill="1" applyAlignment="1">
      <alignment horizontal="left" vertical="center" wrapText="1"/>
    </xf>
    <xf numFmtId="0" fontId="5" fillId="38" borderId="21" xfId="0" applyFont="1" applyFill="1" applyBorder="1" applyAlignment="1">
      <alignment horizontal="left" vertical="center" wrapText="1"/>
    </xf>
    <xf numFmtId="0" fontId="5" fillId="38" borderId="28" xfId="0" applyFont="1" applyFill="1" applyBorder="1" applyAlignment="1">
      <alignment horizontal="left" vertical="center" wrapText="1"/>
    </xf>
    <xf numFmtId="0" fontId="5" fillId="38" borderId="29" xfId="0" applyFont="1" applyFill="1" applyBorder="1" applyAlignment="1">
      <alignment horizontal="left" vertical="center" wrapText="1"/>
    </xf>
    <xf numFmtId="0" fontId="5" fillId="38" borderId="30" xfId="0" applyFont="1" applyFill="1" applyBorder="1" applyAlignment="1">
      <alignment horizontal="left" vertical="center" wrapText="1"/>
    </xf>
    <xf numFmtId="0" fontId="4" fillId="0" borderId="7" xfId="0" applyFont="1" applyBorder="1" applyAlignment="1">
      <alignment horizontal="right" vertical="center" wrapText="1" indent="1"/>
    </xf>
    <xf numFmtId="0" fontId="4" fillId="0" borderId="0" xfId="0" applyFont="1" applyAlignment="1">
      <alignment horizontal="right" vertical="center" wrapText="1" indent="1"/>
    </xf>
    <xf numFmtId="0" fontId="39" fillId="38" borderId="24" xfId="183" applyNumberFormat="1" applyFont="1" applyFill="1" applyBorder="1" applyAlignment="1" applyProtection="1">
      <alignment horizontal="left" vertical="center" wrapText="1" indent="2"/>
    </xf>
    <xf numFmtId="0" fontId="39" fillId="38" borderId="25" xfId="183" applyNumberFormat="1" applyFont="1" applyFill="1" applyBorder="1" applyAlignment="1" applyProtection="1">
      <alignment horizontal="left" vertical="center" wrapText="1" indent="2"/>
    </xf>
    <xf numFmtId="0" fontId="39" fillId="38" borderId="26" xfId="183" applyNumberFormat="1" applyFont="1" applyFill="1" applyBorder="1" applyAlignment="1" applyProtection="1">
      <alignment horizontal="left" vertical="center" wrapText="1" indent="2"/>
    </xf>
    <xf numFmtId="0" fontId="39" fillId="38" borderId="28" xfId="183" applyNumberFormat="1" applyFont="1" applyFill="1" applyBorder="1" applyAlignment="1" applyProtection="1">
      <alignment horizontal="left" vertical="center" wrapText="1" indent="2"/>
    </xf>
    <xf numFmtId="0" fontId="39" fillId="38" borderId="29" xfId="183" applyNumberFormat="1" applyFont="1" applyFill="1" applyBorder="1" applyAlignment="1" applyProtection="1">
      <alignment horizontal="left" vertical="center" wrapText="1" indent="2"/>
    </xf>
    <xf numFmtId="0" fontId="39" fillId="38" borderId="30" xfId="183" applyNumberFormat="1" applyFont="1" applyFill="1" applyBorder="1" applyAlignment="1" applyProtection="1">
      <alignment horizontal="left" vertical="center" wrapText="1" indent="2"/>
    </xf>
    <xf numFmtId="0" fontId="39" fillId="35" borderId="7" xfId="183" applyNumberFormat="1" applyFont="1" applyFill="1" applyBorder="1" applyAlignment="1" applyProtection="1">
      <alignment horizontal="left" vertical="center" wrapText="1"/>
      <protection locked="0"/>
    </xf>
    <xf numFmtId="0" fontId="39" fillId="35" borderId="0" xfId="183" applyNumberFormat="1" applyFont="1" applyFill="1" applyBorder="1" applyAlignment="1" applyProtection="1">
      <alignment horizontal="left" vertical="center" wrapText="1"/>
      <protection locked="0"/>
    </xf>
    <xf numFmtId="0" fontId="39" fillId="35" borderId="8" xfId="183" applyNumberFormat="1" applyFont="1" applyFill="1" applyBorder="1" applyAlignment="1" applyProtection="1">
      <alignment horizontal="left" vertical="center" wrapText="1"/>
      <protection locked="0"/>
    </xf>
    <xf numFmtId="0" fontId="44" fillId="38" borderId="24" xfId="0" applyFont="1" applyFill="1" applyBorder="1" applyAlignment="1">
      <alignment horizontal="center" vertical="center"/>
    </xf>
    <xf numFmtId="0" fontId="44" fillId="38" borderId="25" xfId="0" applyFont="1" applyFill="1" applyBorder="1" applyAlignment="1">
      <alignment horizontal="center" vertical="center"/>
    </xf>
    <xf numFmtId="0" fontId="44" fillId="38" borderId="26" xfId="0" applyFont="1" applyFill="1" applyBorder="1" applyAlignment="1">
      <alignment horizontal="center" vertical="center"/>
    </xf>
    <xf numFmtId="0" fontId="44" fillId="38" borderId="28" xfId="0" applyFont="1" applyFill="1" applyBorder="1" applyAlignment="1">
      <alignment horizontal="center" vertical="center"/>
    </xf>
    <xf numFmtId="0" fontId="44" fillId="38" borderId="29" xfId="0" applyFont="1" applyFill="1" applyBorder="1" applyAlignment="1">
      <alignment horizontal="center" vertical="center"/>
    </xf>
    <xf numFmtId="0" fontId="44" fillId="38" borderId="30" xfId="0" applyFont="1" applyFill="1" applyBorder="1" applyAlignment="1">
      <alignment horizontal="center" vertical="center"/>
    </xf>
    <xf numFmtId="0" fontId="48" fillId="41" borderId="0" xfId="0" applyFont="1" applyFill="1" applyAlignment="1">
      <alignment horizontal="center" vertical="top"/>
    </xf>
    <xf numFmtId="0" fontId="48" fillId="37" borderId="0" xfId="0" applyFont="1" applyFill="1" applyAlignment="1">
      <alignment horizontal="center" vertical="top" wrapText="1"/>
    </xf>
    <xf numFmtId="0" fontId="48" fillId="37" borderId="0" xfId="0" applyFont="1" applyFill="1" applyAlignment="1">
      <alignment horizontal="center" vertical="top"/>
    </xf>
    <xf numFmtId="0" fontId="59" fillId="0" borderId="7"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8" xfId="0" applyFont="1" applyBorder="1" applyAlignment="1" applyProtection="1">
      <alignment horizontal="left" vertical="top" wrapText="1"/>
      <protection locked="0"/>
    </xf>
    <xf numFmtId="0" fontId="6" fillId="38" borderId="24" xfId="0" applyFont="1" applyFill="1" applyBorder="1" applyAlignment="1">
      <alignment horizontal="center" vertical="center" wrapText="1"/>
    </xf>
    <xf numFmtId="0" fontId="6" fillId="38" borderId="25" xfId="0" applyFont="1" applyFill="1" applyBorder="1" applyAlignment="1">
      <alignment horizontal="center" vertical="center" wrapText="1"/>
    </xf>
    <xf numFmtId="0" fontId="6" fillId="38" borderId="26"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0" xfId="0" applyFont="1" applyFill="1" applyAlignment="1">
      <alignment horizontal="center" vertical="center" wrapText="1"/>
    </xf>
    <xf numFmtId="0" fontId="6" fillId="38" borderId="21" xfId="0" applyFont="1" applyFill="1" applyBorder="1" applyAlignment="1">
      <alignment horizontal="center" vertical="center" wrapText="1"/>
    </xf>
    <xf numFmtId="0" fontId="6" fillId="38" borderId="28" xfId="0" applyFont="1" applyFill="1" applyBorder="1" applyAlignment="1">
      <alignment horizontal="center" vertical="center" wrapText="1"/>
    </xf>
    <xf numFmtId="0" fontId="6" fillId="38" borderId="29" xfId="0" applyFont="1" applyFill="1" applyBorder="1" applyAlignment="1">
      <alignment horizontal="center" vertical="center" wrapText="1"/>
    </xf>
    <xf numFmtId="0" fontId="6" fillId="38" borderId="30" xfId="0" applyFont="1" applyFill="1" applyBorder="1" applyAlignment="1">
      <alignment horizontal="center" vertical="center" wrapText="1"/>
    </xf>
    <xf numFmtId="0" fontId="5" fillId="0" borderId="31" xfId="0" applyFont="1" applyBorder="1" applyAlignment="1">
      <alignment horizontal="left" vertical="center" wrapText="1"/>
    </xf>
    <xf numFmtId="0" fontId="5" fillId="0" borderId="42" xfId="0" applyFont="1" applyBorder="1" applyAlignment="1">
      <alignment horizontal="left" vertical="center" wrapText="1"/>
    </xf>
    <xf numFmtId="0" fontId="5" fillId="0" borderId="43" xfId="0" applyFont="1"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0" xfId="0" applyFont="1" applyBorder="1" applyAlignment="1">
      <alignment horizontal="left" vertical="center" wrapText="1"/>
    </xf>
    <xf numFmtId="0" fontId="6" fillId="0" borderId="23"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34" borderId="58" xfId="0" applyFont="1" applyFill="1" applyBorder="1" applyAlignment="1">
      <alignment horizontal="left" vertical="center" wrapText="1"/>
    </xf>
    <xf numFmtId="0" fontId="5" fillId="34" borderId="59" xfId="0" applyFont="1" applyFill="1" applyBorder="1" applyAlignment="1">
      <alignment horizontal="left" vertical="center" wrapText="1"/>
    </xf>
    <xf numFmtId="0" fontId="5" fillId="34" borderId="20" xfId="0" applyFont="1" applyFill="1" applyBorder="1" applyAlignment="1">
      <alignment horizontal="left" vertical="center" wrapText="1"/>
    </xf>
    <xf numFmtId="0" fontId="5" fillId="34" borderId="31" xfId="0" applyFont="1" applyFill="1" applyBorder="1" applyAlignment="1">
      <alignment horizontal="left" vertical="center" wrapText="1"/>
    </xf>
    <xf numFmtId="0" fontId="41" fillId="33" borderId="19" xfId="0" applyFont="1" applyFill="1" applyBorder="1" applyAlignment="1">
      <alignment horizontal="center" vertical="top" wrapText="1"/>
    </xf>
    <xf numFmtId="0" fontId="5" fillId="34" borderId="22" xfId="0" applyFont="1" applyFill="1" applyBorder="1" applyAlignment="1">
      <alignment horizontal="left" vertical="center" wrapText="1"/>
    </xf>
    <xf numFmtId="0" fontId="5" fillId="34" borderId="32" xfId="0" applyFont="1" applyFill="1" applyBorder="1" applyAlignment="1">
      <alignment horizontal="left" vertical="center" wrapText="1"/>
    </xf>
    <xf numFmtId="0" fontId="6" fillId="0" borderId="36" xfId="0" applyFont="1" applyBorder="1" applyAlignment="1">
      <alignment horizontal="left" vertical="center" wrapText="1"/>
    </xf>
    <xf numFmtId="0" fontId="6" fillId="0" borderId="22" xfId="0" applyFont="1" applyBorder="1" applyAlignment="1">
      <alignment horizontal="left" vertical="center" wrapText="1"/>
    </xf>
    <xf numFmtId="0" fontId="5" fillId="34" borderId="23" xfId="0" applyFont="1" applyFill="1" applyBorder="1" applyAlignment="1">
      <alignment horizontal="left" vertical="center" wrapText="1"/>
    </xf>
    <xf numFmtId="0" fontId="5" fillId="34" borderId="33" xfId="0" applyFont="1" applyFill="1" applyBorder="1" applyAlignment="1">
      <alignment horizontal="left" vertical="center" wrapText="1"/>
    </xf>
    <xf numFmtId="0" fontId="6" fillId="37" borderId="13" xfId="0" applyFont="1" applyFill="1" applyBorder="1" applyAlignment="1">
      <alignment horizontal="center" vertical="top" wrapText="1"/>
    </xf>
    <xf numFmtId="0" fontId="6" fillId="37" borderId="17" xfId="0" applyFont="1" applyFill="1" applyBorder="1" applyAlignment="1">
      <alignment horizontal="center" vertical="top" wrapText="1"/>
    </xf>
    <xf numFmtId="0" fontId="6" fillId="37" borderId="14" xfId="0" applyFont="1" applyFill="1" applyBorder="1" applyAlignment="1">
      <alignment horizontal="center" vertical="top" wrapText="1"/>
    </xf>
    <xf numFmtId="0" fontId="5" fillId="0" borderId="7"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39" fillId="35" borderId="44" xfId="183" applyNumberFormat="1" applyFont="1" applyFill="1" applyBorder="1" applyAlignment="1" applyProtection="1">
      <alignment horizontal="left" vertical="center" wrapText="1"/>
      <protection locked="0"/>
    </xf>
    <xf numFmtId="0" fontId="7" fillId="34" borderId="35" xfId="0" applyFont="1" applyFill="1" applyBorder="1" applyAlignment="1">
      <alignment horizontal="center" vertical="center"/>
    </xf>
    <xf numFmtId="0" fontId="6" fillId="37" borderId="7" xfId="0" applyFont="1" applyFill="1" applyBorder="1" applyAlignment="1">
      <alignment horizontal="center" vertical="top" wrapText="1"/>
    </xf>
    <xf numFmtId="0" fontId="6" fillId="37" borderId="0" xfId="0" applyFont="1" applyFill="1" applyAlignment="1">
      <alignment horizontal="center" vertical="top" wrapText="1"/>
    </xf>
    <xf numFmtId="0" fontId="6" fillId="37" borderId="8" xfId="0" applyFont="1" applyFill="1" applyBorder="1" applyAlignment="1">
      <alignment horizontal="center" vertical="top" wrapText="1"/>
    </xf>
    <xf numFmtId="0" fontId="6" fillId="38" borderId="20"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4" fillId="35" borderId="7" xfId="0" applyFont="1" applyFill="1" applyBorder="1" applyAlignment="1" applyProtection="1">
      <alignment horizontal="left" vertical="top" wrapText="1"/>
      <protection locked="0"/>
    </xf>
    <xf numFmtId="0" fontId="4" fillId="35" borderId="0" xfId="0" applyFont="1" applyFill="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4" fillId="0" borderId="51"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49"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34" borderId="9" xfId="0" applyFont="1" applyFill="1" applyBorder="1" applyAlignment="1">
      <alignment horizontal="center" vertical="top" wrapText="1"/>
    </xf>
    <xf numFmtId="0" fontId="4" fillId="34" borderId="16" xfId="0" applyFont="1" applyFill="1" applyBorder="1" applyAlignment="1">
      <alignment horizontal="center" vertical="top" wrapText="1"/>
    </xf>
    <xf numFmtId="0" fontId="4" fillId="34" borderId="10" xfId="0" applyFont="1" applyFill="1" applyBorder="1" applyAlignment="1">
      <alignment horizontal="center" vertical="top" wrapText="1"/>
    </xf>
    <xf numFmtId="0" fontId="5" fillId="0" borderId="11" xfId="0" applyFont="1" applyBorder="1" applyAlignment="1">
      <alignment horizontal="left" vertical="top" wrapText="1"/>
    </xf>
    <xf numFmtId="0" fontId="5" fillId="0" borderId="15" xfId="0" applyFont="1" applyBorder="1" applyAlignment="1">
      <alignment horizontal="left" vertical="top" wrapText="1"/>
    </xf>
    <xf numFmtId="0" fontId="5" fillId="0" borderId="60" xfId="0" applyFont="1" applyBorder="1" applyAlignment="1">
      <alignment horizontal="left" vertical="top" wrapText="1"/>
    </xf>
    <xf numFmtId="0" fontId="47" fillId="39" borderId="13" xfId="0" applyFont="1" applyFill="1" applyBorder="1" applyAlignment="1">
      <alignment horizontal="center" vertical="top" wrapText="1"/>
    </xf>
    <xf numFmtId="0" fontId="47"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4" fillId="0" borderId="7" xfId="0" applyFont="1" applyBorder="1" applyAlignment="1">
      <alignment horizontal="left" vertical="top" wrapText="1"/>
    </xf>
    <xf numFmtId="0" fontId="4" fillId="0" borderId="35" xfId="0" applyFont="1" applyBorder="1" applyAlignment="1">
      <alignment vertical="center" wrapText="1"/>
    </xf>
    <xf numFmtId="0" fontId="4" fillId="0" borderId="20" xfId="0" applyFont="1" applyBorder="1" applyAlignment="1">
      <alignment vertical="center" wrapText="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44" xfId="0" applyFont="1" applyBorder="1" applyAlignment="1">
      <alignment horizontal="left" vertical="top" wrapText="1"/>
    </xf>
    <xf numFmtId="0" fontId="41" fillId="33" borderId="7" xfId="0" applyFont="1" applyFill="1" applyBorder="1" applyAlignment="1">
      <alignment horizontal="center" vertical="top"/>
    </xf>
    <xf numFmtId="0" fontId="41" fillId="33" borderId="0" xfId="0" applyFont="1" applyFill="1" applyAlignment="1">
      <alignment horizontal="center" vertical="top"/>
    </xf>
    <xf numFmtId="0" fontId="41" fillId="33" borderId="8" xfId="0" applyFont="1" applyFill="1" applyBorder="1" applyAlignment="1">
      <alignment horizontal="center" vertical="top"/>
    </xf>
    <xf numFmtId="0" fontId="41" fillId="33" borderId="7" xfId="0" applyFont="1" applyFill="1" applyBorder="1" applyAlignment="1">
      <alignment horizontal="left" vertical="top" wrapText="1"/>
    </xf>
    <xf numFmtId="0" fontId="41" fillId="33" borderId="0" xfId="0" applyFont="1" applyFill="1" applyAlignment="1">
      <alignment horizontal="left" vertical="top" wrapText="1"/>
    </xf>
    <xf numFmtId="0" fontId="41" fillId="33" borderId="8" xfId="0" applyFont="1" applyFill="1" applyBorder="1" applyAlignment="1">
      <alignment horizontal="left" vertical="top" wrapText="1"/>
    </xf>
    <xf numFmtId="0" fontId="41" fillId="33" borderId="9" xfId="0" applyFont="1" applyFill="1" applyBorder="1" applyAlignment="1">
      <alignment horizontal="left" vertical="top" wrapText="1"/>
    </xf>
    <xf numFmtId="0" fontId="41" fillId="33" borderId="16" xfId="0" applyFont="1" applyFill="1" applyBorder="1" applyAlignment="1">
      <alignment horizontal="left" vertical="top" wrapText="1"/>
    </xf>
    <xf numFmtId="0" fontId="41" fillId="33" borderId="10" xfId="0" applyFont="1" applyFill="1" applyBorder="1" applyAlignment="1">
      <alignment horizontal="left" vertical="top" wrapText="1"/>
    </xf>
    <xf numFmtId="0" fontId="6" fillId="34" borderId="7" xfId="0" applyFont="1" applyFill="1" applyBorder="1" applyAlignment="1">
      <alignment horizontal="center" vertical="top" wrapText="1"/>
    </xf>
    <xf numFmtId="43" fontId="39" fillId="35" borderId="24" xfId="183" applyFont="1" applyFill="1" applyBorder="1" applyAlignment="1" applyProtection="1">
      <alignment horizontal="center" vertical="center" wrapText="1"/>
      <protection locked="0"/>
    </xf>
    <xf numFmtId="43" fontId="39" fillId="35" borderId="26" xfId="183" applyFont="1" applyFill="1" applyBorder="1" applyAlignment="1" applyProtection="1">
      <alignment horizontal="center" vertical="center" wrapText="1"/>
      <protection locked="0"/>
    </xf>
    <xf numFmtId="43" fontId="39" fillId="35" borderId="27" xfId="183" applyFont="1" applyFill="1" applyBorder="1" applyAlignment="1" applyProtection="1">
      <alignment horizontal="center" vertical="center" wrapText="1"/>
      <protection locked="0"/>
    </xf>
    <xf numFmtId="43" fontId="39" fillId="35" borderId="21" xfId="183" applyFont="1" applyFill="1" applyBorder="1" applyAlignment="1" applyProtection="1">
      <alignment horizontal="center" vertical="center" wrapText="1"/>
      <protection locked="0"/>
    </xf>
    <xf numFmtId="43" fontId="39" fillId="35" borderId="28" xfId="183" applyFont="1" applyFill="1" applyBorder="1" applyAlignment="1" applyProtection="1">
      <alignment horizontal="center" vertical="center" wrapText="1"/>
      <protection locked="0"/>
    </xf>
    <xf numFmtId="43" fontId="39" fillId="35" borderId="30" xfId="183" applyFont="1" applyFill="1" applyBorder="1" applyAlignment="1" applyProtection="1">
      <alignment horizontal="center" vertical="center" wrapText="1"/>
      <protection locked="0"/>
    </xf>
    <xf numFmtId="43" fontId="39" fillId="35" borderId="22" xfId="183" applyFont="1" applyFill="1" applyBorder="1" applyAlignment="1" applyProtection="1">
      <alignment horizontal="center" vertical="center" wrapText="1"/>
      <protection locked="0"/>
    </xf>
    <xf numFmtId="166" fontId="39" fillId="35" borderId="38" xfId="183" applyNumberFormat="1" applyFont="1" applyFill="1" applyBorder="1" applyAlignment="1" applyProtection="1">
      <alignment horizontal="center" vertical="center" wrapText="1"/>
      <protection locked="0"/>
    </xf>
    <xf numFmtId="43" fontId="39" fillId="35" borderId="38" xfId="183" applyFont="1" applyFill="1" applyBorder="1" applyAlignment="1" applyProtection="1">
      <alignment horizontal="center" vertical="center" wrapText="1"/>
      <protection locked="0"/>
    </xf>
    <xf numFmtId="43" fontId="39" fillId="35" borderId="23" xfId="183" applyFont="1" applyFill="1" applyBorder="1" applyAlignment="1" applyProtection="1">
      <alignment horizontal="center" vertical="center" wrapText="1"/>
      <protection locked="0"/>
    </xf>
    <xf numFmtId="166" fontId="39" fillId="35" borderId="27" xfId="183" applyNumberFormat="1" applyFont="1" applyFill="1" applyBorder="1" applyAlignment="1" applyProtection="1">
      <alignment horizontal="center" vertical="center" wrapText="1"/>
      <protection locked="0"/>
    </xf>
    <xf numFmtId="166" fontId="39" fillId="35" borderId="21" xfId="183" applyNumberFormat="1" applyFont="1" applyFill="1" applyBorder="1" applyAlignment="1" applyProtection="1">
      <alignment horizontal="center" vertical="center" wrapText="1"/>
      <protection locked="0"/>
    </xf>
    <xf numFmtId="166" fontId="39" fillId="35" borderId="23" xfId="183" applyNumberFormat="1" applyFont="1" applyFill="1" applyBorder="1" applyAlignment="1" applyProtection="1">
      <alignment horizontal="center" vertical="center" wrapText="1"/>
      <protection locked="0"/>
    </xf>
    <xf numFmtId="166" fontId="39" fillId="35" borderId="28" xfId="183" applyNumberFormat="1" applyFont="1" applyFill="1" applyBorder="1" applyAlignment="1" applyProtection="1">
      <alignment horizontal="center" vertical="center" wrapText="1"/>
      <protection locked="0"/>
    </xf>
    <xf numFmtId="166" fontId="39" fillId="35" borderId="30" xfId="183" applyNumberFormat="1" applyFont="1" applyFill="1" applyBorder="1" applyAlignment="1" applyProtection="1">
      <alignment horizontal="center" vertical="center" wrapText="1"/>
      <protection locked="0"/>
    </xf>
    <xf numFmtId="43" fontId="39" fillId="35" borderId="32" xfId="183" applyFont="1" applyFill="1" applyBorder="1" applyAlignment="1" applyProtection="1">
      <alignment horizontal="center" vertical="center" wrapText="1"/>
      <protection locked="0"/>
    </xf>
    <xf numFmtId="43" fontId="39" fillId="35" borderId="39" xfId="183" applyFont="1" applyFill="1" applyBorder="1" applyAlignment="1" applyProtection="1">
      <alignment horizontal="center" vertical="center" wrapText="1"/>
      <protection locked="0"/>
    </xf>
    <xf numFmtId="43" fontId="39" fillId="35" borderId="33" xfId="183" applyFont="1" applyFill="1" applyBorder="1" applyAlignment="1" applyProtection="1">
      <alignment horizontal="center" vertical="center" wrapText="1"/>
      <protection locked="0"/>
    </xf>
    <xf numFmtId="49" fontId="39" fillId="35" borderId="22" xfId="183" applyNumberFormat="1" applyFont="1" applyFill="1" applyBorder="1" applyAlignment="1" applyProtection="1">
      <alignment horizontal="center" vertical="center" wrapText="1"/>
      <protection locked="0"/>
    </xf>
    <xf numFmtId="49" fontId="39" fillId="35" borderId="38" xfId="183" applyNumberFormat="1" applyFont="1" applyFill="1" applyBorder="1" applyAlignment="1" applyProtection="1">
      <alignment horizontal="center" vertical="center" wrapText="1"/>
      <protection locked="0"/>
    </xf>
    <xf numFmtId="49" fontId="39" fillId="35" borderId="23" xfId="183" applyNumberFormat="1" applyFont="1" applyFill="1" applyBorder="1" applyAlignment="1" applyProtection="1">
      <alignment horizontal="center" vertical="center" wrapText="1"/>
      <protection locked="0"/>
    </xf>
    <xf numFmtId="166" fontId="39" fillId="35" borderId="39" xfId="183" applyNumberFormat="1" applyFont="1" applyFill="1" applyBorder="1" applyAlignment="1" applyProtection="1">
      <alignment horizontal="center" vertical="center" wrapText="1"/>
      <protection locked="0"/>
    </xf>
    <xf numFmtId="49" fontId="39" fillId="35" borderId="36" xfId="183" applyNumberFormat="1" applyFont="1" applyFill="1" applyBorder="1" applyAlignment="1" applyProtection="1">
      <alignment horizontal="center" vertical="center" wrapText="1"/>
      <protection locked="0"/>
    </xf>
    <xf numFmtId="49" fontId="39" fillId="35" borderId="37" xfId="183" applyNumberFormat="1" applyFont="1" applyFill="1" applyBorder="1" applyAlignment="1" applyProtection="1">
      <alignment horizontal="center" vertical="center" wrapText="1"/>
      <protection locked="0"/>
    </xf>
    <xf numFmtId="49" fontId="39" fillId="35" borderId="40" xfId="183" applyNumberFormat="1" applyFont="1" applyFill="1" applyBorder="1" applyAlignment="1" applyProtection="1">
      <alignment horizontal="center" vertical="center" wrapText="1"/>
      <protection locked="0"/>
    </xf>
    <xf numFmtId="0" fontId="41" fillId="33" borderId="7" xfId="0" applyFont="1" applyFill="1" applyBorder="1" applyAlignment="1">
      <alignment vertical="top"/>
    </xf>
    <xf numFmtId="0" fontId="41" fillId="33" borderId="0" xfId="0" applyFont="1" applyFill="1" applyAlignment="1">
      <alignment vertical="top"/>
    </xf>
    <xf numFmtId="0" fontId="7" fillId="0" borderId="0" xfId="0" applyFont="1" applyAlignment="1">
      <alignment vertical="top"/>
    </xf>
    <xf numFmtId="0" fontId="7" fillId="0" borderId="8" xfId="0" applyFont="1" applyBorder="1" applyAlignment="1">
      <alignment vertical="top"/>
    </xf>
    <xf numFmtId="0" fontId="7" fillId="0" borderId="0" xfId="0" applyFont="1" applyAlignment="1">
      <alignment horizontal="center" vertical="top" wrapText="1"/>
    </xf>
    <xf numFmtId="0" fontId="7" fillId="0" borderId="8" xfId="0" applyFont="1" applyBorder="1" applyAlignment="1">
      <alignment horizontal="center" vertical="top" wrapText="1"/>
    </xf>
    <xf numFmtId="0" fontId="47" fillId="39" borderId="7" xfId="0" applyFont="1" applyFill="1" applyBorder="1" applyAlignment="1">
      <alignment horizontal="center" vertical="top" wrapText="1"/>
    </xf>
    <xf numFmtId="0" fontId="47" fillId="39" borderId="0" xfId="0" applyFont="1" applyFill="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5" fillId="34" borderId="7" xfId="0" applyFont="1" applyFill="1" applyBorder="1" applyAlignment="1">
      <alignment vertical="top" wrapText="1"/>
    </xf>
    <xf numFmtId="0" fontId="5" fillId="34" borderId="0" xfId="0" applyFont="1" applyFill="1" applyAlignment="1">
      <alignment vertical="top" wrapText="1"/>
    </xf>
    <xf numFmtId="0" fontId="4" fillId="0" borderId="0" xfId="0" applyFont="1" applyAlignment="1">
      <alignment vertical="top" wrapText="1"/>
    </xf>
    <xf numFmtId="0" fontId="4" fillId="0" borderId="8" xfId="0" applyFont="1" applyBorder="1" applyAlignment="1">
      <alignment vertical="top" wrapText="1"/>
    </xf>
    <xf numFmtId="0" fontId="37" fillId="34" borderId="7" xfId="0" applyFont="1" applyFill="1" applyBorder="1" applyAlignment="1">
      <alignment horizontal="left" vertical="top" wrapText="1"/>
    </xf>
    <xf numFmtId="0" fontId="37" fillId="34" borderId="0" xfId="0" applyFont="1" applyFill="1" applyAlignment="1">
      <alignment horizontal="left" vertical="top" wrapText="1"/>
    </xf>
    <xf numFmtId="0" fontId="47" fillId="38" borderId="67" xfId="0" applyFont="1" applyFill="1" applyBorder="1" applyAlignment="1">
      <alignment horizontal="center" vertical="center" wrapText="1"/>
    </xf>
    <xf numFmtId="0" fontId="47" fillId="38" borderId="38" xfId="0" applyFont="1" applyFill="1" applyBorder="1" applyAlignment="1">
      <alignment horizontal="center" vertical="center" wrapText="1"/>
    </xf>
    <xf numFmtId="0" fontId="47" fillId="38" borderId="23" xfId="0" applyFont="1" applyFill="1" applyBorder="1" applyAlignment="1">
      <alignment horizontal="center" vertical="center" wrapText="1"/>
    </xf>
    <xf numFmtId="0" fontId="47" fillId="38" borderId="66" xfId="0" applyFont="1" applyFill="1" applyBorder="1" applyAlignment="1">
      <alignment horizontal="center" vertical="center" wrapText="1"/>
    </xf>
    <xf numFmtId="0" fontId="47" fillId="38" borderId="37" xfId="0" applyFont="1" applyFill="1" applyBorder="1" applyAlignment="1">
      <alignment horizontal="center" vertical="center" wrapText="1"/>
    </xf>
    <xf numFmtId="0" fontId="47" fillId="38" borderId="40" xfId="0" applyFont="1" applyFill="1" applyBorder="1" applyAlignment="1">
      <alignment horizontal="center" vertical="center" wrapText="1"/>
    </xf>
    <xf numFmtId="0" fontId="47" fillId="38" borderId="68"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8" xfId="0" applyFont="1" applyFill="1" applyBorder="1" applyAlignment="1">
      <alignment horizontal="center" vertical="center" wrapText="1"/>
    </xf>
    <xf numFmtId="0" fontId="47" fillId="38" borderId="69" xfId="0" applyFont="1" applyFill="1" applyBorder="1" applyAlignment="1">
      <alignment horizontal="center" vertical="center" wrapText="1"/>
    </xf>
    <xf numFmtId="0" fontId="47" fillId="38" borderId="21" xfId="0" applyFont="1" applyFill="1" applyBorder="1" applyAlignment="1">
      <alignment horizontal="center" vertical="center" wrapText="1"/>
    </xf>
    <xf numFmtId="0" fontId="47" fillId="38" borderId="30" xfId="0" applyFont="1" applyFill="1" applyBorder="1" applyAlignment="1">
      <alignment horizontal="center" vertical="center" wrapText="1"/>
    </xf>
    <xf numFmtId="49" fontId="39" fillId="35" borderId="55" xfId="183" applyNumberFormat="1" applyFont="1" applyFill="1" applyBorder="1" applyAlignment="1" applyProtection="1">
      <alignment horizontal="center" vertical="center" wrapText="1"/>
      <protection locked="0"/>
    </xf>
    <xf numFmtId="49" fontId="39" fillId="35" borderId="44" xfId="183" applyNumberFormat="1" applyFont="1" applyFill="1" applyBorder="1" applyAlignment="1" applyProtection="1">
      <alignment horizontal="center" vertical="center" wrapText="1"/>
      <protection locked="0"/>
    </xf>
    <xf numFmtId="0" fontId="47" fillId="38" borderId="51" xfId="0" applyFont="1" applyFill="1" applyBorder="1" applyAlignment="1">
      <alignment horizontal="center" vertical="center" wrapText="1"/>
    </xf>
    <xf numFmtId="0" fontId="47" fillId="38" borderId="26" xfId="0" applyFont="1" applyFill="1" applyBorder="1" applyAlignment="1">
      <alignment horizontal="center" vertical="center" wrapText="1"/>
    </xf>
    <xf numFmtId="0" fontId="47" fillId="38" borderId="7" xfId="0" applyFont="1" applyFill="1" applyBorder="1" applyAlignment="1">
      <alignment horizontal="center" vertical="center" wrapText="1"/>
    </xf>
    <xf numFmtId="0" fontId="47" fillId="38" borderId="22" xfId="0" applyFont="1" applyFill="1" applyBorder="1" applyAlignment="1">
      <alignment horizontal="center" vertical="center" wrapText="1"/>
    </xf>
    <xf numFmtId="0" fontId="47" fillId="38" borderId="20" xfId="0" applyFont="1" applyFill="1" applyBorder="1" applyAlignment="1">
      <alignment horizontal="center" vertical="center" wrapText="1"/>
    </xf>
    <xf numFmtId="0" fontId="47" fillId="38" borderId="31" xfId="0" applyFont="1" applyFill="1" applyBorder="1" applyAlignment="1">
      <alignment horizontal="center" vertical="center" wrapText="1"/>
    </xf>
    <xf numFmtId="0" fontId="39" fillId="35" borderId="22" xfId="183" applyNumberFormat="1" applyFont="1" applyFill="1" applyBorder="1" applyAlignment="1" applyProtection="1">
      <alignment horizontal="left" vertical="top" wrapText="1"/>
      <protection locked="0"/>
    </xf>
    <xf numFmtId="0" fontId="39" fillId="35" borderId="38" xfId="183" applyNumberFormat="1" applyFont="1" applyFill="1" applyBorder="1" applyAlignment="1" applyProtection="1">
      <alignment horizontal="left" vertical="top" wrapText="1"/>
      <protection locked="0"/>
    </xf>
    <xf numFmtId="0" fontId="39" fillId="35" borderId="63" xfId="183" applyNumberFormat="1" applyFont="1" applyFill="1" applyBorder="1" applyAlignment="1" applyProtection="1">
      <alignment horizontal="left" vertical="top" wrapText="1"/>
      <protection locked="0"/>
    </xf>
    <xf numFmtId="0" fontId="39" fillId="35" borderId="24" xfId="183" applyNumberFormat="1" applyFont="1" applyFill="1" applyBorder="1" applyAlignment="1" applyProtection="1">
      <alignment horizontal="left" vertical="top" wrapText="1"/>
      <protection locked="0"/>
    </xf>
    <xf numFmtId="0" fontId="39" fillId="35" borderId="25" xfId="183" applyNumberFormat="1" applyFont="1" applyFill="1" applyBorder="1" applyAlignment="1" applyProtection="1">
      <alignment horizontal="left" vertical="top" wrapText="1"/>
      <protection locked="0"/>
    </xf>
    <xf numFmtId="0" fontId="39" fillId="35" borderId="52"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64" xfId="183" applyNumberFormat="1" applyFont="1" applyFill="1" applyBorder="1" applyAlignment="1" applyProtection="1">
      <alignment horizontal="left" vertical="top" wrapText="1"/>
      <protection locked="0"/>
    </xf>
    <xf numFmtId="0" fontId="39" fillId="35" borderId="16" xfId="183" applyNumberFormat="1" applyFont="1" applyFill="1" applyBorder="1" applyAlignment="1" applyProtection="1">
      <alignment horizontal="left" vertical="top" wrapText="1"/>
      <protection locked="0"/>
    </xf>
    <xf numFmtId="0" fontId="39" fillId="35" borderId="10" xfId="183" applyNumberFormat="1" applyFont="1" applyFill="1" applyBorder="1" applyAlignment="1" applyProtection="1">
      <alignment horizontal="left" vertical="top" wrapText="1"/>
      <protection locked="0"/>
    </xf>
    <xf numFmtId="0" fontId="7" fillId="38" borderId="50" xfId="0" applyFont="1" applyFill="1" applyBorder="1" applyAlignment="1">
      <alignment horizontal="center" vertical="center" wrapText="1"/>
    </xf>
    <xf numFmtId="0" fontId="7" fillId="38" borderId="56" xfId="0" applyFont="1" applyFill="1" applyBorder="1" applyAlignment="1">
      <alignment horizontal="center" vertical="center" wrapText="1"/>
    </xf>
    <xf numFmtId="0" fontId="7" fillId="38" borderId="61" xfId="0" applyFont="1" applyFill="1" applyBorder="1" applyAlignment="1">
      <alignment horizontal="center" vertical="center" wrapText="1"/>
    </xf>
    <xf numFmtId="0" fontId="39" fillId="35" borderId="28" xfId="183" applyNumberFormat="1" applyFont="1" applyFill="1" applyBorder="1" applyAlignment="1" applyProtection="1">
      <alignment horizontal="left" vertical="top" wrapText="1"/>
      <protection locked="0"/>
    </xf>
    <xf numFmtId="0" fontId="39" fillId="35" borderId="29" xfId="183" applyNumberFormat="1" applyFont="1" applyFill="1" applyBorder="1" applyAlignment="1" applyProtection="1">
      <alignment horizontal="left" vertical="top" wrapText="1"/>
      <protection locked="0"/>
    </xf>
    <xf numFmtId="0" fontId="39" fillId="35" borderId="53" xfId="183" applyNumberFormat="1" applyFont="1" applyFill="1" applyBorder="1" applyAlignment="1" applyProtection="1">
      <alignment horizontal="left" vertical="top" wrapText="1"/>
      <protection locked="0"/>
    </xf>
    <xf numFmtId="0" fontId="39" fillId="35" borderId="23" xfId="183" applyNumberFormat="1" applyFont="1" applyFill="1" applyBorder="1" applyAlignment="1" applyProtection="1">
      <alignment horizontal="left" vertical="top" wrapText="1"/>
      <protection locked="0"/>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5" fillId="0" borderId="62" xfId="0" applyFont="1" applyBorder="1" applyAlignment="1">
      <alignment horizontal="left" vertical="top" wrapText="1"/>
    </xf>
    <xf numFmtId="0" fontId="41" fillId="33" borderId="9" xfId="0" applyFont="1" applyFill="1" applyBorder="1" applyAlignment="1">
      <alignment horizontal="center" vertical="top"/>
    </xf>
    <xf numFmtId="0" fontId="41" fillId="33" borderId="16" xfId="0" applyFont="1" applyFill="1" applyBorder="1" applyAlignment="1">
      <alignment horizontal="center" vertical="top"/>
    </xf>
    <xf numFmtId="0" fontId="41" fillId="33" borderId="10" xfId="0" applyFont="1" applyFill="1" applyBorder="1" applyAlignment="1">
      <alignment horizontal="center" vertical="top"/>
    </xf>
    <xf numFmtId="0" fontId="7" fillId="38" borderId="22" xfId="0" applyFont="1" applyFill="1" applyBorder="1" applyAlignment="1">
      <alignment horizontal="center" vertical="center" wrapText="1"/>
    </xf>
    <xf numFmtId="0" fontId="7" fillId="38" borderId="23"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39" fillId="35" borderId="31"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41" fillId="33" borderId="7" xfId="0" applyFont="1" applyFill="1" applyBorder="1" applyAlignment="1">
      <alignment horizontal="left" wrapText="1"/>
    </xf>
    <xf numFmtId="0" fontId="41" fillId="33" borderId="0" xfId="0" applyFont="1" applyFill="1" applyAlignment="1">
      <alignment horizontal="left" wrapText="1"/>
    </xf>
    <xf numFmtId="0" fontId="41" fillId="33" borderId="8" xfId="0" applyFont="1" applyFill="1" applyBorder="1" applyAlignment="1">
      <alignment horizontal="left" wrapText="1"/>
    </xf>
    <xf numFmtId="0" fontId="5" fillId="0" borderId="7" xfId="0" applyFont="1" applyBorder="1" applyAlignment="1">
      <alignment horizontal="right" vertical="top" wrapText="1" indent="1"/>
    </xf>
    <xf numFmtId="0" fontId="4" fillId="0" borderId="0" xfId="0" applyFont="1" applyAlignment="1">
      <alignment horizontal="right" vertical="top" wrapText="1" indent="1"/>
    </xf>
    <xf numFmtId="0" fontId="5" fillId="0" borderId="0" xfId="0" applyFont="1" applyAlignment="1">
      <alignment horizontal="right" vertical="top" wrapText="1" indent="1"/>
    </xf>
    <xf numFmtId="0" fontId="5" fillId="0" borderId="35" xfId="0" applyFont="1" applyBorder="1" applyAlignment="1">
      <alignment horizontal="right" vertical="top" wrapText="1" indent="1"/>
    </xf>
    <xf numFmtId="0" fontId="5" fillId="0" borderId="20" xfId="0" applyFont="1" applyBorder="1" applyAlignment="1">
      <alignment horizontal="right" vertical="top" wrapText="1" indent="1"/>
    </xf>
    <xf numFmtId="0" fontId="5" fillId="0" borderId="49" xfId="0" applyFont="1" applyBorder="1" applyAlignment="1">
      <alignment horizontal="center" vertical="top" wrapText="1"/>
    </xf>
    <xf numFmtId="0" fontId="5" fillId="0" borderId="29" xfId="0" applyFont="1" applyBorder="1" applyAlignment="1">
      <alignment horizontal="center" vertical="top" wrapText="1"/>
    </xf>
    <xf numFmtId="0" fontId="5" fillId="0" borderId="30" xfId="0" applyFont="1" applyBorder="1" applyAlignment="1">
      <alignment horizontal="center" vertical="top" wrapText="1"/>
    </xf>
    <xf numFmtId="0" fontId="6" fillId="38" borderId="51" xfId="0" applyFont="1" applyFill="1" applyBorder="1" applyAlignment="1">
      <alignment horizontal="left" vertical="center" wrapText="1" indent="1"/>
    </xf>
    <xf numFmtId="0" fontId="6" fillId="38" borderId="25" xfId="0" applyFont="1" applyFill="1" applyBorder="1" applyAlignment="1">
      <alignment horizontal="left" vertical="center" wrapText="1" indent="1"/>
    </xf>
    <xf numFmtId="0" fontId="6" fillId="38" borderId="52" xfId="0" applyFont="1" applyFill="1" applyBorder="1" applyAlignment="1">
      <alignment horizontal="left" vertical="center" wrapText="1" indent="1"/>
    </xf>
    <xf numFmtId="0" fontId="6" fillId="38" borderId="49" xfId="0" applyFont="1" applyFill="1" applyBorder="1" applyAlignment="1">
      <alignment horizontal="left" vertical="center" wrapText="1" indent="1"/>
    </xf>
    <xf numFmtId="0" fontId="6" fillId="38" borderId="29" xfId="0" applyFont="1" applyFill="1" applyBorder="1" applyAlignment="1">
      <alignment horizontal="left" vertical="center" wrapText="1" indent="1"/>
    </xf>
    <xf numFmtId="0" fontId="6" fillId="38" borderId="53" xfId="0" applyFont="1" applyFill="1" applyBorder="1" applyAlignment="1">
      <alignment horizontal="left" vertical="center" wrapText="1" indent="1"/>
    </xf>
    <xf numFmtId="0" fontId="5" fillId="0" borderId="35" xfId="0" applyFont="1" applyBorder="1" applyAlignment="1">
      <alignment horizontal="right" vertical="center" wrapText="1" indent="1"/>
    </xf>
    <xf numFmtId="0" fontId="5" fillId="0" borderId="20" xfId="0" applyFont="1" applyBorder="1" applyAlignment="1">
      <alignment horizontal="right" vertical="center" wrapText="1" indent="1"/>
    </xf>
    <xf numFmtId="165" fontId="39" fillId="35" borderId="50" xfId="25686" applyNumberFormat="1" applyFont="1" applyFill="1" applyBorder="1" applyAlignment="1" applyProtection="1">
      <alignment horizontal="center" vertical="center" wrapText="1"/>
      <protection locked="0"/>
    </xf>
    <xf numFmtId="165" fontId="39" fillId="35" borderId="56" xfId="25686" applyNumberFormat="1" applyFont="1" applyFill="1" applyBorder="1" applyAlignment="1" applyProtection="1">
      <alignment horizontal="center" vertical="center" wrapText="1"/>
      <protection locked="0"/>
    </xf>
    <xf numFmtId="165" fontId="39" fillId="35" borderId="44" xfId="25686" applyNumberFormat="1" applyFont="1" applyFill="1" applyBorder="1" applyAlignment="1" applyProtection="1">
      <alignment horizontal="center" vertical="center" wrapText="1"/>
      <protection locked="0"/>
    </xf>
    <xf numFmtId="0" fontId="6" fillId="38" borderId="55" xfId="0" applyFont="1" applyFill="1" applyBorder="1" applyAlignment="1">
      <alignment horizontal="center" vertical="center" wrapText="1"/>
    </xf>
    <xf numFmtId="0" fontId="6" fillId="38" borderId="56" xfId="0" applyFont="1" applyFill="1" applyBorder="1" applyAlignment="1">
      <alignment horizontal="center" vertical="center" wrapText="1"/>
    </xf>
    <xf numFmtId="0" fontId="6" fillId="38" borderId="44" xfId="0" applyFont="1" applyFill="1" applyBorder="1" applyAlignment="1">
      <alignment horizontal="center" vertical="center" wrapText="1"/>
    </xf>
    <xf numFmtId="0" fontId="5" fillId="0" borderId="55" xfId="0" applyFont="1" applyBorder="1" applyAlignment="1">
      <alignment horizontal="right" vertical="top" wrapText="1" indent="1"/>
    </xf>
    <xf numFmtId="0" fontId="5" fillId="0" borderId="56" xfId="0" applyFont="1" applyBorder="1" applyAlignment="1">
      <alignment horizontal="right" vertical="top" wrapText="1" indent="1"/>
    </xf>
    <xf numFmtId="0" fontId="5" fillId="0" borderId="44" xfId="0" applyFont="1" applyBorder="1" applyAlignment="1">
      <alignment horizontal="right" vertical="top" wrapText="1" indent="1"/>
    </xf>
    <xf numFmtId="0" fontId="4" fillId="34" borderId="55" xfId="0" applyFont="1" applyFill="1" applyBorder="1" applyAlignment="1">
      <alignment horizontal="right" vertical="top" wrapText="1" indent="1"/>
    </xf>
    <xf numFmtId="0" fontId="4" fillId="34" borderId="56" xfId="0" applyFont="1" applyFill="1" applyBorder="1" applyAlignment="1">
      <alignment horizontal="right" vertical="top" wrapText="1" indent="1"/>
    </xf>
    <xf numFmtId="0" fontId="4" fillId="34" borderId="44" xfId="0" applyFont="1" applyFill="1" applyBorder="1" applyAlignment="1">
      <alignment horizontal="right" vertical="top" wrapText="1" inden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6" xfId="0" applyFont="1" applyBorder="1" applyAlignment="1">
      <alignment horizontal="right" vertical="top" indent="1"/>
    </xf>
    <xf numFmtId="0" fontId="6" fillId="0" borderId="23" xfId="0" applyFont="1" applyBorder="1" applyAlignment="1">
      <alignment horizontal="right" vertical="center" wrapText="1" indent="1"/>
    </xf>
    <xf numFmtId="0" fontId="6" fillId="0" borderId="20" xfId="0" applyFont="1" applyBorder="1" applyAlignment="1">
      <alignment horizontal="right" vertical="center" wrapText="1" indent="1"/>
    </xf>
    <xf numFmtId="0" fontId="5" fillId="38" borderId="35" xfId="0" applyFont="1" applyFill="1" applyBorder="1" applyAlignment="1">
      <alignment horizontal="center" vertical="center" wrapText="1"/>
    </xf>
    <xf numFmtId="0" fontId="5" fillId="38" borderId="20" xfId="0" applyFont="1" applyFill="1" applyBorder="1" applyAlignment="1">
      <alignment horizontal="center" vertical="center" wrapText="1"/>
    </xf>
    <xf numFmtId="0" fontId="5" fillId="38" borderId="31" xfId="0" applyFont="1" applyFill="1" applyBorder="1" applyAlignment="1">
      <alignment horizontal="center" vertical="center" wrapText="1"/>
    </xf>
    <xf numFmtId="0" fontId="4" fillId="34" borderId="55" xfId="0" applyFont="1" applyFill="1" applyBorder="1" applyAlignment="1">
      <alignment horizontal="right" vertical="center" wrapText="1" indent="1"/>
    </xf>
    <xf numFmtId="0" fontId="4" fillId="34" borderId="56" xfId="0" applyFont="1" applyFill="1" applyBorder="1" applyAlignment="1">
      <alignment horizontal="right" vertical="center" wrapText="1" indent="1"/>
    </xf>
    <xf numFmtId="0" fontId="4" fillId="34" borderId="44" xfId="0" applyFont="1" applyFill="1" applyBorder="1" applyAlignment="1">
      <alignment horizontal="right" vertical="center" wrapText="1" indent="1"/>
    </xf>
    <xf numFmtId="0" fontId="5" fillId="0" borderId="55" xfId="0" applyFont="1" applyBorder="1" applyAlignment="1">
      <alignment horizontal="right" vertical="center" wrapText="1" indent="1"/>
    </xf>
    <xf numFmtId="0" fontId="5" fillId="0" borderId="56" xfId="0" applyFont="1" applyBorder="1" applyAlignment="1">
      <alignment horizontal="right" vertical="center" wrapText="1" indent="1"/>
    </xf>
    <xf numFmtId="0" fontId="5" fillId="0" borderId="44" xfId="0" applyFont="1" applyBorder="1" applyAlignment="1">
      <alignment horizontal="right" vertical="center" wrapText="1" indent="1"/>
    </xf>
    <xf numFmtId="0" fontId="5" fillId="0" borderId="50" xfId="0" applyFont="1" applyBorder="1" applyAlignment="1">
      <alignment horizontal="right" vertical="top" indent="1"/>
    </xf>
    <xf numFmtId="0" fontId="5" fillId="0" borderId="44" xfId="0" applyFont="1" applyBorder="1" applyAlignment="1">
      <alignment horizontal="right" vertical="top" indent="1"/>
    </xf>
    <xf numFmtId="0" fontId="7" fillId="38" borderId="44" xfId="0" applyFont="1" applyFill="1" applyBorder="1" applyAlignment="1">
      <alignment horizontal="center" vertical="center" wrapText="1"/>
    </xf>
    <xf numFmtId="0" fontId="5" fillId="0" borderId="35" xfId="0" applyFont="1" applyBorder="1" applyAlignment="1">
      <alignment vertical="center" wrapText="1"/>
    </xf>
    <xf numFmtId="0" fontId="5" fillId="0" borderId="20" xfId="0" applyFont="1" applyBorder="1" applyAlignment="1">
      <alignment vertical="center" wrapText="1"/>
    </xf>
    <xf numFmtId="165" fontId="39" fillId="36" borderId="31" xfId="25686" applyNumberFormat="1" applyFont="1" applyFill="1" applyBorder="1" applyAlignment="1" applyProtection="1">
      <alignment horizontal="center" vertical="center"/>
    </xf>
    <xf numFmtId="165" fontId="39" fillId="36" borderId="35" xfId="25686" applyNumberFormat="1" applyFont="1" applyFill="1" applyBorder="1" applyAlignment="1" applyProtection="1">
      <alignment horizontal="center" vertical="center"/>
    </xf>
    <xf numFmtId="0" fontId="5" fillId="0" borderId="95" xfId="0" applyFont="1" applyBorder="1" applyAlignment="1">
      <alignment horizontal="right" vertical="top" wrapText="1" indent="1"/>
    </xf>
    <xf numFmtId="0" fontId="5" fillId="0" borderId="42" xfId="0" applyFont="1" applyBorder="1" applyAlignment="1">
      <alignment horizontal="right" vertical="top" wrapText="1" indent="1"/>
    </xf>
    <xf numFmtId="0" fontId="5" fillId="0" borderId="48" xfId="0" applyFont="1" applyBorder="1" applyAlignment="1">
      <alignment horizontal="right" vertical="top" indent="1"/>
    </xf>
    <xf numFmtId="0" fontId="5" fillId="0" borderId="20" xfId="0" applyFont="1" applyBorder="1" applyAlignment="1">
      <alignment horizontal="right" vertical="top" indent="1"/>
    </xf>
    <xf numFmtId="0" fontId="5" fillId="0" borderId="35" xfId="0" applyFont="1" applyBorder="1" applyAlignment="1">
      <alignment horizontal="left" vertical="center"/>
    </xf>
    <xf numFmtId="0" fontId="5" fillId="0" borderId="20" xfId="0" applyFont="1" applyBorder="1" applyAlignment="1">
      <alignment horizontal="left" vertical="center"/>
    </xf>
    <xf numFmtId="0" fontId="45" fillId="38" borderId="20" xfId="0" applyFont="1" applyFill="1" applyBorder="1" applyAlignment="1">
      <alignment horizontal="center" vertical="top" wrapText="1"/>
    </xf>
    <xf numFmtId="0" fontId="46" fillId="35" borderId="20" xfId="183" applyNumberFormat="1" applyFont="1" applyFill="1" applyBorder="1" applyAlignment="1" applyProtection="1">
      <alignment horizontal="center" vertical="center" wrapText="1"/>
      <protection locked="0"/>
    </xf>
    <xf numFmtId="0" fontId="5" fillId="0" borderId="7" xfId="0" applyFont="1" applyBorder="1" applyAlignment="1">
      <alignment horizontal="right" vertical="top" indent="1"/>
    </xf>
    <xf numFmtId="0" fontId="5" fillId="0" borderId="0" xfId="0" applyFont="1" applyAlignment="1">
      <alignment horizontal="right" vertical="top" inden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6" fillId="38" borderId="35" xfId="0" applyFont="1" applyFill="1" applyBorder="1" applyAlignment="1">
      <alignment horizontal="left" vertical="top" wrapText="1"/>
    </xf>
    <xf numFmtId="0" fontId="6" fillId="38" borderId="20" xfId="0" applyFont="1" applyFill="1" applyBorder="1" applyAlignment="1">
      <alignment horizontal="left" vertical="top" wrapText="1"/>
    </xf>
    <xf numFmtId="165" fontId="39" fillId="35" borderId="31" xfId="25686" applyNumberFormat="1" applyFont="1" applyFill="1" applyBorder="1" applyAlignment="1" applyProtection="1">
      <alignment horizontal="center" vertical="center"/>
      <protection locked="0"/>
    </xf>
    <xf numFmtId="165" fontId="39" fillId="35" borderId="35" xfId="25686" applyNumberFormat="1" applyFont="1" applyFill="1" applyBorder="1" applyAlignment="1" applyProtection="1">
      <alignment horizontal="center" vertical="center"/>
      <protection locked="0"/>
    </xf>
    <xf numFmtId="165" fontId="39" fillId="36" borderId="43" xfId="25686" applyNumberFormat="1" applyFont="1" applyFill="1" applyBorder="1" applyAlignment="1" applyProtection="1">
      <alignment horizontal="center" vertical="center"/>
    </xf>
    <xf numFmtId="165" fontId="39" fillId="36" borderId="41" xfId="25686" applyNumberFormat="1" applyFont="1" applyFill="1" applyBorder="1" applyAlignment="1" applyProtection="1">
      <alignment horizontal="center" vertical="center"/>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94" xfId="0" applyFont="1" applyBorder="1" applyAlignment="1">
      <alignment horizontal="center" vertical="center" wrapText="1"/>
    </xf>
    <xf numFmtId="0" fontId="6" fillId="38" borderId="35" xfId="0" applyFont="1" applyFill="1" applyBorder="1" applyAlignment="1">
      <alignment horizontal="left" vertical="top"/>
    </xf>
    <xf numFmtId="0" fontId="6" fillId="38" borderId="20" xfId="0" applyFont="1" applyFill="1" applyBorder="1" applyAlignment="1">
      <alignment horizontal="left" vertical="top"/>
    </xf>
    <xf numFmtId="0" fontId="5" fillId="0" borderId="55" xfId="0" applyFont="1" applyBorder="1" applyAlignment="1">
      <alignment horizontal="right" vertical="center" wrapText="1"/>
    </xf>
    <xf numFmtId="0" fontId="5" fillId="0" borderId="56" xfId="0" applyFont="1" applyBorder="1" applyAlignment="1">
      <alignment horizontal="right" vertical="center" wrapText="1"/>
    </xf>
    <xf numFmtId="0" fontId="5" fillId="0" borderId="44" xfId="0" applyFont="1" applyBorder="1" applyAlignment="1">
      <alignment horizontal="right" vertical="center" wrapText="1"/>
    </xf>
    <xf numFmtId="0" fontId="4" fillId="34" borderId="55" xfId="0" applyFont="1" applyFill="1" applyBorder="1" applyAlignment="1">
      <alignment horizontal="right" vertical="center" wrapText="1"/>
    </xf>
    <xf numFmtId="0" fontId="4" fillId="34" borderId="56" xfId="0" applyFont="1" applyFill="1" applyBorder="1" applyAlignment="1">
      <alignment horizontal="right" vertical="center" wrapText="1"/>
    </xf>
    <xf numFmtId="0" fontId="4" fillId="34" borderId="44" xfId="0" applyFont="1" applyFill="1" applyBorder="1" applyAlignment="1">
      <alignment horizontal="right" vertical="center" wrapText="1"/>
    </xf>
    <xf numFmtId="0" fontId="7" fillId="38" borderId="24" xfId="0" applyFont="1" applyFill="1" applyBorder="1" applyAlignment="1">
      <alignment horizontal="center" vertical="center" wrapText="1"/>
    </xf>
    <xf numFmtId="0" fontId="7" fillId="38" borderId="26" xfId="0" applyFont="1" applyFill="1" applyBorder="1" applyAlignment="1">
      <alignment horizontal="center" vertical="center" wrapText="1"/>
    </xf>
    <xf numFmtId="0" fontId="5" fillId="0" borderId="97" xfId="0" applyFont="1" applyBorder="1" applyAlignment="1">
      <alignment horizontal="right" vertical="top" wrapText="1" indent="1"/>
    </xf>
    <xf numFmtId="0" fontId="5" fillId="0" borderId="98" xfId="0" applyFont="1" applyBorder="1" applyAlignment="1">
      <alignment horizontal="right" vertical="top" wrapText="1" indent="1"/>
    </xf>
    <xf numFmtId="0" fontId="6" fillId="38" borderId="35" xfId="0" applyFont="1" applyFill="1" applyBorder="1" applyAlignment="1">
      <alignment horizontal="left" vertical="center" wrapText="1"/>
    </xf>
    <xf numFmtId="0" fontId="6" fillId="38" borderId="20" xfId="0" applyFont="1" applyFill="1" applyBorder="1" applyAlignment="1">
      <alignment horizontal="left" vertical="center" wrapText="1"/>
    </xf>
    <xf numFmtId="0" fontId="45" fillId="38" borderId="31" xfId="0" applyFont="1" applyFill="1" applyBorder="1" applyAlignment="1">
      <alignment horizontal="center" vertical="top" wrapText="1"/>
    </xf>
    <xf numFmtId="0" fontId="45" fillId="38" borderId="34" xfId="0" applyFont="1" applyFill="1" applyBorder="1" applyAlignment="1">
      <alignment horizontal="center" vertical="top" wrapText="1"/>
    </xf>
    <xf numFmtId="0" fontId="45" fillId="38" borderId="35" xfId="0" applyFont="1" applyFill="1" applyBorder="1" applyAlignment="1">
      <alignment horizontal="center" vertical="top" wrapText="1"/>
    </xf>
    <xf numFmtId="0" fontId="6" fillId="38" borderId="7" xfId="0" applyFont="1" applyFill="1" applyBorder="1" applyAlignment="1">
      <alignment horizontal="center" vertical="center" wrapText="1"/>
    </xf>
    <xf numFmtId="0" fontId="5" fillId="0" borderId="46" xfId="0" applyFont="1" applyBorder="1" applyAlignment="1">
      <alignment horizontal="right" vertical="center" wrapText="1" indent="1"/>
    </xf>
    <xf numFmtId="0" fontId="5" fillId="0" borderId="48" xfId="0" applyFont="1" applyBorder="1" applyAlignment="1">
      <alignment horizontal="right" vertical="center" wrapText="1" indent="1"/>
    </xf>
    <xf numFmtId="165" fontId="39" fillId="36" borderId="99" xfId="25686" applyNumberFormat="1" applyFont="1" applyFill="1" applyBorder="1" applyAlignment="1" applyProtection="1">
      <alignment horizontal="center" vertical="center"/>
    </xf>
    <xf numFmtId="165" fontId="39" fillId="36" borderId="100" xfId="25686" applyNumberFormat="1" applyFont="1" applyFill="1" applyBorder="1" applyAlignment="1" applyProtection="1">
      <alignment horizontal="center" vertical="center"/>
    </xf>
    <xf numFmtId="0" fontId="5" fillId="0" borderId="96" xfId="0" applyFont="1" applyBorder="1" applyAlignment="1">
      <alignment horizontal="center" vertical="center" wrapText="1"/>
    </xf>
    <xf numFmtId="0" fontId="4" fillId="35" borderId="9" xfId="0" applyFont="1" applyFill="1" applyBorder="1" applyAlignment="1" applyProtection="1">
      <alignment horizontal="left" vertical="top" wrapText="1"/>
      <protection locked="0"/>
    </xf>
    <xf numFmtId="0" fontId="4" fillId="35" borderId="16" xfId="0" applyFont="1" applyFill="1" applyBorder="1" applyAlignment="1" applyProtection="1">
      <alignment horizontal="left" vertical="top" wrapText="1"/>
      <protection locked="0"/>
    </xf>
    <xf numFmtId="0" fontId="4" fillId="35" borderId="10" xfId="0" applyFont="1" applyFill="1" applyBorder="1" applyAlignment="1" applyProtection="1">
      <alignment horizontal="left" vertical="top" wrapText="1"/>
      <protection locked="0"/>
    </xf>
    <xf numFmtId="0" fontId="6" fillId="38" borderId="49" xfId="0" applyFont="1" applyFill="1" applyBorder="1" applyAlignment="1">
      <alignment horizontal="left" vertical="center" wrapText="1"/>
    </xf>
    <xf numFmtId="0" fontId="6" fillId="38" borderId="29" xfId="0" applyFont="1" applyFill="1" applyBorder="1" applyAlignment="1">
      <alignment horizontal="left" vertical="center" wrapText="1"/>
    </xf>
    <xf numFmtId="0" fontId="6" fillId="38" borderId="53" xfId="0" applyFont="1" applyFill="1" applyBorder="1" applyAlignment="1">
      <alignment horizontal="left" vertical="center" wrapText="1"/>
    </xf>
    <xf numFmtId="0" fontId="45" fillId="38" borderId="32" xfId="0" applyFont="1" applyFill="1" applyBorder="1" applyAlignment="1">
      <alignment horizontal="center" vertical="center" wrapText="1"/>
    </xf>
    <xf numFmtId="0" fontId="45" fillId="38" borderId="54" xfId="0" applyFont="1" applyFill="1" applyBorder="1" applyAlignment="1">
      <alignment horizontal="center" vertical="center" wrapText="1"/>
    </xf>
    <xf numFmtId="0" fontId="45" fillId="38" borderId="36" xfId="0" applyFont="1" applyFill="1" applyBorder="1" applyAlignment="1">
      <alignment horizontal="center" vertical="center" wrapText="1"/>
    </xf>
    <xf numFmtId="0" fontId="7" fillId="35" borderId="31" xfId="0" applyFont="1" applyFill="1" applyBorder="1" applyAlignment="1" applyProtection="1">
      <alignment horizontal="center" vertical="center" wrapText="1"/>
      <protection locked="0"/>
    </xf>
    <xf numFmtId="0" fontId="7" fillId="35" borderId="34" xfId="0" applyFont="1" applyFill="1" applyBorder="1" applyAlignment="1" applyProtection="1">
      <alignment horizontal="center" vertical="center" wrapText="1"/>
      <protection locked="0"/>
    </xf>
    <xf numFmtId="0" fontId="7" fillId="35" borderId="35" xfId="0" applyFont="1" applyFill="1" applyBorder="1" applyAlignment="1" applyProtection="1">
      <alignment horizontal="center" vertical="center" wrapText="1"/>
      <protection locked="0"/>
    </xf>
    <xf numFmtId="0" fontId="61" fillId="36" borderId="22" xfId="0" applyFont="1" applyFill="1" applyBorder="1" applyAlignment="1">
      <alignment horizontal="center" vertical="center" wrapText="1"/>
    </xf>
    <xf numFmtId="0" fontId="61" fillId="36" borderId="23" xfId="0" applyFont="1" applyFill="1" applyBorder="1" applyAlignment="1">
      <alignment horizontal="center" vertical="center" wrapText="1"/>
    </xf>
    <xf numFmtId="0" fontId="5" fillId="0" borderId="49" xfId="0" applyFont="1" applyBorder="1" applyAlignment="1">
      <alignment horizontal="left" vertical="center" wrapText="1" indent="1"/>
    </xf>
    <xf numFmtId="0" fontId="5" fillId="0" borderId="29" xfId="0" applyFont="1" applyBorder="1" applyAlignment="1">
      <alignment horizontal="left" vertical="center" wrapText="1" indent="1"/>
    </xf>
    <xf numFmtId="0" fontId="5" fillId="0" borderId="30" xfId="0" applyFont="1" applyBorder="1" applyAlignment="1">
      <alignment horizontal="left" vertical="center" wrapText="1" indent="1"/>
    </xf>
    <xf numFmtId="165" fontId="39" fillId="36" borderId="20" xfId="25686" applyNumberFormat="1" applyFont="1" applyFill="1" applyBorder="1" applyAlignment="1" applyProtection="1">
      <alignment horizontal="center" vertical="center"/>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51"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0" xfId="0" applyFont="1" applyAlignment="1">
      <alignment horizontal="left" vertical="center" wrapText="1" indent="1"/>
    </xf>
    <xf numFmtId="0" fontId="5" fillId="0" borderId="21" xfId="0" applyFont="1" applyBorder="1" applyAlignment="1">
      <alignment horizontal="left" vertical="center" wrapText="1" indent="1"/>
    </xf>
    <xf numFmtId="0" fontId="5" fillId="0" borderId="22" xfId="0" applyFont="1" applyBorder="1" applyAlignment="1">
      <alignment horizontal="center" wrapText="1"/>
    </xf>
    <xf numFmtId="0" fontId="5" fillId="0" borderId="38" xfId="0" applyFont="1" applyBorder="1" applyAlignment="1">
      <alignment horizontal="center" wrapText="1"/>
    </xf>
    <xf numFmtId="0" fontId="5" fillId="0" borderId="23" xfId="0" applyFont="1" applyBorder="1" applyAlignment="1">
      <alignment horizontal="center" wrapText="1"/>
    </xf>
    <xf numFmtId="0" fontId="5" fillId="0" borderId="23" xfId="0" applyFont="1" applyBorder="1" applyAlignment="1">
      <alignment horizontal="right" vertical="center" wrapText="1" indent="1"/>
    </xf>
    <xf numFmtId="0" fontId="39" fillId="36" borderId="20" xfId="183" applyNumberFormat="1" applyFont="1" applyFill="1" applyBorder="1" applyAlignment="1" applyProtection="1">
      <alignment horizontal="left" vertical="top" wrapText="1"/>
    </xf>
    <xf numFmtId="0" fontId="67" fillId="0" borderId="0" xfId="0" applyFont="1" applyAlignment="1">
      <alignment horizontal="center"/>
    </xf>
    <xf numFmtId="0" fontId="64" fillId="0" borderId="73" xfId="0" applyFont="1" applyBorder="1" applyAlignment="1">
      <alignment horizontal="center"/>
    </xf>
    <xf numFmtId="0" fontId="64" fillId="0" borderId="83" xfId="0" applyFont="1" applyBorder="1" applyAlignment="1">
      <alignment horizontal="center"/>
    </xf>
    <xf numFmtId="0" fontId="64" fillId="0" borderId="75" xfId="0" applyFont="1" applyBorder="1" applyAlignment="1">
      <alignment horizontal="center"/>
    </xf>
    <xf numFmtId="0" fontId="64" fillId="0" borderId="0" xfId="0" applyFont="1" applyAlignment="1">
      <alignment horizontal="center"/>
    </xf>
    <xf numFmtId="0" fontId="64" fillId="0" borderId="76" xfId="0" applyFont="1" applyBorder="1" applyAlignment="1">
      <alignment horizontal="center"/>
    </xf>
    <xf numFmtId="0" fontId="64" fillId="0" borderId="70" xfId="0" applyFont="1" applyBorder="1" applyAlignment="1">
      <alignment horizontal="center"/>
    </xf>
    <xf numFmtId="0" fontId="64" fillId="0" borderId="71" xfId="0" applyFont="1" applyBorder="1" applyAlignment="1">
      <alignment horizontal="center"/>
    </xf>
    <xf numFmtId="0" fontId="65" fillId="42" borderId="70" xfId="0" applyFont="1" applyFill="1" applyBorder="1" applyAlignment="1">
      <alignment horizontal="center"/>
    </xf>
    <xf numFmtId="0" fontId="65" fillId="42" borderId="71" xfId="0" applyFont="1" applyFill="1" applyBorder="1" applyAlignment="1">
      <alignment horizontal="center"/>
    </xf>
    <xf numFmtId="0" fontId="65" fillId="0" borderId="73" xfId="0" applyFont="1" applyBorder="1" applyAlignment="1">
      <alignment horizontal="center"/>
    </xf>
    <xf numFmtId="0" fontId="65" fillId="0" borderId="83" xfId="0" applyFont="1" applyBorder="1" applyAlignment="1">
      <alignment horizontal="center"/>
    </xf>
    <xf numFmtId="0" fontId="71" fillId="0" borderId="73" xfId="0" applyFont="1" applyBorder="1" applyAlignment="1">
      <alignment horizontal="center"/>
    </xf>
    <xf numFmtId="0" fontId="71" fillId="0" borderId="83" xfId="0" applyFont="1" applyBorder="1" applyAlignment="1">
      <alignment horizontal="center"/>
    </xf>
    <xf numFmtId="0" fontId="71" fillId="0" borderId="0" xfId="0" applyFont="1" applyAlignment="1">
      <alignment horizontal="center"/>
    </xf>
    <xf numFmtId="0" fontId="63" fillId="43" borderId="83" xfId="0" applyFont="1" applyFill="1" applyBorder="1" applyAlignment="1">
      <alignment horizontal="center"/>
    </xf>
    <xf numFmtId="0" fontId="63" fillId="43" borderId="76" xfId="0" applyFont="1" applyFill="1" applyBorder="1" applyAlignment="1">
      <alignment horizontal="center"/>
    </xf>
  </cellXfs>
  <cellStyles count="25692">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12" xfId="25688" xr:uid="{438A8A25-CCD2-44D9-A1FC-D6FD45F252C4}"/>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1" xr:uid="{B56D750B-3101-4D79-98F8-369BF6D96479}"/>
    <cellStyle name="Normal_Production" xfId="25690" xr:uid="{C583FAD5-78DF-4166-8383-0F83650FEAF3}"/>
    <cellStyle name="Normal_Sheet1" xfId="25689" xr:uid="{A4ADEB2E-4E87-48DC-B03A-FD6E18B3B8BF}"/>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xfId="25687" builtinId="5"/>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48">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ont>
        <color rgb="FF00B050"/>
      </font>
      <fill>
        <patternFill>
          <fgColor auto="1"/>
          <bgColor theme="6" tint="0.79998168889431442"/>
        </patternFill>
      </fill>
    </dxf>
    <dxf>
      <font>
        <color rgb="FFFF0000"/>
      </font>
      <fill>
        <patternFill>
          <bgColor rgb="FFFF9B9B"/>
        </patternFill>
      </fill>
    </dxf>
    <dxf>
      <fill>
        <patternFill>
          <bgColor rgb="FF92D050"/>
        </patternFill>
      </fill>
    </dxf>
    <dxf>
      <fill>
        <patternFill>
          <bgColor rgb="FFFFFF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6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5D8F2D3-8259-4DA8-A58F-DEAC8BFBFF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A3DB1E2-30E4-4F99-A5ED-80B53DDD3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9545046-08C1-4D72-9736-FDD768A588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2A9040AE-21F5-4C25-913B-B5CE17EA84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6DBF71CE-9E01-4FEE-B0CC-8FC51BD1E6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39E9A-EE4C-48F2-8593-F15C95ED4E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F1BD7CC-363D-414C-A2E4-C40DB18A9D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874062A-83A2-465C-B47F-0037CC0E8B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81C62BC-D3CB-4F03-BB3B-6F9279AC16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EF9C54B-4094-47FE-AC34-D2AE39FF6C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7A825BB-025E-4A31-A952-E22578D24D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31215240-7C62-4A77-9F90-877121FA8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C2CE094-E781-4665-B075-F86A96C000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F30B152-EA5C-4477-A1C9-5EC6435EDD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53900" y="889000"/>
          <a:ext cx="0" cy="17780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2B9CAE2-BA42-4FCE-BF6A-EFBE08172D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92050" y="889000"/>
          <a:ext cx="0" cy="177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D4941A1-2004-4B5E-A487-085DBD093C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571EA-D2BA-40BC-905E-C45F415029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1D0FDB7-68A6-4454-831E-116C0A442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9D2135D-5E1B-4DD7-86B7-BE5EC21815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C86C682-5EFB-43F2-91D4-D55EBAFD1B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F1CB829-D58D-4886-B581-15071DA6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F0A85673-F6CA-4FD0-BF8C-334C7CBDA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D8AAA91D-A1B8-46C2-A8E1-D9E9CD44AE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9DD83BC-1C79-4DCC-8022-C9BF90A220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4676AEA-5199-4BCF-8AD5-A02430E2E6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BB338EC-E1D5-4A7B-901F-B48E789AC9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5293498A-61A3-468B-BD51-F2DCBB07AD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7239C06B-F206-4DC4-92F7-3DBDE9A730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0158BB33-A413-48DF-A95A-488B112A02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52AAE0C-2EF6-4FD6-848C-CEA11E2995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1FF75103-9669-42D6-8FD4-062250CA08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BD98131-0EA5-45D2-89B4-2A606C5534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7D5D5E2-B0B9-420A-BD7D-03FD6AE4AB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DEFC42C-72B4-4E36-8AB4-97214A6512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6BBD043-8652-4191-8AA6-D393251B62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A00BD5D-C915-4D8D-AFEB-FD8B155585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850D1B63-4083-4AFB-A11E-8B503ADB7A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A105BA21-246E-4F6F-9DDA-B5D3659106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34700"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DF92F21-C3D7-4E33-BFC0-4F9AE46CD5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06250" y="1085850"/>
          <a:ext cx="0" cy="1809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1">
    <tabColor rgb="FFFFC000"/>
  </sheetPr>
  <dimension ref="A1:L70"/>
  <sheetViews>
    <sheetView workbookViewId="0">
      <selection activeCell="D16" sqref="D16"/>
    </sheetView>
  </sheetViews>
  <sheetFormatPr defaultColWidth="8.85546875" defaultRowHeight="14.25" x14ac:dyDescent="0.25"/>
  <cols>
    <col min="1" max="1" width="24.42578125" style="75" bestFit="1" customWidth="1"/>
    <col min="2" max="2" width="20.85546875" style="9" customWidth="1"/>
    <col min="3" max="3" width="32.140625" style="9" bestFit="1" customWidth="1"/>
    <col min="4" max="4" width="18.85546875" style="9" bestFit="1" customWidth="1"/>
    <col min="5" max="5" width="8.85546875" style="9"/>
    <col min="6" max="6" width="11.85546875" style="9" customWidth="1"/>
    <col min="7" max="7" width="10.85546875" style="9" customWidth="1"/>
    <col min="8" max="10" width="8.85546875" style="9"/>
    <col min="11" max="11" width="12" style="9" bestFit="1" customWidth="1"/>
    <col min="12" max="16384" width="8.85546875" style="9"/>
  </cols>
  <sheetData>
    <row r="1" spans="1:12" s="89" customFormat="1" x14ac:dyDescent="0.25">
      <c r="A1" s="89" t="s">
        <v>90</v>
      </c>
      <c r="B1" s="89" t="s">
        <v>91</v>
      </c>
      <c r="C1" s="89" t="s">
        <v>92</v>
      </c>
      <c r="F1" s="89" t="s">
        <v>93</v>
      </c>
    </row>
    <row r="2" spans="1:12" x14ac:dyDescent="0.25">
      <c r="A2" s="75" t="s">
        <v>94</v>
      </c>
      <c r="B2" s="36" t="s">
        <v>774</v>
      </c>
      <c r="C2" s="36" t="str">
        <f>B2</f>
        <v>NQ-2026-004</v>
      </c>
      <c r="F2" s="9" t="s">
        <v>213</v>
      </c>
    </row>
    <row r="3" spans="1:12" x14ac:dyDescent="0.25">
      <c r="A3" s="75" t="s">
        <v>95</v>
      </c>
      <c r="B3" s="9" t="s">
        <v>525</v>
      </c>
      <c r="C3" s="9" t="s">
        <v>576</v>
      </c>
      <c r="F3" s="9" t="s">
        <v>212</v>
      </c>
    </row>
    <row r="4" spans="1:12" x14ac:dyDescent="0.25">
      <c r="A4" s="85" t="s">
        <v>162</v>
      </c>
      <c r="B4" s="36" t="s">
        <v>526</v>
      </c>
      <c r="C4" s="36" t="s">
        <v>527</v>
      </c>
      <c r="F4" s="9" t="s">
        <v>211</v>
      </c>
    </row>
    <row r="5" spans="1:12" ht="28.5" x14ac:dyDescent="0.25">
      <c r="A5" s="88" t="s">
        <v>284</v>
      </c>
      <c r="B5" s="36" t="s">
        <v>528</v>
      </c>
      <c r="C5" s="36" t="s">
        <v>529</v>
      </c>
      <c r="D5" s="36" t="s">
        <v>530</v>
      </c>
    </row>
    <row r="6" spans="1:12" x14ac:dyDescent="0.25">
      <c r="A6" s="75" t="s">
        <v>243</v>
      </c>
      <c r="B6" s="68">
        <v>2023</v>
      </c>
      <c r="C6" s="68">
        <f>B6</f>
        <v>2023</v>
      </c>
      <c r="F6" s="86" t="s">
        <v>282</v>
      </c>
    </row>
    <row r="7" spans="1:12" x14ac:dyDescent="0.25">
      <c r="A7" s="75" t="s">
        <v>260</v>
      </c>
      <c r="B7" s="76" t="s">
        <v>568</v>
      </c>
      <c r="C7" s="121" t="s">
        <v>569</v>
      </c>
      <c r="F7" s="36" t="s">
        <v>434</v>
      </c>
    </row>
    <row r="8" spans="1:12" x14ac:dyDescent="0.25">
      <c r="A8" s="75" t="s">
        <v>242</v>
      </c>
      <c r="B8" s="199">
        <v>2026</v>
      </c>
      <c r="C8" s="199">
        <f>B8</f>
        <v>2026</v>
      </c>
      <c r="F8" s="36" t="s">
        <v>433</v>
      </c>
    </row>
    <row r="9" spans="1:12" x14ac:dyDescent="0.25">
      <c r="A9" s="75" t="s">
        <v>223</v>
      </c>
      <c r="B9" s="9" t="s">
        <v>570</v>
      </c>
      <c r="C9" s="9" t="s">
        <v>572</v>
      </c>
      <c r="F9" s="87" t="s">
        <v>283</v>
      </c>
    </row>
    <row r="10" spans="1:12" x14ac:dyDescent="0.25">
      <c r="A10" s="75" t="s">
        <v>224</v>
      </c>
      <c r="B10" s="9" t="s">
        <v>571</v>
      </c>
      <c r="C10" s="9" t="s">
        <v>573</v>
      </c>
    </row>
    <row r="11" spans="1:12" x14ac:dyDescent="0.25">
      <c r="A11" s="75" t="s">
        <v>96</v>
      </c>
      <c r="B11" s="84" t="s">
        <v>725</v>
      </c>
      <c r="C11" s="76" t="s">
        <v>726</v>
      </c>
    </row>
    <row r="12" spans="1:12" x14ac:dyDescent="0.25">
      <c r="B12" s="72"/>
      <c r="F12" s="89" t="s">
        <v>365</v>
      </c>
      <c r="G12" s="75"/>
      <c r="H12" s="75"/>
      <c r="I12" s="75"/>
      <c r="J12" s="75"/>
      <c r="K12" s="75"/>
      <c r="L12" s="75"/>
    </row>
    <row r="13" spans="1:12" x14ac:dyDescent="0.25">
      <c r="A13" s="85" t="s">
        <v>276</v>
      </c>
      <c r="B13" s="36" t="s">
        <v>531</v>
      </c>
      <c r="C13" s="36" t="s">
        <v>532</v>
      </c>
      <c r="D13" s="36" t="s">
        <v>533</v>
      </c>
      <c r="F13" s="177" t="s">
        <v>398</v>
      </c>
      <c r="G13" s="177" t="s">
        <v>378</v>
      </c>
      <c r="H13" s="523" t="s">
        <v>382</v>
      </c>
      <c r="I13" s="523"/>
      <c r="J13" s="177" t="s">
        <v>393</v>
      </c>
      <c r="K13" s="89" t="s">
        <v>71</v>
      </c>
      <c r="L13" s="177" t="s">
        <v>399</v>
      </c>
    </row>
    <row r="14" spans="1:12" x14ac:dyDescent="0.25">
      <c r="A14" s="85" t="s">
        <v>277</v>
      </c>
      <c r="B14" s="36" t="s">
        <v>534</v>
      </c>
      <c r="C14" s="36" t="s">
        <v>535</v>
      </c>
      <c r="D14" s="36" t="s">
        <v>536</v>
      </c>
      <c r="F14" s="75" t="s">
        <v>366</v>
      </c>
      <c r="G14" s="75" t="s">
        <v>379</v>
      </c>
      <c r="H14" s="75" t="s">
        <v>383</v>
      </c>
      <c r="I14" s="75" t="s">
        <v>413</v>
      </c>
      <c r="J14" s="75">
        <f>$B$8</f>
        <v>2026</v>
      </c>
      <c r="K14" s="75" t="str">
        <f>IF(Intro!$G$21="English",Variables!H14&amp;" "&amp;Variables!J14,Variables!I14&amp;" "&amp;Variables!J14)</f>
        <v>Oct-Dec 2026</v>
      </c>
      <c r="L14" s="75" t="s">
        <v>360</v>
      </c>
    </row>
    <row r="15" spans="1:12" x14ac:dyDescent="0.25">
      <c r="A15" s="85" t="s">
        <v>585</v>
      </c>
      <c r="B15" s="36" t="s">
        <v>586</v>
      </c>
      <c r="C15" s="36" t="s">
        <v>587</v>
      </c>
      <c r="D15" s="36" t="s">
        <v>600</v>
      </c>
      <c r="F15" s="75" t="s">
        <v>367</v>
      </c>
      <c r="G15" s="75" t="s">
        <v>380</v>
      </c>
      <c r="H15" s="75" t="s">
        <v>366</v>
      </c>
      <c r="I15" s="75" t="s">
        <v>414</v>
      </c>
      <c r="J15" s="75">
        <f>$B$8+1</f>
        <v>2027</v>
      </c>
      <c r="K15" s="75" t="str">
        <f>IF(Intro!$G$21="English",Variables!H15&amp;" "&amp;Variables!J15,Variables!I15&amp;" "&amp;Variables!J15)</f>
        <v>Jan 2027</v>
      </c>
      <c r="L15" s="75" t="s">
        <v>360</v>
      </c>
    </row>
    <row r="16" spans="1:12" ht="409.5" x14ac:dyDescent="0.25">
      <c r="A16" s="75" t="s">
        <v>103</v>
      </c>
      <c r="B16" s="38" t="s">
        <v>599</v>
      </c>
      <c r="C16" s="38" t="s">
        <v>537</v>
      </c>
      <c r="F16" s="75" t="s">
        <v>368</v>
      </c>
      <c r="G16" s="75" t="s">
        <v>380</v>
      </c>
      <c r="H16" s="75" t="s">
        <v>384</v>
      </c>
      <c r="I16" s="75" t="s">
        <v>415</v>
      </c>
      <c r="J16" s="75">
        <f>$B$8+1</f>
        <v>2027</v>
      </c>
      <c r="K16" s="75" t="str">
        <f>IF(Intro!$G$21="English",Variables!H16&amp;" "&amp;Variables!J16,Variables!I16&amp;" "&amp;Variables!J16)</f>
        <v>Jan-Feb 2027</v>
      </c>
      <c r="L16" s="75" t="s">
        <v>360</v>
      </c>
    </row>
    <row r="17" spans="1:12" s="36" customFormat="1" x14ac:dyDescent="0.25">
      <c r="A17" s="83" t="s">
        <v>275</v>
      </c>
      <c r="B17" s="9" t="s">
        <v>538</v>
      </c>
      <c r="C17" s="9" t="s">
        <v>539</v>
      </c>
      <c r="F17" s="75" t="s">
        <v>369</v>
      </c>
      <c r="G17" s="85" t="s">
        <v>380</v>
      </c>
      <c r="H17" s="85" t="s">
        <v>385</v>
      </c>
      <c r="I17" s="85" t="s">
        <v>416</v>
      </c>
      <c r="J17" s="75">
        <f>$B$8+1</f>
        <v>2027</v>
      </c>
      <c r="K17" s="75" t="str">
        <f>IF(Intro!$G$21="English",Variables!H17&amp;" "&amp;Variables!J17,Variables!I17&amp;" "&amp;Variables!J17)</f>
        <v>Jan-Mar 2027</v>
      </c>
      <c r="L17" s="85" t="s">
        <v>381</v>
      </c>
    </row>
    <row r="18" spans="1:12" s="36" customFormat="1" x14ac:dyDescent="0.25">
      <c r="A18" s="83"/>
      <c r="B18" s="9"/>
      <c r="F18" s="75" t="s">
        <v>370</v>
      </c>
      <c r="G18" s="85" t="s">
        <v>360</v>
      </c>
      <c r="H18" s="85" t="s">
        <v>369</v>
      </c>
      <c r="I18" s="85" t="s">
        <v>417</v>
      </c>
      <c r="J18" s="75">
        <f t="shared" ref="J18:J25" si="0">$B$8</f>
        <v>2026</v>
      </c>
      <c r="K18" s="75" t="str">
        <f>IF(Intro!$G$21="English",Variables!H18&amp;" "&amp;Variables!J18,Variables!I18&amp;" "&amp;Variables!J18)</f>
        <v>Apr 2026</v>
      </c>
      <c r="L18" s="85" t="s">
        <v>381</v>
      </c>
    </row>
    <row r="19" spans="1:12" x14ac:dyDescent="0.25">
      <c r="A19" s="75" t="s">
        <v>104</v>
      </c>
      <c r="B19" s="38" t="s">
        <v>237</v>
      </c>
      <c r="C19" s="38" t="s">
        <v>237</v>
      </c>
      <c r="F19" s="75" t="s">
        <v>371</v>
      </c>
      <c r="G19" s="75" t="s">
        <v>360</v>
      </c>
      <c r="H19" s="75" t="s">
        <v>386</v>
      </c>
      <c r="I19" s="75" t="s">
        <v>418</v>
      </c>
      <c r="J19" s="75">
        <f t="shared" si="0"/>
        <v>2026</v>
      </c>
      <c r="K19" s="75" t="str">
        <f>IF(Intro!$G$21="English",Variables!H19&amp;" "&amp;Variables!J19,Variables!I19&amp;" "&amp;Variables!J19)</f>
        <v>Apr-May 2026</v>
      </c>
      <c r="L19" s="85" t="s">
        <v>381</v>
      </c>
    </row>
    <row r="20" spans="1:12" ht="213.75" x14ac:dyDescent="0.25">
      <c r="A20" s="75" t="s">
        <v>105</v>
      </c>
      <c r="B20" s="211" t="s">
        <v>545</v>
      </c>
      <c r="C20" s="211" t="s">
        <v>546</v>
      </c>
      <c r="F20" s="75" t="s">
        <v>372</v>
      </c>
      <c r="G20" s="75" t="s">
        <v>360</v>
      </c>
      <c r="H20" s="75" t="s">
        <v>387</v>
      </c>
      <c r="I20" s="75" t="s">
        <v>419</v>
      </c>
      <c r="J20" s="75">
        <f t="shared" si="0"/>
        <v>2026</v>
      </c>
      <c r="K20" s="75" t="str">
        <f>IF(Intro!$G$21="English",Variables!H20&amp;" "&amp;Variables!J20,Variables!I20&amp;" "&amp;Variables!J20)</f>
        <v>Apr-Jun 2026</v>
      </c>
      <c r="L20" s="75" t="s">
        <v>379</v>
      </c>
    </row>
    <row r="21" spans="1:12" x14ac:dyDescent="0.25">
      <c r="A21" s="75" t="s">
        <v>106</v>
      </c>
      <c r="B21" s="38" t="s">
        <v>236</v>
      </c>
      <c r="C21" s="38" t="s">
        <v>394</v>
      </c>
      <c r="F21" s="75" t="s">
        <v>373</v>
      </c>
      <c r="G21" s="75" t="s">
        <v>381</v>
      </c>
      <c r="H21" s="75" t="s">
        <v>372</v>
      </c>
      <c r="I21" s="75" t="s">
        <v>420</v>
      </c>
      <c r="J21" s="75">
        <f t="shared" si="0"/>
        <v>2026</v>
      </c>
      <c r="K21" s="75" t="str">
        <f>IF(Intro!$G$21="English",Variables!H21&amp;" "&amp;Variables!J21,Variables!I21&amp;" "&amp;Variables!J21)</f>
        <v>Jul 2026</v>
      </c>
      <c r="L21" s="75" t="s">
        <v>379</v>
      </c>
    </row>
    <row r="22" spans="1:12" x14ac:dyDescent="0.25">
      <c r="F22" s="75" t="s">
        <v>374</v>
      </c>
      <c r="G22" s="75" t="s">
        <v>381</v>
      </c>
      <c r="H22" s="75" t="s">
        <v>388</v>
      </c>
      <c r="I22" s="75" t="s">
        <v>421</v>
      </c>
      <c r="J22" s="75">
        <f t="shared" si="0"/>
        <v>2026</v>
      </c>
      <c r="K22" s="75" t="str">
        <f>IF(Intro!$G$21="English",Variables!H22&amp;" "&amp;Variables!J22,Variables!I22&amp;" "&amp;Variables!J22)</f>
        <v>Jul-Aug 2026</v>
      </c>
      <c r="L22" s="75" t="s">
        <v>379</v>
      </c>
    </row>
    <row r="23" spans="1:12" x14ac:dyDescent="0.25">
      <c r="A23" s="85" t="s">
        <v>278</v>
      </c>
      <c r="B23" s="9" t="s">
        <v>540</v>
      </c>
      <c r="C23" s="9" t="s">
        <v>541</v>
      </c>
      <c r="F23" s="75" t="s">
        <v>375</v>
      </c>
      <c r="G23" s="75" t="s">
        <v>381</v>
      </c>
      <c r="H23" s="75" t="s">
        <v>389</v>
      </c>
      <c r="I23" s="75" t="s">
        <v>432</v>
      </c>
      <c r="J23" s="75">
        <f t="shared" si="0"/>
        <v>2026</v>
      </c>
      <c r="K23" s="75" t="str">
        <f>IF(Intro!$G$21="English",Variables!H23&amp;" "&amp;Variables!J23,Variables!I23&amp;" "&amp;Variables!J23)</f>
        <v>Jul-Sept 2026</v>
      </c>
      <c r="L23" s="75" t="s">
        <v>380</v>
      </c>
    </row>
    <row r="24" spans="1:12" x14ac:dyDescent="0.25">
      <c r="A24" s="85" t="s">
        <v>279</v>
      </c>
      <c r="B24" s="9" t="s">
        <v>540</v>
      </c>
      <c r="C24" s="9" t="s">
        <v>541</v>
      </c>
      <c r="F24" s="75" t="s">
        <v>376</v>
      </c>
      <c r="G24" s="75" t="s">
        <v>379</v>
      </c>
      <c r="H24" s="75" t="s">
        <v>375</v>
      </c>
      <c r="I24" s="75" t="s">
        <v>413</v>
      </c>
      <c r="J24" s="75">
        <f t="shared" si="0"/>
        <v>2026</v>
      </c>
      <c r="K24" s="75" t="str">
        <f>IF(Intro!$G$21="English",Variables!H24&amp;" "&amp;Variables!J24,Variables!I24&amp;" "&amp;Variables!J24)</f>
        <v>Oct 2026</v>
      </c>
      <c r="L24" s="75" t="s">
        <v>380</v>
      </c>
    </row>
    <row r="25" spans="1:12" x14ac:dyDescent="0.25">
      <c r="F25" s="75" t="s">
        <v>377</v>
      </c>
      <c r="G25" s="75" t="s">
        <v>379</v>
      </c>
      <c r="H25" s="75" t="s">
        <v>390</v>
      </c>
      <c r="I25" s="75" t="s">
        <v>422</v>
      </c>
      <c r="J25" s="75">
        <f t="shared" si="0"/>
        <v>2026</v>
      </c>
      <c r="K25" s="75" t="str">
        <f>IF(Intro!$G$21="English",Variables!H25&amp;" "&amp;Variables!J25,Variables!I25&amp;" "&amp;Variables!J25)</f>
        <v>Oct-Nov 2026</v>
      </c>
      <c r="L25" s="75" t="s">
        <v>380</v>
      </c>
    </row>
    <row r="26" spans="1:12" x14ac:dyDescent="0.25">
      <c r="A26" s="75" t="s">
        <v>97</v>
      </c>
      <c r="B26" s="9" t="s">
        <v>280</v>
      </c>
      <c r="C26" s="9" t="s">
        <v>281</v>
      </c>
    </row>
    <row r="27" spans="1:12" x14ac:dyDescent="0.25">
      <c r="A27" s="75" t="s">
        <v>235</v>
      </c>
      <c r="B27" s="9" t="s">
        <v>597</v>
      </c>
      <c r="C27" s="9" t="s">
        <v>598</v>
      </c>
    </row>
    <row r="28" spans="1:12" x14ac:dyDescent="0.25">
      <c r="B28" s="9" t="s">
        <v>542</v>
      </c>
      <c r="C28" s="9" t="s">
        <v>543</v>
      </c>
    </row>
    <row r="29" spans="1:12" x14ac:dyDescent="0.25">
      <c r="A29" s="75" t="s">
        <v>241</v>
      </c>
      <c r="B29" s="36" t="s">
        <v>360</v>
      </c>
      <c r="C29" s="36" t="s">
        <v>360</v>
      </c>
    </row>
    <row r="30" spans="1:12" x14ac:dyDescent="0.25">
      <c r="A30" s="75" t="s">
        <v>98</v>
      </c>
      <c r="B30" s="9" t="s">
        <v>707</v>
      </c>
      <c r="C30" s="369" t="s">
        <v>708</v>
      </c>
    </row>
    <row r="31" spans="1:12" x14ac:dyDescent="0.25">
      <c r="A31" s="75" t="s">
        <v>99</v>
      </c>
      <c r="B31" s="9" t="s">
        <v>709</v>
      </c>
      <c r="C31" s="9" t="s">
        <v>710</v>
      </c>
    </row>
    <row r="32" spans="1:12" x14ac:dyDescent="0.25">
      <c r="A32" s="75" t="s">
        <v>100</v>
      </c>
      <c r="B32" s="9" t="s">
        <v>711</v>
      </c>
      <c r="C32" s="9" t="s">
        <v>712</v>
      </c>
    </row>
    <row r="33" spans="1:4" x14ac:dyDescent="0.25">
      <c r="A33" s="75" t="s">
        <v>101</v>
      </c>
      <c r="B33" s="9" t="s">
        <v>713</v>
      </c>
      <c r="C33" s="9" t="s">
        <v>714</v>
      </c>
    </row>
    <row r="34" spans="1:4" x14ac:dyDescent="0.25">
      <c r="A34" s="75" t="s">
        <v>102</v>
      </c>
      <c r="B34" s="9" t="s">
        <v>715</v>
      </c>
      <c r="C34" s="9" t="s">
        <v>716</v>
      </c>
    </row>
    <row r="35" spans="1:4" x14ac:dyDescent="0.25">
      <c r="A35" s="75" t="s">
        <v>193</v>
      </c>
      <c r="B35" s="9" t="s">
        <v>717</v>
      </c>
      <c r="C35" s="9" t="s">
        <v>718</v>
      </c>
    </row>
    <row r="36" spans="1:4" x14ac:dyDescent="0.25">
      <c r="A36" s="75" t="s">
        <v>219</v>
      </c>
      <c r="B36" s="9" t="s">
        <v>719</v>
      </c>
      <c r="C36" s="9" t="s">
        <v>720</v>
      </c>
    </row>
    <row r="37" spans="1:4" x14ac:dyDescent="0.25">
      <c r="A37" s="75" t="s">
        <v>220</v>
      </c>
      <c r="B37" s="9" t="s">
        <v>721</v>
      </c>
      <c r="C37" s="9" t="s">
        <v>722</v>
      </c>
    </row>
    <row r="38" spans="1:4" x14ac:dyDescent="0.25">
      <c r="A38" s="75" t="s">
        <v>705</v>
      </c>
      <c r="B38" s="9" t="s">
        <v>723</v>
      </c>
      <c r="C38" s="9" t="s">
        <v>724</v>
      </c>
    </row>
    <row r="39" spans="1:4" x14ac:dyDescent="0.25">
      <c r="A39" s="75" t="s">
        <v>247</v>
      </c>
      <c r="B39" s="173" t="s">
        <v>547</v>
      </c>
      <c r="C39" s="173" t="s">
        <v>548</v>
      </c>
    </row>
    <row r="40" spans="1:4" x14ac:dyDescent="0.25">
      <c r="A40" s="75" t="s">
        <v>395</v>
      </c>
      <c r="B40" s="173">
        <v>45817</v>
      </c>
      <c r="C40" s="173"/>
    </row>
    <row r="41" spans="1:4" x14ac:dyDescent="0.25">
      <c r="A41" s="75" t="s">
        <v>396</v>
      </c>
      <c r="B41" s="174">
        <f>B40-90</f>
        <v>45727</v>
      </c>
      <c r="C41" s="175"/>
    </row>
    <row r="42" spans="1:4" x14ac:dyDescent="0.25">
      <c r="A42" s="75" t="s">
        <v>397</v>
      </c>
      <c r="B42" s="175" t="str">
        <f>VLOOKUP(TEXT(B41,"mmm"),F14:L25,7,FALSE)</f>
        <v>Q1</v>
      </c>
      <c r="C42" s="174"/>
    </row>
    <row r="43" spans="1:4" x14ac:dyDescent="0.25">
      <c r="A43" s="75" t="s">
        <v>391</v>
      </c>
      <c r="B43" s="176" t="str">
        <f>TEXT(((DATEVALUE(B11))-21),"mmm")</f>
        <v>Aug</v>
      </c>
      <c r="C43" s="176" t="s">
        <v>394</v>
      </c>
      <c r="D43" s="120"/>
    </row>
    <row r="44" spans="1:4" x14ac:dyDescent="0.25">
      <c r="A44" s="75" t="s">
        <v>392</v>
      </c>
      <c r="B44" s="174" t="str">
        <f>VLOOKUP(B43,F14:K25,6,FALSE)</f>
        <v>Jul 2026</v>
      </c>
      <c r="C44" s="174" t="s">
        <v>394</v>
      </c>
    </row>
    <row r="45" spans="1:4" x14ac:dyDescent="0.25">
      <c r="B45" s="72"/>
    </row>
    <row r="46" spans="1:4" x14ac:dyDescent="0.25">
      <c r="A46" s="522" t="s">
        <v>333</v>
      </c>
      <c r="B46" s="522"/>
      <c r="C46" s="522"/>
      <c r="D46" s="522"/>
    </row>
    <row r="47" spans="1:4" x14ac:dyDescent="0.25">
      <c r="A47" s="83" t="s">
        <v>340</v>
      </c>
      <c r="B47" s="36" t="s">
        <v>528</v>
      </c>
      <c r="C47" s="9" t="s">
        <v>544</v>
      </c>
      <c r="D47" s="75" t="str">
        <f>IF(Intro!$G$21="English",B47,C47)</f>
        <v>China</v>
      </c>
    </row>
    <row r="48" spans="1:4" x14ac:dyDescent="0.25">
      <c r="B48" s="9" t="s">
        <v>244</v>
      </c>
      <c r="C48" s="9" t="s">
        <v>245</v>
      </c>
      <c r="D48" s="75" t="str">
        <f>IF(Intro!$G$21="English",B48,C48)</f>
        <v>United States of America</v>
      </c>
    </row>
    <row r="49" spans="1:4" x14ac:dyDescent="0.25">
      <c r="A49" s="83"/>
      <c r="B49" s="9" t="s">
        <v>361</v>
      </c>
      <c r="C49" s="9" t="s">
        <v>362</v>
      </c>
      <c r="D49" s="75" t="str">
        <f>IF(Intro!$G$21="English",B49,C49)</f>
        <v>Other Countries</v>
      </c>
    </row>
    <row r="50" spans="1:4" x14ac:dyDescent="0.25">
      <c r="A50" s="83"/>
      <c r="B50" s="9" t="s">
        <v>334</v>
      </c>
      <c r="C50" s="9" t="s">
        <v>335</v>
      </c>
      <c r="D50" s="75" t="str">
        <f>IF(Intro!$G$21="English",B50,C50)</f>
        <v>Other country 3</v>
      </c>
    </row>
    <row r="51" spans="1:4" x14ac:dyDescent="0.25">
      <c r="A51" s="83"/>
      <c r="B51" s="9" t="s">
        <v>336</v>
      </c>
      <c r="C51" s="9" t="s">
        <v>337</v>
      </c>
      <c r="D51" s="75" t="str">
        <f>IF(Intro!$G$21="English",B51,C51)</f>
        <v>Other country 4</v>
      </c>
    </row>
    <row r="52" spans="1:4" x14ac:dyDescent="0.25">
      <c r="A52" s="83"/>
      <c r="B52" s="9" t="s">
        <v>338</v>
      </c>
      <c r="C52" s="9" t="s">
        <v>339</v>
      </c>
      <c r="D52" s="75" t="str">
        <f>IF(Intro!$G$21="English",B52,C52)</f>
        <v>Other country 5</v>
      </c>
    </row>
    <row r="54" spans="1:4" x14ac:dyDescent="0.25">
      <c r="A54" s="521" t="s">
        <v>346</v>
      </c>
      <c r="B54" s="521"/>
      <c r="C54" s="521"/>
      <c r="D54" s="521"/>
    </row>
    <row r="55" spans="1:4" x14ac:dyDescent="0.25">
      <c r="D55" s="93"/>
    </row>
    <row r="56" spans="1:4" x14ac:dyDescent="0.25">
      <c r="A56" s="75" t="s">
        <v>351</v>
      </c>
      <c r="B56" s="9" t="s">
        <v>352</v>
      </c>
      <c r="C56" s="9" t="s">
        <v>354</v>
      </c>
      <c r="D56" s="75" t="str">
        <f>IF(Intro!$G$21="English",B56,C56)</f>
        <v>Yes</v>
      </c>
    </row>
    <row r="57" spans="1:4" x14ac:dyDescent="0.25">
      <c r="B57" s="9" t="s">
        <v>353</v>
      </c>
      <c r="C57" s="9" t="s">
        <v>355</v>
      </c>
      <c r="D57" s="75" t="str">
        <f>IF(Intro!$G$21="English",B57,C57)</f>
        <v>No</v>
      </c>
    </row>
    <row r="58" spans="1:4" x14ac:dyDescent="0.25">
      <c r="D58" s="93"/>
    </row>
    <row r="59" spans="1:4" x14ac:dyDescent="0.25">
      <c r="A59" s="75" t="s">
        <v>332</v>
      </c>
      <c r="B59" s="9" t="s">
        <v>343</v>
      </c>
      <c r="C59" s="9" t="s">
        <v>344</v>
      </c>
      <c r="D59" s="75" t="str">
        <f>IF(Intro!$G$21="English",B59,C59)</f>
        <v>Distributor</v>
      </c>
    </row>
    <row r="60" spans="1:4" x14ac:dyDescent="0.25">
      <c r="B60" s="9" t="s">
        <v>595</v>
      </c>
      <c r="C60" s="9" t="s">
        <v>596</v>
      </c>
      <c r="D60" s="75" t="str">
        <f>IF(Intro!$G$21="English",B60,C60)</f>
        <v>End user/OEM</v>
      </c>
    </row>
    <row r="61" spans="1:4" x14ac:dyDescent="0.25">
      <c r="B61" s="9" t="s">
        <v>594</v>
      </c>
      <c r="C61" s="9" t="s">
        <v>543</v>
      </c>
      <c r="D61" s="75" t="str">
        <f>IF(Intro!$G$21="English",B61,C61)</f>
        <v>Retailer</v>
      </c>
    </row>
    <row r="62" spans="1:4" x14ac:dyDescent="0.25">
      <c r="B62" s="36" t="s">
        <v>313</v>
      </c>
      <c r="C62" s="36" t="s">
        <v>314</v>
      </c>
      <c r="D62" s="75" t="str">
        <f>IF(Intro!$G$21="English",B62,C62)</f>
        <v>Other</v>
      </c>
    </row>
    <row r="64" spans="1:4" x14ac:dyDescent="0.25">
      <c r="A64" s="75" t="s">
        <v>341</v>
      </c>
      <c r="B64" s="9" t="s">
        <v>463</v>
      </c>
      <c r="C64" s="9" t="s">
        <v>464</v>
      </c>
      <c r="D64" s="75" t="str">
        <f>IF(Intro!$G$21="English",B64,C64)</f>
        <v>Verification - volume</v>
      </c>
    </row>
    <row r="65" spans="1:4" x14ac:dyDescent="0.25">
      <c r="A65" s="75" t="s">
        <v>437</v>
      </c>
      <c r="B65" s="9" t="s">
        <v>183</v>
      </c>
      <c r="C65" s="9" t="s">
        <v>184</v>
      </c>
      <c r="D65" s="75" t="str">
        <f>IF(Intro!$G$21="English",B65,C65)</f>
        <v>Error</v>
      </c>
    </row>
    <row r="66" spans="1:4" x14ac:dyDescent="0.25">
      <c r="B66" s="9" t="s">
        <v>185</v>
      </c>
      <c r="C66" s="9" t="s">
        <v>246</v>
      </c>
      <c r="D66" s="75" t="str">
        <f>IF(Intro!$G$21="English",B66,C66)</f>
        <v>Okay</v>
      </c>
    </row>
    <row r="68" spans="1:4" x14ac:dyDescent="0.25">
      <c r="B68" s="9" t="s">
        <v>465</v>
      </c>
      <c r="C68" s="9" t="s">
        <v>466</v>
      </c>
      <c r="D68" s="75" t="str">
        <f>IF(Intro!$G$21="English",B68,C68)</f>
        <v>Verification - value</v>
      </c>
    </row>
    <row r="69" spans="1:4" x14ac:dyDescent="0.25">
      <c r="B69" s="9" t="s">
        <v>183</v>
      </c>
      <c r="C69" s="9" t="s">
        <v>184</v>
      </c>
      <c r="D69" s="75" t="str">
        <f>IF(Intro!$G$21="English",B69,C69)</f>
        <v>Error</v>
      </c>
    </row>
    <row r="70" spans="1:4" x14ac:dyDescent="0.25">
      <c r="B70" s="9" t="s">
        <v>185</v>
      </c>
      <c r="C70" s="9" t="s">
        <v>246</v>
      </c>
      <c r="D70" s="75" t="str">
        <f>IF(Intro!$G$21="English",B70,C70)</f>
        <v>Okay</v>
      </c>
    </row>
  </sheetData>
  <sheetProtection algorithmName="SHA-512" hashValue="zZegOANKAEobyHPJhgVTVUz6lDLGexFGwsowX/Uqn1jx64mAPJX8KsxViJuaW0mc65NsjVNmKOngkNVUa+P3og==" saltValue="pfbHVmVlAljAHLmK509VRw==" spinCount="100000" sheet="1" objects="1" scenarios="1" selectLockedCells="1"/>
  <mergeCells count="3">
    <mergeCell ref="A54:D54"/>
    <mergeCell ref="A46:D46"/>
    <mergeCell ref="H13:I13"/>
  </mergeCells>
  <phoneticPr fontId="42" type="noConversion"/>
  <dataValidations disablePrompts="1" count="2">
    <dataValidation type="list" allowBlank="1" showInputMessage="1" showErrorMessage="1" sqref="C4" xr:uid="{BC647F3E-121C-4516-BA76-C43E155F6A2F}">
      <formula1>"le dumping, le dumping et le subventionnement"</formula1>
    </dataValidation>
    <dataValidation type="list" allowBlank="1" showInputMessage="1" showErrorMessage="1" sqref="B4" xr:uid="{839E3129-6ED5-4045-AA92-3D342FD19477}">
      <formula1>"dumping, dumping and the subsidizing"</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655B-DC4C-43E6-8847-26AB670F1254}">
  <sheetPr codeName="Sheet8">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 si="1">IF(I31=0,"-",I32/I31)</f>
        <v>-</v>
      </c>
      <c r="J33" s="391" t="str">
        <f t="shared" ref="J33" si="2">IF(J31=0,"-",J32/J31)</f>
        <v>-</v>
      </c>
      <c r="K33" s="391" t="str">
        <f t="shared" ref="K33" si="3">IF(K31=0,"-",K32/K31)</f>
        <v>-</v>
      </c>
      <c r="L33" s="66"/>
      <c r="M33" s="9"/>
    </row>
    <row r="34" spans="1:16" x14ac:dyDescent="0.25">
      <c r="B34" s="762" t="str">
        <f>IF(Intro!$G$21="English",O34,P34)</f>
        <v>Sales to end users/OEM in Canada</v>
      </c>
      <c r="C34" s="763"/>
      <c r="D34" s="754" t="str">
        <f t="shared" ref="D34:D39" si="4">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4"/>
        <v>net delivered selling value (CAD)</v>
      </c>
      <c r="E35" s="755"/>
      <c r="F35" s="755"/>
      <c r="G35" s="110"/>
      <c r="H35" s="110"/>
      <c r="I35" s="110"/>
      <c r="J35" s="110"/>
      <c r="K35" s="104"/>
      <c r="L35" s="66"/>
      <c r="M35" s="9"/>
    </row>
    <row r="36" spans="1:16" ht="15" thickBot="1" x14ac:dyDescent="0.3">
      <c r="B36" s="731"/>
      <c r="C36" s="732"/>
      <c r="D36" s="733" t="str">
        <f t="shared" si="4"/>
        <v>$ / MSF</v>
      </c>
      <c r="E36" s="733"/>
      <c r="F36" s="733"/>
      <c r="G36" s="391" t="str">
        <f>IF(G34=0,"-",G35/G34)</f>
        <v>-</v>
      </c>
      <c r="H36" s="391" t="str">
        <f>IF(H34=0,"-",H35/H34)</f>
        <v>-</v>
      </c>
      <c r="I36" s="391" t="str">
        <f t="shared" ref="I36" si="5">IF(I34=0,"-",I35/I34)</f>
        <v>-</v>
      </c>
      <c r="J36" s="391" t="str">
        <f t="shared" ref="J36" si="6">IF(J34=0,"-",J35/J34)</f>
        <v>-</v>
      </c>
      <c r="K36" s="391" t="str">
        <f t="shared" ref="K36" si="7">IF(K34=0,"-",K35/K34)</f>
        <v>-</v>
      </c>
      <c r="L36" s="66"/>
      <c r="M36" s="9"/>
    </row>
    <row r="37" spans="1:16" x14ac:dyDescent="0.25">
      <c r="B37" s="762" t="str">
        <f>IF(Intro!$G$21="English",O37,P37)</f>
        <v>Sales to retailers in Canada</v>
      </c>
      <c r="C37" s="763"/>
      <c r="D37" s="754" t="str">
        <f t="shared" si="4"/>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4"/>
        <v>net delivered selling value (CAD)</v>
      </c>
      <c r="E38" s="755"/>
      <c r="F38" s="755"/>
      <c r="G38" s="110"/>
      <c r="H38" s="110"/>
      <c r="I38" s="110"/>
      <c r="J38" s="110"/>
      <c r="K38" s="104"/>
      <c r="L38" s="66"/>
      <c r="M38" s="9"/>
    </row>
    <row r="39" spans="1:16" ht="15" thickBot="1" x14ac:dyDescent="0.3">
      <c r="B39" s="731"/>
      <c r="C39" s="732"/>
      <c r="D39" s="733" t="str">
        <f t="shared" si="4"/>
        <v>$ / MSF</v>
      </c>
      <c r="E39" s="733"/>
      <c r="F39" s="733"/>
      <c r="G39" s="391" t="str">
        <f>IF(G37=0,"-",G38/G37)</f>
        <v>-</v>
      </c>
      <c r="H39" s="391" t="str">
        <f>IF(H37=0,"-",H38/H37)</f>
        <v>-</v>
      </c>
      <c r="I39" s="391" t="str">
        <f t="shared" ref="I39:K39" si="8">IF(I37=0,"-",I38/I37)</f>
        <v>-</v>
      </c>
      <c r="J39" s="391" t="str">
        <f t="shared" si="8"/>
        <v>-</v>
      </c>
      <c r="K39" s="391" t="str">
        <f t="shared" si="8"/>
        <v>-</v>
      </c>
      <c r="L39" s="66"/>
      <c r="M39" s="9"/>
    </row>
    <row r="40" spans="1:16" x14ac:dyDescent="0.25">
      <c r="B40" s="543" t="str">
        <f>IF(Intro!$G$21="English",O40,P40)</f>
        <v>Total sales of imports in Canada</v>
      </c>
      <c r="C40" s="544"/>
      <c r="D40" s="734" t="str">
        <f>D34</f>
        <v>MSF</v>
      </c>
      <c r="E40" s="734"/>
      <c r="F40" s="734"/>
      <c r="G40" s="112">
        <f>G31+G34+G37</f>
        <v>0</v>
      </c>
      <c r="H40" s="112">
        <f t="shared" ref="H40:K40" si="9">H31+H34+H37</f>
        <v>0</v>
      </c>
      <c r="I40" s="112">
        <f t="shared" si="9"/>
        <v>0</v>
      </c>
      <c r="J40" s="112">
        <f t="shared" si="9"/>
        <v>0</v>
      </c>
      <c r="K40" s="112">
        <f t="shared" si="9"/>
        <v>0</v>
      </c>
      <c r="L40" s="66"/>
      <c r="M40" s="9"/>
      <c r="O40" s="9" t="s">
        <v>513</v>
      </c>
      <c r="P40" s="9" t="s">
        <v>514</v>
      </c>
    </row>
    <row r="41" spans="1:16" x14ac:dyDescent="0.25">
      <c r="B41" s="539"/>
      <c r="C41" s="540"/>
      <c r="D41" s="735" t="str">
        <f>D35</f>
        <v>net delivered selling value (CAD)</v>
      </c>
      <c r="E41" s="735"/>
      <c r="F41" s="735"/>
      <c r="G41" s="111">
        <f>G32+G35+G38</f>
        <v>0</v>
      </c>
      <c r="H41" s="111">
        <f t="shared" ref="H41:K41" si="10">H32+H35+H38</f>
        <v>0</v>
      </c>
      <c r="I41" s="111">
        <f t="shared" si="10"/>
        <v>0</v>
      </c>
      <c r="J41" s="111">
        <f t="shared" si="10"/>
        <v>0</v>
      </c>
      <c r="K41" s="111">
        <f t="shared" si="10"/>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11">IF(J40=0,"-",J41/J40)</f>
        <v>-</v>
      </c>
      <c r="K42" s="123" t="str">
        <f t="shared" si="11"/>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12">IF(F53=0,"-",F54/F53)</f>
        <v>-</v>
      </c>
      <c r="G55" s="390" t="str">
        <f t="shared" si="12"/>
        <v>-</v>
      </c>
      <c r="H55" s="390" t="str">
        <f t="shared" si="12"/>
        <v>-</v>
      </c>
      <c r="I55" s="390" t="str">
        <f t="shared" si="12"/>
        <v>-</v>
      </c>
      <c r="J55" s="390" t="str">
        <f t="shared" si="12"/>
        <v>-</v>
      </c>
      <c r="K55" s="390" t="str">
        <f t="shared" si="12"/>
        <v>-</v>
      </c>
      <c r="L55" s="392" t="str">
        <f t="shared" si="12"/>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 si="13">IF(F57=0,"-",F58/F57)</f>
        <v>-</v>
      </c>
      <c r="G59" s="390" t="str">
        <f t="shared" ref="G59" si="14">IF(G57=0,"-",G58/G57)</f>
        <v>-</v>
      </c>
      <c r="H59" s="390" t="str">
        <f t="shared" ref="H59" si="15">IF(H57=0,"-",H58/H57)</f>
        <v>-</v>
      </c>
      <c r="I59" s="390" t="str">
        <f t="shared" ref="I59" si="16">IF(I57=0,"-",I58/I57)</f>
        <v>-</v>
      </c>
      <c r="J59" s="390" t="str">
        <f t="shared" ref="J59" si="17">IF(J57=0,"-",J58/J57)</f>
        <v>-</v>
      </c>
      <c r="K59" s="390" t="str">
        <f t="shared" ref="K59" si="18">IF(K57=0,"-",K58/K57)</f>
        <v>-</v>
      </c>
      <c r="L59" s="392" t="str">
        <f t="shared" ref="L59" si="19">IF(L57=0,"-",L58/L57)</f>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 si="20">IF(F61=0,"-",F62/F61)</f>
        <v>-</v>
      </c>
      <c r="G63" s="390" t="str">
        <f t="shared" ref="G63" si="21">IF(G61=0,"-",G62/G61)</f>
        <v>-</v>
      </c>
      <c r="H63" s="390" t="str">
        <f t="shared" ref="H63" si="22">IF(H61=0,"-",H62/H61)</f>
        <v>-</v>
      </c>
      <c r="I63" s="390" t="str">
        <f t="shared" ref="I63" si="23">IF(I61=0,"-",I62/I61)</f>
        <v>-</v>
      </c>
      <c r="J63" s="390" t="str">
        <f t="shared" ref="J63" si="24">IF(J61=0,"-",J62/J61)</f>
        <v>-</v>
      </c>
      <c r="K63" s="390" t="str">
        <f t="shared" ref="K63" si="25">IF(K61=0,"-",K62/K61)</f>
        <v>-</v>
      </c>
      <c r="L63" s="392" t="str">
        <f t="shared" ref="L63" si="26">IF(L61=0,"-",L62/L61)</f>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 si="27">IF(F65=0,"-",F66/F65)</f>
        <v>-</v>
      </c>
      <c r="G67" s="390" t="str">
        <f t="shared" ref="G67" si="28">IF(G65=0,"-",G66/G65)</f>
        <v>-</v>
      </c>
      <c r="H67" s="390" t="str">
        <f t="shared" ref="H67" si="29">IF(H65=0,"-",H66/H65)</f>
        <v>-</v>
      </c>
      <c r="I67" s="390" t="str">
        <f t="shared" ref="I67" si="30">IF(I65=0,"-",I66/I65)</f>
        <v>-</v>
      </c>
      <c r="J67" s="390" t="str">
        <f t="shared" ref="J67" si="31">IF(J65=0,"-",J66/J65)</f>
        <v>-</v>
      </c>
      <c r="K67" s="390" t="str">
        <f t="shared" ref="K67" si="32">IF(K65=0,"-",K66/K65)</f>
        <v>-</v>
      </c>
      <c r="L67" s="392" t="str">
        <f t="shared" ref="L67" si="33">IF(L65=0,"-",L66/L65)</f>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 si="34">IF(F69=0,"-",F70/F69)</f>
        <v>-</v>
      </c>
      <c r="G71" s="390" t="str">
        <f t="shared" ref="G71" si="35">IF(G69=0,"-",G70/G69)</f>
        <v>-</v>
      </c>
      <c r="H71" s="390" t="str">
        <f t="shared" ref="H71" si="36">IF(H69=0,"-",H70/H69)</f>
        <v>-</v>
      </c>
      <c r="I71" s="390" t="str">
        <f t="shared" ref="I71" si="37">IF(I69=0,"-",I70/I69)</f>
        <v>-</v>
      </c>
      <c r="J71" s="390" t="str">
        <f t="shared" ref="J71" si="38">IF(J69=0,"-",J70/J69)</f>
        <v>-</v>
      </c>
      <c r="K71" s="390" t="str">
        <f t="shared" ref="K71" si="39">IF(K69=0,"-",K70/K69)</f>
        <v>-</v>
      </c>
      <c r="L71" s="392" t="str">
        <f t="shared" ref="L71" si="40">IF(L69=0,"-",L70/L69)</f>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41">E51</f>
        <v>Q2 - 2024</v>
      </c>
      <c r="F91" s="102" t="str">
        <f t="shared" si="41"/>
        <v>Q3 - 2024</v>
      </c>
      <c r="G91" s="102" t="str">
        <f t="shared" si="41"/>
        <v>Q4 - 2024</v>
      </c>
      <c r="H91" s="102" t="str">
        <f t="shared" si="41"/>
        <v>Q1 - 2025</v>
      </c>
      <c r="I91" s="102" t="str">
        <f t="shared" si="41"/>
        <v>Q2 - 2025</v>
      </c>
      <c r="J91" s="102" t="str">
        <f t="shared" si="41"/>
        <v>Q3 - 2025</v>
      </c>
      <c r="K91" s="102" t="str">
        <f t="shared" si="41"/>
        <v>Q4 - 2025</v>
      </c>
      <c r="L91" s="113" t="str">
        <f t="shared" si="41"/>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42">IF(E94=0,"-",E95/E94)</f>
        <v>-</v>
      </c>
      <c r="F96" s="390" t="str">
        <f t="shared" si="42"/>
        <v>-</v>
      </c>
      <c r="G96" s="390" t="str">
        <f t="shared" si="42"/>
        <v>-</v>
      </c>
      <c r="H96" s="390" t="str">
        <f t="shared" si="42"/>
        <v>-</v>
      </c>
      <c r="I96" s="390" t="str">
        <f t="shared" si="42"/>
        <v>-</v>
      </c>
      <c r="J96" s="390" t="str">
        <f t="shared" si="42"/>
        <v>-</v>
      </c>
      <c r="K96" s="390" t="str">
        <f t="shared" si="42"/>
        <v>-</v>
      </c>
      <c r="L96" s="392" t="str">
        <f t="shared" si="42"/>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43">IF(E99=0,"-",E100/E99)</f>
        <v>-</v>
      </c>
      <c r="F101" s="390" t="str">
        <f t="shared" si="43"/>
        <v>-</v>
      </c>
      <c r="G101" s="390" t="str">
        <f t="shared" si="43"/>
        <v>-</v>
      </c>
      <c r="H101" s="390" t="str">
        <f t="shared" si="43"/>
        <v>-</v>
      </c>
      <c r="I101" s="390" t="str">
        <f t="shared" si="43"/>
        <v>-</v>
      </c>
      <c r="J101" s="390" t="str">
        <f t="shared" si="43"/>
        <v>-</v>
      </c>
      <c r="K101" s="390" t="str">
        <f t="shared" si="43"/>
        <v>-</v>
      </c>
      <c r="L101" s="392" t="str">
        <f t="shared" si="43"/>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44">IF(E104=0,"-",E105/E104)</f>
        <v>-</v>
      </c>
      <c r="F106" s="390" t="str">
        <f t="shared" si="44"/>
        <v>-</v>
      </c>
      <c r="G106" s="390" t="str">
        <f t="shared" si="44"/>
        <v>-</v>
      </c>
      <c r="H106" s="390" t="str">
        <f t="shared" si="44"/>
        <v>-</v>
      </c>
      <c r="I106" s="390" t="str">
        <f t="shared" si="44"/>
        <v>-</v>
      </c>
      <c r="J106" s="390" t="str">
        <f t="shared" si="44"/>
        <v>-</v>
      </c>
      <c r="K106" s="390" t="str">
        <f t="shared" si="44"/>
        <v>-</v>
      </c>
      <c r="L106" s="392" t="str">
        <f t="shared" si="44"/>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45">IF(E109=0,"-",E110/E109)</f>
        <v>-</v>
      </c>
      <c r="F111" s="390" t="str">
        <f t="shared" si="45"/>
        <v>-</v>
      </c>
      <c r="G111" s="390" t="str">
        <f t="shared" si="45"/>
        <v>-</v>
      </c>
      <c r="H111" s="390" t="str">
        <f t="shared" si="45"/>
        <v>-</v>
      </c>
      <c r="I111" s="390" t="str">
        <f t="shared" si="45"/>
        <v>-</v>
      </c>
      <c r="J111" s="390" t="str">
        <f t="shared" si="45"/>
        <v>-</v>
      </c>
      <c r="K111" s="390" t="str">
        <f t="shared" si="45"/>
        <v>-</v>
      </c>
      <c r="L111" s="392" t="str">
        <f t="shared" si="45"/>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46">IF(E114=0,"-",E115/E114)</f>
        <v>-</v>
      </c>
      <c r="F116" s="390" t="str">
        <f t="shared" si="46"/>
        <v>-</v>
      </c>
      <c r="G116" s="390" t="str">
        <f t="shared" si="46"/>
        <v>-</v>
      </c>
      <c r="H116" s="390" t="str">
        <f t="shared" si="46"/>
        <v>-</v>
      </c>
      <c r="I116" s="390" t="str">
        <f t="shared" si="46"/>
        <v>-</v>
      </c>
      <c r="J116" s="390" t="str">
        <f t="shared" si="46"/>
        <v>-</v>
      </c>
      <c r="K116" s="390" t="str">
        <f t="shared" si="46"/>
        <v>-</v>
      </c>
      <c r="L116" s="392" t="str">
        <f t="shared" si="46"/>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47">IF(E119=0,"-",E120/E119)</f>
        <v>-</v>
      </c>
      <c r="F121" s="390" t="str">
        <f t="shared" si="47"/>
        <v>-</v>
      </c>
      <c r="G121" s="390" t="str">
        <f t="shared" si="47"/>
        <v>-</v>
      </c>
      <c r="H121" s="390" t="str">
        <f t="shared" si="47"/>
        <v>-</v>
      </c>
      <c r="I121" s="390" t="str">
        <f t="shared" si="47"/>
        <v>-</v>
      </c>
      <c r="J121" s="390" t="str">
        <f t="shared" si="47"/>
        <v>-</v>
      </c>
      <c r="K121" s="390" t="str">
        <f t="shared" si="47"/>
        <v>-</v>
      </c>
      <c r="L121" s="392" t="str">
        <f t="shared" si="47"/>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48">IF(E124=0,"-",E125/E124)</f>
        <v>-</v>
      </c>
      <c r="F126" s="390" t="str">
        <f t="shared" si="48"/>
        <v>-</v>
      </c>
      <c r="G126" s="390" t="str">
        <f t="shared" si="48"/>
        <v>-</v>
      </c>
      <c r="H126" s="390" t="str">
        <f t="shared" si="48"/>
        <v>-</v>
      </c>
      <c r="I126" s="390" t="str">
        <f t="shared" si="48"/>
        <v>-</v>
      </c>
      <c r="J126" s="390" t="str">
        <f t="shared" si="48"/>
        <v>-</v>
      </c>
      <c r="K126" s="390" t="str">
        <f t="shared" si="48"/>
        <v>-</v>
      </c>
      <c r="L126" s="392" t="str">
        <f t="shared" si="48"/>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49">IF(E129=0,"-",E130/E129)</f>
        <v>-</v>
      </c>
      <c r="F131" s="390" t="str">
        <f t="shared" si="49"/>
        <v>-</v>
      </c>
      <c r="G131" s="390" t="str">
        <f t="shared" si="49"/>
        <v>-</v>
      </c>
      <c r="H131" s="390" t="str">
        <f t="shared" si="49"/>
        <v>-</v>
      </c>
      <c r="I131" s="390" t="str">
        <f t="shared" si="49"/>
        <v>-</v>
      </c>
      <c r="J131" s="390" t="str">
        <f t="shared" si="49"/>
        <v>-</v>
      </c>
      <c r="K131" s="390" t="str">
        <f t="shared" si="49"/>
        <v>-</v>
      </c>
      <c r="L131" s="392" t="str">
        <f t="shared" si="49"/>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50">IF(E134=0,"-",E135/E134)</f>
        <v>-</v>
      </c>
      <c r="F136" s="390" t="str">
        <f t="shared" si="50"/>
        <v>-</v>
      </c>
      <c r="G136" s="390" t="str">
        <f t="shared" si="50"/>
        <v>-</v>
      </c>
      <c r="H136" s="390" t="str">
        <f t="shared" si="50"/>
        <v>-</v>
      </c>
      <c r="I136" s="390" t="str">
        <f t="shared" si="50"/>
        <v>-</v>
      </c>
      <c r="J136" s="390" t="str">
        <f t="shared" si="50"/>
        <v>-</v>
      </c>
      <c r="K136" s="390" t="str">
        <f t="shared" si="50"/>
        <v>-</v>
      </c>
      <c r="L136" s="392" t="str">
        <f t="shared" si="50"/>
        <v>-</v>
      </c>
      <c r="M136" s="9"/>
    </row>
    <row r="137" spans="2:19" ht="30.75" customHeight="1" x14ac:dyDescent="0.25">
      <c r="B137" s="717" t="str">
        <f>B132</f>
        <v>Range of thickness of face and back veneers:</v>
      </c>
      <c r="C137" s="718"/>
      <c r="D137" s="718"/>
      <c r="E137" s="719">
        <v>213</v>
      </c>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51">E91</f>
        <v>Q2 - 2024</v>
      </c>
      <c r="F158" s="102" t="str">
        <f t="shared" si="51"/>
        <v>Q3 - 2024</v>
      </c>
      <c r="G158" s="102" t="str">
        <f t="shared" si="51"/>
        <v>Q4 - 2024</v>
      </c>
      <c r="H158" s="102" t="str">
        <f t="shared" si="51"/>
        <v>Q1 - 2025</v>
      </c>
      <c r="I158" s="102" t="str">
        <f t="shared" si="51"/>
        <v>Q2 - 2025</v>
      </c>
      <c r="J158" s="102" t="str">
        <f t="shared" si="51"/>
        <v>Q3 - 2025</v>
      </c>
      <c r="K158" s="102" t="str">
        <f t="shared" si="51"/>
        <v>Q4 - 2025</v>
      </c>
      <c r="L158" s="113" t="str">
        <f t="shared" si="51"/>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52">IF(E161=0,"-",E162/E161)</f>
        <v>-</v>
      </c>
      <c r="F163" s="390" t="str">
        <f t="shared" si="52"/>
        <v>-</v>
      </c>
      <c r="G163" s="390" t="str">
        <f t="shared" si="52"/>
        <v>-</v>
      </c>
      <c r="H163" s="390" t="str">
        <f t="shared" si="52"/>
        <v>-</v>
      </c>
      <c r="I163" s="390" t="str">
        <f t="shared" si="52"/>
        <v>-</v>
      </c>
      <c r="J163" s="390" t="str">
        <f t="shared" si="52"/>
        <v>-</v>
      </c>
      <c r="K163" s="390" t="str">
        <f t="shared" si="52"/>
        <v>-</v>
      </c>
      <c r="L163" s="392" t="str">
        <f t="shared" si="52"/>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53">IF(F166=0,"-",F167/F166)</f>
        <v>-</v>
      </c>
      <c r="G168" s="390" t="str">
        <f t="shared" si="53"/>
        <v>-</v>
      </c>
      <c r="H168" s="390" t="str">
        <f t="shared" si="53"/>
        <v>-</v>
      </c>
      <c r="I168" s="390" t="str">
        <f t="shared" si="53"/>
        <v>-</v>
      </c>
      <c r="J168" s="390" t="str">
        <f t="shared" si="53"/>
        <v>-</v>
      </c>
      <c r="K168" s="390" t="str">
        <f t="shared" si="53"/>
        <v>-</v>
      </c>
      <c r="L168" s="392" t="str">
        <f t="shared" si="53"/>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54">IF(F171=0,"-",F172/F171)</f>
        <v>-</v>
      </c>
      <c r="G173" s="390" t="str">
        <f t="shared" si="54"/>
        <v>-</v>
      </c>
      <c r="H173" s="390" t="str">
        <f t="shared" si="54"/>
        <v>-</v>
      </c>
      <c r="I173" s="390" t="str">
        <f t="shared" si="54"/>
        <v>-</v>
      </c>
      <c r="J173" s="390" t="str">
        <f t="shared" si="54"/>
        <v>-</v>
      </c>
      <c r="K173" s="390" t="str">
        <f t="shared" si="54"/>
        <v>-</v>
      </c>
      <c r="L173" s="392" t="str">
        <f t="shared" si="54"/>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55">IF(F176=0,"-",F177/F176)</f>
        <v>-</v>
      </c>
      <c r="G178" s="390" t="str">
        <f t="shared" si="55"/>
        <v>-</v>
      </c>
      <c r="H178" s="390" t="str">
        <f t="shared" si="55"/>
        <v>-</v>
      </c>
      <c r="I178" s="390" t="str">
        <f t="shared" si="55"/>
        <v>-</v>
      </c>
      <c r="J178" s="390" t="str">
        <f t="shared" si="55"/>
        <v>-</v>
      </c>
      <c r="K178" s="390" t="str">
        <f t="shared" si="55"/>
        <v>-</v>
      </c>
      <c r="L178" s="392" t="str">
        <f t="shared" si="55"/>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56">IF(F181=0,"-",F182/F181)</f>
        <v>-</v>
      </c>
      <c r="G183" s="390" t="str">
        <f t="shared" si="56"/>
        <v>-</v>
      </c>
      <c r="H183" s="390" t="str">
        <f t="shared" si="56"/>
        <v>-</v>
      </c>
      <c r="I183" s="390" t="str">
        <f t="shared" si="56"/>
        <v>-</v>
      </c>
      <c r="J183" s="390" t="str">
        <f t="shared" si="56"/>
        <v>-</v>
      </c>
      <c r="K183" s="390" t="str">
        <f t="shared" si="56"/>
        <v>-</v>
      </c>
      <c r="L183" s="392" t="str">
        <f t="shared" si="56"/>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57">IF(F186=0,"-",F187/F186)</f>
        <v>-</v>
      </c>
      <c r="G188" s="390" t="str">
        <f t="shared" si="57"/>
        <v>-</v>
      </c>
      <c r="H188" s="390" t="str">
        <f t="shared" si="57"/>
        <v>-</v>
      </c>
      <c r="I188" s="390" t="str">
        <f t="shared" si="57"/>
        <v>-</v>
      </c>
      <c r="J188" s="390" t="str">
        <f t="shared" si="57"/>
        <v>-</v>
      </c>
      <c r="K188" s="390" t="str">
        <f t="shared" si="57"/>
        <v>-</v>
      </c>
      <c r="L188" s="392" t="str">
        <f t="shared" si="57"/>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58">IF(F191=0,"-",F192/F191)</f>
        <v>-</v>
      </c>
      <c r="G193" s="390" t="str">
        <f t="shared" si="58"/>
        <v>-</v>
      </c>
      <c r="H193" s="390" t="str">
        <f t="shared" si="58"/>
        <v>-</v>
      </c>
      <c r="I193" s="390" t="str">
        <f t="shared" si="58"/>
        <v>-</v>
      </c>
      <c r="J193" s="390" t="str">
        <f t="shared" si="58"/>
        <v>-</v>
      </c>
      <c r="K193" s="390" t="str">
        <f t="shared" si="58"/>
        <v>-</v>
      </c>
      <c r="L193" s="392" t="str">
        <f t="shared" si="58"/>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59">IF(F196=0,"-",F197/F196)</f>
        <v>-</v>
      </c>
      <c r="G198" s="390" t="str">
        <f t="shared" si="59"/>
        <v>-</v>
      </c>
      <c r="H198" s="390" t="str">
        <f t="shared" si="59"/>
        <v>-</v>
      </c>
      <c r="I198" s="390" t="str">
        <f t="shared" si="59"/>
        <v>-</v>
      </c>
      <c r="J198" s="390" t="str">
        <f t="shared" si="59"/>
        <v>-</v>
      </c>
      <c r="K198" s="390" t="str">
        <f t="shared" si="59"/>
        <v>-</v>
      </c>
      <c r="L198" s="392" t="str">
        <f t="shared" si="59"/>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60">IF(F201=0,"-",F202/F201)</f>
        <v>-</v>
      </c>
      <c r="G203" s="390" t="str">
        <f t="shared" si="60"/>
        <v>-</v>
      </c>
      <c r="H203" s="390" t="str">
        <f t="shared" si="60"/>
        <v>-</v>
      </c>
      <c r="I203" s="390" t="str">
        <f t="shared" si="60"/>
        <v>-</v>
      </c>
      <c r="J203" s="390" t="str">
        <f t="shared" si="60"/>
        <v>-</v>
      </c>
      <c r="K203" s="390" t="str">
        <f t="shared" si="60"/>
        <v>-</v>
      </c>
      <c r="L203" s="392" t="str">
        <f t="shared" si="60"/>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61">H208</f>
        <v>2025</v>
      </c>
      <c r="I212" s="102" t="str">
        <f t="shared" si="61"/>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iMrTYR929KYiYYjVZtqGVHstw6UNF6HY2eIloJfY0XMCxyOIwgUgBDv3Acrb+eWv2UGNeVOymMA+zw7l1niQNg==" saltValue="wIBypJvLc80xquIHIPn4yA==" spinCount="100000" sheet="1" objects="1" scenarios="1" selectLockedCells="1"/>
  <mergeCells count="215">
    <mergeCell ref="C223:E223"/>
    <mergeCell ref="F223:G223"/>
    <mergeCell ref="C226:E226"/>
    <mergeCell ref="F227:G227"/>
    <mergeCell ref="B223:B227"/>
    <mergeCell ref="B30:K30"/>
    <mergeCell ref="B34:C36"/>
    <mergeCell ref="D35:F35"/>
    <mergeCell ref="B164:L165"/>
    <mergeCell ref="E97:L97"/>
    <mergeCell ref="B103:L103"/>
    <mergeCell ref="B214:F214"/>
    <mergeCell ref="B215:F215"/>
    <mergeCell ref="B104:D104"/>
    <mergeCell ref="B209:F209"/>
    <mergeCell ref="B87:L87"/>
    <mergeCell ref="B63:D63"/>
    <mergeCell ref="B67:D67"/>
    <mergeCell ref="B81:F81"/>
    <mergeCell ref="B82:F82"/>
    <mergeCell ref="B83:F83"/>
    <mergeCell ref="B211:F211"/>
    <mergeCell ref="B212:F212"/>
    <mergeCell ref="B213:F213"/>
    <mergeCell ref="B13:L13"/>
    <mergeCell ref="B52:L52"/>
    <mergeCell ref="B15:L15"/>
    <mergeCell ref="B16:L16"/>
    <mergeCell ref="B17:L17"/>
    <mergeCell ref="B27:C29"/>
    <mergeCell ref="D27:F27"/>
    <mergeCell ref="D29:F29"/>
    <mergeCell ref="D31:F31"/>
    <mergeCell ref="G22:K22"/>
    <mergeCell ref="D33:F33"/>
    <mergeCell ref="D34:F34"/>
    <mergeCell ref="B22:F22"/>
    <mergeCell ref="D36:F36"/>
    <mergeCell ref="D28:F28"/>
    <mergeCell ref="D32:F32"/>
    <mergeCell ref="G23:K23"/>
    <mergeCell ref="B23:F23"/>
    <mergeCell ref="B14:L14"/>
    <mergeCell ref="B37:C39"/>
    <mergeCell ref="B26:K26"/>
    <mergeCell ref="B20:L20"/>
    <mergeCell ref="B46:L46"/>
    <mergeCell ref="B45:L45"/>
    <mergeCell ref="B12:L12"/>
    <mergeCell ref="B86:L86"/>
    <mergeCell ref="B19:L19"/>
    <mergeCell ref="B10:L11"/>
    <mergeCell ref="B235:C235"/>
    <mergeCell ref="B183:D183"/>
    <mergeCell ref="B89:L89"/>
    <mergeCell ref="B48:L48"/>
    <mergeCell ref="B182:D182"/>
    <mergeCell ref="B198:D198"/>
    <mergeCell ref="B188:D188"/>
    <mergeCell ref="B184:L185"/>
    <mergeCell ref="B189:L190"/>
    <mergeCell ref="B194:L195"/>
    <mergeCell ref="B221:L221"/>
    <mergeCell ref="B229:L229"/>
    <mergeCell ref="B192:D192"/>
    <mergeCell ref="B193:D193"/>
    <mergeCell ref="B196:D196"/>
    <mergeCell ref="B197:D197"/>
    <mergeCell ref="B105:D105"/>
    <mergeCell ref="D38:F38"/>
    <mergeCell ref="B57:D57"/>
    <mergeCell ref="B159:L160"/>
    <mergeCell ref="B232:L232"/>
    <mergeCell ref="B102:D102"/>
    <mergeCell ref="B4:L4"/>
    <mergeCell ref="B5:L5"/>
    <mergeCell ref="B6:L6"/>
    <mergeCell ref="B94:D94"/>
    <mergeCell ref="B95:D95"/>
    <mergeCell ref="B96:D96"/>
    <mergeCell ref="B99:D99"/>
    <mergeCell ref="B100:D100"/>
    <mergeCell ref="B101:D101"/>
    <mergeCell ref="B69:D69"/>
    <mergeCell ref="B71:D71"/>
    <mergeCell ref="B58:D58"/>
    <mergeCell ref="B62:D62"/>
    <mergeCell ref="B66:D66"/>
    <mergeCell ref="B70:D70"/>
    <mergeCell ref="B68:L68"/>
    <mergeCell ref="B53:D53"/>
    <mergeCell ref="D37:F37"/>
    <mergeCell ref="B8:L8"/>
    <mergeCell ref="B9:L9"/>
    <mergeCell ref="B147:F147"/>
    <mergeCell ref="B186:D186"/>
    <mergeCell ref="B249:L256"/>
    <mergeCell ref="F222:G222"/>
    <mergeCell ref="B171:D171"/>
    <mergeCell ref="B172:D172"/>
    <mergeCell ref="B120:D120"/>
    <mergeCell ref="B236:C236"/>
    <mergeCell ref="F225:G225"/>
    <mergeCell ref="F226:G226"/>
    <mergeCell ref="C225:E225"/>
    <mergeCell ref="C227:E227"/>
    <mergeCell ref="B155:L155"/>
    <mergeCell ref="F224:G224"/>
    <mergeCell ref="C224:E224"/>
    <mergeCell ref="B176:D176"/>
    <mergeCell ref="B177:D177"/>
    <mergeCell ref="B187:D187"/>
    <mergeCell ref="B191:D191"/>
    <mergeCell ref="B174:L175"/>
    <mergeCell ref="B246:L247"/>
    <mergeCell ref="B218:L218"/>
    <mergeCell ref="B131:D131"/>
    <mergeCell ref="B210:F210"/>
    <mergeCell ref="B238:L239"/>
    <mergeCell ref="B208:F208"/>
    <mergeCell ref="D242:E242"/>
    <mergeCell ref="B111:D111"/>
    <mergeCell ref="B178:D178"/>
    <mergeCell ref="B181:D181"/>
    <mergeCell ref="B148:F148"/>
    <mergeCell ref="B169:L170"/>
    <mergeCell ref="B109:D109"/>
    <mergeCell ref="B128:L128"/>
    <mergeCell ref="B127:D127"/>
    <mergeCell ref="E127:L127"/>
    <mergeCell ref="B156:L156"/>
    <mergeCell ref="B173:D173"/>
    <mergeCell ref="B121:D121"/>
    <mergeCell ref="B124:D124"/>
    <mergeCell ref="B125:D125"/>
    <mergeCell ref="B126:D126"/>
    <mergeCell ref="B153:L153"/>
    <mergeCell ref="B219:L219"/>
    <mergeCell ref="B230:L230"/>
    <mergeCell ref="B144:F144"/>
    <mergeCell ref="B145:F145"/>
    <mergeCell ref="B146:F146"/>
    <mergeCell ref="B116:D116"/>
    <mergeCell ref="B119:D119"/>
    <mergeCell ref="B205:L206"/>
    <mergeCell ref="B129:D129"/>
    <mergeCell ref="B130:D130"/>
    <mergeCell ref="B76:F76"/>
    <mergeCell ref="B78:F78"/>
    <mergeCell ref="B77:F77"/>
    <mergeCell ref="B79:F79"/>
    <mergeCell ref="B80:F80"/>
    <mergeCell ref="B123:L123"/>
    <mergeCell ref="B122:D122"/>
    <mergeCell ref="E122:L122"/>
    <mergeCell ref="E102:L102"/>
    <mergeCell ref="B108:L108"/>
    <mergeCell ref="B107:D107"/>
    <mergeCell ref="E107:L107"/>
    <mergeCell ref="B113:L113"/>
    <mergeCell ref="B112:D112"/>
    <mergeCell ref="E112:L112"/>
    <mergeCell ref="B118:L118"/>
    <mergeCell ref="B117:D117"/>
    <mergeCell ref="E117:L117"/>
    <mergeCell ref="B201:D201"/>
    <mergeCell ref="B202:D202"/>
    <mergeCell ref="B203:D203"/>
    <mergeCell ref="B65:D65"/>
    <mergeCell ref="B98:L98"/>
    <mergeCell ref="B97:D97"/>
    <mergeCell ref="B31:C33"/>
    <mergeCell ref="D39:F39"/>
    <mergeCell ref="B73:L74"/>
    <mergeCell ref="B49:L49"/>
    <mergeCell ref="B55:D55"/>
    <mergeCell ref="B51:D51"/>
    <mergeCell ref="B40:C42"/>
    <mergeCell ref="D40:F40"/>
    <mergeCell ref="D41:F41"/>
    <mergeCell ref="D42:F42"/>
    <mergeCell ref="B59:D59"/>
    <mergeCell ref="B60:L60"/>
    <mergeCell ref="B64:L64"/>
    <mergeCell ref="B61:D61"/>
    <mergeCell ref="B56:L56"/>
    <mergeCell ref="B54:D54"/>
    <mergeCell ref="B136:D136"/>
    <mergeCell ref="B137:D137"/>
    <mergeCell ref="E137:L137"/>
    <mergeCell ref="B199:L200"/>
    <mergeCell ref="B179:L180"/>
    <mergeCell ref="B152:L152"/>
    <mergeCell ref="B158:D158"/>
    <mergeCell ref="B161:D161"/>
    <mergeCell ref="B162:D162"/>
    <mergeCell ref="B163:D163"/>
    <mergeCell ref="B166:D166"/>
    <mergeCell ref="B142:F142"/>
    <mergeCell ref="B143:F143"/>
    <mergeCell ref="B167:D167"/>
    <mergeCell ref="B168:D168"/>
    <mergeCell ref="B149:F149"/>
    <mergeCell ref="B139:L140"/>
    <mergeCell ref="B114:D114"/>
    <mergeCell ref="B115:D115"/>
    <mergeCell ref="B110:D110"/>
    <mergeCell ref="B91:D91"/>
    <mergeCell ref="B92:L93"/>
    <mergeCell ref="B106:D106"/>
    <mergeCell ref="B135:D135"/>
    <mergeCell ref="B132:D132"/>
    <mergeCell ref="E132:L132"/>
    <mergeCell ref="B133:L133"/>
    <mergeCell ref="B134:D134"/>
  </mergeCells>
  <conditionalFormatting sqref="F242:G242">
    <cfRule type="cellIs" dxfId="47" priority="1" operator="equal">
      <formula>"Error"</formula>
    </cfRule>
  </conditionalFormatting>
  <conditionalFormatting sqref="G77:I79 G81:I83 G143:I145 G147:I149 G213:I215">
    <cfRule type="cellIs" dxfId="46" priority="5" operator="equal">
      <formula>"Error"</formula>
    </cfRule>
  </conditionalFormatting>
  <conditionalFormatting sqref="G209:I211">
    <cfRule type="cellIs" dxfId="45"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A7A9B5A4-3971-4DB3-B550-79AB13F3993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BEE76FD3-4952-47B9-9EA6-A45DCD06B10D}">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94B16BB4-2376-458D-88ED-0A71BC91376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027B1B71-C8B1-43D5-9040-15650B9A865C}">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71724-483A-4EBD-BBFF-859BE8F08409}">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hFSd4SGlSKp2vBQM2c9/tt/3liRNx24dWHaix8NmAXRW34k2ycaHSWNLi7P3BLy4+QMGeHeVq7eLRBrwDovyw==" saltValue="WQ98F7C7HUm5B1C/7fiCQg=="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44" priority="1" operator="equal">
      <formula>"Error"</formula>
    </cfRule>
  </conditionalFormatting>
  <conditionalFormatting sqref="G77:I79 G81:I83 G143:I145 G147:I149 G213:I215">
    <cfRule type="cellIs" dxfId="43" priority="3" operator="equal">
      <formula>"Error"</formula>
    </cfRule>
  </conditionalFormatting>
  <conditionalFormatting sqref="G209:I211">
    <cfRule type="cellIs" dxfId="42"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A279E075-B911-4BF8-A225-B01C2C6CE729}">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65BA3DD5-840B-4907-84F4-76C1C974C3C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A0543CAB-70FA-470E-BCA2-4BE2F04D43B0}">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A158F48-EA63-4427-B3BA-04E6948A8F6F}">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6DCC-7D98-4F9B-A042-EB8A0E8E1E34}">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YF96B1WdSAaEX1qa1pVWb7o9jBiMiAdVR3wD+OEYg1IZw6JPsAWbnGfVCmLpVlTSmyYIVpyJWOqz3ddTsjEunQ==" saltValue="3Nycn0FGlf3naf98HvQb7A=="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41" priority="1" operator="equal">
      <formula>"Error"</formula>
    </cfRule>
  </conditionalFormatting>
  <conditionalFormatting sqref="G77:I79 G81:I83 G143:I145 G147:I149 G213:I215">
    <cfRule type="cellIs" dxfId="40" priority="3" operator="equal">
      <formula>"Error"</formula>
    </cfRule>
  </conditionalFormatting>
  <conditionalFormatting sqref="G209:I211">
    <cfRule type="cellIs" dxfId="39"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621D774B-83B5-4EE3-93A1-F9199810625C}">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5841096E-4038-4C77-90BA-29CBA308326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016DE5ED-37B1-41A2-AC41-89579DF1480F}">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C8C9A0D8-DDB2-4EF4-BEBE-9AC2DB5B8467}">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12293-CB9D-4762-B9F2-1F76BB7E6A37}">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9OyvBNaYuN6PqCz5f+qmUeO0Kcpuqa3ByTkmgoC/ofEd26zxOM7PHMvjieolxofGaxfN1tuwsK6lwhcy3XGOnQ==" saltValue="ebWcKou3IEXbkVQYWxYASQ=="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38" priority="1" operator="equal">
      <formula>"Error"</formula>
    </cfRule>
  </conditionalFormatting>
  <conditionalFormatting sqref="G77:I79 G81:I83 G143:I145 G147:I149 G213:I215">
    <cfRule type="cellIs" dxfId="37" priority="3" operator="equal">
      <formula>"Error"</formula>
    </cfRule>
  </conditionalFormatting>
  <conditionalFormatting sqref="G209:I211">
    <cfRule type="cellIs" dxfId="36"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5E21EE0C-D970-431E-972B-D21585870A2E}">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57AC3C3D-63CF-4EEB-BC1F-01D57F3AE27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FD57B897-8584-4204-B146-CEF783F1DE65}">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9C4BE0CC-BF63-4517-947D-1FF9852EDC31}">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1715-6B7C-40A6-AF12-380155101EC2}">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iR1rvebvAB2ZngcpE5dYX+W+perqVpBUeb3XsXRh7cpZ0Foqprjp2U5BGg4sldXcNBohDFqsaMmA3sUlS1PjYA==" saltValue="IFjmolJJMA7+Olau1DgD4A=="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35" priority="1" operator="equal">
      <formula>"Error"</formula>
    </cfRule>
  </conditionalFormatting>
  <conditionalFormatting sqref="G77:I79 G81:I83 G143:I145 G147:I149 G213:I215">
    <cfRule type="cellIs" dxfId="34" priority="3" operator="equal">
      <formula>"Error"</formula>
    </cfRule>
  </conditionalFormatting>
  <conditionalFormatting sqref="G209:I211">
    <cfRule type="cellIs" dxfId="33"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29B22D71-B82A-4175-92AF-BD55704FEBE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468D8891-F51C-46EA-BF0B-F6EDEDD3DA0A}">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8495C94F-E2E8-4B79-88AA-A2ECAAEF240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B87249D2-31BF-491F-8BCE-460169AD9A87}">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C18D-3DD9-4ACB-A749-B60E1027C775}">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w1IkmKFlLJvrn2Phc6d7jDvHrLlE4k1njXhUtUaldMh/jekCjatopX+oYWKs1cKA1kOuT7fGC1wQ1KMsPf0btQ==" saltValue="9e020NLz0OBe8ds2uzIc4A=="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32" priority="1" operator="equal">
      <formula>"Error"</formula>
    </cfRule>
  </conditionalFormatting>
  <conditionalFormatting sqref="G77:I79 G81:I83 G143:I145 G147:I149 G213:I215">
    <cfRule type="cellIs" dxfId="31" priority="3" operator="equal">
      <formula>"Error"</formula>
    </cfRule>
  </conditionalFormatting>
  <conditionalFormatting sqref="G209:I211">
    <cfRule type="cellIs" dxfId="30"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AA0CC4A8-EDB4-4971-BBAF-A6AFC194B450}">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8AE44670-587F-4979-A1EF-F9E5FAE37045}">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A8CBD873-B44D-404C-A0F4-5C0FBFAA2028}">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FFA1DBC8-7FA0-4CD4-B64B-0091A35EF5D5}">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ECA6D-E34D-4E57-912C-E17F423FFA50}">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HvjKzt4QqzUM0B7RqMts4hln9P8mhyFy/skF/x0sX2rEeMSjtQ7y9MsaCAKcbZuKpl4nPWK9qtZoknzBi/ZRPQ==" saltValue="4/jdMfRvaFIJ1OEstDIblg=="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9" priority="1" operator="equal">
      <formula>"Error"</formula>
    </cfRule>
  </conditionalFormatting>
  <conditionalFormatting sqref="G77:I79 G81:I83 G143:I145 G147:I149 G213:I215">
    <cfRule type="cellIs" dxfId="28" priority="3" operator="equal">
      <formula>"Error"</formula>
    </cfRule>
  </conditionalFormatting>
  <conditionalFormatting sqref="G209:I211">
    <cfRule type="cellIs" dxfId="27"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D5F69093-C123-4DBC-82BC-7E7CBE3C5066}">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8759C8EA-63A6-4D4D-8898-FD13770A0414}">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5DCFF44E-235D-4123-A223-A281F82F84D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EC5529AE-199D-48CB-9D3A-5679D0C50888}">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9517-07BC-45AA-BCA4-7F44950E00E3}">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2f7G5pAOmpEYTssZbXCr54W0w1uJIZTRtDnMdHfYHGxz4aBjkTvDZ64B5FTgEr9Klw9ijfR1q2hdW+OqcGAvog==" saltValue="e13ockNzSTggxyjBJuKfcw=="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6" priority="1" operator="equal">
      <formula>"Error"</formula>
    </cfRule>
  </conditionalFormatting>
  <conditionalFormatting sqref="G77:I79 G81:I83 G143:I145 G147:I149 G213:I215">
    <cfRule type="cellIs" dxfId="25" priority="3" operator="equal">
      <formula>"Error"</formula>
    </cfRule>
  </conditionalFormatting>
  <conditionalFormatting sqref="G209:I211">
    <cfRule type="cellIs" dxfId="24"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F078B102-38C5-493A-BA9C-DDE058223AEA}">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EAD8BE87-F96E-4984-AA10-25315633A6C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F578F237-C4AD-4CF4-AA09-43398D03405D}">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E72C2074-496B-437C-AD19-6F5E1151C3B4}">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1AFFF-C3A0-4BA9-9D69-2E2E7F3149FF}">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5j6INjZyqNLyrew/pmN+3DGUhlHMMW9vSuPyeMboWzePpMVrh9hKTBXTyTv8ygmPRfYlNNTZtXjsxTw6mM1Xiw==" saltValue="aZQBWsTwjZUXlG3DxOT8ag=="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3" priority="1" operator="equal">
      <formula>"Error"</formula>
    </cfRule>
  </conditionalFormatting>
  <conditionalFormatting sqref="G77:I79 G81:I83 G143:I145 G147:I149 G213:I215">
    <cfRule type="cellIs" dxfId="22" priority="3" operator="equal">
      <formula>"Error"</formula>
    </cfRule>
  </conditionalFormatting>
  <conditionalFormatting sqref="G209:I211">
    <cfRule type="cellIs" dxfId="21" priority="2"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46AC2460-59FB-4702-9F03-18D718B3358F}">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372C6F6A-E7FA-4E5E-BA17-608F93C6CFA4}">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77E48630-F78C-4D23-AEC5-375AAB4C988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926CDC20-06F6-45B1-AECC-CB7EFED4DF11}">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A43F-7638-4573-8E25-1D19685B7C3C}">
  <sheetPr>
    <tabColor rgb="FF92D050"/>
    <pageSetUpPr fitToPage="1"/>
  </sheetPr>
  <dimension ref="A1:S257"/>
  <sheetViews>
    <sheetView showGridLines="0" zoomScaleNormal="10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IF(Intro!$G$21="English",O10,P10)</f>
        <v>Use one numbered "Imp-Exp" tab for each exporter your firm imported from. To acquire additional "Imp-Exp" tabs, contact a case analyst identified on the "Intro" tab.</v>
      </c>
      <c r="C10" s="600"/>
      <c r="D10" s="600"/>
      <c r="E10" s="600"/>
      <c r="F10" s="600"/>
      <c r="G10" s="600"/>
      <c r="H10" s="600"/>
      <c r="I10" s="600"/>
      <c r="J10" s="600"/>
      <c r="K10" s="600"/>
      <c r="L10" s="601"/>
      <c r="M10" s="18"/>
      <c r="N10" s="18"/>
      <c r="O10" s="9" t="s">
        <v>324</v>
      </c>
      <c r="P10" s="9" t="s">
        <v>323</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IF(Intro!$G$21="English",O17,P17)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t="s">
        <v>255</v>
      </c>
      <c r="P17" s="14" t="s">
        <v>256</v>
      </c>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58" t="str">
        <f>Variables!D47</f>
        <v>China</v>
      </c>
      <c r="H22" s="758"/>
      <c r="I22" s="758"/>
      <c r="J22" s="758"/>
      <c r="K22" s="758"/>
      <c r="L22" s="63"/>
      <c r="M22" s="9"/>
      <c r="O22" s="9" t="s">
        <v>498</v>
      </c>
      <c r="P22" s="9" t="s">
        <v>499</v>
      </c>
    </row>
    <row r="23" spans="1:16" ht="15.75" x14ac:dyDescent="0.25">
      <c r="B23" s="760" t="str">
        <f>IF(Intro!$G$21="English",O23,P23)</f>
        <v xml:space="preserve">Exporter name: </v>
      </c>
      <c r="C23" s="761"/>
      <c r="D23" s="761"/>
      <c r="E23" s="761"/>
      <c r="F23" s="761"/>
      <c r="G23" s="759"/>
      <c r="H23" s="759"/>
      <c r="I23" s="759"/>
      <c r="J23" s="759"/>
      <c r="K23" s="759"/>
      <c r="L23" s="63"/>
      <c r="M23" s="9"/>
      <c r="O23" s="9" t="s">
        <v>163</v>
      </c>
      <c r="P23" s="9" t="s">
        <v>164</v>
      </c>
    </row>
    <row r="24" spans="1:16" x14ac:dyDescent="0.25">
      <c r="B24" s="108"/>
      <c r="C24" s="109"/>
      <c r="D24" s="109"/>
      <c r="E24" s="109"/>
      <c r="F24" s="109"/>
      <c r="G24" s="34"/>
      <c r="H24" s="34"/>
      <c r="I24" s="34"/>
      <c r="J24" s="34"/>
      <c r="K24" s="34"/>
      <c r="L24" s="16"/>
      <c r="M24" s="9"/>
    </row>
    <row r="25" spans="1:16" x14ac:dyDescent="0.25">
      <c r="B25" s="108"/>
      <c r="C25" s="109"/>
      <c r="D25" s="109"/>
      <c r="E25" s="109"/>
      <c r="F25" s="109"/>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756" t="str">
        <f>IF(Intro!$G$21="English",O27,P27)</f>
        <v>Imports</v>
      </c>
      <c r="C27" s="757"/>
      <c r="D27" s="755" t="str">
        <f>IF(Intro!$G$21="English",Variables!$B$23,Variables!$C$23)</f>
        <v>MSF</v>
      </c>
      <c r="E27" s="755"/>
      <c r="F27" s="755"/>
      <c r="G27" s="110"/>
      <c r="H27" s="110"/>
      <c r="I27" s="110"/>
      <c r="J27" s="110"/>
      <c r="K27" s="104"/>
      <c r="L27" s="66"/>
      <c r="M27" s="9"/>
      <c r="O27" s="9" t="s">
        <v>89</v>
      </c>
      <c r="P27" s="9" t="s">
        <v>165</v>
      </c>
    </row>
    <row r="28" spans="1:16" x14ac:dyDescent="0.25">
      <c r="B28" s="756"/>
      <c r="C28" s="757"/>
      <c r="D28" s="755" t="str">
        <f>IF(Intro!$G$21="English",O28,P28)</f>
        <v>net delivered purchase value (CAD)</v>
      </c>
      <c r="E28" s="755"/>
      <c r="F28" s="755"/>
      <c r="G28" s="110"/>
      <c r="H28" s="110"/>
      <c r="I28" s="110"/>
      <c r="J28" s="110"/>
      <c r="K28" s="104"/>
      <c r="L28" s="66"/>
      <c r="M28" s="9"/>
      <c r="O28" s="9" t="s">
        <v>326</v>
      </c>
      <c r="P28" s="9" t="s">
        <v>325</v>
      </c>
    </row>
    <row r="29" spans="1:16" x14ac:dyDescent="0.25">
      <c r="B29" s="756"/>
      <c r="C29" s="757"/>
      <c r="D29" s="755" t="str">
        <f>"$ / "&amp;IF(Intro!$G$21="English",Variables!$B$24,Variables!$C$24)</f>
        <v>$ / MSF</v>
      </c>
      <c r="E29" s="755"/>
      <c r="F29" s="755"/>
      <c r="G29" s="391" t="str">
        <f>IF(G27=0,"-",G28/G27)</f>
        <v>-</v>
      </c>
      <c r="H29" s="391" t="str">
        <f>IF(H27=0,"-",H28/H27)</f>
        <v>-</v>
      </c>
      <c r="I29" s="391" t="str">
        <f t="shared" ref="I29:K29" si="0">IF(I27=0,"-",I28/I27)</f>
        <v>-</v>
      </c>
      <c r="J29" s="391" t="str">
        <f t="shared" si="0"/>
        <v>-</v>
      </c>
      <c r="K29" s="391" t="str">
        <f t="shared" si="0"/>
        <v>-</v>
      </c>
      <c r="L29" s="66"/>
      <c r="M29" s="9"/>
    </row>
    <row r="30" spans="1:16" s="10" customFormat="1" x14ac:dyDescent="0.25">
      <c r="A30" s="31"/>
      <c r="B30" s="773" t="str">
        <f>IF(Intro!$G$21="English",O30,P30)</f>
        <v>Sales of imports in Canada</v>
      </c>
      <c r="C30" s="774"/>
      <c r="D30" s="774"/>
      <c r="E30" s="774"/>
      <c r="F30" s="774"/>
      <c r="G30" s="774"/>
      <c r="H30" s="774"/>
      <c r="I30" s="774"/>
      <c r="J30" s="774"/>
      <c r="K30" s="774"/>
      <c r="L30" s="66"/>
      <c r="O30" s="25" t="s">
        <v>511</v>
      </c>
      <c r="P30" s="10" t="s">
        <v>512</v>
      </c>
    </row>
    <row r="31" spans="1:16" x14ac:dyDescent="0.25">
      <c r="B31" s="420" t="str">
        <f>IF(Intro!$G$21="English",O31,P31)</f>
        <v>Sales to distributors in Canada</v>
      </c>
      <c r="C31" s="456"/>
      <c r="D31" s="755" t="str">
        <f>D27</f>
        <v>MSF</v>
      </c>
      <c r="E31" s="755"/>
      <c r="F31" s="755"/>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55" t="str">
        <f>IF(Intro!$G$21="English",O32,P32)</f>
        <v>net delivered selling value (CAD)</v>
      </c>
      <c r="E32" s="755"/>
      <c r="F32" s="755"/>
      <c r="G32" s="110"/>
      <c r="H32" s="110"/>
      <c r="I32" s="110"/>
      <c r="J32" s="110"/>
      <c r="K32" s="104"/>
      <c r="L32" s="66"/>
      <c r="M32" s="9"/>
      <c r="O32" s="9" t="s">
        <v>328</v>
      </c>
      <c r="P32" s="9" t="s">
        <v>327</v>
      </c>
    </row>
    <row r="33" spans="1:16" ht="15" thickBot="1" x14ac:dyDescent="0.3">
      <c r="B33" s="731"/>
      <c r="C33" s="732"/>
      <c r="D33" s="733" t="str">
        <f>D29</f>
        <v>$ / MSF</v>
      </c>
      <c r="E33" s="733"/>
      <c r="F33" s="733"/>
      <c r="G33" s="391" t="str">
        <f>IF(G31=0,"-",G32/G31)</f>
        <v>-</v>
      </c>
      <c r="H33" s="391" t="str">
        <f>IF(H31=0,"-",H32/H31)</f>
        <v>-</v>
      </c>
      <c r="I33" s="391" t="str">
        <f t="shared" ref="I33:K33" si="1">IF(I31=0,"-",I32/I31)</f>
        <v>-</v>
      </c>
      <c r="J33" s="391" t="str">
        <f t="shared" si="1"/>
        <v>-</v>
      </c>
      <c r="K33" s="391" t="str">
        <f t="shared" si="1"/>
        <v>-</v>
      </c>
      <c r="L33" s="66"/>
      <c r="M33" s="9"/>
    </row>
    <row r="34" spans="1:16" x14ac:dyDescent="0.25">
      <c r="B34" s="762" t="str">
        <f>IF(Intro!$G$21="English",O34,P34)</f>
        <v>Sales to end users/OEM in Canada</v>
      </c>
      <c r="C34" s="763"/>
      <c r="D34" s="754" t="str">
        <f t="shared" ref="D34:D39" si="2">D31</f>
        <v>MSF</v>
      </c>
      <c r="E34" s="754"/>
      <c r="F34" s="754"/>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55" t="str">
        <f t="shared" si="2"/>
        <v>net delivered selling value (CAD)</v>
      </c>
      <c r="E35" s="755"/>
      <c r="F35" s="755"/>
      <c r="G35" s="110"/>
      <c r="H35" s="110"/>
      <c r="I35" s="110"/>
      <c r="J35" s="110"/>
      <c r="K35" s="104"/>
      <c r="L35" s="66"/>
      <c r="M35" s="9"/>
    </row>
    <row r="36" spans="1:16" ht="15" thickBot="1" x14ac:dyDescent="0.3">
      <c r="B36" s="731"/>
      <c r="C36" s="732"/>
      <c r="D36" s="733" t="str">
        <f t="shared" si="2"/>
        <v>$ / MSF</v>
      </c>
      <c r="E36" s="733"/>
      <c r="F36" s="733"/>
      <c r="G36" s="391" t="str">
        <f>IF(G34=0,"-",G35/G34)</f>
        <v>-</v>
      </c>
      <c r="H36" s="391" t="str">
        <f>IF(H34=0,"-",H35/H34)</f>
        <v>-</v>
      </c>
      <c r="I36" s="391" t="str">
        <f t="shared" ref="I36:K36" si="3">IF(I34=0,"-",I35/I34)</f>
        <v>-</v>
      </c>
      <c r="J36" s="391" t="str">
        <f t="shared" si="3"/>
        <v>-</v>
      </c>
      <c r="K36" s="391" t="str">
        <f t="shared" si="3"/>
        <v>-</v>
      </c>
      <c r="L36" s="66"/>
      <c r="M36" s="9"/>
    </row>
    <row r="37" spans="1:16" x14ac:dyDescent="0.25">
      <c r="B37" s="762" t="str">
        <f>IF(Intro!$G$21="English",O37,P37)</f>
        <v>Sales to retailers in Canada</v>
      </c>
      <c r="C37" s="763"/>
      <c r="D37" s="754" t="str">
        <f t="shared" si="2"/>
        <v>MSF</v>
      </c>
      <c r="E37" s="754"/>
      <c r="F37" s="754"/>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55" t="str">
        <f t="shared" si="2"/>
        <v>net delivered selling value (CAD)</v>
      </c>
      <c r="E38" s="755"/>
      <c r="F38" s="755"/>
      <c r="G38" s="110"/>
      <c r="H38" s="110"/>
      <c r="I38" s="110"/>
      <c r="J38" s="110"/>
      <c r="K38" s="104"/>
      <c r="L38" s="66"/>
      <c r="M38" s="9"/>
    </row>
    <row r="39" spans="1:16" ht="15" thickBot="1" x14ac:dyDescent="0.3">
      <c r="B39" s="731"/>
      <c r="C39" s="732"/>
      <c r="D39" s="733" t="str">
        <f t="shared" si="2"/>
        <v>$ / MSF</v>
      </c>
      <c r="E39" s="733"/>
      <c r="F39" s="733"/>
      <c r="G39" s="391" t="str">
        <f>IF(G37=0,"-",G38/G37)</f>
        <v>-</v>
      </c>
      <c r="H39" s="391" t="str">
        <f>IF(H37=0,"-",H38/H37)</f>
        <v>-</v>
      </c>
      <c r="I39" s="391" t="str">
        <f t="shared" ref="I39:K39" si="4">IF(I37=0,"-",I38/I37)</f>
        <v>-</v>
      </c>
      <c r="J39" s="391" t="str">
        <f t="shared" si="4"/>
        <v>-</v>
      </c>
      <c r="K39" s="391" t="str">
        <f t="shared" si="4"/>
        <v>-</v>
      </c>
      <c r="L39" s="66"/>
      <c r="M39" s="9"/>
    </row>
    <row r="40" spans="1:16" x14ac:dyDescent="0.25">
      <c r="B40" s="543" t="str">
        <f>IF(Intro!$G$21="English",O40,P40)</f>
        <v>Total sales of imports in Canada</v>
      </c>
      <c r="C40" s="544"/>
      <c r="D40" s="734" t="str">
        <f>D34</f>
        <v>MSF</v>
      </c>
      <c r="E40" s="734"/>
      <c r="F40" s="734"/>
      <c r="G40" s="112">
        <f>G31+G34+G37</f>
        <v>0</v>
      </c>
      <c r="H40" s="112">
        <f t="shared" ref="H40:K41" si="5">H31+H34+H37</f>
        <v>0</v>
      </c>
      <c r="I40" s="112">
        <f t="shared" si="5"/>
        <v>0</v>
      </c>
      <c r="J40" s="112">
        <f t="shared" si="5"/>
        <v>0</v>
      </c>
      <c r="K40" s="112">
        <f t="shared" si="5"/>
        <v>0</v>
      </c>
      <c r="L40" s="66"/>
      <c r="M40" s="9"/>
      <c r="O40" s="9" t="s">
        <v>513</v>
      </c>
      <c r="P40" s="9" t="s">
        <v>514</v>
      </c>
    </row>
    <row r="41" spans="1:16" x14ac:dyDescent="0.25">
      <c r="B41" s="539"/>
      <c r="C41" s="540"/>
      <c r="D41" s="735" t="str">
        <f>D35</f>
        <v>net delivered selling value (CAD)</v>
      </c>
      <c r="E41" s="735"/>
      <c r="F41" s="735"/>
      <c r="G41" s="111">
        <f>G32+G35+G38</f>
        <v>0</v>
      </c>
      <c r="H41" s="111">
        <f t="shared" si="5"/>
        <v>0</v>
      </c>
      <c r="I41" s="111">
        <f t="shared" si="5"/>
        <v>0</v>
      </c>
      <c r="J41" s="111">
        <f t="shared" si="5"/>
        <v>0</v>
      </c>
      <c r="K41" s="111">
        <f t="shared" si="5"/>
        <v>0</v>
      </c>
      <c r="L41" s="66"/>
      <c r="M41" s="9"/>
    </row>
    <row r="42" spans="1:16" x14ac:dyDescent="0.25">
      <c r="B42" s="539"/>
      <c r="C42" s="540"/>
      <c r="D42" s="735" t="str">
        <f>D36</f>
        <v>$ / MSF</v>
      </c>
      <c r="E42" s="735"/>
      <c r="F42" s="735"/>
      <c r="G42" s="123" t="str">
        <f>IF(G40=0,"-",G41/G40)</f>
        <v>-</v>
      </c>
      <c r="H42" s="123" t="str">
        <f>IF(H40=0,"-",H41/H40)</f>
        <v>-</v>
      </c>
      <c r="I42" s="123" t="str">
        <f>IF(I40=0,"-",I41/I40)</f>
        <v>-</v>
      </c>
      <c r="J42" s="123" t="str">
        <f t="shared" ref="J42:K42" si="6">IF(J40=0,"-",J41/J40)</f>
        <v>-</v>
      </c>
      <c r="K42" s="123"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30"/>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58"/>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IF(Intro!$G$21="English",O53,P53)</f>
        <v xml:space="preserve">Account 1 - </v>
      </c>
      <c r="C52" s="737"/>
      <c r="D52" s="737"/>
      <c r="E52" s="737"/>
      <c r="F52" s="737"/>
      <c r="G52" s="737"/>
      <c r="H52" s="737"/>
      <c r="I52" s="737"/>
      <c r="J52" s="737"/>
      <c r="K52" s="737"/>
      <c r="L52" s="738"/>
      <c r="M52" s="9"/>
      <c r="O52" s="17"/>
    </row>
    <row r="53" spans="2:16" x14ac:dyDescent="0.25">
      <c r="B53" s="706" t="str">
        <f>D$31</f>
        <v>MSF</v>
      </c>
      <c r="C53" s="707"/>
      <c r="D53" s="707"/>
      <c r="E53" s="114"/>
      <c r="F53" s="114"/>
      <c r="G53" s="114"/>
      <c r="H53" s="114"/>
      <c r="I53" s="114"/>
      <c r="J53" s="114"/>
      <c r="K53" s="114"/>
      <c r="L53" s="115"/>
      <c r="M53" s="9"/>
      <c r="O53" s="9" t="str">
        <f>"Account 1 - "&amp;Pro!C119</f>
        <v xml:space="preserve">Account 1 - </v>
      </c>
      <c r="P53" s="9" t="str">
        <f>"Client 1 - "&amp;Pro!C119</f>
        <v xml:space="preserve">Client 1 - </v>
      </c>
    </row>
    <row r="54" spans="2:16" x14ac:dyDescent="0.25">
      <c r="B54" s="706" t="str">
        <f>D$32</f>
        <v>net delivered selling value (CAD)</v>
      </c>
      <c r="C54" s="707"/>
      <c r="D54" s="707"/>
      <c r="E54" s="114"/>
      <c r="F54" s="114"/>
      <c r="G54" s="114"/>
      <c r="H54" s="114"/>
      <c r="I54" s="114"/>
      <c r="J54" s="114"/>
      <c r="K54" s="114"/>
      <c r="L54" s="115"/>
      <c r="M54" s="9"/>
    </row>
    <row r="55" spans="2:16" x14ac:dyDescent="0.25">
      <c r="B55" s="706" t="str">
        <f>D$33</f>
        <v>$ / MSF</v>
      </c>
      <c r="C55" s="707"/>
      <c r="D55" s="707"/>
      <c r="E55" s="390" t="str">
        <f>IF(E53=0,"-",E54/E53)</f>
        <v>-</v>
      </c>
      <c r="F55" s="390" t="str">
        <f t="shared" ref="F55:L55" si="7">IF(F53=0,"-",F54/F53)</f>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IF(Intro!$G$21="English",O57,P57)</f>
        <v xml:space="preserve">Account 2 - </v>
      </c>
      <c r="C56" s="737"/>
      <c r="D56" s="737"/>
      <c r="E56" s="737"/>
      <c r="F56" s="737"/>
      <c r="G56" s="737"/>
      <c r="H56" s="737"/>
      <c r="I56" s="737"/>
      <c r="J56" s="737"/>
      <c r="K56" s="737"/>
      <c r="L56" s="738"/>
      <c r="M56" s="9"/>
    </row>
    <row r="57" spans="2:16" x14ac:dyDescent="0.25">
      <c r="B57" s="706" t="str">
        <f>D$31</f>
        <v>MSF</v>
      </c>
      <c r="C57" s="707"/>
      <c r="D57" s="707"/>
      <c r="E57" s="114"/>
      <c r="F57" s="114"/>
      <c r="G57" s="114"/>
      <c r="H57" s="114"/>
      <c r="I57" s="114"/>
      <c r="J57" s="114"/>
      <c r="K57" s="114"/>
      <c r="L57" s="115"/>
      <c r="M57" s="9"/>
      <c r="O57" s="9" t="str">
        <f>"Account 2 - "&amp;Pro!C120</f>
        <v xml:space="preserve">Account 2 - </v>
      </c>
      <c r="P57" s="9" t="str">
        <f>"Client 2 - "&amp;Pro!C120</f>
        <v xml:space="preserve">Client 2 - </v>
      </c>
    </row>
    <row r="58" spans="2:16" x14ac:dyDescent="0.25">
      <c r="B58" s="706" t="str">
        <f>D$32</f>
        <v>net delivered selling value (CAD)</v>
      </c>
      <c r="C58" s="707"/>
      <c r="D58" s="707"/>
      <c r="E58" s="114"/>
      <c r="F58" s="114"/>
      <c r="G58" s="114"/>
      <c r="H58" s="114"/>
      <c r="I58" s="114"/>
      <c r="J58" s="114"/>
      <c r="K58" s="114"/>
      <c r="L58" s="115"/>
      <c r="M58" s="9"/>
    </row>
    <row r="59" spans="2:16" x14ac:dyDescent="0.25">
      <c r="B59" s="706" t="str">
        <f>D$33</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IF(Intro!$G$21="English",O61,P61)</f>
        <v xml:space="preserve">Account 3 - </v>
      </c>
      <c r="C60" s="737"/>
      <c r="D60" s="737"/>
      <c r="E60" s="737"/>
      <c r="F60" s="737"/>
      <c r="G60" s="737"/>
      <c r="H60" s="737"/>
      <c r="I60" s="737"/>
      <c r="J60" s="737"/>
      <c r="K60" s="737"/>
      <c r="L60" s="738"/>
      <c r="M60" s="9"/>
    </row>
    <row r="61" spans="2:16" x14ac:dyDescent="0.25">
      <c r="B61" s="706" t="str">
        <f>D$31</f>
        <v>MSF</v>
      </c>
      <c r="C61" s="707"/>
      <c r="D61" s="707"/>
      <c r="E61" s="114"/>
      <c r="F61" s="114"/>
      <c r="G61" s="114"/>
      <c r="H61" s="114"/>
      <c r="I61" s="114"/>
      <c r="J61" s="114"/>
      <c r="K61" s="114"/>
      <c r="L61" s="115"/>
      <c r="M61" s="9"/>
      <c r="O61" s="9" t="str">
        <f>"Account 3 - "&amp;Pro!C121</f>
        <v xml:space="preserve">Account 3 - </v>
      </c>
      <c r="P61" s="9" t="str">
        <f>"Client 3 - "&amp;Pro!C121</f>
        <v xml:space="preserve">Client 3 - </v>
      </c>
    </row>
    <row r="62" spans="2:16" x14ac:dyDescent="0.25">
      <c r="B62" s="706" t="str">
        <f>D$32</f>
        <v>net delivered selling value (CAD)</v>
      </c>
      <c r="C62" s="707"/>
      <c r="D62" s="707"/>
      <c r="E62" s="114"/>
      <c r="F62" s="114"/>
      <c r="G62" s="114"/>
      <c r="H62" s="114"/>
      <c r="I62" s="114"/>
      <c r="J62" s="114"/>
      <c r="K62" s="114"/>
      <c r="L62" s="115"/>
      <c r="M62" s="9"/>
    </row>
    <row r="63" spans="2:16" x14ac:dyDescent="0.25">
      <c r="B63" s="706" t="str">
        <f>D$33</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IF(Intro!$G$21="English",O65,P65)</f>
        <v xml:space="preserve">Account 4 - </v>
      </c>
      <c r="C64" s="737"/>
      <c r="D64" s="737"/>
      <c r="E64" s="737"/>
      <c r="F64" s="737"/>
      <c r="G64" s="737"/>
      <c r="H64" s="737"/>
      <c r="I64" s="737"/>
      <c r="J64" s="737"/>
      <c r="K64" s="737"/>
      <c r="L64" s="738"/>
      <c r="M64" s="9"/>
    </row>
    <row r="65" spans="2:19" x14ac:dyDescent="0.25">
      <c r="B65" s="706" t="str">
        <f>D$31</f>
        <v>MSF</v>
      </c>
      <c r="C65" s="707"/>
      <c r="D65" s="707"/>
      <c r="E65" s="114"/>
      <c r="F65" s="114"/>
      <c r="G65" s="114"/>
      <c r="H65" s="114"/>
      <c r="I65" s="114"/>
      <c r="J65" s="114"/>
      <c r="K65" s="114"/>
      <c r="L65" s="115"/>
      <c r="M65" s="9"/>
      <c r="O65" s="9" t="str">
        <f>"Account 4 - "&amp;Pro!C122</f>
        <v xml:space="preserve">Account 4 - </v>
      </c>
      <c r="P65" s="9" t="str">
        <f>"Client 4 - "&amp;Pro!C122</f>
        <v xml:space="preserve">Client 4 - </v>
      </c>
    </row>
    <row r="66" spans="2:19" x14ac:dyDescent="0.25">
      <c r="B66" s="706" t="str">
        <f>D$32</f>
        <v>net delivered selling value (CAD)</v>
      </c>
      <c r="C66" s="707"/>
      <c r="D66" s="707"/>
      <c r="E66" s="114"/>
      <c r="F66" s="114"/>
      <c r="G66" s="114"/>
      <c r="H66" s="114"/>
      <c r="I66" s="114"/>
      <c r="J66" s="114"/>
      <c r="K66" s="114"/>
      <c r="L66" s="115"/>
      <c r="M66" s="9"/>
    </row>
    <row r="67" spans="2:19" x14ac:dyDescent="0.25">
      <c r="B67" s="706" t="str">
        <f>D$33</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IF(Intro!$G$21="English",O69,P69)</f>
        <v xml:space="preserve">Account 5 - </v>
      </c>
      <c r="C68" s="737"/>
      <c r="D68" s="737"/>
      <c r="E68" s="737"/>
      <c r="F68" s="737"/>
      <c r="G68" s="737"/>
      <c r="H68" s="737"/>
      <c r="I68" s="737"/>
      <c r="J68" s="737"/>
      <c r="K68" s="737"/>
      <c r="L68" s="738"/>
      <c r="M68" s="9"/>
    </row>
    <row r="69" spans="2:19" x14ac:dyDescent="0.25">
      <c r="B69" s="706" t="str">
        <f>D$31</f>
        <v>MSF</v>
      </c>
      <c r="C69" s="707"/>
      <c r="D69" s="707"/>
      <c r="E69" s="114"/>
      <c r="F69" s="114"/>
      <c r="G69" s="114"/>
      <c r="H69" s="114"/>
      <c r="I69" s="114"/>
      <c r="J69" s="114"/>
      <c r="K69" s="114"/>
      <c r="L69" s="115"/>
      <c r="M69" s="9"/>
      <c r="O69" s="9" t="str">
        <f>"Account 5 - "&amp;Pro!C123</f>
        <v xml:space="preserve">Account 5 - </v>
      </c>
      <c r="P69" s="9" t="str">
        <f>"Client 5 - "&amp;Pro!C123</f>
        <v xml:space="preserve">Client 5 - </v>
      </c>
    </row>
    <row r="70" spans="2:19" x14ac:dyDescent="0.25">
      <c r="B70" s="706" t="str">
        <f>D$32</f>
        <v>net delivered selling value (CAD)</v>
      </c>
      <c r="C70" s="707"/>
      <c r="D70" s="707"/>
      <c r="E70" s="114"/>
      <c r="F70" s="114"/>
      <c r="G70" s="114"/>
      <c r="H70" s="114"/>
      <c r="I70" s="114"/>
      <c r="J70" s="114"/>
      <c r="K70" s="114"/>
      <c r="L70" s="115"/>
      <c r="M70" s="9"/>
    </row>
    <row r="71" spans="2:19" x14ac:dyDescent="0.25">
      <c r="B71" s="706" t="str">
        <f>D$33</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57"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58"/>
      <c r="D73" s="458"/>
      <c r="E73" s="458"/>
      <c r="F73" s="458"/>
      <c r="G73" s="458"/>
      <c r="H73" s="458"/>
      <c r="I73" s="458"/>
      <c r="J73" s="458"/>
      <c r="K73" s="458"/>
      <c r="L73" s="459"/>
      <c r="M73" s="9"/>
      <c r="O73" s="9" t="s">
        <v>728</v>
      </c>
      <c r="P73" s="9" t="s">
        <v>729</v>
      </c>
      <c r="S73" s="36"/>
    </row>
    <row r="74" spans="2:19" ht="33.75" customHeight="1" x14ac:dyDescent="0.25">
      <c r="B74" s="457"/>
      <c r="C74" s="458"/>
      <c r="D74" s="458"/>
      <c r="E74" s="458"/>
      <c r="F74" s="458"/>
      <c r="G74" s="458"/>
      <c r="H74" s="458"/>
      <c r="I74" s="458"/>
      <c r="J74" s="458"/>
      <c r="K74" s="458"/>
      <c r="L74" s="459"/>
      <c r="M74" s="9"/>
      <c r="S74" s="36"/>
    </row>
    <row r="75" spans="2:19" x14ac:dyDescent="0.25">
      <c r="B75" s="57"/>
      <c r="C75" s="58"/>
      <c r="D75" s="58"/>
      <c r="E75" s="28"/>
      <c r="F75" s="28"/>
      <c r="G75" s="28"/>
      <c r="H75" s="28"/>
      <c r="I75" s="28"/>
      <c r="J75" s="28"/>
      <c r="K75" s="28"/>
      <c r="L75" s="29"/>
      <c r="M75" s="9"/>
      <c r="N75" s="8"/>
      <c r="S75" s="36"/>
    </row>
    <row r="76" spans="2:19" ht="14.1" customHeight="1" x14ac:dyDescent="0.25">
      <c r="B76" s="722" t="str">
        <f>Variables!D64</f>
        <v>Verification - volume</v>
      </c>
      <c r="C76" s="723"/>
      <c r="D76" s="723"/>
      <c r="E76" s="723"/>
      <c r="F76" s="724"/>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171"/>
      <c r="K84" s="171"/>
      <c r="L84" s="172"/>
      <c r="M84" s="9"/>
    </row>
    <row r="85" spans="1:16" s="10" customFormat="1" x14ac:dyDescent="0.25">
      <c r="A85" s="7"/>
      <c r="B85" s="30"/>
      <c r="C85" s="30"/>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58"/>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D$27</f>
        <v>MSF</v>
      </c>
      <c r="C94" s="707"/>
      <c r="D94" s="707"/>
      <c r="E94" s="114"/>
      <c r="F94" s="114"/>
      <c r="G94" s="114"/>
      <c r="H94" s="114"/>
      <c r="I94" s="114"/>
      <c r="J94" s="114"/>
      <c r="K94" s="114"/>
      <c r="L94" s="115"/>
      <c r="M94" s="9"/>
    </row>
    <row r="95" spans="1:16" x14ac:dyDescent="0.25">
      <c r="B95" s="706" t="str">
        <f>D$28</f>
        <v>net delivered purchase value (CAD)</v>
      </c>
      <c r="C95" s="707"/>
      <c r="D95" s="707"/>
      <c r="E95" s="114"/>
      <c r="F95" s="114"/>
      <c r="G95" s="114"/>
      <c r="H95" s="114"/>
      <c r="I95" s="114"/>
      <c r="J95" s="114"/>
      <c r="K95" s="114"/>
      <c r="L95" s="115"/>
      <c r="M95" s="9"/>
    </row>
    <row r="96" spans="1:16" x14ac:dyDescent="0.25">
      <c r="B96" s="706" t="str">
        <f>D$29</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D$27</f>
        <v>MSF</v>
      </c>
      <c r="C99" s="707"/>
      <c r="D99" s="707"/>
      <c r="E99" s="114"/>
      <c r="F99" s="114"/>
      <c r="G99" s="114"/>
      <c r="H99" s="114"/>
      <c r="I99" s="114"/>
      <c r="J99" s="114"/>
      <c r="K99" s="114"/>
      <c r="L99" s="115"/>
      <c r="M99" s="9"/>
    </row>
    <row r="100" spans="2:16" x14ac:dyDescent="0.25">
      <c r="B100" s="706" t="str">
        <f>D$28</f>
        <v>net delivered purchase value (CAD)</v>
      </c>
      <c r="C100" s="707"/>
      <c r="D100" s="707"/>
      <c r="E100" s="114"/>
      <c r="F100" s="114"/>
      <c r="G100" s="114"/>
      <c r="H100" s="114"/>
      <c r="I100" s="114"/>
      <c r="J100" s="114"/>
      <c r="K100" s="114"/>
      <c r="L100" s="115"/>
      <c r="M100" s="9"/>
    </row>
    <row r="101" spans="2:16" x14ac:dyDescent="0.25">
      <c r="B101" s="706" t="str">
        <f>D$29</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D$27</f>
        <v>MSF</v>
      </c>
      <c r="C104" s="707"/>
      <c r="D104" s="707"/>
      <c r="E104" s="114"/>
      <c r="F104" s="114"/>
      <c r="G104" s="114"/>
      <c r="H104" s="114"/>
      <c r="I104" s="114"/>
      <c r="J104" s="114"/>
      <c r="K104" s="114"/>
      <c r="L104" s="115"/>
      <c r="M104" s="9"/>
    </row>
    <row r="105" spans="2:16" x14ac:dyDescent="0.25">
      <c r="B105" s="706" t="str">
        <f>D$28</f>
        <v>net delivered purchase value (CAD)</v>
      </c>
      <c r="C105" s="707"/>
      <c r="D105" s="707"/>
      <c r="E105" s="114"/>
      <c r="F105" s="114"/>
      <c r="G105" s="114"/>
      <c r="H105" s="114"/>
      <c r="I105" s="114"/>
      <c r="J105" s="114"/>
      <c r="K105" s="114"/>
      <c r="L105" s="115"/>
      <c r="M105" s="9"/>
    </row>
    <row r="106" spans="2:16" x14ac:dyDescent="0.25">
      <c r="B106" s="706" t="str">
        <f>D$29</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D$27</f>
        <v>MSF</v>
      </c>
      <c r="C109" s="707"/>
      <c r="D109" s="707"/>
      <c r="E109" s="114"/>
      <c r="F109" s="114"/>
      <c r="G109" s="114"/>
      <c r="H109" s="114"/>
      <c r="I109" s="114"/>
      <c r="J109" s="114"/>
      <c r="K109" s="114"/>
      <c r="L109" s="115"/>
      <c r="M109" s="9"/>
    </row>
    <row r="110" spans="2:16" x14ac:dyDescent="0.25">
      <c r="B110" s="706" t="str">
        <f>D$28</f>
        <v>net delivered purchase value (CAD)</v>
      </c>
      <c r="C110" s="707"/>
      <c r="D110" s="707"/>
      <c r="E110" s="114"/>
      <c r="F110" s="114"/>
      <c r="G110" s="114"/>
      <c r="H110" s="114"/>
      <c r="I110" s="114"/>
      <c r="J110" s="114"/>
      <c r="K110" s="114"/>
      <c r="L110" s="115"/>
      <c r="M110" s="9"/>
    </row>
    <row r="111" spans="2:16" x14ac:dyDescent="0.25">
      <c r="B111" s="706" t="str">
        <f>D$29</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D$27</f>
        <v>MSF</v>
      </c>
      <c r="C114" s="707"/>
      <c r="D114" s="707"/>
      <c r="E114" s="114"/>
      <c r="F114" s="114"/>
      <c r="G114" s="114"/>
      <c r="H114" s="114"/>
      <c r="I114" s="114"/>
      <c r="J114" s="114"/>
      <c r="K114" s="114"/>
      <c r="L114" s="115"/>
      <c r="M114" s="9"/>
    </row>
    <row r="115" spans="2:13" x14ac:dyDescent="0.25">
      <c r="B115" s="706" t="str">
        <f>D$28</f>
        <v>net delivered purchase value (CAD)</v>
      </c>
      <c r="C115" s="707"/>
      <c r="D115" s="707"/>
      <c r="E115" s="114"/>
      <c r="F115" s="114"/>
      <c r="G115" s="114"/>
      <c r="H115" s="114"/>
      <c r="I115" s="114"/>
      <c r="J115" s="114"/>
      <c r="K115" s="114"/>
      <c r="L115" s="115"/>
      <c r="M115" s="9"/>
    </row>
    <row r="116" spans="2:13" x14ac:dyDescent="0.25">
      <c r="B116" s="706" t="str">
        <f>D$29</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D$27</f>
        <v>MSF</v>
      </c>
      <c r="C119" s="707"/>
      <c r="D119" s="707"/>
      <c r="E119" s="114"/>
      <c r="F119" s="114"/>
      <c r="G119" s="114"/>
      <c r="H119" s="114"/>
      <c r="I119" s="114"/>
      <c r="J119" s="114"/>
      <c r="K119" s="114"/>
      <c r="L119" s="115"/>
      <c r="M119" s="9"/>
    </row>
    <row r="120" spans="2:13" x14ac:dyDescent="0.25">
      <c r="B120" s="706" t="str">
        <f>D$28</f>
        <v>net delivered purchase value (CAD)</v>
      </c>
      <c r="C120" s="707"/>
      <c r="D120" s="707"/>
      <c r="E120" s="114"/>
      <c r="F120" s="114"/>
      <c r="G120" s="114"/>
      <c r="H120" s="114"/>
      <c r="I120" s="114"/>
      <c r="J120" s="114"/>
      <c r="K120" s="114"/>
      <c r="L120" s="115"/>
      <c r="M120" s="9"/>
    </row>
    <row r="121" spans="2:13" x14ac:dyDescent="0.25">
      <c r="B121" s="706" t="str">
        <f>D$29</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D$27</f>
        <v>MSF</v>
      </c>
      <c r="C124" s="707"/>
      <c r="D124" s="707"/>
      <c r="E124" s="114"/>
      <c r="F124" s="114"/>
      <c r="G124" s="114"/>
      <c r="H124" s="114"/>
      <c r="I124" s="114"/>
      <c r="J124" s="114"/>
      <c r="K124" s="114"/>
      <c r="L124" s="115"/>
      <c r="M124" s="9"/>
    </row>
    <row r="125" spans="2:13" x14ac:dyDescent="0.25">
      <c r="B125" s="706" t="str">
        <f>D$28</f>
        <v>net delivered purchase value (CAD)</v>
      </c>
      <c r="C125" s="707"/>
      <c r="D125" s="707"/>
      <c r="E125" s="114"/>
      <c r="F125" s="114"/>
      <c r="G125" s="114"/>
      <c r="H125" s="114"/>
      <c r="I125" s="114"/>
      <c r="J125" s="114"/>
      <c r="K125" s="114"/>
      <c r="L125" s="115"/>
      <c r="M125" s="9"/>
    </row>
    <row r="126" spans="2:13" x14ac:dyDescent="0.25">
      <c r="B126" s="706" t="str">
        <f>D$29</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D$27</f>
        <v>MSF</v>
      </c>
      <c r="C129" s="707"/>
      <c r="D129" s="707"/>
      <c r="E129" s="114"/>
      <c r="F129" s="114"/>
      <c r="G129" s="114"/>
      <c r="H129" s="114"/>
      <c r="I129" s="114"/>
      <c r="J129" s="114"/>
      <c r="K129" s="114"/>
      <c r="L129" s="115"/>
      <c r="M129" s="9"/>
    </row>
    <row r="130" spans="2:19" x14ac:dyDescent="0.25">
      <c r="B130" s="706" t="str">
        <f>D$28</f>
        <v>net delivered purchase value (CAD)</v>
      </c>
      <c r="C130" s="707"/>
      <c r="D130" s="707"/>
      <c r="E130" s="114"/>
      <c r="F130" s="114"/>
      <c r="G130" s="114"/>
      <c r="H130" s="114"/>
      <c r="I130" s="114"/>
      <c r="J130" s="114"/>
      <c r="K130" s="114"/>
      <c r="L130" s="115"/>
      <c r="M130" s="9"/>
    </row>
    <row r="131" spans="2:19" x14ac:dyDescent="0.25">
      <c r="B131" s="706" t="str">
        <f>D$29</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D$27</f>
        <v>MSF</v>
      </c>
      <c r="C134" s="707"/>
      <c r="D134" s="707"/>
      <c r="E134" s="114"/>
      <c r="F134" s="114"/>
      <c r="G134" s="114"/>
      <c r="H134" s="114"/>
      <c r="I134" s="114"/>
      <c r="J134" s="114"/>
      <c r="K134" s="114"/>
      <c r="L134" s="115"/>
      <c r="M134" s="9"/>
    </row>
    <row r="135" spans="2:19" x14ac:dyDescent="0.25">
      <c r="B135" s="706" t="str">
        <f>D$28</f>
        <v>net delivered purchase value (CAD)</v>
      </c>
      <c r="C135" s="707"/>
      <c r="D135" s="707"/>
      <c r="E135" s="114"/>
      <c r="F135" s="114"/>
      <c r="G135" s="114"/>
      <c r="H135" s="114"/>
      <c r="I135" s="114"/>
      <c r="J135" s="114"/>
      <c r="K135" s="114"/>
      <c r="L135" s="115"/>
      <c r="M135" s="9"/>
    </row>
    <row r="136" spans="2:19" x14ac:dyDescent="0.25">
      <c r="B136" s="706" t="str">
        <f>D$29</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S138" s="36"/>
    </row>
    <row r="139" spans="2:19" x14ac:dyDescent="0.25">
      <c r="B139" s="457"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58"/>
      <c r="D139" s="458"/>
      <c r="E139" s="458"/>
      <c r="F139" s="458"/>
      <c r="G139" s="458"/>
      <c r="H139" s="458"/>
      <c r="I139" s="458"/>
      <c r="J139" s="458"/>
      <c r="K139" s="458"/>
      <c r="L139" s="459"/>
      <c r="M139" s="9"/>
      <c r="O139" s="9" t="s">
        <v>744</v>
      </c>
      <c r="P139" s="9" t="s">
        <v>746</v>
      </c>
      <c r="S139" s="36"/>
    </row>
    <row r="140" spans="2:19" ht="30" customHeight="1" x14ac:dyDescent="0.25">
      <c r="B140" s="457"/>
      <c r="C140" s="458"/>
      <c r="D140" s="458"/>
      <c r="E140" s="458"/>
      <c r="F140" s="458"/>
      <c r="G140" s="458"/>
      <c r="H140" s="458"/>
      <c r="I140" s="458"/>
      <c r="J140" s="458"/>
      <c r="K140" s="458"/>
      <c r="L140" s="459"/>
      <c r="M140" s="9"/>
      <c r="S140" s="36"/>
    </row>
    <row r="141" spans="2:19" x14ac:dyDescent="0.25">
      <c r="B141" s="57"/>
      <c r="C141" s="58"/>
      <c r="D141" s="58"/>
      <c r="E141" s="28"/>
      <c r="F141" s="28"/>
      <c r="G141" s="28"/>
      <c r="H141" s="28"/>
      <c r="I141" s="28"/>
      <c r="J141" s="28"/>
      <c r="K141" s="28"/>
      <c r="L141" s="29"/>
      <c r="M141" s="9"/>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9"/>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58"/>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D$31</f>
        <v>MSF</v>
      </c>
      <c r="C161" s="707"/>
      <c r="D161" s="707"/>
      <c r="E161" s="114"/>
      <c r="F161" s="114"/>
      <c r="G161" s="114"/>
      <c r="H161" s="114"/>
      <c r="I161" s="114"/>
      <c r="J161" s="114"/>
      <c r="K161" s="114"/>
      <c r="L161" s="115"/>
      <c r="M161" s="9"/>
    </row>
    <row r="162" spans="2:13" x14ac:dyDescent="0.25">
      <c r="B162" s="706" t="str">
        <f>D$32</f>
        <v>net delivered selling value (CAD)</v>
      </c>
      <c r="C162" s="707"/>
      <c r="D162" s="707"/>
      <c r="E162" s="114"/>
      <c r="F162" s="114"/>
      <c r="G162" s="114"/>
      <c r="H162" s="114"/>
      <c r="I162" s="114"/>
      <c r="J162" s="114"/>
      <c r="K162" s="114"/>
      <c r="L162" s="115"/>
      <c r="M162" s="9"/>
    </row>
    <row r="163" spans="2:13" x14ac:dyDescent="0.25">
      <c r="B163" s="706" t="str">
        <f>D$33</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D$31</f>
        <v>MSF</v>
      </c>
      <c r="C166" s="707"/>
      <c r="D166" s="707"/>
      <c r="E166" s="114"/>
      <c r="F166" s="114"/>
      <c r="G166" s="114"/>
      <c r="H166" s="114"/>
      <c r="I166" s="114"/>
      <c r="J166" s="114"/>
      <c r="K166" s="114"/>
      <c r="L166" s="115"/>
      <c r="M166" s="9"/>
    </row>
    <row r="167" spans="2:13" x14ac:dyDescent="0.25">
      <c r="B167" s="706" t="str">
        <f>D$32</f>
        <v>net delivered selling value (CAD)</v>
      </c>
      <c r="C167" s="707"/>
      <c r="D167" s="707"/>
      <c r="E167" s="114"/>
      <c r="F167" s="114"/>
      <c r="G167" s="114"/>
      <c r="H167" s="114"/>
      <c r="I167" s="114"/>
      <c r="J167" s="114"/>
      <c r="K167" s="114"/>
      <c r="L167" s="115"/>
      <c r="M167" s="9"/>
    </row>
    <row r="168" spans="2:13" x14ac:dyDescent="0.25">
      <c r="B168" s="706" t="str">
        <f>D$33</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D$31</f>
        <v>MSF</v>
      </c>
      <c r="C171" s="707"/>
      <c r="D171" s="707"/>
      <c r="E171" s="114"/>
      <c r="F171" s="114"/>
      <c r="G171" s="114"/>
      <c r="H171" s="114"/>
      <c r="I171" s="114"/>
      <c r="J171" s="114"/>
      <c r="K171" s="114"/>
      <c r="L171" s="115"/>
      <c r="M171" s="9"/>
    </row>
    <row r="172" spans="2:13" x14ac:dyDescent="0.25">
      <c r="B172" s="706" t="str">
        <f>D$32</f>
        <v>net delivered selling value (CAD)</v>
      </c>
      <c r="C172" s="707"/>
      <c r="D172" s="707"/>
      <c r="E172" s="114"/>
      <c r="F172" s="114"/>
      <c r="G172" s="114"/>
      <c r="H172" s="114"/>
      <c r="I172" s="114"/>
      <c r="J172" s="114"/>
      <c r="K172" s="114"/>
      <c r="L172" s="115"/>
      <c r="M172" s="9"/>
    </row>
    <row r="173" spans="2:13" x14ac:dyDescent="0.25">
      <c r="B173" s="706" t="str">
        <f>D$33</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D$31</f>
        <v>MSF</v>
      </c>
      <c r="C176" s="707"/>
      <c r="D176" s="707"/>
      <c r="E176" s="114"/>
      <c r="F176" s="114"/>
      <c r="G176" s="114"/>
      <c r="H176" s="114"/>
      <c r="I176" s="114"/>
      <c r="J176" s="114"/>
      <c r="K176" s="114"/>
      <c r="L176" s="115"/>
      <c r="M176" s="9"/>
    </row>
    <row r="177" spans="2:13" x14ac:dyDescent="0.25">
      <c r="B177" s="706" t="str">
        <f>D$32</f>
        <v>net delivered selling value (CAD)</v>
      </c>
      <c r="C177" s="707"/>
      <c r="D177" s="707"/>
      <c r="E177" s="114"/>
      <c r="F177" s="114"/>
      <c r="G177" s="114"/>
      <c r="H177" s="114"/>
      <c r="I177" s="114"/>
      <c r="J177" s="114"/>
      <c r="K177" s="114"/>
      <c r="L177" s="115"/>
      <c r="M177" s="9"/>
    </row>
    <row r="178" spans="2:13" x14ac:dyDescent="0.25">
      <c r="B178" s="706" t="str">
        <f>D$33</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 customHeight="1" x14ac:dyDescent="0.25">
      <c r="B180" s="714"/>
      <c r="C180" s="715"/>
      <c r="D180" s="715"/>
      <c r="E180" s="715"/>
      <c r="F180" s="715"/>
      <c r="G180" s="715"/>
      <c r="H180" s="715"/>
      <c r="I180" s="715"/>
      <c r="J180" s="715"/>
      <c r="K180" s="715"/>
      <c r="L180" s="716"/>
      <c r="M180" s="9"/>
    </row>
    <row r="181" spans="2:13" x14ac:dyDescent="0.25">
      <c r="B181" s="706" t="str">
        <f>D$31</f>
        <v>MSF</v>
      </c>
      <c r="C181" s="707"/>
      <c r="D181" s="707"/>
      <c r="E181" s="114"/>
      <c r="F181" s="114"/>
      <c r="G181" s="114"/>
      <c r="H181" s="114"/>
      <c r="I181" s="114"/>
      <c r="J181" s="114"/>
      <c r="K181" s="114"/>
      <c r="L181" s="115"/>
      <c r="M181" s="9"/>
    </row>
    <row r="182" spans="2:13" x14ac:dyDescent="0.25">
      <c r="B182" s="706" t="str">
        <f>D$32</f>
        <v>net delivered selling value (CAD)</v>
      </c>
      <c r="C182" s="707"/>
      <c r="D182" s="707"/>
      <c r="E182" s="114"/>
      <c r="F182" s="114"/>
      <c r="G182" s="114"/>
      <c r="H182" s="114"/>
      <c r="I182" s="114"/>
      <c r="J182" s="114"/>
      <c r="K182" s="114"/>
      <c r="L182" s="115"/>
      <c r="M182" s="9"/>
    </row>
    <row r="183" spans="2:13" x14ac:dyDescent="0.25">
      <c r="B183" s="706" t="str">
        <f>D$33</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D$31</f>
        <v>MSF</v>
      </c>
      <c r="C186" s="707"/>
      <c r="D186" s="707"/>
      <c r="E186" s="114"/>
      <c r="F186" s="114"/>
      <c r="G186" s="114"/>
      <c r="H186" s="114"/>
      <c r="I186" s="114"/>
      <c r="J186" s="114"/>
      <c r="K186" s="114"/>
      <c r="L186" s="115"/>
      <c r="M186" s="9"/>
    </row>
    <row r="187" spans="2:13" x14ac:dyDescent="0.25">
      <c r="B187" s="706" t="str">
        <f>D$32</f>
        <v>net delivered selling value (CAD)</v>
      </c>
      <c r="C187" s="707"/>
      <c r="D187" s="707"/>
      <c r="E187" s="114"/>
      <c r="F187" s="114"/>
      <c r="G187" s="114"/>
      <c r="H187" s="114"/>
      <c r="I187" s="114"/>
      <c r="J187" s="114"/>
      <c r="K187" s="114"/>
      <c r="L187" s="115"/>
      <c r="M187" s="9"/>
    </row>
    <row r="188" spans="2:13" x14ac:dyDescent="0.25">
      <c r="B188" s="706" t="str">
        <f>D$33</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D$31</f>
        <v>MSF</v>
      </c>
      <c r="C191" s="707"/>
      <c r="D191" s="707"/>
      <c r="E191" s="114"/>
      <c r="F191" s="114"/>
      <c r="G191" s="114"/>
      <c r="H191" s="114"/>
      <c r="I191" s="114"/>
      <c r="J191" s="114"/>
      <c r="K191" s="114"/>
      <c r="L191" s="115"/>
      <c r="M191" s="9"/>
    </row>
    <row r="192" spans="2:13" x14ac:dyDescent="0.25">
      <c r="B192" s="706" t="str">
        <f>D$32</f>
        <v>net delivered selling value (CAD)</v>
      </c>
      <c r="C192" s="707"/>
      <c r="D192" s="707"/>
      <c r="E192" s="114"/>
      <c r="F192" s="114"/>
      <c r="G192" s="114"/>
      <c r="H192" s="114"/>
      <c r="I192" s="114"/>
      <c r="J192" s="114"/>
      <c r="K192" s="114"/>
      <c r="L192" s="115"/>
      <c r="M192" s="9"/>
    </row>
    <row r="193" spans="2:19" x14ac:dyDescent="0.25">
      <c r="B193" s="706" t="str">
        <f>D$33</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D$31</f>
        <v>MSF</v>
      </c>
      <c r="C196" s="707"/>
      <c r="D196" s="707"/>
      <c r="E196" s="114"/>
      <c r="F196" s="114"/>
      <c r="G196" s="114"/>
      <c r="H196" s="114"/>
      <c r="I196" s="114"/>
      <c r="J196" s="114"/>
      <c r="K196" s="114"/>
      <c r="L196" s="115"/>
      <c r="M196" s="9"/>
    </row>
    <row r="197" spans="2:19" x14ac:dyDescent="0.25">
      <c r="B197" s="706" t="str">
        <f>D$32</f>
        <v>net delivered selling value (CAD)</v>
      </c>
      <c r="C197" s="707"/>
      <c r="D197" s="707"/>
      <c r="E197" s="114"/>
      <c r="F197" s="114"/>
      <c r="G197" s="114"/>
      <c r="H197" s="114"/>
      <c r="I197" s="114"/>
      <c r="J197" s="114"/>
      <c r="K197" s="114"/>
      <c r="L197" s="115"/>
      <c r="M197" s="9"/>
    </row>
    <row r="198" spans="2:19" x14ac:dyDescent="0.25">
      <c r="B198" s="706" t="str">
        <f>D$33</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D$31</f>
        <v>MSF</v>
      </c>
      <c r="C201" s="707"/>
      <c r="D201" s="707"/>
      <c r="E201" s="114"/>
      <c r="F201" s="114"/>
      <c r="G201" s="114"/>
      <c r="H201" s="114"/>
      <c r="I201" s="114"/>
      <c r="J201" s="114"/>
      <c r="K201" s="114"/>
      <c r="L201" s="115"/>
      <c r="M201" s="9"/>
    </row>
    <row r="202" spans="2:19" x14ac:dyDescent="0.25">
      <c r="B202" s="706" t="str">
        <f>D$32</f>
        <v>net delivered selling value (CAD)</v>
      </c>
      <c r="C202" s="707"/>
      <c r="D202" s="707"/>
      <c r="E202" s="114"/>
      <c r="F202" s="114"/>
      <c r="G202" s="114"/>
      <c r="H202" s="114"/>
      <c r="I202" s="114"/>
      <c r="J202" s="114"/>
      <c r="K202" s="114"/>
      <c r="L202" s="115"/>
      <c r="M202" s="9"/>
    </row>
    <row r="203" spans="2:19" x14ac:dyDescent="0.25">
      <c r="B203" s="706" t="str">
        <f>D$33</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S205" s="36"/>
    </row>
    <row r="206" spans="2:19" ht="34.5" customHeight="1" x14ac:dyDescent="0.25">
      <c r="B206" s="428"/>
      <c r="C206" s="429"/>
      <c r="D206" s="429"/>
      <c r="E206" s="429"/>
      <c r="F206" s="429"/>
      <c r="G206" s="429"/>
      <c r="H206" s="429"/>
      <c r="I206" s="429"/>
      <c r="J206" s="429"/>
      <c r="K206" s="429"/>
      <c r="L206" s="430"/>
      <c r="M206" s="9"/>
      <c r="S206" s="36"/>
    </row>
    <row r="207" spans="2:19" x14ac:dyDescent="0.25">
      <c r="B207" s="57"/>
      <c r="C207" s="58"/>
      <c r="D207" s="58"/>
      <c r="E207" s="28"/>
      <c r="F207" s="28"/>
      <c r="G207" s="28"/>
      <c r="H207" s="28"/>
      <c r="I207" s="28"/>
      <c r="J207" s="28"/>
      <c r="K207" s="28"/>
      <c r="L207" s="29"/>
      <c r="M207" s="9"/>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N208" s="8"/>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4"/>
      <c r="D217" s="71"/>
      <c r="E217" s="71"/>
      <c r="F217" s="71"/>
      <c r="G217" s="71"/>
      <c r="H217" s="71"/>
      <c r="I217" s="71"/>
      <c r="J217" s="71"/>
      <c r="K217" s="71"/>
      <c r="L217" s="71"/>
      <c r="N217" s="72"/>
    </row>
    <row r="218" spans="1:16" x14ac:dyDescent="0.2">
      <c r="B218" s="431" t="str">
        <f>IF(Intro!$G$21="English",O218,P218)</f>
        <v>IMPORT DATA FOR CBSA PERIOD OF DUMPING INVESTIGATION</v>
      </c>
      <c r="C218" s="432"/>
      <c r="D218" s="432"/>
      <c r="E218" s="432"/>
      <c r="F218" s="432"/>
      <c r="G218" s="432"/>
      <c r="H218" s="432"/>
      <c r="I218" s="432"/>
      <c r="J218" s="432"/>
      <c r="K218" s="432"/>
      <c r="L218" s="433"/>
      <c r="M218" s="9"/>
      <c r="N218" s="386"/>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58"/>
      <c r="D222" s="33"/>
      <c r="E222" s="34"/>
      <c r="F222" s="679" t="str">
        <f>IF(Intro!$G$21="English",Variables!B39,Variables!C39)</f>
        <v>Jan 2025 - Dec 2025</v>
      </c>
      <c r="G222" s="747"/>
      <c r="H222" s="34"/>
      <c r="I222" s="34"/>
      <c r="J222" s="34"/>
      <c r="K222" s="34"/>
      <c r="L222" s="16"/>
      <c r="M222" s="9"/>
      <c r="O222" s="17"/>
    </row>
    <row r="223" spans="1:16" ht="15" customHeight="1" x14ac:dyDescent="0.25">
      <c r="B223" s="770" t="str">
        <f>IF(Intro!$G$21="English",O224,P224)</f>
        <v>Imports</v>
      </c>
      <c r="C223" s="727" t="str">
        <f>IF(Intro!$G$21="English",O223,P223)</f>
        <v>cubic meters</v>
      </c>
      <c r="D223" s="707"/>
      <c r="E223" s="707"/>
      <c r="F223" s="766"/>
      <c r="G223" s="767"/>
      <c r="H223" s="34"/>
      <c r="I223" s="34"/>
      <c r="J223" s="34"/>
      <c r="K223" s="34"/>
      <c r="L223" s="66"/>
      <c r="M223" s="9"/>
      <c r="O223" s="44" t="s">
        <v>780</v>
      </c>
      <c r="P223" s="44" t="s">
        <v>777</v>
      </c>
    </row>
    <row r="224" spans="1:16" x14ac:dyDescent="0.25">
      <c r="B224" s="771"/>
      <c r="C224" s="727" t="str">
        <f>D27</f>
        <v>MSF</v>
      </c>
      <c r="D224" s="707"/>
      <c r="E224" s="707"/>
      <c r="F224" s="750">
        <f>I27</f>
        <v>0</v>
      </c>
      <c r="G224" s="751"/>
      <c r="H224" s="34"/>
      <c r="I224" s="34"/>
      <c r="J224" s="34"/>
      <c r="K224" s="34"/>
      <c r="L224" s="66"/>
      <c r="M224" s="9"/>
      <c r="O224" s="9" t="s">
        <v>89</v>
      </c>
      <c r="P224" s="9" t="s">
        <v>165</v>
      </c>
    </row>
    <row r="225" spans="1:19" x14ac:dyDescent="0.25">
      <c r="B225" s="771"/>
      <c r="C225" s="727" t="str">
        <f>D28</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72"/>
      <c r="C227" s="752" t="str">
        <f>D29</f>
        <v>$ / MSF</v>
      </c>
      <c r="D227" s="753"/>
      <c r="E227" s="753"/>
      <c r="F227" s="768" t="str">
        <f>I29</f>
        <v>-</v>
      </c>
      <c r="G227" s="769"/>
      <c r="H227" s="32"/>
      <c r="I227" s="32"/>
      <c r="J227" s="32"/>
      <c r="K227" s="32"/>
      <c r="L227" s="35"/>
      <c r="M227" s="9"/>
    </row>
    <row r="228" spans="1:19" s="42" customFormat="1" x14ac:dyDescent="0.25">
      <c r="A228" s="70"/>
      <c r="B228" s="4"/>
      <c r="C228" s="4"/>
      <c r="D228" s="71"/>
      <c r="E228" s="71"/>
      <c r="F228" s="71"/>
      <c r="G228" s="71"/>
      <c r="H228" s="71"/>
      <c r="I228" s="71"/>
      <c r="J228" s="71"/>
      <c r="K228" s="71"/>
      <c r="L228" s="71"/>
      <c r="N228" s="72"/>
    </row>
    <row r="229" spans="1:19" x14ac:dyDescent="0.25">
      <c r="B229" s="431" t="str">
        <f>UPPER(IF(Intro!$G$21="English",O229,P229))</f>
        <v>IMPORT DATA FOR MASSIVE IMPORTATION ANALYSIS</v>
      </c>
      <c r="C229" s="432"/>
      <c r="D229" s="432"/>
      <c r="E229" s="432"/>
      <c r="F229" s="432"/>
      <c r="G229" s="432"/>
      <c r="H229" s="432"/>
      <c r="I229" s="432"/>
      <c r="J229" s="432"/>
      <c r="K229" s="432"/>
      <c r="L229" s="433"/>
      <c r="M229" s="9"/>
      <c r="O229" s="90" t="s">
        <v>322</v>
      </c>
      <c r="P229" s="90" t="s">
        <v>410</v>
      </c>
    </row>
    <row r="230" spans="1:19" s="10" customFormat="1" x14ac:dyDescent="0.25">
      <c r="A230" s="7"/>
      <c r="B230" s="566" t="s">
        <v>19</v>
      </c>
      <c r="C230" s="567"/>
      <c r="D230" s="567"/>
      <c r="E230" s="567"/>
      <c r="F230" s="567"/>
      <c r="G230" s="567"/>
      <c r="H230" s="567"/>
      <c r="I230" s="567"/>
      <c r="J230" s="567"/>
      <c r="K230" s="567"/>
      <c r="L230" s="568"/>
      <c r="M230" s="68"/>
      <c r="O230" s="9"/>
    </row>
    <row r="231" spans="1:19" x14ac:dyDescent="0.25">
      <c r="B231" s="15"/>
      <c r="C231" s="33"/>
      <c r="D231" s="33"/>
      <c r="E231" s="34"/>
      <c r="F231" s="34"/>
      <c r="G231" s="34"/>
      <c r="H231" s="34"/>
      <c r="I231" s="34"/>
      <c r="J231" s="34"/>
      <c r="K231" s="34"/>
      <c r="L231" s="16"/>
      <c r="M231" s="9"/>
    </row>
    <row r="232" spans="1:19" x14ac:dyDescent="0.25">
      <c r="B232" s="457" t="str">
        <f>IF(Intro!$G$21="English",O232,P232)</f>
        <v xml:space="preserve">Report the volume of imports and the ending inventory in Canada of the goods originating from the exporter outlined above : </v>
      </c>
      <c r="C232" s="458"/>
      <c r="D232" s="458"/>
      <c r="E232" s="458"/>
      <c r="F232" s="458"/>
      <c r="G232" s="458"/>
      <c r="H232" s="458"/>
      <c r="I232" s="458"/>
      <c r="J232" s="458"/>
      <c r="K232" s="458"/>
      <c r="L232" s="459"/>
      <c r="M232" s="9"/>
      <c r="O232" s="17" t="s">
        <v>188</v>
      </c>
      <c r="P232" s="9" t="s">
        <v>412</v>
      </c>
    </row>
    <row r="233" spans="1:19" x14ac:dyDescent="0.25">
      <c r="B233" s="57"/>
      <c r="C233" s="58"/>
      <c r="D233" s="33"/>
      <c r="E233" s="34"/>
      <c r="F233" s="34"/>
      <c r="G233" s="34"/>
      <c r="H233" s="34"/>
      <c r="I233" s="34"/>
      <c r="J233" s="34"/>
      <c r="K233" s="34"/>
      <c r="L233" s="16"/>
      <c r="M233" s="9"/>
      <c r="O233" s="17" t="s">
        <v>580</v>
      </c>
      <c r="P233" s="9" t="s">
        <v>581</v>
      </c>
    </row>
    <row r="234" spans="1:19" x14ac:dyDescent="0.25">
      <c r="B234" s="57"/>
      <c r="C234" s="58"/>
      <c r="D234" s="33"/>
      <c r="E234" s="182" t="str">
        <f>IF(Intro!$G$21="English",O233,P233)</f>
        <v>Q2-2025</v>
      </c>
      <c r="F234" s="182" t="str">
        <f>IF(Intro!$G$21="English",O234,P234)</f>
        <v>Q1-2026</v>
      </c>
      <c r="G234" s="182" t="str">
        <f>IF(Intro!$G$21="English",O235,P235)</f>
        <v>Q2-2026</v>
      </c>
      <c r="H234" s="34"/>
      <c r="I234" s="34"/>
      <c r="J234" s="34"/>
      <c r="K234" s="34"/>
      <c r="L234" s="16"/>
      <c r="M234" s="9"/>
      <c r="O234" s="17" t="s">
        <v>582</v>
      </c>
      <c r="P234" s="9" t="s">
        <v>583</v>
      </c>
    </row>
    <row r="235" spans="1:19" x14ac:dyDescent="0.25">
      <c r="B235" s="748" t="str">
        <f>B223</f>
        <v>Imports</v>
      </c>
      <c r="C235" s="749"/>
      <c r="D235" s="101" t="str">
        <f>C224</f>
        <v>MSF</v>
      </c>
      <c r="E235" s="184"/>
      <c r="F235" s="184"/>
      <c r="G235" s="184"/>
      <c r="H235" s="34"/>
      <c r="I235" s="34"/>
      <c r="J235" s="34"/>
      <c r="K235" s="36"/>
      <c r="L235" s="66"/>
      <c r="M235" s="9"/>
      <c r="O235" s="9" t="s">
        <v>584</v>
      </c>
      <c r="P235" s="9" t="s">
        <v>575</v>
      </c>
    </row>
    <row r="236" spans="1:19" x14ac:dyDescent="0.25">
      <c r="B236" s="748" t="str">
        <f>IF(Intro!$G$21="English",O236,P236)</f>
        <v>Ending Inventories</v>
      </c>
      <c r="C236" s="749"/>
      <c r="D236" s="101" t="str">
        <f>C224</f>
        <v>MSF</v>
      </c>
      <c r="E236" s="184"/>
      <c r="F236" s="184"/>
      <c r="G236" s="184"/>
      <c r="H236" s="34"/>
      <c r="I236" s="34"/>
      <c r="J236" s="34"/>
      <c r="K236" s="36"/>
      <c r="L236" s="66"/>
      <c r="M236" s="9"/>
      <c r="O236" s="9" t="s">
        <v>189</v>
      </c>
      <c r="P236" s="9" t="s">
        <v>411</v>
      </c>
    </row>
    <row r="237" spans="1:19" x14ac:dyDescent="0.25">
      <c r="B237" s="57"/>
      <c r="C237" s="58"/>
      <c r="D237" s="58"/>
      <c r="E237" s="28"/>
      <c r="F237" s="28"/>
      <c r="G237" s="28"/>
      <c r="H237" s="28"/>
      <c r="I237" s="28"/>
      <c r="J237" s="28"/>
      <c r="K237" s="28"/>
      <c r="L237" s="29"/>
      <c r="M237" s="9"/>
    </row>
    <row r="238" spans="1:19"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x14ac:dyDescent="0.25">
      <c r="B239" s="428"/>
      <c r="C239" s="429"/>
      <c r="D239" s="429"/>
      <c r="E239" s="429"/>
      <c r="F239" s="429"/>
      <c r="G239" s="429"/>
      <c r="H239" s="429"/>
      <c r="I239" s="429"/>
      <c r="J239" s="429"/>
      <c r="K239" s="429"/>
      <c r="L239" s="430"/>
      <c r="M239" s="9"/>
      <c r="S239" s="36"/>
    </row>
    <row r="240" spans="1:19" x14ac:dyDescent="0.25">
      <c r="B240" s="178"/>
      <c r="C240" s="179"/>
      <c r="D240" s="179"/>
      <c r="E240" s="179"/>
      <c r="F240" s="179"/>
      <c r="G240" s="179"/>
      <c r="H240" s="179"/>
      <c r="I240" s="179"/>
      <c r="J240" s="179"/>
      <c r="K240" s="179"/>
      <c r="L240" s="180"/>
      <c r="M240" s="9"/>
      <c r="S240" s="36"/>
    </row>
    <row r="241" spans="1:18" x14ac:dyDescent="0.25">
      <c r="B241" s="195"/>
      <c r="C241" s="17"/>
      <c r="D241" s="196"/>
      <c r="E241" s="9"/>
      <c r="F241" s="102">
        <f>G241-1</f>
        <v>2025</v>
      </c>
      <c r="G241" s="102">
        <f>Variables!B8</f>
        <v>2026</v>
      </c>
      <c r="I241" s="179"/>
      <c r="J241" s="179"/>
      <c r="K241" s="179"/>
      <c r="L241" s="160"/>
      <c r="M241" s="9"/>
      <c r="N241" s="8"/>
      <c r="O241" s="17"/>
    </row>
    <row r="242" spans="1:18" ht="14.45" customHeight="1" x14ac:dyDescent="0.25">
      <c r="B242" s="195"/>
      <c r="C242" s="26"/>
      <c r="D242" s="745" t="str">
        <f>B208</f>
        <v>Verification - volume</v>
      </c>
      <c r="E242" s="746"/>
      <c r="F242" s="190" t="str">
        <f>IF(SUM(E235)&gt;J27,Variables!$D$65,Variables!$D$66)</f>
        <v>Okay</v>
      </c>
      <c r="G242" s="190" t="str">
        <f>IF(SUM(F235:G235)&gt;K27,Variables!$D$65,Variables!$D$66)</f>
        <v>Okay</v>
      </c>
      <c r="I242" s="179"/>
      <c r="J242" s="179"/>
      <c r="K242" s="179"/>
      <c r="L242" s="160"/>
      <c r="M242" s="9"/>
    </row>
    <row r="243" spans="1:18" s="42" customFormat="1" x14ac:dyDescent="0.25">
      <c r="A243" s="70"/>
      <c r="B243" s="197"/>
      <c r="C243" s="4"/>
      <c r="D243" s="71"/>
      <c r="E243" s="71"/>
      <c r="F243" s="71"/>
      <c r="G243" s="71"/>
      <c r="H243" s="71"/>
      <c r="I243" s="71"/>
      <c r="J243" s="71"/>
      <c r="K243" s="71"/>
      <c r="L243" s="198"/>
      <c r="N243" s="72"/>
    </row>
    <row r="244" spans="1:18" s="10" customFormat="1" x14ac:dyDescent="0.25">
      <c r="A244" s="7"/>
      <c r="B244" s="20" t="s">
        <v>20</v>
      </c>
      <c r="C244" s="21"/>
      <c r="D244" s="21"/>
      <c r="E244" s="22"/>
      <c r="F244" s="22"/>
      <c r="G244" s="22"/>
      <c r="H244" s="22"/>
      <c r="I244" s="22"/>
      <c r="J244" s="22"/>
      <c r="K244" s="22"/>
      <c r="L244" s="23"/>
      <c r="M244" s="68"/>
    </row>
    <row r="245" spans="1:18" s="36" customFormat="1" x14ac:dyDescent="0.25">
      <c r="A245" s="45"/>
      <c r="B245" s="49"/>
      <c r="C245" s="80"/>
      <c r="D245" s="80"/>
      <c r="E245" s="80"/>
      <c r="F245" s="80"/>
      <c r="G245" s="80"/>
      <c r="H245" s="80"/>
      <c r="I245" s="80"/>
      <c r="J245" s="80"/>
      <c r="K245" s="80"/>
      <c r="L245" s="50"/>
      <c r="O245" s="9"/>
      <c r="P245" s="9"/>
      <c r="Q245" s="9"/>
      <c r="R245" s="9"/>
    </row>
    <row r="246" spans="1:18" s="36" customFormat="1" x14ac:dyDescent="0.25">
      <c r="A246" s="45"/>
      <c r="B246" s="428" t="str">
        <f>IF(Intro!$G$21="English",O246,P246)</f>
        <v>Describe any factors (for example, shipping delays, seasonality, etc.) which would explain the overall trend in your firm's quarterly import volumes and ending inventories, as reported in Question 6.</v>
      </c>
      <c r="C246" s="429"/>
      <c r="D246" s="429"/>
      <c r="E246" s="429"/>
      <c r="F246" s="429"/>
      <c r="G246" s="429"/>
      <c r="H246" s="429"/>
      <c r="I246" s="429"/>
      <c r="J246" s="429"/>
      <c r="K246" s="429"/>
      <c r="L246" s="430"/>
      <c r="O246" s="9" t="s">
        <v>358</v>
      </c>
      <c r="P246" s="9" t="s">
        <v>359</v>
      </c>
      <c r="Q246" s="9"/>
      <c r="R246" s="9"/>
    </row>
    <row r="247" spans="1:18" s="36" customFormat="1" x14ac:dyDescent="0.25">
      <c r="A247" s="45"/>
      <c r="B247" s="428"/>
      <c r="C247" s="429"/>
      <c r="D247" s="429"/>
      <c r="E247" s="429"/>
      <c r="F247" s="429"/>
      <c r="G247" s="429"/>
      <c r="H247" s="429"/>
      <c r="I247" s="429"/>
      <c r="J247" s="429"/>
      <c r="K247" s="429"/>
      <c r="L247" s="430"/>
      <c r="O247" s="9"/>
      <c r="P247" s="9"/>
      <c r="Q247" s="9"/>
      <c r="R247" s="9"/>
    </row>
    <row r="248" spans="1:18" s="36" customFormat="1" x14ac:dyDescent="0.25">
      <c r="A248" s="45"/>
      <c r="B248" s="49"/>
      <c r="C248" s="80"/>
      <c r="D248" s="80"/>
      <c r="E248" s="80"/>
      <c r="F248" s="80"/>
      <c r="G248" s="80"/>
      <c r="H248" s="80"/>
      <c r="I248" s="80"/>
      <c r="J248" s="80"/>
      <c r="K248" s="80"/>
      <c r="L248" s="50"/>
      <c r="O248" s="9"/>
      <c r="P248" s="9"/>
      <c r="Q248" s="9"/>
      <c r="R248" s="9"/>
    </row>
    <row r="249" spans="1:18" s="10" customFormat="1" x14ac:dyDescent="0.25">
      <c r="A249" s="7"/>
      <c r="B249" s="571"/>
      <c r="C249" s="572"/>
      <c r="D249" s="572"/>
      <c r="E249" s="572"/>
      <c r="F249" s="572"/>
      <c r="G249" s="572"/>
      <c r="H249" s="572"/>
      <c r="I249" s="572"/>
      <c r="J249" s="572"/>
      <c r="K249" s="572"/>
      <c r="L249" s="573"/>
      <c r="M249" s="36"/>
    </row>
    <row r="250" spans="1:18" s="10" customFormat="1" x14ac:dyDescent="0.25">
      <c r="A250" s="7"/>
      <c r="B250" s="571"/>
      <c r="C250" s="572"/>
      <c r="D250" s="572"/>
      <c r="E250" s="572"/>
      <c r="F250" s="572"/>
      <c r="G250" s="572"/>
      <c r="H250" s="572"/>
      <c r="I250" s="572"/>
      <c r="J250" s="572"/>
      <c r="K250" s="572"/>
      <c r="L250" s="573"/>
      <c r="M250" s="36"/>
    </row>
    <row r="251" spans="1:18" s="10" customFormat="1" x14ac:dyDescent="0.25">
      <c r="A251" s="7"/>
      <c r="B251" s="571"/>
      <c r="C251" s="572"/>
      <c r="D251" s="572"/>
      <c r="E251" s="572"/>
      <c r="F251" s="572"/>
      <c r="G251" s="572"/>
      <c r="H251" s="572"/>
      <c r="I251" s="572"/>
      <c r="J251" s="572"/>
      <c r="K251" s="572"/>
      <c r="L251" s="573"/>
      <c r="M251" s="36"/>
    </row>
    <row r="252" spans="1:18" s="10" customFormat="1" x14ac:dyDescent="0.25">
      <c r="A252" s="7"/>
      <c r="B252" s="571"/>
      <c r="C252" s="572"/>
      <c r="D252" s="572"/>
      <c r="E252" s="572"/>
      <c r="F252" s="572"/>
      <c r="G252" s="572"/>
      <c r="H252" s="572"/>
      <c r="I252" s="572"/>
      <c r="J252" s="572"/>
      <c r="K252" s="572"/>
      <c r="L252" s="573"/>
      <c r="M252" s="36"/>
    </row>
    <row r="253" spans="1:18" s="10" customFormat="1" x14ac:dyDescent="0.25">
      <c r="A253" s="7"/>
      <c r="B253" s="571"/>
      <c r="C253" s="572"/>
      <c r="D253" s="572"/>
      <c r="E253" s="572"/>
      <c r="F253" s="572"/>
      <c r="G253" s="572"/>
      <c r="H253" s="572"/>
      <c r="I253" s="572"/>
      <c r="J253" s="572"/>
      <c r="K253" s="572"/>
      <c r="L253" s="573"/>
      <c r="M253" s="36"/>
    </row>
    <row r="254" spans="1:18" s="10" customFormat="1" x14ac:dyDescent="0.25">
      <c r="A254" s="7"/>
      <c r="B254" s="571"/>
      <c r="C254" s="572"/>
      <c r="D254" s="572"/>
      <c r="E254" s="572"/>
      <c r="F254" s="572"/>
      <c r="G254" s="572"/>
      <c r="H254" s="572"/>
      <c r="I254" s="572"/>
      <c r="J254" s="572"/>
      <c r="K254" s="572"/>
      <c r="L254" s="573"/>
      <c r="M254" s="36"/>
    </row>
    <row r="255" spans="1:18" s="10" customFormat="1" x14ac:dyDescent="0.25">
      <c r="A255" s="7"/>
      <c r="B255" s="571"/>
      <c r="C255" s="572"/>
      <c r="D255" s="572"/>
      <c r="E255" s="572"/>
      <c r="F255" s="572"/>
      <c r="G255" s="572"/>
      <c r="H255" s="572"/>
      <c r="I255" s="572"/>
      <c r="J255" s="572"/>
      <c r="K255" s="572"/>
      <c r="L255" s="573"/>
      <c r="M255" s="36"/>
    </row>
    <row r="256" spans="1:18" s="10" customFormat="1" x14ac:dyDescent="0.25">
      <c r="A256" s="7"/>
      <c r="B256" s="571"/>
      <c r="C256" s="572"/>
      <c r="D256" s="572"/>
      <c r="E256" s="572"/>
      <c r="F256" s="572"/>
      <c r="G256" s="572"/>
      <c r="H256" s="572"/>
      <c r="I256" s="572"/>
      <c r="J256" s="572"/>
      <c r="K256" s="572"/>
      <c r="L256" s="573"/>
      <c r="M256" s="36"/>
    </row>
    <row r="257" spans="1:18" s="36" customFormat="1" x14ac:dyDescent="0.25">
      <c r="A257" s="45"/>
      <c r="B257" s="46"/>
      <c r="C257" s="47"/>
      <c r="D257" s="47"/>
      <c r="E257" s="47"/>
      <c r="F257" s="47"/>
      <c r="G257" s="47"/>
      <c r="H257" s="47"/>
      <c r="I257" s="47"/>
      <c r="J257" s="47"/>
      <c r="K257" s="47"/>
      <c r="L257" s="48"/>
      <c r="O257" s="9"/>
      <c r="P257" s="9"/>
      <c r="Q257" s="9"/>
      <c r="R257" s="9"/>
    </row>
  </sheetData>
  <sheetProtection algorithmName="SHA-512" hashValue="lzNKcEdJ19VPum9ZpUgR3u6hI32LmODGlc57hcCD8QPIaeScWuXtc4GI9tJsRzeKD6yDd3pNQvdXFp9rr7TpbA==" saltValue="m4l81hMHiifo0xHhnpZaaw==" spinCount="100000" sheet="1" objects="1" scenarios="1" selectLockedCells="1"/>
  <mergeCells count="215">
    <mergeCell ref="D242:E242"/>
    <mergeCell ref="B246:L247"/>
    <mergeCell ref="B249:L256"/>
    <mergeCell ref="B229:L229"/>
    <mergeCell ref="B230:L230"/>
    <mergeCell ref="B232:L232"/>
    <mergeCell ref="B235:C235"/>
    <mergeCell ref="B236:C236"/>
    <mergeCell ref="B238:L239"/>
    <mergeCell ref="C225:E225"/>
    <mergeCell ref="F225:G225"/>
    <mergeCell ref="C226:E226"/>
    <mergeCell ref="F226:G226"/>
    <mergeCell ref="C227:E227"/>
    <mergeCell ref="F227:G227"/>
    <mergeCell ref="B215:F215"/>
    <mergeCell ref="B218:L218"/>
    <mergeCell ref="B219:L219"/>
    <mergeCell ref="B221:L221"/>
    <mergeCell ref="F222:G222"/>
    <mergeCell ref="B223:B227"/>
    <mergeCell ref="C223:E223"/>
    <mergeCell ref="F223:G223"/>
    <mergeCell ref="C224:E224"/>
    <mergeCell ref="F224:G224"/>
    <mergeCell ref="B209:F209"/>
    <mergeCell ref="B210:F210"/>
    <mergeCell ref="B211:F211"/>
    <mergeCell ref="B212:F212"/>
    <mergeCell ref="B213:F213"/>
    <mergeCell ref="B214:F214"/>
    <mergeCell ref="B199:L200"/>
    <mergeCell ref="B201:D201"/>
    <mergeCell ref="B202:D202"/>
    <mergeCell ref="B203:D203"/>
    <mergeCell ref="B205:L206"/>
    <mergeCell ref="B208:F208"/>
    <mergeCell ref="B192:D192"/>
    <mergeCell ref="B193:D193"/>
    <mergeCell ref="B194:L195"/>
    <mergeCell ref="B196:D196"/>
    <mergeCell ref="B197:D197"/>
    <mergeCell ref="B198:D198"/>
    <mergeCell ref="B184:L185"/>
    <mergeCell ref="B186:D186"/>
    <mergeCell ref="B187:D187"/>
    <mergeCell ref="B188:D188"/>
    <mergeCell ref="B189:L190"/>
    <mergeCell ref="B191:D191"/>
    <mergeCell ref="B177:D177"/>
    <mergeCell ref="B178:D178"/>
    <mergeCell ref="B179:L180"/>
    <mergeCell ref="B181:D181"/>
    <mergeCell ref="B182:D182"/>
    <mergeCell ref="B183:D183"/>
    <mergeCell ref="B169:L170"/>
    <mergeCell ref="B171:D171"/>
    <mergeCell ref="B172:D172"/>
    <mergeCell ref="B173:D173"/>
    <mergeCell ref="B174:L175"/>
    <mergeCell ref="B176:D176"/>
    <mergeCell ref="B162:D162"/>
    <mergeCell ref="B163:D163"/>
    <mergeCell ref="B164:L165"/>
    <mergeCell ref="B166:D166"/>
    <mergeCell ref="B167:D167"/>
    <mergeCell ref="B168:D168"/>
    <mergeCell ref="B153:L153"/>
    <mergeCell ref="B155:L155"/>
    <mergeCell ref="B156:L156"/>
    <mergeCell ref="B158:D158"/>
    <mergeCell ref="B159:L160"/>
    <mergeCell ref="B161:D161"/>
    <mergeCell ref="B145:F145"/>
    <mergeCell ref="B146:F146"/>
    <mergeCell ref="B147:F147"/>
    <mergeCell ref="B148:F148"/>
    <mergeCell ref="B149:F149"/>
    <mergeCell ref="B152:L152"/>
    <mergeCell ref="B137:D137"/>
    <mergeCell ref="E137:L137"/>
    <mergeCell ref="B139:L140"/>
    <mergeCell ref="B142:F142"/>
    <mergeCell ref="B143:F143"/>
    <mergeCell ref="B144:F144"/>
    <mergeCell ref="B132:D132"/>
    <mergeCell ref="E132:L132"/>
    <mergeCell ref="B133:L133"/>
    <mergeCell ref="B134:D134"/>
    <mergeCell ref="B135:D135"/>
    <mergeCell ref="B136:D136"/>
    <mergeCell ref="B127:D127"/>
    <mergeCell ref="E127:L127"/>
    <mergeCell ref="B128:L128"/>
    <mergeCell ref="B129:D129"/>
    <mergeCell ref="B130:D130"/>
    <mergeCell ref="B131:D131"/>
    <mergeCell ref="B122:D122"/>
    <mergeCell ref="E122:L122"/>
    <mergeCell ref="B123:L123"/>
    <mergeCell ref="B124:D124"/>
    <mergeCell ref="B125:D125"/>
    <mergeCell ref="B126:D126"/>
    <mergeCell ref="B117:D117"/>
    <mergeCell ref="E117:L117"/>
    <mergeCell ref="B118:L118"/>
    <mergeCell ref="B119:D119"/>
    <mergeCell ref="B120:D120"/>
    <mergeCell ref="B121:D121"/>
    <mergeCell ref="B112:D112"/>
    <mergeCell ref="E112:L112"/>
    <mergeCell ref="B113:L113"/>
    <mergeCell ref="B114:D114"/>
    <mergeCell ref="B115:D115"/>
    <mergeCell ref="B116:D116"/>
    <mergeCell ref="B107:D107"/>
    <mergeCell ref="E107:L107"/>
    <mergeCell ref="B108:L108"/>
    <mergeCell ref="B109:D109"/>
    <mergeCell ref="B110:D110"/>
    <mergeCell ref="B111:D111"/>
    <mergeCell ref="B102:D102"/>
    <mergeCell ref="E102:L102"/>
    <mergeCell ref="B103:L103"/>
    <mergeCell ref="B104:D104"/>
    <mergeCell ref="B105:D105"/>
    <mergeCell ref="B106:D106"/>
    <mergeCell ref="B97:D97"/>
    <mergeCell ref="E97:L97"/>
    <mergeCell ref="B98:L98"/>
    <mergeCell ref="B99:D99"/>
    <mergeCell ref="B100:D100"/>
    <mergeCell ref="B101:D101"/>
    <mergeCell ref="B89:L89"/>
    <mergeCell ref="B91:D91"/>
    <mergeCell ref="B92:L93"/>
    <mergeCell ref="B94:D94"/>
    <mergeCell ref="B95:D95"/>
    <mergeCell ref="B96:D96"/>
    <mergeCell ref="B80:F80"/>
    <mergeCell ref="B81:F81"/>
    <mergeCell ref="B82:F82"/>
    <mergeCell ref="B83:F83"/>
    <mergeCell ref="B86:L86"/>
    <mergeCell ref="B87:L87"/>
    <mergeCell ref="B71:D71"/>
    <mergeCell ref="B73:L74"/>
    <mergeCell ref="B76:F76"/>
    <mergeCell ref="B77:F77"/>
    <mergeCell ref="B78:F78"/>
    <mergeCell ref="B79:F79"/>
    <mergeCell ref="B65:D65"/>
    <mergeCell ref="B66:D66"/>
    <mergeCell ref="B67:D67"/>
    <mergeCell ref="B68:L68"/>
    <mergeCell ref="B69:D69"/>
    <mergeCell ref="B70:D70"/>
    <mergeCell ref="B59:D59"/>
    <mergeCell ref="B60:L60"/>
    <mergeCell ref="B61:D61"/>
    <mergeCell ref="B62:D62"/>
    <mergeCell ref="B63:D63"/>
    <mergeCell ref="B64:L64"/>
    <mergeCell ref="B53:D53"/>
    <mergeCell ref="B54:D54"/>
    <mergeCell ref="B55:D55"/>
    <mergeCell ref="B56:L56"/>
    <mergeCell ref="B57:D57"/>
    <mergeCell ref="B58:D58"/>
    <mergeCell ref="B45:L45"/>
    <mergeCell ref="B46:L46"/>
    <mergeCell ref="B48:L48"/>
    <mergeCell ref="B49:L49"/>
    <mergeCell ref="B51:D51"/>
    <mergeCell ref="B52:L52"/>
    <mergeCell ref="B37:C39"/>
    <mergeCell ref="D37:F37"/>
    <mergeCell ref="D38:F38"/>
    <mergeCell ref="D39:F39"/>
    <mergeCell ref="B40:C42"/>
    <mergeCell ref="D40:F40"/>
    <mergeCell ref="D41:F41"/>
    <mergeCell ref="D42:F42"/>
    <mergeCell ref="B34:C36"/>
    <mergeCell ref="D34:F34"/>
    <mergeCell ref="D35:F35"/>
    <mergeCell ref="D36:F36"/>
    <mergeCell ref="B26:K26"/>
    <mergeCell ref="B27:C29"/>
    <mergeCell ref="D27:F27"/>
    <mergeCell ref="D28:F28"/>
    <mergeCell ref="D29:F29"/>
    <mergeCell ref="B30:K30"/>
    <mergeCell ref="B23:F23"/>
    <mergeCell ref="G23:K23"/>
    <mergeCell ref="B12:L12"/>
    <mergeCell ref="B13:L13"/>
    <mergeCell ref="B14:L14"/>
    <mergeCell ref="B15:L15"/>
    <mergeCell ref="B16:L16"/>
    <mergeCell ref="B17:L17"/>
    <mergeCell ref="B31:C33"/>
    <mergeCell ref="D31:F31"/>
    <mergeCell ref="D32:F32"/>
    <mergeCell ref="D33:F33"/>
    <mergeCell ref="B4:L4"/>
    <mergeCell ref="B5:L5"/>
    <mergeCell ref="B6:L6"/>
    <mergeCell ref="B8:L8"/>
    <mergeCell ref="B9:L9"/>
    <mergeCell ref="B10:L11"/>
    <mergeCell ref="B19:L19"/>
    <mergeCell ref="B20:L20"/>
    <mergeCell ref="B22:F22"/>
    <mergeCell ref="G22:K22"/>
  </mergeCells>
  <conditionalFormatting sqref="F242:G242">
    <cfRule type="cellIs" dxfId="20" priority="1" operator="equal">
      <formula>"Error"</formula>
    </cfRule>
  </conditionalFormatting>
  <conditionalFormatting sqref="G77:I79 G81:I83 G143:I145 G147:I149 G213:I215">
    <cfRule type="cellIs" dxfId="19" priority="3" operator="equal">
      <formula>"Error"</formula>
    </cfRule>
  </conditionalFormatting>
  <conditionalFormatting sqref="G209:I211">
    <cfRule type="cellIs" dxfId="18" priority="2" operator="equal">
      <formula>"Error"</formula>
    </cfRule>
  </conditionalFormatting>
  <dataValidations count="4">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G236 G37:K38 F223:G225 E196:L197 E191:L192 E186:L187 E181:L182 E176:L177 E171:L172 E166:L167 E161:L162 E129:L130 E124:L125 E119:L120 E114:L115 E109:L110 E104:L105 E99:L100 E94:L95 E69:L70 E65:L66 E61:L62 E57:L58 E53:L54 G34:K35 G31:K32 G27:K28 E134:L135 E201:L202" xr:uid="{4EBB774A-1FDF-42A1-9F0C-59ACD7BF0091}">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F226:F227 E63:L63 E67:L67 E193:L193 E126:L126 E131:L131 E59:L59 E55:L55 E71:L71 E96:L96 E101:L101 E106:L106 E111:L111 E116:L116 E121:L121 F242:G242 E163:L163 E168:L168 E173:L173 E178:L178 E183:L183 E188:L188 E136:L136 G213:I215 G29:K29 G143:I145 G147:I149 G77:I79 G81:I83 G209:I211 G33:K33 G36:K36 G39:K42 E198:L198 E203:L203" xr:uid="{7ECAFBDB-4646-48C8-A9FC-8C19CCF8650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G23 B249:B251" xr:uid="{4A0C37FD-8873-4552-AF36-51339E89E142}">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1DB57468-D84B-4ED1-82BB-EB825A940228}">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2">
    <tabColor rgb="FF00B0F0"/>
    <pageSetUpPr fitToPage="1"/>
  </sheetPr>
  <dimension ref="A1:S162"/>
  <sheetViews>
    <sheetView showGridLines="0" tabSelected="1" topLeftCell="A3" workbookViewId="0">
      <selection activeCell="G21" sqref="G21:G22"/>
    </sheetView>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23" width="9.140625" style="9" customWidth="1"/>
    <col min="24" max="16384" width="9.140625" style="9"/>
  </cols>
  <sheetData>
    <row r="1" spans="1:19" x14ac:dyDescent="0.25">
      <c r="O1" s="9" t="s">
        <v>457</v>
      </c>
      <c r="P1" s="9" t="s">
        <v>457</v>
      </c>
    </row>
    <row r="2" spans="1:19" x14ac:dyDescent="0.25">
      <c r="B2" s="11" t="s">
        <v>65</v>
      </c>
      <c r="C2" s="11"/>
      <c r="O2" s="10" t="s">
        <v>91</v>
      </c>
      <c r="P2" s="10" t="s">
        <v>107</v>
      </c>
    </row>
    <row r="3" spans="1:19" x14ac:dyDescent="0.25">
      <c r="B3" s="12"/>
      <c r="C3" s="12"/>
      <c r="O3" s="39"/>
      <c r="P3" s="39"/>
    </row>
    <row r="4" spans="1:19" s="2" customFormat="1" x14ac:dyDescent="0.25">
      <c r="A4" s="4"/>
      <c r="B4" s="440" t="s">
        <v>285</v>
      </c>
      <c r="C4" s="441"/>
      <c r="D4" s="441"/>
      <c r="E4" s="441"/>
      <c r="F4" s="441"/>
      <c r="G4" s="441"/>
      <c r="H4" s="441"/>
      <c r="I4" s="441"/>
      <c r="J4" s="441"/>
      <c r="K4" s="441"/>
      <c r="L4" s="442"/>
      <c r="M4" s="24"/>
      <c r="N4" s="24"/>
      <c r="O4" s="8"/>
      <c r="P4" s="8"/>
      <c r="Q4" s="39"/>
      <c r="R4" s="39"/>
      <c r="S4" s="39"/>
    </row>
    <row r="5" spans="1:19" s="2" customFormat="1" x14ac:dyDescent="0.25">
      <c r="A5" s="4"/>
      <c r="B5" s="484" t="str">
        <f>Variables!B2</f>
        <v>NQ-2026-004</v>
      </c>
      <c r="C5" s="485"/>
      <c r="D5" s="485"/>
      <c r="E5" s="485"/>
      <c r="F5" s="485"/>
      <c r="G5" s="485"/>
      <c r="H5" s="485"/>
      <c r="I5" s="485"/>
      <c r="J5" s="485"/>
      <c r="K5" s="485"/>
      <c r="L5" s="486"/>
      <c r="M5" s="24"/>
      <c r="N5" s="24"/>
      <c r="O5" s="8"/>
      <c r="P5" s="8"/>
      <c r="Q5" s="39"/>
      <c r="R5" s="39"/>
      <c r="S5" s="39"/>
    </row>
    <row r="6" spans="1:19" s="6" customFormat="1" x14ac:dyDescent="0.25">
      <c r="A6" s="4"/>
      <c r="B6" s="487" t="str">
        <f>UPPER(Variables!B3&amp;" | "&amp;Variables!C3)</f>
        <v>DECORATIVE AND OTHER NON-STRUCTURAL PLYWOOD | CONTREPLAQUÉS DÉCORATIFS ET AUTRES CONTREPLAQUÉS NON STRUCTURAUX</v>
      </c>
      <c r="C6" s="488"/>
      <c r="D6" s="488"/>
      <c r="E6" s="488"/>
      <c r="F6" s="488"/>
      <c r="G6" s="488"/>
      <c r="H6" s="488"/>
      <c r="I6" s="488"/>
      <c r="J6" s="488"/>
      <c r="K6" s="488"/>
      <c r="L6" s="489"/>
      <c r="M6" s="18"/>
      <c r="N6" s="18"/>
      <c r="O6" s="26"/>
      <c r="P6" s="26"/>
      <c r="Q6" s="9"/>
      <c r="R6" s="9"/>
      <c r="S6" s="9"/>
    </row>
    <row r="7" spans="1:19" s="6" customFormat="1" x14ac:dyDescent="0.25">
      <c r="A7" s="4"/>
      <c r="B7" s="13"/>
      <c r="C7" s="13"/>
      <c r="D7" s="3"/>
      <c r="E7" s="3"/>
      <c r="F7" s="3"/>
      <c r="G7" s="3"/>
      <c r="H7" s="3"/>
      <c r="I7" s="3"/>
      <c r="J7" s="3"/>
      <c r="K7" s="3"/>
      <c r="L7" s="3"/>
      <c r="O7" s="26"/>
      <c r="P7" s="26"/>
      <c r="Q7" s="9"/>
      <c r="R7" s="9"/>
      <c r="S7" s="9"/>
    </row>
    <row r="8" spans="1:19" s="2" customFormat="1" x14ac:dyDescent="0.25">
      <c r="A8" s="4"/>
      <c r="B8" s="460" t="s">
        <v>286</v>
      </c>
      <c r="C8" s="461"/>
      <c r="D8" s="461"/>
      <c r="E8" s="461"/>
      <c r="F8" s="461"/>
      <c r="G8" s="461"/>
      <c r="H8" s="461"/>
      <c r="I8" s="461"/>
      <c r="J8" s="461"/>
      <c r="K8" s="461"/>
      <c r="L8" s="462"/>
      <c r="M8" s="24"/>
      <c r="N8" s="24"/>
      <c r="O8" s="8"/>
      <c r="P8" s="8"/>
      <c r="Q8" s="39"/>
      <c r="R8" s="39"/>
      <c r="S8" s="39"/>
    </row>
    <row r="9" spans="1:19" ht="14.1" customHeight="1" x14ac:dyDescent="0.25">
      <c r="B9" s="15"/>
      <c r="C9" s="33"/>
      <c r="D9" s="34"/>
      <c r="E9" s="34"/>
      <c r="F9" s="34"/>
      <c r="G9" s="34"/>
      <c r="H9" s="34"/>
      <c r="I9" s="34"/>
      <c r="J9" s="34"/>
      <c r="K9" s="34"/>
      <c r="L9" s="16"/>
      <c r="M9" s="9"/>
      <c r="O9" s="492" t="s">
        <v>423</v>
      </c>
      <c r="P9" s="492"/>
    </row>
    <row r="10" spans="1:19" x14ac:dyDescent="0.25">
      <c r="B10" s="457"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458"/>
      <c r="D10" s="458"/>
      <c r="E10" s="458"/>
      <c r="F10" s="458"/>
      <c r="G10" s="62"/>
      <c r="H10" s="490"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490"/>
      <c r="J10" s="490"/>
      <c r="K10" s="490"/>
      <c r="L10" s="491"/>
      <c r="M10" s="9"/>
      <c r="O10" s="492"/>
      <c r="P10" s="492"/>
    </row>
    <row r="11" spans="1:19" x14ac:dyDescent="0.25">
      <c r="B11" s="457"/>
      <c r="C11" s="458"/>
      <c r="D11" s="458"/>
      <c r="E11" s="458"/>
      <c r="F11" s="458"/>
      <c r="G11" s="62"/>
      <c r="H11" s="490"/>
      <c r="I11" s="490"/>
      <c r="J11" s="490"/>
      <c r="K11" s="490"/>
      <c r="L11" s="491"/>
      <c r="M11" s="9"/>
      <c r="O11" s="492"/>
      <c r="P11" s="492"/>
    </row>
    <row r="12" spans="1:19" x14ac:dyDescent="0.25">
      <c r="B12" s="457"/>
      <c r="C12" s="458"/>
      <c r="D12" s="458"/>
      <c r="E12" s="458"/>
      <c r="F12" s="458"/>
      <c r="G12" s="62"/>
      <c r="H12" s="490"/>
      <c r="I12" s="490"/>
      <c r="J12" s="490"/>
      <c r="K12" s="490"/>
      <c r="L12" s="491"/>
      <c r="M12" s="9"/>
      <c r="O12" s="492"/>
      <c r="P12" s="492"/>
    </row>
    <row r="13" spans="1:19" x14ac:dyDescent="0.25">
      <c r="B13" s="457"/>
      <c r="C13" s="458"/>
      <c r="D13" s="458"/>
      <c r="E13" s="458"/>
      <c r="F13" s="458"/>
      <c r="G13" s="62"/>
      <c r="H13" s="490"/>
      <c r="I13" s="490"/>
      <c r="J13" s="490"/>
      <c r="K13" s="490"/>
      <c r="L13" s="491"/>
      <c r="M13" s="9"/>
      <c r="O13" s="492"/>
      <c r="P13" s="492"/>
    </row>
    <row r="14" spans="1:19" x14ac:dyDescent="0.25">
      <c r="B14" s="457"/>
      <c r="C14" s="458"/>
      <c r="D14" s="458"/>
      <c r="E14" s="458"/>
      <c r="F14" s="458"/>
      <c r="G14" s="62"/>
      <c r="H14" s="490"/>
      <c r="I14" s="490"/>
      <c r="J14" s="490"/>
      <c r="K14" s="490"/>
      <c r="L14" s="491"/>
      <c r="M14" s="9"/>
      <c r="O14" s="492"/>
      <c r="P14" s="492"/>
    </row>
    <row r="15" spans="1:19" x14ac:dyDescent="0.25">
      <c r="B15" s="457"/>
      <c r="C15" s="458"/>
      <c r="D15" s="458"/>
      <c r="E15" s="458"/>
      <c r="F15" s="458"/>
      <c r="G15" s="62"/>
      <c r="H15" s="490"/>
      <c r="I15" s="490"/>
      <c r="J15" s="490"/>
      <c r="K15" s="490"/>
      <c r="L15" s="491"/>
      <c r="M15" s="9"/>
      <c r="O15" s="492"/>
      <c r="P15" s="492"/>
    </row>
    <row r="16" spans="1:19" x14ac:dyDescent="0.25">
      <c r="B16" s="457"/>
      <c r="C16" s="458"/>
      <c r="D16" s="458"/>
      <c r="E16" s="458"/>
      <c r="F16" s="458"/>
      <c r="G16" s="62"/>
      <c r="H16" s="490"/>
      <c r="I16" s="490"/>
      <c r="J16" s="490"/>
      <c r="K16" s="490"/>
      <c r="L16" s="491"/>
      <c r="M16" s="9"/>
      <c r="O16" s="492"/>
      <c r="P16" s="492"/>
    </row>
    <row r="17" spans="1:19" x14ac:dyDescent="0.25">
      <c r="B17" s="67"/>
      <c r="C17" s="64"/>
      <c r="D17" s="64"/>
      <c r="E17" s="64"/>
      <c r="F17" s="64"/>
      <c r="G17" s="64"/>
      <c r="H17" s="64"/>
      <c r="I17" s="64"/>
      <c r="J17" s="64"/>
      <c r="K17" s="64"/>
      <c r="L17" s="65"/>
      <c r="M17" s="9"/>
      <c r="O17" s="492"/>
      <c r="P17" s="492"/>
    </row>
    <row r="18" spans="1:19" s="6" customFormat="1" x14ac:dyDescent="0.25">
      <c r="A18" s="4"/>
      <c r="B18" s="13"/>
      <c r="C18" s="13"/>
      <c r="D18" s="3"/>
      <c r="E18" s="3"/>
      <c r="F18" s="3"/>
      <c r="G18" s="3"/>
      <c r="H18" s="3"/>
      <c r="I18" s="3"/>
      <c r="J18" s="3"/>
      <c r="K18" s="3"/>
      <c r="L18" s="3"/>
      <c r="O18" s="26"/>
      <c r="P18" s="26"/>
      <c r="Q18" s="9"/>
      <c r="R18" s="9"/>
      <c r="S18" s="9"/>
    </row>
    <row r="19" spans="1:19" s="2" customFormat="1" x14ac:dyDescent="0.25">
      <c r="A19" s="4"/>
      <c r="B19" s="460" t="s">
        <v>287</v>
      </c>
      <c r="C19" s="461"/>
      <c r="D19" s="461"/>
      <c r="E19" s="461"/>
      <c r="F19" s="461"/>
      <c r="G19" s="461"/>
      <c r="H19" s="461"/>
      <c r="I19" s="461"/>
      <c r="J19" s="461"/>
      <c r="K19" s="461"/>
      <c r="L19" s="462"/>
      <c r="M19" s="24"/>
      <c r="N19" s="24"/>
      <c r="O19" s="8"/>
      <c r="P19" s="8"/>
      <c r="Q19" s="39"/>
      <c r="R19" s="39"/>
      <c r="S19" s="39"/>
    </row>
    <row r="20" spans="1:19" x14ac:dyDescent="0.25">
      <c r="B20" s="15"/>
      <c r="C20" s="33"/>
      <c r="D20" s="34"/>
      <c r="E20" s="34"/>
      <c r="F20" s="34"/>
      <c r="G20" s="34"/>
      <c r="H20" s="34"/>
      <c r="I20" s="34"/>
      <c r="J20" s="34"/>
      <c r="K20" s="34"/>
      <c r="L20" s="16"/>
      <c r="M20" s="9"/>
    </row>
    <row r="21" spans="1:19" x14ac:dyDescent="0.25">
      <c r="B21" s="416" t="s">
        <v>108</v>
      </c>
      <c r="C21" s="417"/>
      <c r="D21" s="417"/>
      <c r="E21" s="417"/>
      <c r="F21" s="417"/>
      <c r="G21" s="493" t="s">
        <v>91</v>
      </c>
      <c r="H21" s="418" t="s">
        <v>197</v>
      </c>
      <c r="I21" s="418"/>
      <c r="J21" s="418"/>
      <c r="K21" s="418"/>
      <c r="L21" s="419"/>
      <c r="M21" s="9"/>
      <c r="O21" s="17"/>
    </row>
    <row r="22" spans="1:19" x14ac:dyDescent="0.25">
      <c r="B22" s="416"/>
      <c r="C22" s="417"/>
      <c r="D22" s="417"/>
      <c r="E22" s="417"/>
      <c r="F22" s="417"/>
      <c r="G22" s="494"/>
      <c r="H22" s="418"/>
      <c r="I22" s="418"/>
      <c r="J22" s="418"/>
      <c r="K22" s="418"/>
      <c r="L22" s="419"/>
      <c r="M22" s="9"/>
      <c r="O22" s="17"/>
    </row>
    <row r="23" spans="1:19" x14ac:dyDescent="0.25">
      <c r="B23" s="67"/>
      <c r="C23" s="64"/>
      <c r="D23" s="64"/>
      <c r="E23" s="64"/>
      <c r="F23" s="64"/>
      <c r="G23" s="64"/>
      <c r="H23" s="64"/>
      <c r="I23" s="64"/>
      <c r="J23" s="64"/>
      <c r="K23" s="64"/>
      <c r="L23" s="65"/>
      <c r="M23" s="9"/>
    </row>
    <row r="24" spans="1:19" s="6" customFormat="1" x14ac:dyDescent="0.25">
      <c r="A24" s="4"/>
      <c r="B24" s="13"/>
      <c r="C24" s="13"/>
      <c r="D24" s="3"/>
      <c r="E24" s="3"/>
      <c r="F24" s="3"/>
      <c r="G24" s="3"/>
      <c r="H24" s="3"/>
      <c r="I24" s="3"/>
      <c r="J24" s="3"/>
      <c r="K24" s="3"/>
      <c r="L24" s="3"/>
      <c r="O24" s="26"/>
      <c r="P24" s="26"/>
      <c r="Q24" s="9"/>
      <c r="R24" s="9"/>
      <c r="S24" s="9"/>
    </row>
    <row r="25" spans="1:19" s="2" customFormat="1" x14ac:dyDescent="0.25">
      <c r="A25" s="4"/>
      <c r="B25" s="460" t="str">
        <f>IF(Intro!$G$21="English",O25,P25)</f>
        <v>DEFINITION OF "THE GOODS"</v>
      </c>
      <c r="C25" s="461" t="str">
        <f>UPPER(IF(Intro!$G$21="English",P25,Q25))</f>
        <v>LA DÉFINITION "DES MARCHANDISES"</v>
      </c>
      <c r="D25" s="461" t="str">
        <f>UPPER(IF(Intro!$G$21="English",Q25,R25))</f>
        <v/>
      </c>
      <c r="E25" s="461" t="str">
        <f>UPPER(IF(Intro!$G$21="English",R25,S25))</f>
        <v/>
      </c>
      <c r="F25" s="461" t="str">
        <f>UPPER(IF(Intro!$G$21="English",S25,T25))</f>
        <v/>
      </c>
      <c r="G25" s="461"/>
      <c r="H25" s="461" t="str">
        <f>UPPER(IF(Intro!$G$21="English",T25,U25))</f>
        <v/>
      </c>
      <c r="I25" s="461" t="str">
        <f>UPPER(IF(Intro!$G$21="English",U25,V25))</f>
        <v/>
      </c>
      <c r="J25" s="461" t="str">
        <f>UPPER(IF(Intro!$G$21="English",V25,W25))</f>
        <v/>
      </c>
      <c r="K25" s="461" t="str">
        <f>UPPER(IF(Intro!$G$21="English",W25,X25))</f>
        <v/>
      </c>
      <c r="L25" s="462" t="str">
        <f>UPPER(IF(Intro!$G$21="English",X25,Y25))</f>
        <v/>
      </c>
      <c r="M25" s="6"/>
      <c r="N25" s="24"/>
      <c r="O25" s="18" t="s">
        <v>288</v>
      </c>
      <c r="P25" s="18" t="s">
        <v>289</v>
      </c>
      <c r="Q25" s="39"/>
      <c r="R25" s="39"/>
      <c r="S25" s="39"/>
    </row>
    <row r="26" spans="1:19" x14ac:dyDescent="0.25">
      <c r="B26" s="15"/>
      <c r="C26" s="33"/>
      <c r="D26" s="34"/>
      <c r="E26" s="34"/>
      <c r="F26" s="34"/>
      <c r="G26" s="34"/>
      <c r="H26" s="34"/>
      <c r="I26" s="34"/>
      <c r="J26" s="34"/>
      <c r="K26" s="34"/>
      <c r="L26" s="16"/>
      <c r="M26" s="9"/>
    </row>
    <row r="27" spans="1:19" x14ac:dyDescent="0.25">
      <c r="B27" s="457" t="str">
        <f>IF(Intro!$G$21="English",O27,P27)</f>
        <v>References to "the goods" in this questionnaire refer to:</v>
      </c>
      <c r="C27" s="458"/>
      <c r="D27" s="458"/>
      <c r="E27" s="458"/>
      <c r="F27" s="458"/>
      <c r="G27" s="458"/>
      <c r="H27" s="458"/>
      <c r="I27" s="458"/>
      <c r="J27" s="458"/>
      <c r="K27" s="458"/>
      <c r="L27" s="459"/>
      <c r="M27" s="9"/>
      <c r="O27" s="9" t="s">
        <v>151</v>
      </c>
      <c r="P27" s="9" t="s">
        <v>152</v>
      </c>
    </row>
    <row r="28" spans="1:19" x14ac:dyDescent="0.25">
      <c r="B28" s="57"/>
      <c r="C28" s="58"/>
      <c r="D28" s="58"/>
      <c r="E28" s="58"/>
      <c r="F28" s="58"/>
      <c r="G28" s="58"/>
      <c r="H28" s="58"/>
      <c r="I28" s="58"/>
      <c r="J28" s="58"/>
      <c r="K28" s="58"/>
      <c r="L28" s="59"/>
      <c r="M28" s="9"/>
    </row>
    <row r="29" spans="1:19" x14ac:dyDescent="0.25">
      <c r="B29" s="69"/>
      <c r="C29" s="495" t="str">
        <f>IF(Intro!$G$21="English",Variables!B16,Variables!C16)</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D29" s="496"/>
      <c r="E29" s="496"/>
      <c r="F29" s="496"/>
      <c r="G29" s="496"/>
      <c r="H29" s="496"/>
      <c r="I29" s="496"/>
      <c r="J29" s="496"/>
      <c r="K29" s="497"/>
      <c r="L29" s="63"/>
      <c r="M29" s="9"/>
    </row>
    <row r="30" spans="1:19" x14ac:dyDescent="0.25">
      <c r="B30" s="69"/>
      <c r="C30" s="498"/>
      <c r="D30" s="499"/>
      <c r="E30" s="499"/>
      <c r="F30" s="499"/>
      <c r="G30" s="499"/>
      <c r="H30" s="499"/>
      <c r="I30" s="499"/>
      <c r="J30" s="499"/>
      <c r="K30" s="500"/>
      <c r="L30" s="63"/>
      <c r="M30" s="9"/>
    </row>
    <row r="31" spans="1:19" x14ac:dyDescent="0.25">
      <c r="B31" s="69"/>
      <c r="C31" s="498"/>
      <c r="D31" s="499"/>
      <c r="E31" s="499"/>
      <c r="F31" s="499"/>
      <c r="G31" s="499"/>
      <c r="H31" s="499"/>
      <c r="I31" s="499"/>
      <c r="J31" s="499"/>
      <c r="K31" s="500"/>
      <c r="L31" s="63"/>
      <c r="M31" s="9"/>
    </row>
    <row r="32" spans="1:19" x14ac:dyDescent="0.25">
      <c r="B32" s="69"/>
      <c r="C32" s="498"/>
      <c r="D32" s="499"/>
      <c r="E32" s="499"/>
      <c r="F32" s="499"/>
      <c r="G32" s="499"/>
      <c r="H32" s="499"/>
      <c r="I32" s="499"/>
      <c r="J32" s="499"/>
      <c r="K32" s="500"/>
      <c r="L32" s="63"/>
      <c r="M32" s="9"/>
    </row>
    <row r="33" spans="2:13" x14ac:dyDescent="0.25">
      <c r="B33" s="69"/>
      <c r="C33" s="498"/>
      <c r="D33" s="499"/>
      <c r="E33" s="499"/>
      <c r="F33" s="499"/>
      <c r="G33" s="499"/>
      <c r="H33" s="499"/>
      <c r="I33" s="499"/>
      <c r="J33" s="499"/>
      <c r="K33" s="500"/>
      <c r="L33" s="63"/>
      <c r="M33" s="9"/>
    </row>
    <row r="34" spans="2:13" x14ac:dyDescent="0.25">
      <c r="B34" s="69"/>
      <c r="C34" s="498"/>
      <c r="D34" s="499"/>
      <c r="E34" s="499"/>
      <c r="F34" s="499"/>
      <c r="G34" s="499"/>
      <c r="H34" s="499"/>
      <c r="I34" s="499"/>
      <c r="J34" s="499"/>
      <c r="K34" s="500"/>
      <c r="L34" s="63"/>
      <c r="M34" s="9"/>
    </row>
    <row r="35" spans="2:13" x14ac:dyDescent="0.25">
      <c r="B35" s="69"/>
      <c r="C35" s="498"/>
      <c r="D35" s="499"/>
      <c r="E35" s="499"/>
      <c r="F35" s="499"/>
      <c r="G35" s="499"/>
      <c r="H35" s="499"/>
      <c r="I35" s="499"/>
      <c r="J35" s="499"/>
      <c r="K35" s="500"/>
      <c r="L35" s="63"/>
      <c r="M35" s="9"/>
    </row>
    <row r="36" spans="2:13" x14ac:dyDescent="0.25">
      <c r="B36" s="69"/>
      <c r="C36" s="498"/>
      <c r="D36" s="499"/>
      <c r="E36" s="499"/>
      <c r="F36" s="499"/>
      <c r="G36" s="499"/>
      <c r="H36" s="499"/>
      <c r="I36" s="499"/>
      <c r="J36" s="499"/>
      <c r="K36" s="500"/>
      <c r="L36" s="63"/>
      <c r="M36" s="9"/>
    </row>
    <row r="37" spans="2:13" x14ac:dyDescent="0.25">
      <c r="B37" s="69"/>
      <c r="C37" s="498"/>
      <c r="D37" s="499"/>
      <c r="E37" s="499"/>
      <c r="F37" s="499"/>
      <c r="G37" s="499"/>
      <c r="H37" s="499"/>
      <c r="I37" s="499"/>
      <c r="J37" s="499"/>
      <c r="K37" s="500"/>
      <c r="L37" s="63"/>
      <c r="M37" s="9"/>
    </row>
    <row r="38" spans="2:13" x14ac:dyDescent="0.25">
      <c r="B38" s="69"/>
      <c r="C38" s="498"/>
      <c r="D38" s="499"/>
      <c r="E38" s="499"/>
      <c r="F38" s="499"/>
      <c r="G38" s="499"/>
      <c r="H38" s="499"/>
      <c r="I38" s="499"/>
      <c r="J38" s="499"/>
      <c r="K38" s="500"/>
      <c r="L38" s="63"/>
      <c r="M38" s="9"/>
    </row>
    <row r="39" spans="2:13" x14ac:dyDescent="0.25">
      <c r="B39" s="69"/>
      <c r="C39" s="498"/>
      <c r="D39" s="499"/>
      <c r="E39" s="499"/>
      <c r="F39" s="499"/>
      <c r="G39" s="499"/>
      <c r="H39" s="499"/>
      <c r="I39" s="499"/>
      <c r="J39" s="499"/>
      <c r="K39" s="500"/>
      <c r="L39" s="63"/>
      <c r="M39" s="9"/>
    </row>
    <row r="40" spans="2:13" x14ac:dyDescent="0.25">
      <c r="B40" s="69"/>
      <c r="C40" s="498"/>
      <c r="D40" s="499"/>
      <c r="E40" s="499"/>
      <c r="F40" s="499"/>
      <c r="G40" s="499"/>
      <c r="H40" s="499"/>
      <c r="I40" s="499"/>
      <c r="J40" s="499"/>
      <c r="K40" s="500"/>
      <c r="L40" s="63"/>
      <c r="M40" s="9"/>
    </row>
    <row r="41" spans="2:13" x14ac:dyDescent="0.25">
      <c r="B41" s="69"/>
      <c r="C41" s="498"/>
      <c r="D41" s="499"/>
      <c r="E41" s="499"/>
      <c r="F41" s="499"/>
      <c r="G41" s="499"/>
      <c r="H41" s="499"/>
      <c r="I41" s="499"/>
      <c r="J41" s="499"/>
      <c r="K41" s="500"/>
      <c r="L41" s="63"/>
      <c r="M41" s="9"/>
    </row>
    <row r="42" spans="2:13" x14ac:dyDescent="0.25">
      <c r="B42" s="69"/>
      <c r="C42" s="498"/>
      <c r="D42" s="499"/>
      <c r="E42" s="499"/>
      <c r="F42" s="499"/>
      <c r="G42" s="499"/>
      <c r="H42" s="499"/>
      <c r="I42" s="499"/>
      <c r="J42" s="499"/>
      <c r="K42" s="500"/>
      <c r="L42" s="63"/>
      <c r="M42" s="9"/>
    </row>
    <row r="43" spans="2:13" x14ac:dyDescent="0.25">
      <c r="B43" s="69"/>
      <c r="C43" s="498"/>
      <c r="D43" s="499"/>
      <c r="E43" s="499"/>
      <c r="F43" s="499"/>
      <c r="G43" s="499"/>
      <c r="H43" s="499"/>
      <c r="I43" s="499"/>
      <c r="J43" s="499"/>
      <c r="K43" s="500"/>
      <c r="L43" s="63"/>
      <c r="M43" s="9"/>
    </row>
    <row r="44" spans="2:13" x14ac:dyDescent="0.25">
      <c r="B44" s="69"/>
      <c r="C44" s="498"/>
      <c r="D44" s="499"/>
      <c r="E44" s="499"/>
      <c r="F44" s="499"/>
      <c r="G44" s="499"/>
      <c r="H44" s="499"/>
      <c r="I44" s="499"/>
      <c r="J44" s="499"/>
      <c r="K44" s="500"/>
      <c r="L44" s="63"/>
      <c r="M44" s="9"/>
    </row>
    <row r="45" spans="2:13" x14ac:dyDescent="0.25">
      <c r="B45" s="69"/>
      <c r="C45" s="498"/>
      <c r="D45" s="499"/>
      <c r="E45" s="499"/>
      <c r="F45" s="499"/>
      <c r="G45" s="499"/>
      <c r="H45" s="499"/>
      <c r="I45" s="499"/>
      <c r="J45" s="499"/>
      <c r="K45" s="500"/>
      <c r="L45" s="63"/>
      <c r="M45" s="9"/>
    </row>
    <row r="46" spans="2:13" x14ac:dyDescent="0.25">
      <c r="B46" s="69"/>
      <c r="C46" s="498"/>
      <c r="D46" s="499"/>
      <c r="E46" s="499"/>
      <c r="F46" s="499"/>
      <c r="G46" s="499"/>
      <c r="H46" s="499"/>
      <c r="I46" s="499"/>
      <c r="J46" s="499"/>
      <c r="K46" s="500"/>
      <c r="L46" s="63"/>
      <c r="M46" s="9"/>
    </row>
    <row r="47" spans="2:13" x14ac:dyDescent="0.25">
      <c r="B47" s="69"/>
      <c r="C47" s="498"/>
      <c r="D47" s="499"/>
      <c r="E47" s="499"/>
      <c r="F47" s="499"/>
      <c r="G47" s="499"/>
      <c r="H47" s="499"/>
      <c r="I47" s="499"/>
      <c r="J47" s="499"/>
      <c r="K47" s="500"/>
      <c r="L47" s="63"/>
      <c r="M47" s="9"/>
    </row>
    <row r="48" spans="2:13" x14ac:dyDescent="0.25">
      <c r="B48" s="69"/>
      <c r="C48" s="498"/>
      <c r="D48" s="499"/>
      <c r="E48" s="499"/>
      <c r="F48" s="499"/>
      <c r="G48" s="499"/>
      <c r="H48" s="499"/>
      <c r="I48" s="499"/>
      <c r="J48" s="499"/>
      <c r="K48" s="500"/>
      <c r="L48" s="63"/>
      <c r="M48" s="9"/>
    </row>
    <row r="49" spans="1:19" x14ac:dyDescent="0.25">
      <c r="B49" s="69"/>
      <c r="C49" s="498"/>
      <c r="D49" s="499"/>
      <c r="E49" s="499"/>
      <c r="F49" s="499"/>
      <c r="G49" s="499"/>
      <c r="H49" s="499"/>
      <c r="I49" s="499"/>
      <c r="J49" s="499"/>
      <c r="K49" s="500"/>
      <c r="L49" s="63"/>
      <c r="M49" s="9"/>
    </row>
    <row r="50" spans="1:19" x14ac:dyDescent="0.25">
      <c r="B50" s="69"/>
      <c r="C50" s="498"/>
      <c r="D50" s="499"/>
      <c r="E50" s="499"/>
      <c r="F50" s="499"/>
      <c r="G50" s="499"/>
      <c r="H50" s="499"/>
      <c r="I50" s="499"/>
      <c r="J50" s="499"/>
      <c r="K50" s="500"/>
      <c r="L50" s="63"/>
      <c r="M50" s="9"/>
    </row>
    <row r="51" spans="1:19" x14ac:dyDescent="0.25">
      <c r="B51" s="69"/>
      <c r="C51" s="498"/>
      <c r="D51" s="499"/>
      <c r="E51" s="499"/>
      <c r="F51" s="499"/>
      <c r="G51" s="499"/>
      <c r="H51" s="499"/>
      <c r="I51" s="499"/>
      <c r="J51" s="499"/>
      <c r="K51" s="500"/>
      <c r="L51" s="63"/>
      <c r="M51" s="9"/>
    </row>
    <row r="52" spans="1:19" x14ac:dyDescent="0.25">
      <c r="B52" s="69"/>
      <c r="C52" s="498"/>
      <c r="D52" s="499"/>
      <c r="E52" s="499"/>
      <c r="F52" s="499"/>
      <c r="G52" s="499"/>
      <c r="H52" s="499"/>
      <c r="I52" s="499"/>
      <c r="J52" s="499"/>
      <c r="K52" s="500"/>
      <c r="L52" s="63"/>
      <c r="M52" s="9"/>
    </row>
    <row r="53" spans="1:19" x14ac:dyDescent="0.25">
      <c r="B53" s="69"/>
      <c r="C53" s="498"/>
      <c r="D53" s="499"/>
      <c r="E53" s="499"/>
      <c r="F53" s="499"/>
      <c r="G53" s="499"/>
      <c r="H53" s="499"/>
      <c r="I53" s="499"/>
      <c r="J53" s="499"/>
      <c r="K53" s="500"/>
      <c r="L53" s="63"/>
      <c r="M53" s="9"/>
    </row>
    <row r="54" spans="1:19" x14ac:dyDescent="0.25">
      <c r="B54" s="69"/>
      <c r="C54" s="498"/>
      <c r="D54" s="499"/>
      <c r="E54" s="499"/>
      <c r="F54" s="499"/>
      <c r="G54" s="499"/>
      <c r="H54" s="499"/>
      <c r="I54" s="499"/>
      <c r="J54" s="499"/>
      <c r="K54" s="500"/>
      <c r="L54" s="63"/>
      <c r="M54" s="9"/>
    </row>
    <row r="55" spans="1:19" x14ac:dyDescent="0.25">
      <c r="B55" s="69"/>
      <c r="C55" s="498"/>
      <c r="D55" s="499"/>
      <c r="E55" s="499"/>
      <c r="F55" s="499"/>
      <c r="G55" s="499"/>
      <c r="H55" s="499"/>
      <c r="I55" s="499"/>
      <c r="J55" s="499"/>
      <c r="K55" s="500"/>
      <c r="L55" s="63"/>
      <c r="M55" s="9"/>
    </row>
    <row r="56" spans="1:19" x14ac:dyDescent="0.25">
      <c r="B56" s="69"/>
      <c r="C56" s="501"/>
      <c r="D56" s="502"/>
      <c r="E56" s="502"/>
      <c r="F56" s="502"/>
      <c r="G56" s="502"/>
      <c r="H56" s="502"/>
      <c r="I56" s="502"/>
      <c r="J56" s="502"/>
      <c r="K56" s="503"/>
      <c r="L56" s="63"/>
      <c r="M56" s="9"/>
    </row>
    <row r="57" spans="1:19" x14ac:dyDescent="0.25">
      <c r="B57" s="57"/>
      <c r="C57" s="58"/>
      <c r="D57" s="58"/>
      <c r="E57" s="58"/>
      <c r="F57" s="58"/>
      <c r="G57" s="58"/>
      <c r="H57" s="58"/>
      <c r="I57" s="58"/>
      <c r="J57" s="58"/>
      <c r="K57" s="58"/>
      <c r="L57" s="59"/>
      <c r="M57" s="9"/>
    </row>
    <row r="58" spans="1:19" x14ac:dyDescent="0.25">
      <c r="B58" s="457" t="str">
        <f>IF(Intro!$G$21="English",O58,P58)</f>
        <v>For additional details, view the Info tab.</v>
      </c>
      <c r="C58" s="458"/>
      <c r="D58" s="458"/>
      <c r="E58" s="458"/>
      <c r="F58" s="458"/>
      <c r="G58" s="458"/>
      <c r="H58" s="458"/>
      <c r="I58" s="458"/>
      <c r="J58" s="458"/>
      <c r="K58" s="458"/>
      <c r="L58" s="459"/>
      <c r="M58" s="9"/>
      <c r="O58" s="9" t="s">
        <v>149</v>
      </c>
      <c r="P58" s="9" t="s">
        <v>150</v>
      </c>
    </row>
    <row r="59" spans="1:19" x14ac:dyDescent="0.25">
      <c r="B59" s="67"/>
      <c r="C59" s="64"/>
      <c r="D59" s="64"/>
      <c r="E59" s="64"/>
      <c r="F59" s="64"/>
      <c r="G59" s="64"/>
      <c r="H59" s="64"/>
      <c r="I59" s="64"/>
      <c r="J59" s="64"/>
      <c r="K59" s="64"/>
      <c r="L59" s="65"/>
      <c r="M59" s="9"/>
    </row>
    <row r="60" spans="1:19" s="6" customFormat="1" x14ac:dyDescent="0.25">
      <c r="A60" s="4"/>
      <c r="B60" s="13"/>
      <c r="C60" s="13"/>
      <c r="D60" s="3"/>
      <c r="E60" s="3"/>
      <c r="F60" s="3"/>
      <c r="G60" s="3"/>
      <c r="H60" s="3"/>
      <c r="I60" s="3"/>
      <c r="J60" s="3"/>
      <c r="K60" s="3"/>
      <c r="L60" s="3"/>
      <c r="Q60" s="9"/>
      <c r="R60" s="9"/>
      <c r="S60" s="9"/>
    </row>
    <row r="61" spans="1:19" s="2" customFormat="1" x14ac:dyDescent="0.25">
      <c r="A61" s="4"/>
      <c r="B61" s="431" t="str">
        <f>IF(Intro!$G$21="English",O61,P61)</f>
        <v>DO YOU NEED TO COMPLETE THIS QUESTIONNAIRE?</v>
      </c>
      <c r="C61" s="432"/>
      <c r="D61" s="432"/>
      <c r="E61" s="432"/>
      <c r="F61" s="432"/>
      <c r="G61" s="432"/>
      <c r="H61" s="432"/>
      <c r="I61" s="432"/>
      <c r="J61" s="432"/>
      <c r="K61" s="432"/>
      <c r="L61" s="433"/>
      <c r="M61" s="24"/>
      <c r="N61" s="24"/>
      <c r="O61" s="8" t="s">
        <v>290</v>
      </c>
      <c r="P61" s="8" t="s">
        <v>400</v>
      </c>
      <c r="Q61" s="39"/>
      <c r="R61" s="39"/>
      <c r="S61" s="39"/>
    </row>
    <row r="62" spans="1:19" x14ac:dyDescent="0.25">
      <c r="B62" s="15"/>
      <c r="C62" s="33"/>
      <c r="D62" s="34"/>
      <c r="E62" s="34"/>
      <c r="F62" s="34"/>
      <c r="G62" s="34"/>
      <c r="H62" s="34"/>
      <c r="I62" s="34"/>
      <c r="J62" s="34"/>
      <c r="K62" s="34"/>
      <c r="L62" s="16"/>
      <c r="M62" s="9"/>
    </row>
    <row r="63" spans="1:19" x14ac:dyDescent="0.25">
      <c r="B63" s="428" t="str">
        <f>IF(Intro!$G$21="English",O63,P63)</f>
        <v>Has your firm imported the goods as the importer of record from any country since January 1, 2023?</v>
      </c>
      <c r="C63" s="429"/>
      <c r="D63" s="429"/>
      <c r="E63" s="429"/>
      <c r="F63" s="429"/>
      <c r="G63" s="429"/>
      <c r="H63" s="429"/>
      <c r="I63" s="429"/>
      <c r="J63" s="429"/>
      <c r="K63" s="429"/>
      <c r="L63" s="430"/>
      <c r="M63" s="9"/>
      <c r="O63" s="17" t="str">
        <f>"Has your firm imported the goods as the importer of record from any country since January 1, "&amp;Variables!B6&amp;"?"</f>
        <v>Has your firm imported the goods as the importer of record from any country since January 1, 2023?</v>
      </c>
      <c r="P63" s="9"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4" spans="1:19" x14ac:dyDescent="0.25">
      <c r="B64" s="69"/>
      <c r="C64" s="38"/>
      <c r="D64" s="9"/>
      <c r="E64" s="9"/>
      <c r="F64" s="9"/>
      <c r="G64" s="97"/>
      <c r="H64" s="97"/>
      <c r="I64" s="97"/>
      <c r="J64" s="97"/>
      <c r="K64" s="97"/>
      <c r="L64" s="98"/>
      <c r="M64" s="9"/>
      <c r="O64" s="9" t="s">
        <v>171</v>
      </c>
      <c r="P64" s="9" t="s">
        <v>407</v>
      </c>
    </row>
    <row r="65" spans="1:19" x14ac:dyDescent="0.25">
      <c r="B65" s="504" t="str">
        <f>IF(Intro!$G$21="English",O64,P64)</f>
        <v>Select Yes or No</v>
      </c>
      <c r="C65" s="505"/>
      <c r="D65" s="437" t="s">
        <v>352</v>
      </c>
      <c r="E65" s="506" t="str">
        <f>IF(D65="Yes",O65,IF(D65="Oui",P65,IF(D65="No",O66,IF(D65="Non",P66,""))))</f>
        <v>Complete all tabs in this questionnaire and submit it by September 15, 2026.</v>
      </c>
      <c r="F65" s="507"/>
      <c r="G65" s="507"/>
      <c r="H65" s="507"/>
      <c r="I65" s="507"/>
      <c r="J65" s="507"/>
      <c r="K65" s="508"/>
      <c r="L65" s="98"/>
      <c r="M65" s="9"/>
      <c r="O65" s="9" t="str">
        <f>"Complete all tabs in this questionnaire and submit it by "&amp;Variables!B11&amp;"."</f>
        <v>Complete all tabs in this questionnaire and submit it by September 15, 2026.</v>
      </c>
      <c r="P65" s="9" t="str">
        <f>"Remplissez tous les onglets de ce questionnaire et soumettez-le avant le "&amp;Variables!C11&amp;"."</f>
        <v>Remplissez tous les onglets de ce questionnaire et soumettez-le avant le 15 septembre 2026.</v>
      </c>
    </row>
    <row r="66" spans="1:19" x14ac:dyDescent="0.25">
      <c r="B66" s="504"/>
      <c r="C66" s="505"/>
      <c r="D66" s="439"/>
      <c r="E66" s="509"/>
      <c r="F66" s="510"/>
      <c r="G66" s="510"/>
      <c r="H66" s="510"/>
      <c r="I66" s="510"/>
      <c r="J66" s="510"/>
      <c r="K66" s="511"/>
      <c r="L66" s="98"/>
      <c r="M66" s="9"/>
      <c r="O66" s="9" t="str">
        <f>"Provide explanation below. Complete this tab only and submit it by "&amp;Variables!B11&amp;"."</f>
        <v>Provide explanation below. Complete this tab only and submit it by September 15, 2026.</v>
      </c>
      <c r="P66" s="9" t="str">
        <f>"Expliquez ci-dessous. Remplissez cet onglet uniquement et soumettez-le avant le "&amp;Variables!C11&amp;"."</f>
        <v>Expliquez ci-dessous. Remplissez cet onglet uniquement et soumettez-le avant le 15 septembre 2026.</v>
      </c>
    </row>
    <row r="67" spans="1:19" x14ac:dyDescent="0.25">
      <c r="B67" s="15"/>
      <c r="C67" s="33"/>
      <c r="D67" s="34"/>
      <c r="E67" s="34"/>
      <c r="F67" s="34"/>
      <c r="G67" s="34"/>
      <c r="H67" s="34"/>
      <c r="I67" s="34"/>
      <c r="J67" s="34"/>
      <c r="K67" s="34"/>
      <c r="L67" s="16"/>
      <c r="M67" s="9"/>
    </row>
    <row r="68" spans="1:19" ht="14.1" customHeight="1" x14ac:dyDescent="0.25">
      <c r="B68" s="428" t="str">
        <f>IF(Intro!$G$21="English",O68,P68)</f>
        <v>If no, explain why import data indicates that you imported using the HS numbers listed on the Info tab during this period.</v>
      </c>
      <c r="C68" s="429"/>
      <c r="D68" s="429"/>
      <c r="E68" s="429"/>
      <c r="F68" s="429"/>
      <c r="G68" s="429"/>
      <c r="H68" s="429"/>
      <c r="I68" s="429"/>
      <c r="J68" s="429"/>
      <c r="K68" s="429"/>
      <c r="L68" s="430"/>
      <c r="M68" s="9"/>
      <c r="O68" s="9" t="s">
        <v>509</v>
      </c>
      <c r="P68" s="9" t="s">
        <v>510</v>
      </c>
    </row>
    <row r="69" spans="1:19" x14ac:dyDescent="0.25">
      <c r="B69" s="15"/>
      <c r="C69" s="33"/>
      <c r="D69" s="34"/>
      <c r="E69" s="34"/>
      <c r="F69" s="34"/>
      <c r="G69" s="34"/>
      <c r="H69" s="34"/>
      <c r="I69" s="34"/>
      <c r="J69" s="34"/>
      <c r="K69" s="34"/>
      <c r="L69" s="16"/>
      <c r="M69" s="9"/>
    </row>
    <row r="70" spans="1:19" x14ac:dyDescent="0.25">
      <c r="B70" s="512"/>
      <c r="C70" s="513"/>
      <c r="D70" s="513"/>
      <c r="E70" s="513"/>
      <c r="F70" s="513"/>
      <c r="G70" s="513"/>
      <c r="H70" s="513"/>
      <c r="I70" s="513"/>
      <c r="J70" s="513"/>
      <c r="K70" s="513"/>
      <c r="L70" s="514"/>
      <c r="M70" s="9"/>
    </row>
    <row r="71" spans="1:19" x14ac:dyDescent="0.25">
      <c r="B71" s="512"/>
      <c r="C71" s="513"/>
      <c r="D71" s="513"/>
      <c r="E71" s="513"/>
      <c r="F71" s="513"/>
      <c r="G71" s="513"/>
      <c r="H71" s="513"/>
      <c r="I71" s="513"/>
      <c r="J71" s="513"/>
      <c r="K71" s="513"/>
      <c r="L71" s="514"/>
      <c r="M71" s="9"/>
    </row>
    <row r="72" spans="1:19" x14ac:dyDescent="0.25">
      <c r="B72" s="512"/>
      <c r="C72" s="513"/>
      <c r="D72" s="513"/>
      <c r="E72" s="513"/>
      <c r="F72" s="513"/>
      <c r="G72" s="513"/>
      <c r="H72" s="513"/>
      <c r="I72" s="513"/>
      <c r="J72" s="513"/>
      <c r="K72" s="513"/>
      <c r="L72" s="514"/>
      <c r="M72" s="9"/>
    </row>
    <row r="73" spans="1:19" x14ac:dyDescent="0.25">
      <c r="B73" s="512"/>
      <c r="C73" s="513"/>
      <c r="D73" s="513"/>
      <c r="E73" s="513"/>
      <c r="F73" s="513"/>
      <c r="G73" s="513"/>
      <c r="H73" s="513"/>
      <c r="I73" s="513"/>
      <c r="J73" s="513"/>
      <c r="K73" s="513"/>
      <c r="L73" s="514"/>
      <c r="M73" s="9"/>
    </row>
    <row r="74" spans="1:19" x14ac:dyDescent="0.25">
      <c r="B74" s="512"/>
      <c r="C74" s="513"/>
      <c r="D74" s="513"/>
      <c r="E74" s="513"/>
      <c r="F74" s="513"/>
      <c r="G74" s="513"/>
      <c r="H74" s="513"/>
      <c r="I74" s="513"/>
      <c r="J74" s="513"/>
      <c r="K74" s="513"/>
      <c r="L74" s="514"/>
      <c r="M74" s="9"/>
    </row>
    <row r="75" spans="1:19" x14ac:dyDescent="0.25">
      <c r="B75" s="512"/>
      <c r="C75" s="513"/>
      <c r="D75" s="513"/>
      <c r="E75" s="513"/>
      <c r="F75" s="513"/>
      <c r="G75" s="513"/>
      <c r="H75" s="513"/>
      <c r="I75" s="513"/>
      <c r="J75" s="513"/>
      <c r="K75" s="513"/>
      <c r="L75" s="514"/>
      <c r="M75" s="9"/>
    </row>
    <row r="76" spans="1:19" x14ac:dyDescent="0.25">
      <c r="B76" s="512"/>
      <c r="C76" s="513"/>
      <c r="D76" s="513"/>
      <c r="E76" s="513"/>
      <c r="F76" s="513"/>
      <c r="G76" s="513"/>
      <c r="H76" s="513"/>
      <c r="I76" s="513"/>
      <c r="J76" s="513"/>
      <c r="K76" s="513"/>
      <c r="L76" s="514"/>
      <c r="M76" s="9"/>
    </row>
    <row r="77" spans="1:19" x14ac:dyDescent="0.25">
      <c r="B77" s="512"/>
      <c r="C77" s="513"/>
      <c r="D77" s="513"/>
      <c r="E77" s="513"/>
      <c r="F77" s="513"/>
      <c r="G77" s="513"/>
      <c r="H77" s="513"/>
      <c r="I77" s="513"/>
      <c r="J77" s="513"/>
      <c r="K77" s="513"/>
      <c r="L77" s="514"/>
      <c r="M77" s="9"/>
    </row>
    <row r="78" spans="1:19" x14ac:dyDescent="0.25">
      <c r="B78" s="67"/>
      <c r="C78" s="64"/>
      <c r="D78" s="64"/>
      <c r="E78" s="64"/>
      <c r="F78" s="64"/>
      <c r="G78" s="64"/>
      <c r="H78" s="64"/>
      <c r="I78" s="64"/>
      <c r="J78" s="64"/>
      <c r="K78" s="64"/>
      <c r="L78" s="65"/>
      <c r="M78" s="9"/>
    </row>
    <row r="79" spans="1:19" s="6" customFormat="1" x14ac:dyDescent="0.25">
      <c r="A79" s="4"/>
      <c r="B79" s="13"/>
      <c r="C79" s="13"/>
      <c r="D79" s="3"/>
      <c r="E79" s="3"/>
      <c r="F79" s="3"/>
      <c r="G79" s="3"/>
      <c r="H79" s="3"/>
      <c r="I79" s="3"/>
      <c r="J79" s="3"/>
      <c r="K79" s="3"/>
      <c r="L79" s="3"/>
      <c r="O79" s="26"/>
      <c r="P79" s="26"/>
      <c r="Q79" s="9"/>
      <c r="R79" s="9"/>
      <c r="S79" s="9"/>
    </row>
    <row r="80" spans="1:19" s="2" customFormat="1" x14ac:dyDescent="0.25">
      <c r="A80" s="4"/>
      <c r="B80" s="460" t="str">
        <f>UPPER(IF(Intro!$G$21="English",O80,P80))</f>
        <v>QUESTIONNAIRE DUE DATE</v>
      </c>
      <c r="C80" s="461" t="str">
        <f>UPPER(IF(Intro!$G$21="English",P80,Q80))</f>
        <v>DATE D'ÉCHÉANCE DU QUESTIONNAIRE</v>
      </c>
      <c r="D80" s="461" t="str">
        <f>UPPER(IF(Intro!$G$21="English",Q80,R80))</f>
        <v/>
      </c>
      <c r="E80" s="461" t="str">
        <f>UPPER(IF(Intro!$G$21="English",R80,S80))</f>
        <v/>
      </c>
      <c r="F80" s="461" t="str">
        <f>UPPER(IF(Intro!$G$21="English",S80,T80))</f>
        <v/>
      </c>
      <c r="G80" s="461"/>
      <c r="H80" s="461" t="str">
        <f>UPPER(IF(Intro!$G$21="English",T80,U80))</f>
        <v/>
      </c>
      <c r="I80" s="461" t="str">
        <f>UPPER(IF(Intro!$G$21="English",U80,V80))</f>
        <v/>
      </c>
      <c r="J80" s="461" t="str">
        <f>UPPER(IF(Intro!$G$21="English",V80,W80))</f>
        <v/>
      </c>
      <c r="K80" s="461" t="str">
        <f>UPPER(IF(Intro!$G$21="English",W80,X80))</f>
        <v/>
      </c>
      <c r="L80" s="462" t="str">
        <f>UPPER(IF(Intro!$G$21="English",X80,Y80))</f>
        <v/>
      </c>
      <c r="M80" s="6"/>
      <c r="N80" s="24"/>
      <c r="O80" s="8" t="s">
        <v>58</v>
      </c>
      <c r="P80" s="8" t="s">
        <v>59</v>
      </c>
      <c r="Q80" s="39"/>
      <c r="R80" s="39"/>
      <c r="S80" s="39"/>
    </row>
    <row r="81" spans="1:19" x14ac:dyDescent="0.25">
      <c r="B81" s="15"/>
      <c r="C81" s="33"/>
      <c r="D81" s="34"/>
      <c r="E81" s="34"/>
      <c r="F81" s="34"/>
      <c r="G81" s="34"/>
      <c r="H81" s="34"/>
      <c r="I81" s="34"/>
      <c r="J81" s="34"/>
      <c r="K81" s="34"/>
      <c r="L81" s="16"/>
      <c r="M81" s="9"/>
    </row>
    <row r="82" spans="1:19" x14ac:dyDescent="0.25">
      <c r="B82" s="69"/>
      <c r="C82" s="9"/>
      <c r="D82" s="515" t="str">
        <f>IF(Intro!$G$21="English",O82,P82)</f>
        <v>September 15, 2026</v>
      </c>
      <c r="E82" s="516"/>
      <c r="F82" s="516"/>
      <c r="G82" s="516"/>
      <c r="H82" s="516"/>
      <c r="I82" s="516"/>
      <c r="J82" s="517"/>
      <c r="K82" s="9"/>
      <c r="L82" s="81"/>
      <c r="M82" s="9"/>
      <c r="O82" s="84" t="s">
        <v>725</v>
      </c>
      <c r="P82" s="76" t="s">
        <v>726</v>
      </c>
    </row>
    <row r="83" spans="1:19" x14ac:dyDescent="0.25">
      <c r="B83" s="69"/>
      <c r="C83" s="9"/>
      <c r="D83" s="518"/>
      <c r="E83" s="519"/>
      <c r="F83" s="519"/>
      <c r="G83" s="519"/>
      <c r="H83" s="519"/>
      <c r="I83" s="519"/>
      <c r="J83" s="520"/>
      <c r="K83" s="9"/>
      <c r="L83" s="81"/>
      <c r="M83" s="9"/>
      <c r="O83" s="37"/>
      <c r="P83" s="37"/>
    </row>
    <row r="84" spans="1:19" x14ac:dyDescent="0.25">
      <c r="B84" s="67"/>
      <c r="C84" s="64"/>
      <c r="D84" s="64"/>
      <c r="E84" s="64"/>
      <c r="F84" s="64"/>
      <c r="G84" s="64"/>
      <c r="H84" s="64"/>
      <c r="I84" s="64"/>
      <c r="J84" s="64"/>
      <c r="K84" s="64"/>
      <c r="L84" s="65"/>
      <c r="M84" s="9"/>
    </row>
    <row r="85" spans="1:19" s="6" customFormat="1" x14ac:dyDescent="0.25">
      <c r="A85" s="4"/>
      <c r="B85" s="13"/>
      <c r="C85" s="13"/>
      <c r="D85" s="3"/>
      <c r="E85" s="3"/>
      <c r="F85" s="3"/>
      <c r="G85" s="3"/>
      <c r="H85" s="3"/>
      <c r="I85" s="3"/>
      <c r="J85" s="3"/>
      <c r="K85" s="3"/>
      <c r="L85" s="3"/>
      <c r="O85" s="26"/>
      <c r="P85" s="26"/>
      <c r="Q85" s="9"/>
      <c r="R85" s="9"/>
      <c r="S85" s="9"/>
    </row>
    <row r="86" spans="1:19" s="2" customFormat="1" x14ac:dyDescent="0.25">
      <c r="A86" s="4"/>
      <c r="B86" s="460" t="str">
        <f>IF(Intro!$G$21="English",O86,P86)</f>
        <v>FAILURE TO COMPLETE QUESTIONNAIRE</v>
      </c>
      <c r="C86" s="461" t="str">
        <f>UPPER(IF(Intro!$G$21="English",P86,Q86))</f>
        <v>QUESTIONNAIRE NON REMPLI</v>
      </c>
      <c r="D86" s="461" t="str">
        <f>UPPER(IF(Intro!$G$21="English",Q86,R86))</f>
        <v/>
      </c>
      <c r="E86" s="461" t="str">
        <f>UPPER(IF(Intro!$G$21="English",R86,S86))</f>
        <v/>
      </c>
      <c r="F86" s="461" t="str">
        <f>UPPER(IF(Intro!$G$21="English",S86,T86))</f>
        <v/>
      </c>
      <c r="G86" s="461"/>
      <c r="H86" s="461" t="str">
        <f>UPPER(IF(Intro!$G$21="English",T86,U86))</f>
        <v/>
      </c>
      <c r="I86" s="461" t="str">
        <f>UPPER(IF(Intro!$G$21="English",U86,V86))</f>
        <v/>
      </c>
      <c r="J86" s="461" t="str">
        <f>UPPER(IF(Intro!$G$21="English",V86,W86))</f>
        <v/>
      </c>
      <c r="K86" s="461" t="str">
        <f>UPPER(IF(Intro!$G$21="English",W86,X86))</f>
        <v/>
      </c>
      <c r="L86" s="462" t="str">
        <f>UPPER(IF(Intro!$G$21="English",X86,Y86))</f>
        <v/>
      </c>
      <c r="M86" s="6"/>
      <c r="N86" s="24"/>
      <c r="O86" s="18" t="s">
        <v>291</v>
      </c>
      <c r="P86" s="18" t="s">
        <v>292</v>
      </c>
      <c r="Q86" s="39"/>
      <c r="R86" s="39"/>
      <c r="S86" s="39"/>
    </row>
    <row r="87" spans="1:19" x14ac:dyDescent="0.25">
      <c r="B87" s="15"/>
      <c r="C87" s="33"/>
      <c r="D87" s="34"/>
      <c r="E87" s="34"/>
      <c r="F87" s="34"/>
      <c r="G87" s="34"/>
      <c r="H87" s="34"/>
      <c r="I87" s="34"/>
      <c r="J87" s="34"/>
      <c r="K87" s="34"/>
      <c r="L87" s="16"/>
      <c r="M87" s="9"/>
    </row>
    <row r="88" spans="1:19" x14ac:dyDescent="0.25">
      <c r="B88" s="457" t="str">
        <f>IF(Intro!$G$21="English",O88,P88)</f>
        <v>Failure to complete the questionnaire by the due date may result in the Tribunal issuing a production order, pursuant to section 17 of the Canadian International Trade Tribunal Act, to compel the production of a questionnaire response.</v>
      </c>
      <c r="C88" s="458"/>
      <c r="D88" s="458"/>
      <c r="E88" s="458"/>
      <c r="F88" s="458"/>
      <c r="G88" s="458"/>
      <c r="H88" s="458"/>
      <c r="I88" s="458"/>
      <c r="J88" s="458"/>
      <c r="K88" s="458"/>
      <c r="L88" s="459"/>
      <c r="M88" s="9"/>
      <c r="O88" s="9" t="s">
        <v>109</v>
      </c>
      <c r="P88" s="9" t="s">
        <v>238</v>
      </c>
    </row>
    <row r="89" spans="1:19" x14ac:dyDescent="0.25">
      <c r="B89" s="457"/>
      <c r="C89" s="458"/>
      <c r="D89" s="458"/>
      <c r="E89" s="458"/>
      <c r="F89" s="458"/>
      <c r="G89" s="458"/>
      <c r="H89" s="458"/>
      <c r="I89" s="458"/>
      <c r="J89" s="458"/>
      <c r="K89" s="458"/>
      <c r="L89" s="459"/>
      <c r="M89" s="9"/>
    </row>
    <row r="90" spans="1:19" x14ac:dyDescent="0.25">
      <c r="B90" s="67"/>
      <c r="C90" s="64"/>
      <c r="D90" s="64"/>
      <c r="E90" s="64"/>
      <c r="F90" s="64"/>
      <c r="G90" s="64"/>
      <c r="H90" s="64"/>
      <c r="I90" s="64"/>
      <c r="J90" s="64"/>
      <c r="K90" s="64"/>
      <c r="L90" s="65"/>
      <c r="M90" s="9"/>
    </row>
    <row r="91" spans="1:19" s="6" customFormat="1" x14ac:dyDescent="0.25">
      <c r="A91" s="4"/>
      <c r="B91" s="13"/>
      <c r="C91" s="13"/>
      <c r="D91" s="3"/>
      <c r="E91" s="3"/>
      <c r="F91" s="3"/>
      <c r="G91" s="3"/>
      <c r="H91" s="3"/>
      <c r="I91" s="3"/>
      <c r="J91" s="3"/>
      <c r="K91" s="3"/>
      <c r="L91" s="3"/>
      <c r="O91" s="26"/>
      <c r="P91" s="26"/>
      <c r="Q91" s="9"/>
      <c r="R91" s="9"/>
      <c r="S91" s="9"/>
    </row>
    <row r="92" spans="1:19" x14ac:dyDescent="0.25">
      <c r="B92" s="434" t="str">
        <f>IF(Intro!$G$21="English",O92,P92)</f>
        <v>FIRM INFORMATION</v>
      </c>
      <c r="C92" s="435"/>
      <c r="D92" s="435"/>
      <c r="E92" s="435"/>
      <c r="F92" s="435"/>
      <c r="G92" s="435"/>
      <c r="H92" s="435"/>
      <c r="I92" s="435"/>
      <c r="J92" s="435"/>
      <c r="K92" s="435"/>
      <c r="L92" s="436"/>
      <c r="M92" s="9"/>
      <c r="O92" s="9" t="s">
        <v>27</v>
      </c>
      <c r="P92" s="9" t="s">
        <v>28</v>
      </c>
    </row>
    <row r="93" spans="1:19" x14ac:dyDescent="0.25">
      <c r="B93" s="15"/>
      <c r="C93" s="33"/>
      <c r="D93" s="34"/>
      <c r="E93" s="34"/>
      <c r="F93" s="34"/>
      <c r="G93" s="34"/>
      <c r="H93" s="34"/>
      <c r="I93" s="34"/>
      <c r="J93" s="34"/>
      <c r="K93" s="34"/>
      <c r="L93" s="16"/>
      <c r="M93" s="9"/>
    </row>
    <row r="94" spans="1:19" x14ac:dyDescent="0.25">
      <c r="B94" s="420" t="str">
        <f>IF(Intro!$G$21="English",O94,P94)</f>
        <v>Firm Name (In English and French, if applicable)</v>
      </c>
      <c r="C94" s="456"/>
      <c r="D94" s="456"/>
      <c r="E94" s="424"/>
      <c r="F94" s="424"/>
      <c r="G94" s="424"/>
      <c r="H94" s="424"/>
      <c r="I94" s="424"/>
      <c r="J94" s="424"/>
      <c r="K94" s="424"/>
      <c r="L94" s="425"/>
      <c r="M94" s="9"/>
      <c r="O94" s="17" t="s">
        <v>234</v>
      </c>
      <c r="P94" s="9" t="s">
        <v>196</v>
      </c>
    </row>
    <row r="95" spans="1:19" x14ac:dyDescent="0.25">
      <c r="B95" s="420"/>
      <c r="C95" s="456"/>
      <c r="D95" s="456"/>
      <c r="E95" s="426"/>
      <c r="F95" s="426"/>
      <c r="G95" s="426"/>
      <c r="H95" s="426"/>
      <c r="I95" s="426"/>
      <c r="J95" s="426"/>
      <c r="K95" s="426"/>
      <c r="L95" s="427"/>
      <c r="M95" s="9"/>
      <c r="O95" s="17"/>
    </row>
    <row r="96" spans="1:19" x14ac:dyDescent="0.25">
      <c r="B96" s="420" t="str">
        <f>IF(Intro!$G$21="English",O96,P96)</f>
        <v>Firm Address</v>
      </c>
      <c r="C96" s="421"/>
      <c r="D96" s="421"/>
      <c r="E96" s="424"/>
      <c r="F96" s="424"/>
      <c r="G96" s="424"/>
      <c r="H96" s="424"/>
      <c r="I96" s="424"/>
      <c r="J96" s="424"/>
      <c r="K96" s="424"/>
      <c r="L96" s="425"/>
      <c r="M96" s="9"/>
      <c r="O96" s="17" t="s">
        <v>2</v>
      </c>
      <c r="P96" s="9" t="s">
        <v>3</v>
      </c>
    </row>
    <row r="97" spans="2:16" x14ac:dyDescent="0.25">
      <c r="B97" s="422"/>
      <c r="C97" s="423"/>
      <c r="D97" s="423"/>
      <c r="E97" s="426"/>
      <c r="F97" s="426"/>
      <c r="G97" s="426"/>
      <c r="H97" s="426"/>
      <c r="I97" s="426"/>
      <c r="J97" s="426"/>
      <c r="K97" s="426"/>
      <c r="L97" s="427"/>
      <c r="M97" s="9"/>
      <c r="O97" s="17"/>
    </row>
    <row r="98" spans="2:16" x14ac:dyDescent="0.25">
      <c r="B98" s="420" t="str">
        <f>IF(Intro!$G$21="English",O98,P98)</f>
        <v>Website Address</v>
      </c>
      <c r="C98" s="421"/>
      <c r="D98" s="421"/>
      <c r="E98" s="424"/>
      <c r="F98" s="424"/>
      <c r="G98" s="424"/>
      <c r="H98" s="424"/>
      <c r="I98" s="424"/>
      <c r="J98" s="424"/>
      <c r="K98" s="424"/>
      <c r="L98" s="425"/>
      <c r="M98" s="9"/>
      <c r="O98" s="17" t="s">
        <v>32</v>
      </c>
      <c r="P98" s="9" t="s">
        <v>4</v>
      </c>
    </row>
    <row r="99" spans="2:16" x14ac:dyDescent="0.25">
      <c r="B99" s="422"/>
      <c r="C99" s="423"/>
      <c r="D99" s="423"/>
      <c r="E99" s="426"/>
      <c r="F99" s="426"/>
      <c r="G99" s="426"/>
      <c r="H99" s="426"/>
      <c r="I99" s="426"/>
      <c r="J99" s="426"/>
      <c r="K99" s="426"/>
      <c r="L99" s="427"/>
      <c r="M99" s="9"/>
      <c r="O99" s="17"/>
    </row>
    <row r="100" spans="2:16" x14ac:dyDescent="0.25">
      <c r="B100" s="443" t="str">
        <f>IF(Intro!$G$21="English",O100,P100)</f>
        <v>Is your firm registered as a non-resident business with the Canada Revenue Agency?</v>
      </c>
      <c r="C100" s="444"/>
      <c r="D100" s="445"/>
      <c r="E100" s="437"/>
      <c r="F100" s="34"/>
      <c r="G100" s="34"/>
      <c r="H100" s="34"/>
      <c r="I100" s="34"/>
      <c r="J100" s="34"/>
      <c r="K100" s="34"/>
      <c r="L100" s="16"/>
      <c r="M100" s="9"/>
      <c r="O100" s="17" t="s">
        <v>488</v>
      </c>
      <c r="P100" s="9" t="s">
        <v>489</v>
      </c>
    </row>
    <row r="101" spans="2:16" x14ac:dyDescent="0.25">
      <c r="B101" s="428"/>
      <c r="C101" s="429"/>
      <c r="D101" s="455"/>
      <c r="E101" s="438"/>
      <c r="F101" s="34"/>
      <c r="H101" s="34"/>
      <c r="J101" s="34"/>
      <c r="K101" s="34"/>
      <c r="L101" s="16"/>
      <c r="M101" s="9"/>
      <c r="O101" s="17"/>
    </row>
    <row r="102" spans="2:16" x14ac:dyDescent="0.25">
      <c r="B102" s="446"/>
      <c r="C102" s="447"/>
      <c r="D102" s="448"/>
      <c r="E102" s="439"/>
      <c r="F102" s="34"/>
      <c r="G102" s="34"/>
      <c r="H102" s="34"/>
      <c r="I102" s="34"/>
      <c r="J102" s="34"/>
      <c r="K102" s="34"/>
      <c r="L102" s="16"/>
      <c r="M102" s="9"/>
      <c r="O102" s="17"/>
    </row>
    <row r="103" spans="2:16" x14ac:dyDescent="0.25">
      <c r="B103" s="15"/>
      <c r="C103" s="33"/>
      <c r="D103" s="34"/>
      <c r="E103" s="34"/>
      <c r="F103" s="34"/>
      <c r="G103" s="34"/>
      <c r="H103" s="34"/>
      <c r="I103" s="34"/>
      <c r="J103" s="34"/>
      <c r="K103" s="34"/>
      <c r="L103" s="16"/>
      <c r="M103" s="9"/>
    </row>
    <row r="104" spans="2:16" x14ac:dyDescent="0.25">
      <c r="B104" s="457" t="str">
        <f>IF(Intro!$G$21="English",O104,P104)</f>
        <v xml:space="preserve">If your firm has more than one location, facility or outlet, submit a consolidated response to the questionnaire.
</v>
      </c>
      <c r="C104" s="458"/>
      <c r="D104" s="458"/>
      <c r="E104" s="458"/>
      <c r="F104" s="458"/>
      <c r="G104" s="458"/>
      <c r="H104" s="458"/>
      <c r="I104" s="458"/>
      <c r="J104" s="458"/>
      <c r="K104" s="458"/>
      <c r="L104" s="459"/>
      <c r="M104" s="9"/>
      <c r="O104" s="9" t="s">
        <v>172</v>
      </c>
      <c r="P104" s="9" t="s">
        <v>173</v>
      </c>
    </row>
    <row r="105" spans="2:16" x14ac:dyDescent="0.25">
      <c r="B105" s="469" t="str">
        <f>IF(Intro!$G$21="English",O105,P105)</f>
        <v>Provide the names and addresses of other locations, facilities, and outlets in Canada on behalf of which your company is responding.</v>
      </c>
      <c r="C105" s="470"/>
      <c r="D105" s="470"/>
      <c r="E105" s="475"/>
      <c r="F105" s="475"/>
      <c r="G105" s="475"/>
      <c r="H105" s="475"/>
      <c r="I105" s="475"/>
      <c r="J105" s="475"/>
      <c r="K105" s="475"/>
      <c r="L105" s="476"/>
      <c r="M105" s="9"/>
      <c r="O105" s="17" t="s">
        <v>25</v>
      </c>
      <c r="P105" s="9" t="s">
        <v>69</v>
      </c>
    </row>
    <row r="106" spans="2:16" x14ac:dyDescent="0.25">
      <c r="B106" s="471"/>
      <c r="C106" s="472"/>
      <c r="D106" s="472"/>
      <c r="E106" s="477"/>
      <c r="F106" s="477"/>
      <c r="G106" s="477"/>
      <c r="H106" s="477"/>
      <c r="I106" s="477"/>
      <c r="J106" s="477"/>
      <c r="K106" s="477"/>
      <c r="L106" s="478"/>
      <c r="M106" s="9"/>
      <c r="O106" s="17"/>
    </row>
    <row r="107" spans="2:16" x14ac:dyDescent="0.25">
      <c r="B107" s="471"/>
      <c r="C107" s="472"/>
      <c r="D107" s="472"/>
      <c r="E107" s="477"/>
      <c r="F107" s="477"/>
      <c r="G107" s="477"/>
      <c r="H107" s="477"/>
      <c r="I107" s="477"/>
      <c r="J107" s="477"/>
      <c r="K107" s="477"/>
      <c r="L107" s="478"/>
      <c r="M107" s="9"/>
      <c r="O107" s="17"/>
    </row>
    <row r="108" spans="2:16" x14ac:dyDescent="0.25">
      <c r="B108" s="471"/>
      <c r="C108" s="472"/>
      <c r="D108" s="472"/>
      <c r="E108" s="477"/>
      <c r="F108" s="477"/>
      <c r="G108" s="477"/>
      <c r="H108" s="477"/>
      <c r="I108" s="477"/>
      <c r="J108" s="477"/>
      <c r="K108" s="477"/>
      <c r="L108" s="478"/>
      <c r="M108" s="9"/>
      <c r="O108" s="17"/>
    </row>
    <row r="109" spans="2:16" x14ac:dyDescent="0.25">
      <c r="B109" s="471"/>
      <c r="C109" s="472"/>
      <c r="D109" s="472"/>
      <c r="E109" s="477"/>
      <c r="F109" s="477"/>
      <c r="G109" s="477"/>
      <c r="H109" s="477"/>
      <c r="I109" s="477"/>
      <c r="J109" s="477"/>
      <c r="K109" s="477"/>
      <c r="L109" s="478"/>
      <c r="M109" s="9"/>
      <c r="O109" s="17"/>
    </row>
    <row r="110" spans="2:16" x14ac:dyDescent="0.25">
      <c r="B110" s="471"/>
      <c r="C110" s="472"/>
      <c r="D110" s="472"/>
      <c r="E110" s="477"/>
      <c r="F110" s="477"/>
      <c r="G110" s="477"/>
      <c r="H110" s="477"/>
      <c r="I110" s="477"/>
      <c r="J110" s="477"/>
      <c r="K110" s="477"/>
      <c r="L110" s="478"/>
      <c r="M110" s="9"/>
      <c r="O110" s="17"/>
    </row>
    <row r="111" spans="2:16" x14ac:dyDescent="0.25">
      <c r="B111" s="471"/>
      <c r="C111" s="472"/>
      <c r="D111" s="472"/>
      <c r="E111" s="477"/>
      <c r="F111" s="477"/>
      <c r="G111" s="477"/>
      <c r="H111" s="477"/>
      <c r="I111" s="477"/>
      <c r="J111" s="477"/>
      <c r="K111" s="477"/>
      <c r="L111" s="478"/>
      <c r="M111" s="9"/>
      <c r="O111" s="17"/>
    </row>
    <row r="112" spans="2:16" x14ac:dyDescent="0.25">
      <c r="B112" s="471"/>
      <c r="C112" s="472"/>
      <c r="D112" s="472"/>
      <c r="E112" s="477"/>
      <c r="F112" s="477"/>
      <c r="G112" s="477"/>
      <c r="H112" s="477"/>
      <c r="I112" s="477"/>
      <c r="J112" s="477"/>
      <c r="K112" s="477"/>
      <c r="L112" s="478"/>
      <c r="M112" s="9"/>
      <c r="O112" s="17"/>
    </row>
    <row r="113" spans="2:16" x14ac:dyDescent="0.25">
      <c r="B113" s="471"/>
      <c r="C113" s="472"/>
      <c r="D113" s="472"/>
      <c r="E113" s="477"/>
      <c r="F113" s="477"/>
      <c r="G113" s="477"/>
      <c r="H113" s="477"/>
      <c r="I113" s="477"/>
      <c r="J113" s="477"/>
      <c r="K113" s="477"/>
      <c r="L113" s="478"/>
      <c r="M113" s="9"/>
      <c r="O113" s="17"/>
    </row>
    <row r="114" spans="2:16" x14ac:dyDescent="0.25">
      <c r="B114" s="473"/>
      <c r="C114" s="474"/>
      <c r="D114" s="474"/>
      <c r="E114" s="479"/>
      <c r="F114" s="479"/>
      <c r="G114" s="479"/>
      <c r="H114" s="479"/>
      <c r="I114" s="479"/>
      <c r="J114" s="479"/>
      <c r="K114" s="479"/>
      <c r="L114" s="480"/>
      <c r="M114" s="9"/>
      <c r="O114" s="17"/>
    </row>
    <row r="115" spans="2:16" x14ac:dyDescent="0.25">
      <c r="B115" s="67"/>
      <c r="C115" s="64"/>
      <c r="D115" s="64"/>
      <c r="E115" s="64"/>
      <c r="F115" s="64"/>
      <c r="G115" s="64"/>
      <c r="H115" s="64"/>
      <c r="I115" s="64"/>
      <c r="J115" s="64"/>
      <c r="K115" s="64"/>
      <c r="L115" s="65"/>
      <c r="M115" s="9"/>
    </row>
    <row r="117" spans="2:16" x14ac:dyDescent="0.25">
      <c r="B117" s="440" t="str">
        <f>IF(Intro!$G$21="English",O117,P117)</f>
        <v>CONTACT INFORMATION OF THE PERSON WHO COMPLETED THIS QUESTIONNAIRE</v>
      </c>
      <c r="C117" s="441"/>
      <c r="D117" s="441"/>
      <c r="E117" s="441"/>
      <c r="F117" s="441"/>
      <c r="G117" s="441"/>
      <c r="H117" s="441"/>
      <c r="I117" s="441"/>
      <c r="J117" s="441"/>
      <c r="K117" s="441"/>
      <c r="L117" s="442"/>
      <c r="M117" s="9"/>
      <c r="O117" s="9" t="s">
        <v>518</v>
      </c>
      <c r="P117" s="9" t="s">
        <v>519</v>
      </c>
    </row>
    <row r="118" spans="2:16" x14ac:dyDescent="0.25">
      <c r="B118" s="15"/>
      <c r="C118" s="33"/>
      <c r="D118" s="34"/>
      <c r="E118" s="34"/>
      <c r="F118" s="34"/>
      <c r="G118" s="34"/>
      <c r="H118" s="34"/>
      <c r="I118" s="34"/>
      <c r="J118" s="34"/>
      <c r="K118" s="34"/>
      <c r="L118" s="16"/>
      <c r="M118" s="9"/>
    </row>
    <row r="119" spans="2:16" x14ac:dyDescent="0.25">
      <c r="B119" s="443" t="str">
        <f>IF(Intro!$G$21="English",O119,P119)</f>
        <v>Name</v>
      </c>
      <c r="C119" s="444"/>
      <c r="D119" s="445"/>
      <c r="E119" s="449"/>
      <c r="F119" s="450"/>
      <c r="G119" s="450"/>
      <c r="H119" s="450"/>
      <c r="I119" s="450"/>
      <c r="J119" s="450"/>
      <c r="K119" s="450"/>
      <c r="L119" s="451"/>
      <c r="M119" s="9"/>
      <c r="O119" s="17" t="s">
        <v>520</v>
      </c>
      <c r="P119" s="9" t="s">
        <v>521</v>
      </c>
    </row>
    <row r="120" spans="2:16" x14ac:dyDescent="0.25">
      <c r="B120" s="446"/>
      <c r="C120" s="447"/>
      <c r="D120" s="448"/>
      <c r="E120" s="452"/>
      <c r="F120" s="453"/>
      <c r="G120" s="453"/>
      <c r="H120" s="453"/>
      <c r="I120" s="453"/>
      <c r="J120" s="453"/>
      <c r="K120" s="453"/>
      <c r="L120" s="454"/>
      <c r="M120" s="9"/>
      <c r="O120" s="17"/>
    </row>
    <row r="121" spans="2:16" x14ac:dyDescent="0.25">
      <c r="B121" s="443" t="str">
        <f>IF(Intro!$G$21="English",O121,P121)</f>
        <v>Title</v>
      </c>
      <c r="C121" s="444"/>
      <c r="D121" s="445"/>
      <c r="E121" s="449"/>
      <c r="F121" s="450"/>
      <c r="G121" s="450"/>
      <c r="H121" s="450"/>
      <c r="I121" s="450"/>
      <c r="J121" s="450"/>
      <c r="K121" s="450"/>
      <c r="L121" s="451"/>
      <c r="M121" s="9"/>
      <c r="O121" s="17" t="s">
        <v>522</v>
      </c>
      <c r="P121" s="9" t="s">
        <v>523</v>
      </c>
    </row>
    <row r="122" spans="2:16" x14ac:dyDescent="0.25">
      <c r="B122" s="446"/>
      <c r="C122" s="447"/>
      <c r="D122" s="448"/>
      <c r="E122" s="452"/>
      <c r="F122" s="453"/>
      <c r="G122" s="453"/>
      <c r="H122" s="453"/>
      <c r="I122" s="453"/>
      <c r="J122" s="453"/>
      <c r="K122" s="453"/>
      <c r="L122" s="454"/>
      <c r="M122" s="9"/>
      <c r="O122" s="17"/>
    </row>
    <row r="123" spans="2:16" x14ac:dyDescent="0.25">
      <c r="B123" s="443" t="str">
        <f>IF(Intro!$G$21="English",O123,P123)</f>
        <v>E-mail Address</v>
      </c>
      <c r="C123" s="444"/>
      <c r="D123" s="445"/>
      <c r="E123" s="449"/>
      <c r="F123" s="450"/>
      <c r="G123" s="450"/>
      <c r="H123" s="450"/>
      <c r="I123" s="450"/>
      <c r="J123" s="450"/>
      <c r="K123" s="450"/>
      <c r="L123" s="451"/>
      <c r="M123" s="9"/>
      <c r="O123" s="17" t="s">
        <v>9</v>
      </c>
      <c r="P123" s="9" t="s">
        <v>524</v>
      </c>
    </row>
    <row r="124" spans="2:16" x14ac:dyDescent="0.25">
      <c r="B124" s="446"/>
      <c r="C124" s="447"/>
      <c r="D124" s="448"/>
      <c r="E124" s="452"/>
      <c r="F124" s="453"/>
      <c r="G124" s="453"/>
      <c r="H124" s="453"/>
      <c r="I124" s="453"/>
      <c r="J124" s="453"/>
      <c r="K124" s="453"/>
      <c r="L124" s="454"/>
      <c r="M124" s="9"/>
      <c r="O124" s="17"/>
    </row>
    <row r="125" spans="2:16" x14ac:dyDescent="0.25">
      <c r="B125" s="443" t="str">
        <f>IF(Intro!$G$21="English",O125,P125)</f>
        <v>Telephone</v>
      </c>
      <c r="C125" s="444"/>
      <c r="D125" s="445"/>
      <c r="E125" s="449"/>
      <c r="F125" s="450"/>
      <c r="G125" s="450"/>
      <c r="H125" s="450"/>
      <c r="I125" s="450"/>
      <c r="J125" s="450"/>
      <c r="K125" s="450"/>
      <c r="L125" s="451"/>
      <c r="M125" s="9"/>
      <c r="O125" s="17" t="s">
        <v>10</v>
      </c>
      <c r="P125" s="9" t="s">
        <v>11</v>
      </c>
    </row>
    <row r="126" spans="2:16" x14ac:dyDescent="0.25">
      <c r="B126" s="446"/>
      <c r="C126" s="447"/>
      <c r="D126" s="448"/>
      <c r="E126" s="452"/>
      <c r="F126" s="453"/>
      <c r="G126" s="453"/>
      <c r="H126" s="453"/>
      <c r="I126" s="453"/>
      <c r="J126" s="453"/>
      <c r="K126" s="453"/>
      <c r="L126" s="454"/>
      <c r="M126" s="9"/>
      <c r="O126" s="17"/>
    </row>
    <row r="127" spans="2:16" x14ac:dyDescent="0.25">
      <c r="B127" s="67"/>
      <c r="C127" s="64"/>
      <c r="D127" s="64"/>
      <c r="E127" s="64"/>
      <c r="F127" s="64"/>
      <c r="G127" s="64"/>
      <c r="H127" s="64"/>
      <c r="I127" s="64"/>
      <c r="J127" s="64"/>
      <c r="K127" s="64"/>
      <c r="L127" s="65"/>
      <c r="M127" s="9"/>
    </row>
    <row r="128" spans="2:16" x14ac:dyDescent="0.25">
      <c r="B128" s="431" t="str">
        <f>IF(Intro!$G$21="English",O128,P128)</f>
        <v>CERTIFICATION</v>
      </c>
      <c r="C128" s="432"/>
      <c r="D128" s="432"/>
      <c r="E128" s="432"/>
      <c r="F128" s="432"/>
      <c r="G128" s="432"/>
      <c r="H128" s="432"/>
      <c r="I128" s="432"/>
      <c r="J128" s="432"/>
      <c r="K128" s="432"/>
      <c r="L128" s="433"/>
      <c r="M128" s="9"/>
      <c r="O128" s="9" t="s">
        <v>30</v>
      </c>
      <c r="P128" s="9" t="s">
        <v>31</v>
      </c>
    </row>
    <row r="129" spans="2:16" x14ac:dyDescent="0.25">
      <c r="B129" s="15"/>
      <c r="C129" s="33"/>
      <c r="D129" s="34"/>
      <c r="E129" s="34"/>
      <c r="F129" s="34"/>
      <c r="G129" s="34"/>
      <c r="H129" s="34"/>
      <c r="I129" s="34"/>
      <c r="J129" s="34"/>
      <c r="K129" s="34"/>
      <c r="L129" s="16"/>
      <c r="M129" s="9"/>
    </row>
    <row r="130" spans="2:16" x14ac:dyDescent="0.25">
      <c r="B130" s="466" t="str">
        <f>IF(Intro!$G$21="English",O130,P130)</f>
        <v xml:space="preserve">The undersigned certifies that the information supplied herein is complete and correct to the best of their knowledge and belief.
</v>
      </c>
      <c r="C130" s="467"/>
      <c r="D130" s="467"/>
      <c r="E130" s="467"/>
      <c r="F130" s="467"/>
      <c r="G130" s="467"/>
      <c r="H130" s="467"/>
      <c r="I130" s="467"/>
      <c r="J130" s="467"/>
      <c r="K130" s="467"/>
      <c r="L130" s="468"/>
      <c r="M130" s="9"/>
      <c r="O130" s="9" t="s">
        <v>232</v>
      </c>
      <c r="P130" s="8" t="s">
        <v>233</v>
      </c>
    </row>
    <row r="131" spans="2:16" x14ac:dyDescent="0.25">
      <c r="B131" s="69"/>
      <c r="C131" s="38"/>
      <c r="D131" s="38"/>
      <c r="E131" s="38"/>
      <c r="F131" s="38"/>
      <c r="G131" s="38"/>
      <c r="H131" s="38"/>
      <c r="I131" s="38"/>
      <c r="J131" s="38"/>
      <c r="K131" s="38"/>
      <c r="L131" s="54"/>
      <c r="M131" s="9"/>
    </row>
    <row r="132" spans="2:16" x14ac:dyDescent="0.25">
      <c r="B132" s="420" t="str">
        <f>IF(Intro!$G$21="English",O132,P132)</f>
        <v>Name of Authorized Official</v>
      </c>
      <c r="C132" s="456"/>
      <c r="D132" s="456"/>
      <c r="E132" s="424"/>
      <c r="F132" s="424"/>
      <c r="G132" s="424"/>
      <c r="H132" s="424"/>
      <c r="I132" s="424"/>
      <c r="J132" s="424"/>
      <c r="K132" s="424"/>
      <c r="L132" s="425"/>
      <c r="M132" s="9"/>
      <c r="O132" s="17" t="s">
        <v>5</v>
      </c>
      <c r="P132" s="9" t="s">
        <v>6</v>
      </c>
    </row>
    <row r="133" spans="2:16" x14ac:dyDescent="0.25">
      <c r="B133" s="420"/>
      <c r="C133" s="456"/>
      <c r="D133" s="456"/>
      <c r="E133" s="426"/>
      <c r="F133" s="426"/>
      <c r="G133" s="426"/>
      <c r="H133" s="426"/>
      <c r="I133" s="426"/>
      <c r="J133" s="426"/>
      <c r="K133" s="426"/>
      <c r="L133" s="427"/>
      <c r="M133" s="9"/>
      <c r="O133" s="17"/>
    </row>
    <row r="134" spans="2:16" x14ac:dyDescent="0.25">
      <c r="B134" s="420" t="str">
        <f>IF(Intro!$G$21="English",O134,P134)</f>
        <v>Title of Authorized Official</v>
      </c>
      <c r="C134" s="456"/>
      <c r="D134" s="421"/>
      <c r="E134" s="424"/>
      <c r="F134" s="424"/>
      <c r="G134" s="424"/>
      <c r="H134" s="424"/>
      <c r="I134" s="424"/>
      <c r="J134" s="424"/>
      <c r="K134" s="424"/>
      <c r="L134" s="425"/>
      <c r="M134" s="9"/>
      <c r="O134" s="17" t="s">
        <v>7</v>
      </c>
      <c r="P134" s="9" t="s">
        <v>8</v>
      </c>
    </row>
    <row r="135" spans="2:16" x14ac:dyDescent="0.25">
      <c r="B135" s="422"/>
      <c r="C135" s="423"/>
      <c r="D135" s="423"/>
      <c r="E135" s="426"/>
      <c r="F135" s="426"/>
      <c r="G135" s="426"/>
      <c r="H135" s="426"/>
      <c r="I135" s="426"/>
      <c r="J135" s="426"/>
      <c r="K135" s="426"/>
      <c r="L135" s="427"/>
      <c r="M135" s="9"/>
      <c r="O135" s="17"/>
    </row>
    <row r="136" spans="2:16" x14ac:dyDescent="0.25">
      <c r="B136" s="420" t="str">
        <f>IF(Intro!$G$21="English",O136,P136)</f>
        <v>E-mail Address</v>
      </c>
      <c r="C136" s="456"/>
      <c r="D136" s="421"/>
      <c r="E136" s="424"/>
      <c r="F136" s="424"/>
      <c r="G136" s="424"/>
      <c r="H136" s="424"/>
      <c r="I136" s="424"/>
      <c r="J136" s="424"/>
      <c r="K136" s="424"/>
      <c r="L136" s="425"/>
      <c r="M136" s="9"/>
      <c r="O136" s="17" t="s">
        <v>9</v>
      </c>
      <c r="P136" s="9" t="s">
        <v>70</v>
      </c>
    </row>
    <row r="137" spans="2:16" x14ac:dyDescent="0.25">
      <c r="B137" s="422"/>
      <c r="C137" s="423"/>
      <c r="D137" s="423"/>
      <c r="E137" s="426"/>
      <c r="F137" s="426"/>
      <c r="G137" s="426"/>
      <c r="H137" s="426"/>
      <c r="I137" s="426"/>
      <c r="J137" s="426"/>
      <c r="K137" s="426"/>
      <c r="L137" s="427"/>
      <c r="M137" s="9"/>
      <c r="O137" s="17"/>
    </row>
    <row r="138" spans="2:16" x14ac:dyDescent="0.25">
      <c r="B138" s="420" t="str">
        <f>IF(Intro!$G$21="English",O138,P138)</f>
        <v>Telephone</v>
      </c>
      <c r="C138" s="456"/>
      <c r="D138" s="421"/>
      <c r="E138" s="424"/>
      <c r="F138" s="424"/>
      <c r="G138" s="424"/>
      <c r="H138" s="424"/>
      <c r="I138" s="424"/>
      <c r="J138" s="424"/>
      <c r="K138" s="424"/>
      <c r="L138" s="425"/>
      <c r="M138" s="9"/>
      <c r="O138" s="17" t="s">
        <v>10</v>
      </c>
      <c r="P138" s="9" t="s">
        <v>11</v>
      </c>
    </row>
    <row r="139" spans="2:16" x14ac:dyDescent="0.25">
      <c r="B139" s="422"/>
      <c r="C139" s="423"/>
      <c r="D139" s="423"/>
      <c r="E139" s="426"/>
      <c r="F139" s="426"/>
      <c r="G139" s="426"/>
      <c r="H139" s="426"/>
      <c r="I139" s="426"/>
      <c r="J139" s="426"/>
      <c r="K139" s="426"/>
      <c r="L139" s="427"/>
      <c r="M139" s="9"/>
      <c r="O139" s="17"/>
    </row>
    <row r="140" spans="2:16" x14ac:dyDescent="0.25">
      <c r="B140" s="420" t="s">
        <v>71</v>
      </c>
      <c r="C140" s="456"/>
      <c r="D140" s="421"/>
      <c r="E140" s="424"/>
      <c r="F140" s="424"/>
      <c r="G140" s="424"/>
      <c r="H140" s="424"/>
      <c r="I140" s="424"/>
      <c r="J140" s="424"/>
      <c r="K140" s="424"/>
      <c r="L140" s="425"/>
      <c r="M140" s="9"/>
      <c r="O140" s="17"/>
    </row>
    <row r="141" spans="2:16" x14ac:dyDescent="0.25">
      <c r="B141" s="422"/>
      <c r="C141" s="423"/>
      <c r="D141" s="423"/>
      <c r="E141" s="426"/>
      <c r="F141" s="426"/>
      <c r="G141" s="426"/>
      <c r="H141" s="426"/>
      <c r="I141" s="426"/>
      <c r="J141" s="426"/>
      <c r="K141" s="426"/>
      <c r="L141" s="427"/>
      <c r="M141" s="9"/>
      <c r="O141" s="17"/>
    </row>
    <row r="142" spans="2:16" x14ac:dyDescent="0.25">
      <c r="B142" s="69"/>
      <c r="C142" s="38"/>
      <c r="D142" s="38"/>
      <c r="E142" s="38"/>
      <c r="F142" s="38"/>
      <c r="G142" s="38"/>
      <c r="H142" s="38"/>
      <c r="I142" s="38"/>
      <c r="J142" s="38"/>
      <c r="K142" s="38"/>
      <c r="L142" s="54"/>
      <c r="M142" s="9"/>
    </row>
    <row r="143" spans="2:16" ht="21" x14ac:dyDescent="0.25">
      <c r="B143" s="61"/>
      <c r="C143" s="62"/>
      <c r="D143" s="62"/>
      <c r="E143" s="62"/>
      <c r="F143" s="63"/>
      <c r="H143" s="119" t="str">
        <f>IF(Intro!$G$21="English",O143,P143)</f>
        <v>I understand that checking this box constitutes my legally binding signature.</v>
      </c>
      <c r="I143" s="99"/>
      <c r="J143" s="40"/>
      <c r="K143" s="40"/>
      <c r="L143" s="41"/>
      <c r="M143" s="9"/>
      <c r="O143" s="17" t="s">
        <v>61</v>
      </c>
      <c r="P143" s="9" t="s">
        <v>62</v>
      </c>
    </row>
    <row r="144" spans="2:16" x14ac:dyDescent="0.25">
      <c r="B144" s="67"/>
      <c r="C144" s="64"/>
      <c r="D144" s="64"/>
      <c r="E144" s="64"/>
      <c r="F144" s="64"/>
      <c r="G144" s="64"/>
      <c r="H144" s="64"/>
      <c r="I144" s="64"/>
      <c r="J144" s="64"/>
      <c r="K144" s="64"/>
      <c r="L144" s="65"/>
      <c r="M144" s="9"/>
    </row>
    <row r="145" spans="1:19" s="6" customFormat="1" x14ac:dyDescent="0.25">
      <c r="A145" s="4"/>
      <c r="B145" s="13"/>
      <c r="C145" s="13"/>
      <c r="D145" s="3"/>
      <c r="E145" s="3"/>
      <c r="F145" s="3"/>
      <c r="G145" s="3"/>
      <c r="H145" s="3"/>
      <c r="I145" s="3"/>
      <c r="J145" s="3"/>
      <c r="K145" s="3"/>
      <c r="L145" s="3"/>
      <c r="O145" s="26"/>
      <c r="P145" s="26"/>
      <c r="Q145" s="9"/>
      <c r="R145" s="9"/>
      <c r="S145" s="9"/>
    </row>
    <row r="146" spans="1:19" s="2" customFormat="1" x14ac:dyDescent="0.25">
      <c r="A146" s="4"/>
      <c r="B146" s="460" t="str">
        <f>IF(Intro!$G$21="English",O146,P146)</f>
        <v>SUBMITTING THE QUESTIONNAIRE RESPONSE</v>
      </c>
      <c r="C146" s="461" t="str">
        <f>UPPER(IF(Intro!$G$21="English",P146,Q146))</f>
        <v>TRANSMISSION DU QUESTIONNAIRE REMPLI</v>
      </c>
      <c r="D146" s="461" t="str">
        <f>UPPER(IF(Intro!$G$21="English",Q146,R146))</f>
        <v/>
      </c>
      <c r="E146" s="461" t="str">
        <f>UPPER(IF(Intro!$G$21="English",R146,S146))</f>
        <v/>
      </c>
      <c r="F146" s="461" t="str">
        <f>UPPER(IF(Intro!$G$21="English",S146,T146))</f>
        <v/>
      </c>
      <c r="G146" s="461"/>
      <c r="H146" s="461" t="str">
        <f>UPPER(IF(Intro!$G$21="English",T146,U146))</f>
        <v/>
      </c>
      <c r="I146" s="461" t="str">
        <f>UPPER(IF(Intro!$G$21="English",U146,V146))</f>
        <v/>
      </c>
      <c r="J146" s="461" t="str">
        <f>UPPER(IF(Intro!$G$21="English",V146,W146))</f>
        <v/>
      </c>
      <c r="K146" s="461" t="str">
        <f>UPPER(IF(Intro!$G$21="English",W146,X146))</f>
        <v/>
      </c>
      <c r="L146" s="462" t="str">
        <f>UPPER(IF(Intro!$G$21="English",X146,Y146))</f>
        <v/>
      </c>
      <c r="M146" s="6"/>
      <c r="N146" s="24"/>
      <c r="O146" s="8" t="s">
        <v>68</v>
      </c>
      <c r="P146" s="8" t="s">
        <v>0</v>
      </c>
      <c r="Q146" s="39"/>
      <c r="R146" s="39"/>
      <c r="S146" s="39"/>
    </row>
    <row r="147" spans="1:19" x14ac:dyDescent="0.25">
      <c r="B147" s="15"/>
      <c r="C147" s="33"/>
      <c r="D147" s="34"/>
      <c r="E147" s="34"/>
      <c r="F147" s="34"/>
      <c r="G147" s="34"/>
      <c r="H147" s="34"/>
      <c r="I147" s="34"/>
      <c r="J147" s="34"/>
      <c r="K147" s="34"/>
      <c r="L147" s="16"/>
      <c r="M147" s="9"/>
    </row>
    <row r="148" spans="1:19" x14ac:dyDescent="0.25">
      <c r="B148" s="457" t="str">
        <f>IF(Intro!$G$21="English",O148,P148)</f>
        <v>The completed questionnaire can be submitted using one of the following methods:</v>
      </c>
      <c r="C148" s="458"/>
      <c r="D148" s="458"/>
      <c r="E148" s="458"/>
      <c r="F148" s="458"/>
      <c r="G148" s="458"/>
      <c r="H148" s="458"/>
      <c r="I148" s="458"/>
      <c r="J148" s="458"/>
      <c r="K148" s="458"/>
      <c r="L148" s="459"/>
      <c r="M148" s="9"/>
      <c r="O148" s="9" t="s">
        <v>110</v>
      </c>
      <c r="P148" s="9" t="s">
        <v>175</v>
      </c>
    </row>
    <row r="149" spans="1:19" x14ac:dyDescent="0.25">
      <c r="B149" s="463"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49" s="464"/>
      <c r="D149" s="464"/>
      <c r="E149" s="464"/>
      <c r="F149" s="464"/>
      <c r="G149" s="464"/>
      <c r="H149" s="464"/>
      <c r="I149" s="464"/>
      <c r="J149" s="464"/>
      <c r="K149" s="464"/>
      <c r="L149" s="465"/>
      <c r="M149" s="9"/>
    </row>
    <row r="150" spans="1:19" x14ac:dyDescent="0.25">
      <c r="B150" s="481" t="str">
        <f>IF(Intro!$G$21="English",O150,P150)</f>
        <v xml:space="preserve">When submitting the completed questionnaire using the secure E-filing service, designate the questionnaire as confidential. Note that the information in the public (blue) tabs in your questionnaire will be treated as public information.
</v>
      </c>
      <c r="C150" s="482"/>
      <c r="D150" s="482"/>
      <c r="E150" s="482"/>
      <c r="F150" s="482"/>
      <c r="G150" s="482"/>
      <c r="H150" s="482"/>
      <c r="I150" s="482"/>
      <c r="J150" s="482"/>
      <c r="K150" s="482"/>
      <c r="L150" s="483"/>
      <c r="M150" s="9"/>
      <c r="O150" s="9" t="s">
        <v>174</v>
      </c>
      <c r="P150" s="9" t="s">
        <v>176</v>
      </c>
    </row>
    <row r="151" spans="1:19" x14ac:dyDescent="0.25">
      <c r="B151" s="481"/>
      <c r="C151" s="482"/>
      <c r="D151" s="482"/>
      <c r="E151" s="482"/>
      <c r="F151" s="482"/>
      <c r="G151" s="482"/>
      <c r="H151" s="482"/>
      <c r="I151" s="482"/>
      <c r="J151" s="482"/>
      <c r="K151" s="482"/>
      <c r="L151" s="483"/>
      <c r="M151" s="9"/>
    </row>
    <row r="152" spans="1:19" x14ac:dyDescent="0.25">
      <c r="B152" s="428" t="str">
        <f>IF(Intro!$G$21="English",O152,P152)</f>
        <v>2. E-mail to citt-tcce@tribunal.gc.ca should you accept the associated risks and you are filing information that belongs to your firm only.</v>
      </c>
      <c r="C152" s="429"/>
      <c r="D152" s="429"/>
      <c r="E152" s="429"/>
      <c r="F152" s="429"/>
      <c r="G152" s="429"/>
      <c r="H152" s="429"/>
      <c r="I152" s="429"/>
      <c r="J152" s="429"/>
      <c r="K152" s="429"/>
      <c r="L152" s="430"/>
      <c r="M152" s="9"/>
      <c r="O152" s="9" t="s">
        <v>263</v>
      </c>
      <c r="P152" s="9" t="s">
        <v>264</v>
      </c>
    </row>
    <row r="153" spans="1:19" x14ac:dyDescent="0.25">
      <c r="B153" s="67"/>
      <c r="C153" s="64"/>
      <c r="D153" s="64"/>
      <c r="E153" s="64"/>
      <c r="F153" s="64"/>
      <c r="G153" s="64"/>
      <c r="H153" s="64"/>
      <c r="I153" s="64"/>
      <c r="J153" s="64"/>
      <c r="K153" s="64"/>
      <c r="L153" s="65"/>
      <c r="M153" s="9"/>
    </row>
    <row r="155" spans="1:19" s="2" customFormat="1" x14ac:dyDescent="0.25">
      <c r="A155" s="4"/>
      <c r="B155" s="460" t="s">
        <v>293</v>
      </c>
      <c r="C155" s="461" t="str">
        <f>UPPER(IF(Intro!$G$21="English",P155,Q155))</f>
        <v/>
      </c>
      <c r="D155" s="461" t="str">
        <f>UPPER(IF(Intro!$G$21="English",Q155,R155))</f>
        <v/>
      </c>
      <c r="E155" s="461" t="str">
        <f>UPPER(IF(Intro!$G$21="English",R155,S155))</f>
        <v/>
      </c>
      <c r="F155" s="461" t="str">
        <f>UPPER(IF(Intro!$G$21="English",S155,T155))</f>
        <v/>
      </c>
      <c r="G155" s="461"/>
      <c r="H155" s="461" t="str">
        <f>UPPER(IF(Intro!$G$21="English",T155,U155))</f>
        <v/>
      </c>
      <c r="I155" s="461" t="str">
        <f>UPPER(IF(Intro!$G$21="English",U155,V155))</f>
        <v/>
      </c>
      <c r="J155" s="461" t="str">
        <f>UPPER(IF(Intro!$G$21="English",V155,W155))</f>
        <v/>
      </c>
      <c r="K155" s="461" t="str">
        <f>UPPER(IF(Intro!$G$21="English",W155,X155))</f>
        <v/>
      </c>
      <c r="L155" s="462" t="str">
        <f>UPPER(IF(Intro!$G$21="English",X155,Y155))</f>
        <v/>
      </c>
      <c r="M155" s="6"/>
      <c r="N155" s="24"/>
      <c r="O155" s="8"/>
      <c r="P155" s="8"/>
      <c r="Q155" s="39"/>
      <c r="R155" s="39"/>
      <c r="S155" s="39"/>
    </row>
    <row r="156" spans="1:19" x14ac:dyDescent="0.25">
      <c r="B156" s="15"/>
      <c r="C156" s="33"/>
      <c r="D156" s="34"/>
      <c r="E156" s="34"/>
      <c r="F156" s="34"/>
      <c r="G156" s="34"/>
      <c r="H156" s="34"/>
      <c r="I156" s="34"/>
      <c r="J156" s="34"/>
      <c r="K156" s="34"/>
      <c r="L156" s="16"/>
      <c r="M156" s="9"/>
    </row>
    <row r="157" spans="1:19" x14ac:dyDescent="0.25">
      <c r="B157" s="457" t="str">
        <f>IF(Intro!$G$21="English",O157,P157)</f>
        <v xml:space="preserve">Questions relating to this questionnaire should be directed to:
</v>
      </c>
      <c r="C157" s="458"/>
      <c r="D157" s="458"/>
      <c r="E157" s="458"/>
      <c r="F157" s="458"/>
      <c r="G157" s="458"/>
      <c r="H157" s="458"/>
      <c r="I157" s="458"/>
      <c r="J157" s="458"/>
      <c r="K157" s="458"/>
      <c r="L157" s="459"/>
      <c r="M157" s="9"/>
      <c r="O157" s="9" t="s">
        <v>194</v>
      </c>
      <c r="P157" s="9" t="s">
        <v>195</v>
      </c>
    </row>
    <row r="158" spans="1:19" x14ac:dyDescent="0.25">
      <c r="B158" s="57"/>
      <c r="C158" s="58"/>
      <c r="D158" s="58"/>
      <c r="E158" s="58"/>
      <c r="F158" s="58"/>
      <c r="G158" s="58"/>
      <c r="H158" s="58"/>
      <c r="I158" s="58"/>
      <c r="J158" s="58"/>
      <c r="K158" s="58"/>
      <c r="L158" s="59"/>
      <c r="M158" s="9"/>
    </row>
    <row r="159" spans="1:19" x14ac:dyDescent="0.25">
      <c r="B159" s="413" t="str">
        <f>Variables!B13</f>
        <v>Thy Dao</v>
      </c>
      <c r="C159" s="414"/>
      <c r="D159" s="414"/>
      <c r="E159" s="414" t="str">
        <f>Variables!C13</f>
        <v>thy.dao@tribunal.gc.ca</v>
      </c>
      <c r="F159" s="414"/>
      <c r="G159" s="414"/>
      <c r="H159" s="414"/>
      <c r="I159" s="414"/>
      <c r="J159" s="414" t="str">
        <f>Variables!D13</f>
        <v>613-558-6438</v>
      </c>
      <c r="K159" s="414"/>
      <c r="L159" s="415"/>
      <c r="M159" s="9"/>
      <c r="O159" s="17"/>
    </row>
    <row r="160" spans="1:19" x14ac:dyDescent="0.25">
      <c r="B160" s="413" t="str">
        <f>Variables!B14</f>
        <v>Andrew Wigmore</v>
      </c>
      <c r="C160" s="414"/>
      <c r="D160" s="414"/>
      <c r="E160" s="414" t="str">
        <f>Variables!C14</f>
        <v>andrew.wigmore@tribunal.gc.ca</v>
      </c>
      <c r="F160" s="414"/>
      <c r="G160" s="414"/>
      <c r="H160" s="414"/>
      <c r="I160" s="414"/>
      <c r="J160" s="414" t="str">
        <f>Variables!D14</f>
        <v>613-558-9353</v>
      </c>
      <c r="K160" s="414"/>
      <c r="L160" s="415"/>
      <c r="M160" s="9"/>
      <c r="O160" s="17"/>
    </row>
    <row r="161" spans="2:15" x14ac:dyDescent="0.25">
      <c r="B161" s="413" t="str">
        <f>Variables!B15</f>
        <v>William Phan</v>
      </c>
      <c r="C161" s="414"/>
      <c r="D161" s="414"/>
      <c r="E161" s="414" t="str">
        <f>Variables!C15</f>
        <v>william.phan@tribunal.gc.ca</v>
      </c>
      <c r="F161" s="414"/>
      <c r="G161" s="414"/>
      <c r="H161" s="414"/>
      <c r="I161" s="414"/>
      <c r="J161" s="414" t="str">
        <f>Variables!D15</f>
        <v>343-543-7269</v>
      </c>
      <c r="K161" s="414"/>
      <c r="L161" s="415"/>
      <c r="M161" s="9"/>
      <c r="O161" s="17"/>
    </row>
    <row r="162" spans="2:15" x14ac:dyDescent="0.25">
      <c r="B162" s="67"/>
      <c r="C162" s="64"/>
      <c r="D162" s="64"/>
      <c r="E162" s="64"/>
      <c r="F162" s="64"/>
      <c r="G162" s="64"/>
      <c r="H162" s="64"/>
      <c r="I162" s="64"/>
      <c r="J162" s="64"/>
      <c r="K162" s="64"/>
      <c r="L162" s="65"/>
      <c r="M162" s="9"/>
    </row>
  </sheetData>
  <sheetProtection algorithmName="SHA-512" hashValue="Ms3Duyo+9ydHS9y/hY4IPnStOeK55SEOya2BnxcGeYuEZ6dkvUhQH2YbaORfVhFjulTblbzSdKht4s2sKK2TXA==" saltValue="xLRHgR5QRkQeEpU63DJDlQ==" spinCount="100000" sheet="1" objects="1" scenarios="1" selectLockedCells="1"/>
  <mergeCells count="75">
    <mergeCell ref="O9:P17"/>
    <mergeCell ref="G21:G22"/>
    <mergeCell ref="B63:L63"/>
    <mergeCell ref="B148:L148"/>
    <mergeCell ref="B61:L61"/>
    <mergeCell ref="B80:L80"/>
    <mergeCell ref="B25:L25"/>
    <mergeCell ref="B27:L27"/>
    <mergeCell ref="B58:L58"/>
    <mergeCell ref="C29:K56"/>
    <mergeCell ref="D65:D66"/>
    <mergeCell ref="B65:C66"/>
    <mergeCell ref="E65:K66"/>
    <mergeCell ref="B70:L77"/>
    <mergeCell ref="D82:J83"/>
    <mergeCell ref="B140:D141"/>
    <mergeCell ref="B4:L4"/>
    <mergeCell ref="B5:L5"/>
    <mergeCell ref="B8:L8"/>
    <mergeCell ref="B19:L19"/>
    <mergeCell ref="B6:L6"/>
    <mergeCell ref="B10:F16"/>
    <mergeCell ref="H10:L16"/>
    <mergeCell ref="B157:L157"/>
    <mergeCell ref="B155:L155"/>
    <mergeCell ref="B146:L146"/>
    <mergeCell ref="B149:L149"/>
    <mergeCell ref="B86:L86"/>
    <mergeCell ref="B104:L104"/>
    <mergeCell ref="B130:L130"/>
    <mergeCell ref="E98:L99"/>
    <mergeCell ref="B105:D114"/>
    <mergeCell ref="E105:L114"/>
    <mergeCell ref="B88:L89"/>
    <mergeCell ref="B94:D95"/>
    <mergeCell ref="B96:D97"/>
    <mergeCell ref="B152:L152"/>
    <mergeCell ref="B150:L151"/>
    <mergeCell ref="E140:L141"/>
    <mergeCell ref="B160:D160"/>
    <mergeCell ref="E159:I159"/>
    <mergeCell ref="E160:I160"/>
    <mergeCell ref="J159:L159"/>
    <mergeCell ref="J160:L160"/>
    <mergeCell ref="B159:D159"/>
    <mergeCell ref="B100:D102"/>
    <mergeCell ref="E136:L137"/>
    <mergeCell ref="E138:L139"/>
    <mergeCell ref="B132:D133"/>
    <mergeCell ref="B134:D135"/>
    <mergeCell ref="B136:D137"/>
    <mergeCell ref="B138:D139"/>
    <mergeCell ref="E132:L133"/>
    <mergeCell ref="E134:L135"/>
    <mergeCell ref="E121:L122"/>
    <mergeCell ref="B123:D124"/>
    <mergeCell ref="E123:L124"/>
    <mergeCell ref="B125:D126"/>
    <mergeCell ref="E125:L126"/>
    <mergeCell ref="B161:D161"/>
    <mergeCell ref="E161:I161"/>
    <mergeCell ref="J161:L161"/>
    <mergeCell ref="B21:F22"/>
    <mergeCell ref="H21:L22"/>
    <mergeCell ref="B98:D99"/>
    <mergeCell ref="E94:L95"/>
    <mergeCell ref="E96:L97"/>
    <mergeCell ref="B68:L68"/>
    <mergeCell ref="B128:L128"/>
    <mergeCell ref="B92:L92"/>
    <mergeCell ref="E100:E102"/>
    <mergeCell ref="B117:L117"/>
    <mergeCell ref="B119:D120"/>
    <mergeCell ref="E119:L120"/>
    <mergeCell ref="B121:D122"/>
  </mergeCells>
  <dataValidations count="2">
    <dataValidation type="list" allowBlank="1" showInputMessage="1" showErrorMessage="1" sqref="I143" xr:uid="{EA43E088-98E8-4631-9262-1DAFC17B3891}">
      <formula1>"X"</formula1>
    </dataValidation>
    <dataValidation type="list" allowBlank="1" showInputMessage="1" showErrorMessage="1" sqref="G21" xr:uid="{4AE6BBE5-7FC5-4DF0-963E-0A0A408B8D64}">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9" min="1" max="11" man="1"/>
    <brk id="145"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99504F5-7240-4659-8ECF-F888B838DA02}">
          <x14:formula1>
            <xm:f>Variables!$D$56:$D$57</xm:f>
          </x14:formula1>
          <xm:sqref>D65:D66 E100:E102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19950-DEB9-441F-8313-56A5BC2EFBAA}">
  <sheetPr>
    <tabColor rgb="FFFFC000"/>
  </sheetPr>
  <dimension ref="A1"/>
  <sheetViews>
    <sheetView workbookViewId="0"/>
  </sheetViews>
  <sheetFormatPr defaultRowHeight="15" x14ac:dyDescent="0.25"/>
  <sheetData/>
  <sheetProtection algorithmName="SHA-512" hashValue="YVDJJACExp6nrriFOUVxVkUiTolaRP/Lr0EkwYBZdlVFUYucQwZoVxJOFrY/VHZuHGevIrD/cLOJWkE7TvUKbA==" saltValue="I17hgsoKYnbISw/vKdB6LQ==" spinCount="100000" sheet="1" objects="1" scenarios="1" selectLockedCell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47F0B-6B08-4F7A-89A6-465C99E338C0}">
  <sheetPr codeName="Sheet9">
    <tabColor rgb="FF92D050"/>
    <pageSetUpPr fitToPage="1"/>
  </sheetPr>
  <dimension ref="A1:S257"/>
  <sheetViews>
    <sheetView showGridLines="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Pro!B10</f>
        <v xml:space="preserve">Use the AddPro tab if more space is needed.
</v>
      </c>
      <c r="C10" s="600"/>
      <c r="D10" s="600"/>
      <c r="E10" s="600"/>
      <c r="F10" s="600"/>
      <c r="G10" s="600"/>
      <c r="H10" s="600"/>
      <c r="I10" s="600"/>
      <c r="J10" s="600"/>
      <c r="K10" s="600"/>
      <c r="L10" s="601"/>
      <c r="M10" s="18"/>
      <c r="N10" s="18"/>
      <c r="O10" s="14"/>
      <c r="P10" s="14"/>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'Imp-Exp1-CHN'!B17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703" t="str">
        <f>IF(Intro!$G$21="English",O22,P22)</f>
        <v xml:space="preserve">Provide your firm's imports and sales of imports of the goods originating in: </v>
      </c>
      <c r="C22" s="705"/>
      <c r="D22" s="705"/>
      <c r="E22" s="705"/>
      <c r="F22" s="705"/>
      <c r="G22" s="787" t="str">
        <f>IF(Intro!$G$21="English",Variables!B48,Variables!C48)</f>
        <v>United States of America</v>
      </c>
      <c r="H22" s="788"/>
      <c r="I22" s="788"/>
      <c r="J22" s="788"/>
      <c r="K22" s="789"/>
      <c r="L22" s="63"/>
      <c r="M22" s="9"/>
      <c r="O22" s="9" t="s">
        <v>498</v>
      </c>
      <c r="P22" s="9" t="s">
        <v>499</v>
      </c>
    </row>
    <row r="23" spans="1:16" x14ac:dyDescent="0.25">
      <c r="B23" s="57"/>
      <c r="C23" s="58"/>
      <c r="D23" s="58"/>
      <c r="E23" s="58"/>
      <c r="F23" s="58"/>
      <c r="G23" s="58"/>
      <c r="H23" s="58"/>
      <c r="I23" s="58"/>
      <c r="J23" s="58"/>
      <c r="K23" s="58"/>
      <c r="L23" s="59"/>
      <c r="M23" s="9"/>
    </row>
    <row r="24" spans="1:16" x14ac:dyDescent="0.25">
      <c r="B24" s="57"/>
      <c r="C24" s="33"/>
      <c r="D24" s="33"/>
      <c r="E24" s="34"/>
      <c r="F24" s="34"/>
      <c r="G24" s="34"/>
      <c r="H24" s="34"/>
      <c r="I24" s="34"/>
      <c r="J24" s="34"/>
      <c r="K24" s="34"/>
      <c r="L24" s="16"/>
      <c r="M24" s="9"/>
      <c r="O24" s="17"/>
    </row>
    <row r="25" spans="1:16" x14ac:dyDescent="0.25">
      <c r="B25" s="57"/>
      <c r="C25" s="58"/>
      <c r="D25" s="33"/>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420" t="str">
        <f>IF(Intro!$G$21="English",O27,P27)</f>
        <v>Imports</v>
      </c>
      <c r="C27" s="456"/>
      <c r="D27" s="718" t="str">
        <f>IF(Intro!$G$21="English",Variables!$B$23,Variables!$C$23)</f>
        <v>MSF</v>
      </c>
      <c r="E27" s="718"/>
      <c r="F27" s="718"/>
      <c r="G27" s="110"/>
      <c r="H27" s="110"/>
      <c r="I27" s="110"/>
      <c r="J27" s="110"/>
      <c r="K27" s="104"/>
      <c r="L27" s="66"/>
      <c r="M27" s="9"/>
      <c r="O27" s="9" t="s">
        <v>89</v>
      </c>
      <c r="P27" s="9" t="s">
        <v>165</v>
      </c>
    </row>
    <row r="28" spans="1:16" x14ac:dyDescent="0.25">
      <c r="B28" s="420"/>
      <c r="C28" s="456"/>
      <c r="D28" s="718" t="str">
        <f>IF(Intro!G$21="English",O28,P28)</f>
        <v>net delivered purchase value (CAD)</v>
      </c>
      <c r="E28" s="718"/>
      <c r="F28" s="718"/>
      <c r="G28" s="110"/>
      <c r="H28" s="110"/>
      <c r="I28" s="110"/>
      <c r="J28" s="110"/>
      <c r="K28" s="104"/>
      <c r="L28" s="66"/>
      <c r="M28" s="9"/>
      <c r="O28" s="9" t="s">
        <v>326</v>
      </c>
      <c r="P28" s="9" t="s">
        <v>325</v>
      </c>
    </row>
    <row r="29" spans="1:16" x14ac:dyDescent="0.25">
      <c r="B29" s="420"/>
      <c r="C29" s="456"/>
      <c r="D29" s="718" t="str">
        <f>"$ / "&amp;IF(Intro!$G$21="English",Variables!$B$24,Variables!$C$24)</f>
        <v>$ / MSF</v>
      </c>
      <c r="E29" s="718"/>
      <c r="F29" s="718"/>
      <c r="G29" s="390" t="str">
        <f>IF(G27=0,"-",G28/G27)</f>
        <v>-</v>
      </c>
      <c r="H29" s="390" t="str">
        <f>IF(H27=0,"-",H28/H27)</f>
        <v>-</v>
      </c>
      <c r="I29" s="390" t="str">
        <f>IF(I27=0,"-",I28/I27)</f>
        <v>-</v>
      </c>
      <c r="J29" s="390" t="str">
        <f>IF(J27=0,"-",J28/J27)</f>
        <v>-</v>
      </c>
      <c r="K29" s="390" t="str">
        <f>IF(K27=0,"-",K28/K27)</f>
        <v>-</v>
      </c>
      <c r="L29" s="66"/>
      <c r="M29" s="9"/>
    </row>
    <row r="30" spans="1:16" s="10" customFormat="1" x14ac:dyDescent="0.25">
      <c r="A30" s="31"/>
      <c r="B30" s="785" t="str">
        <f>IF(Intro!$G$21="English",O30,P30)</f>
        <v>Sales of imports in Canada</v>
      </c>
      <c r="C30" s="786"/>
      <c r="D30" s="786"/>
      <c r="E30" s="786"/>
      <c r="F30" s="786"/>
      <c r="G30" s="786"/>
      <c r="H30" s="786"/>
      <c r="I30" s="786"/>
      <c r="J30" s="786"/>
      <c r="K30" s="786"/>
      <c r="L30" s="66"/>
      <c r="O30" s="25" t="s">
        <v>511</v>
      </c>
      <c r="P30" s="10" t="s">
        <v>512</v>
      </c>
    </row>
    <row r="31" spans="1:16" x14ac:dyDescent="0.25">
      <c r="B31" s="420" t="str">
        <f>IF(Intro!$G$21="English",O31,P31)</f>
        <v>Sales to distributors in Canada</v>
      </c>
      <c r="C31" s="456"/>
      <c r="D31" s="718" t="str">
        <f>D27</f>
        <v>MSF</v>
      </c>
      <c r="E31" s="718"/>
      <c r="F31" s="718"/>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18" t="str">
        <f>IF(Intro!G$21="English",O32,P32)</f>
        <v>net delivered selling value (CAD)</v>
      </c>
      <c r="E32" s="718"/>
      <c r="F32" s="718"/>
      <c r="G32" s="110"/>
      <c r="H32" s="110"/>
      <c r="I32" s="110"/>
      <c r="J32" s="110"/>
      <c r="K32" s="104"/>
      <c r="L32" s="66"/>
      <c r="M32" s="9"/>
      <c r="O32" s="9" t="s">
        <v>328</v>
      </c>
      <c r="P32" s="9" t="s">
        <v>327</v>
      </c>
    </row>
    <row r="33" spans="1:16" ht="15" thickBot="1" x14ac:dyDescent="0.3">
      <c r="B33" s="731"/>
      <c r="C33" s="732"/>
      <c r="D33" s="791" t="str">
        <f>D29</f>
        <v>$ / MSF</v>
      </c>
      <c r="E33" s="791"/>
      <c r="F33" s="791"/>
      <c r="G33" s="390" t="str">
        <f>IF(G31=0,"-",G32/G31)</f>
        <v>-</v>
      </c>
      <c r="H33" s="390" t="str">
        <f>IF(H31=0,"-",H32/H31)</f>
        <v>-</v>
      </c>
      <c r="I33" s="390" t="str">
        <f>IF(I31=0,"-",I32/I31)</f>
        <v>-</v>
      </c>
      <c r="J33" s="390" t="str">
        <f t="shared" ref="J33:K33" si="0">IF(J31=0,"-",J32/J31)</f>
        <v>-</v>
      </c>
      <c r="K33" s="390" t="str">
        <f t="shared" si="0"/>
        <v>-</v>
      </c>
      <c r="L33" s="66"/>
      <c r="M33" s="9"/>
    </row>
    <row r="34" spans="1:16" x14ac:dyDescent="0.25">
      <c r="B34" s="762" t="str">
        <f>IF(Intro!$G$21="English",O34,P34)</f>
        <v>Sales to end users/OEM in Canada</v>
      </c>
      <c r="C34" s="763"/>
      <c r="D34" s="792" t="str">
        <f t="shared" ref="D34:D39" si="1">D31</f>
        <v>MSF</v>
      </c>
      <c r="E34" s="792"/>
      <c r="F34" s="792"/>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18" t="str">
        <f t="shared" si="1"/>
        <v>net delivered selling value (CAD)</v>
      </c>
      <c r="E35" s="718"/>
      <c r="F35" s="718"/>
      <c r="G35" s="110"/>
      <c r="H35" s="110"/>
      <c r="I35" s="110"/>
      <c r="J35" s="110"/>
      <c r="K35" s="104"/>
      <c r="L35" s="66"/>
      <c r="M35" s="9"/>
    </row>
    <row r="36" spans="1:16" ht="15" thickBot="1" x14ac:dyDescent="0.3">
      <c r="B36" s="731"/>
      <c r="C36" s="732"/>
      <c r="D36" s="791" t="str">
        <f t="shared" si="1"/>
        <v>$ / MSF</v>
      </c>
      <c r="E36" s="791"/>
      <c r="F36" s="791"/>
      <c r="G36" s="390" t="str">
        <f>IF(G34=0,"-",G35/G34)</f>
        <v>-</v>
      </c>
      <c r="H36" s="390" t="str">
        <f>IF(H34=0,"-",H35/H34)</f>
        <v>-</v>
      </c>
      <c r="I36" s="390" t="str">
        <f>IF(I34=0,"-",I35/I34)</f>
        <v>-</v>
      </c>
      <c r="J36" s="390" t="str">
        <f t="shared" ref="J36:K36" si="2">IF(J34=0,"-",J35/J34)</f>
        <v>-</v>
      </c>
      <c r="K36" s="390" t="str">
        <f t="shared" si="2"/>
        <v>-</v>
      </c>
      <c r="L36" s="66"/>
      <c r="M36" s="9"/>
    </row>
    <row r="37" spans="1:16" x14ac:dyDescent="0.25">
      <c r="B37" s="762" t="str">
        <f>IF(Intro!$G$21="English",O37,P37)</f>
        <v>Sales to retailers in Canada</v>
      </c>
      <c r="C37" s="763"/>
      <c r="D37" s="792" t="str">
        <f t="shared" si="1"/>
        <v>MSF</v>
      </c>
      <c r="E37" s="792"/>
      <c r="F37" s="792"/>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18" t="str">
        <f t="shared" si="1"/>
        <v>net delivered selling value (CAD)</v>
      </c>
      <c r="E38" s="718"/>
      <c r="F38" s="718"/>
      <c r="G38" s="110"/>
      <c r="H38" s="110"/>
      <c r="I38" s="110"/>
      <c r="J38" s="110"/>
      <c r="K38" s="104"/>
      <c r="L38" s="66"/>
      <c r="M38" s="9"/>
    </row>
    <row r="39" spans="1:16" ht="15" thickBot="1" x14ac:dyDescent="0.3">
      <c r="B39" s="731"/>
      <c r="C39" s="732"/>
      <c r="D39" s="791" t="str">
        <f t="shared" si="1"/>
        <v>$ / MSF</v>
      </c>
      <c r="E39" s="791"/>
      <c r="F39" s="791"/>
      <c r="G39" s="390" t="str">
        <f>IF(G37=0,"-",G38/G37)</f>
        <v>-</v>
      </c>
      <c r="H39" s="390" t="str">
        <f>IF(H37=0,"-",H38/H37)</f>
        <v>-</v>
      </c>
      <c r="I39" s="390" t="str">
        <f>IF(I37=0,"-",I38/I37)</f>
        <v>-</v>
      </c>
      <c r="J39" s="390" t="str">
        <f t="shared" ref="J39:K39" si="3">IF(J37=0,"-",J38/J37)</f>
        <v>-</v>
      </c>
      <c r="K39" s="390" t="str">
        <f t="shared" si="3"/>
        <v>-</v>
      </c>
      <c r="L39" s="66"/>
      <c r="M39" s="9"/>
    </row>
    <row r="40" spans="1:16" x14ac:dyDescent="0.25">
      <c r="B40" s="543" t="str">
        <f>IF(Intro!$G$21="English",O40,P40)</f>
        <v>Total sales of imports in Canada</v>
      </c>
      <c r="C40" s="544"/>
      <c r="D40" s="734" t="str">
        <f>D34</f>
        <v>MSF</v>
      </c>
      <c r="E40" s="734"/>
      <c r="F40" s="734"/>
      <c r="G40" s="112">
        <f>G31+G34+G37</f>
        <v>0</v>
      </c>
      <c r="H40" s="112">
        <f t="shared" ref="H40:K40" si="4">H31+H34+H37</f>
        <v>0</v>
      </c>
      <c r="I40" s="112">
        <f t="shared" si="4"/>
        <v>0</v>
      </c>
      <c r="J40" s="112">
        <f t="shared" si="4"/>
        <v>0</v>
      </c>
      <c r="K40" s="112">
        <f t="shared" si="4"/>
        <v>0</v>
      </c>
      <c r="L40" s="66"/>
      <c r="M40" s="9"/>
      <c r="O40" s="9" t="s">
        <v>513</v>
      </c>
      <c r="P40" s="9" t="s">
        <v>514</v>
      </c>
    </row>
    <row r="41" spans="1:16" x14ac:dyDescent="0.25">
      <c r="B41" s="539"/>
      <c r="C41" s="540"/>
      <c r="D41" s="735" t="str">
        <f>D35</f>
        <v>net delivered selling value (CAD)</v>
      </c>
      <c r="E41" s="735"/>
      <c r="F41" s="735"/>
      <c r="G41" s="111">
        <f>G32+G35+G38</f>
        <v>0</v>
      </c>
      <c r="H41" s="111">
        <f t="shared" ref="H41:K41" si="5">H32+H35+H38</f>
        <v>0</v>
      </c>
      <c r="I41" s="111">
        <f t="shared" si="5"/>
        <v>0</v>
      </c>
      <c r="J41" s="111">
        <f t="shared" si="5"/>
        <v>0</v>
      </c>
      <c r="K41" s="111">
        <f t="shared" si="5"/>
        <v>0</v>
      </c>
      <c r="L41" s="66"/>
      <c r="M41" s="9"/>
    </row>
    <row r="42" spans="1:16" x14ac:dyDescent="0.25">
      <c r="B42" s="539"/>
      <c r="C42" s="540"/>
      <c r="D42" s="735" t="str">
        <f>D36</f>
        <v>$ / MSF</v>
      </c>
      <c r="E42" s="735"/>
      <c r="F42" s="735"/>
      <c r="G42" s="124" t="str">
        <f>IF(G40=0,"-",G41/G40)</f>
        <v>-</v>
      </c>
      <c r="H42" s="124" t="str">
        <f>IF(H40=0,"-",H41/H40)</f>
        <v>-</v>
      </c>
      <c r="I42" s="124" t="str">
        <f>IF(I40=0,"-",I41/I40)</f>
        <v>-</v>
      </c>
      <c r="J42" s="124" t="str">
        <f t="shared" ref="J42:K42" si="6">IF(J40=0,"-",J41/J40)</f>
        <v>-</v>
      </c>
      <c r="K42" s="124"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77"/>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33"/>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IF(Intro!$G$21="English",O52,P52)</f>
        <v xml:space="preserve">Account 1 - </v>
      </c>
      <c r="C52" s="737"/>
      <c r="D52" s="737"/>
      <c r="E52" s="737"/>
      <c r="F52" s="737"/>
      <c r="G52" s="737"/>
      <c r="H52" s="737"/>
      <c r="I52" s="737"/>
      <c r="J52" s="737"/>
      <c r="K52" s="737"/>
      <c r="L52" s="738"/>
      <c r="M52" s="9"/>
      <c r="O52" s="9" t="str">
        <f>"Account 1 - "&amp;Pro!C119</f>
        <v xml:space="preserve">Account 1 - </v>
      </c>
      <c r="P52" s="9" t="str">
        <f>"Client 1 - "&amp;Pro!C119</f>
        <v xml:space="preserve">Client 1 - </v>
      </c>
    </row>
    <row r="53" spans="2:16" x14ac:dyDescent="0.25">
      <c r="B53" s="706" t="str">
        <f>IF(Intro!$G$21="English",Variables!$B$23,Variables!$C$23)</f>
        <v>MSF</v>
      </c>
      <c r="C53" s="707"/>
      <c r="D53" s="707"/>
      <c r="E53" s="114"/>
      <c r="F53" s="114"/>
      <c r="G53" s="114"/>
      <c r="H53" s="114"/>
      <c r="I53" s="114"/>
      <c r="J53" s="114"/>
      <c r="K53" s="114"/>
      <c r="L53" s="115"/>
      <c r="M53" s="9"/>
    </row>
    <row r="54" spans="2:16" x14ac:dyDescent="0.25">
      <c r="B54" s="706" t="str">
        <f>IF(Intro!G$21="English","net delivered selling value (CAD)","valeur de vente nette rendue (CAD)")</f>
        <v>net delivered selling value (CAD)</v>
      </c>
      <c r="C54" s="707"/>
      <c r="D54" s="707"/>
      <c r="E54" s="114"/>
      <c r="F54" s="114"/>
      <c r="G54" s="114"/>
      <c r="H54" s="114"/>
      <c r="I54" s="114"/>
      <c r="J54" s="114"/>
      <c r="K54" s="114"/>
      <c r="L54" s="115"/>
      <c r="M54" s="9"/>
    </row>
    <row r="55" spans="2:16" x14ac:dyDescent="0.25">
      <c r="B55" s="706" t="str">
        <f>"$ / "&amp;IF(Intro!$G$21="English",Variables!$B$24,Variables!$C$24)</f>
        <v>$ / MSF</v>
      </c>
      <c r="C55" s="707"/>
      <c r="D55" s="707"/>
      <c r="E55" s="390" t="str">
        <f t="shared" ref="E55:L55" si="7">IF(E53=0,"-",E54/E53)</f>
        <v>-</v>
      </c>
      <c r="F55" s="390" t="str">
        <f t="shared" si="7"/>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IF(Intro!$G$21="English",O56,P56)</f>
        <v xml:space="preserve">Account 2 - </v>
      </c>
      <c r="C56" s="737"/>
      <c r="D56" s="737"/>
      <c r="E56" s="737"/>
      <c r="F56" s="737"/>
      <c r="G56" s="737"/>
      <c r="H56" s="737"/>
      <c r="I56" s="737"/>
      <c r="J56" s="737"/>
      <c r="K56" s="737"/>
      <c r="L56" s="738"/>
      <c r="M56" s="9"/>
      <c r="O56" s="9" t="str">
        <f>"Account 2 - "&amp;Pro!C120</f>
        <v xml:space="preserve">Account 2 - </v>
      </c>
      <c r="P56" s="9" t="str">
        <f>"Client 2 - "&amp;Pro!C120</f>
        <v xml:space="preserve">Client 2 - </v>
      </c>
    </row>
    <row r="57" spans="2:16" x14ac:dyDescent="0.25">
      <c r="B57" s="706" t="str">
        <f>IF(Intro!$G$21="English",Variables!$B$23,Variables!$C$23)</f>
        <v>MSF</v>
      </c>
      <c r="C57" s="707"/>
      <c r="D57" s="707"/>
      <c r="E57" s="114"/>
      <c r="F57" s="114"/>
      <c r="G57" s="114"/>
      <c r="H57" s="114"/>
      <c r="I57" s="114"/>
      <c r="J57" s="114"/>
      <c r="K57" s="114"/>
      <c r="L57" s="115"/>
      <c r="M57" s="9"/>
    </row>
    <row r="58" spans="2:16" x14ac:dyDescent="0.25">
      <c r="B58" s="706" t="str">
        <f>IF(Intro!G$21="English","net delivered selling value (CAD)","valeur de vente nette rendue (CAD)")</f>
        <v>net delivered selling value (CAD)</v>
      </c>
      <c r="C58" s="707"/>
      <c r="D58" s="707"/>
      <c r="E58" s="114"/>
      <c r="F58" s="114"/>
      <c r="G58" s="114"/>
      <c r="H58" s="114"/>
      <c r="I58" s="114"/>
      <c r="J58" s="114"/>
      <c r="K58" s="114"/>
      <c r="L58" s="115"/>
      <c r="M58" s="9"/>
    </row>
    <row r="59" spans="2:16" x14ac:dyDescent="0.25">
      <c r="B59" s="706" t="str">
        <f>"$ / "&amp;IF(Intro!$G$21="English",Variables!$B$24,Variables!$C$24)</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IF(Intro!$G$21="English",O60,P60)</f>
        <v xml:space="preserve">Account 3 - </v>
      </c>
      <c r="C60" s="737"/>
      <c r="D60" s="737"/>
      <c r="E60" s="737"/>
      <c r="F60" s="737"/>
      <c r="G60" s="737"/>
      <c r="H60" s="737"/>
      <c r="I60" s="737"/>
      <c r="J60" s="737"/>
      <c r="K60" s="737"/>
      <c r="L60" s="738"/>
      <c r="M60" s="9"/>
      <c r="O60" s="9" t="str">
        <f>"Account 3 - "&amp;Pro!C121</f>
        <v xml:space="preserve">Account 3 - </v>
      </c>
      <c r="P60" s="9" t="str">
        <f>"Client 3 - "&amp;Pro!C121</f>
        <v xml:space="preserve">Client 3 - </v>
      </c>
    </row>
    <row r="61" spans="2:16" x14ac:dyDescent="0.25">
      <c r="B61" s="706" t="str">
        <f>IF(Intro!$G$21="English",Variables!$B$23,Variables!$C$23)</f>
        <v>MSF</v>
      </c>
      <c r="C61" s="707"/>
      <c r="D61" s="707"/>
      <c r="E61" s="114"/>
      <c r="F61" s="114"/>
      <c r="G61" s="114"/>
      <c r="H61" s="114"/>
      <c r="I61" s="114"/>
      <c r="J61" s="114"/>
      <c r="K61" s="114"/>
      <c r="L61" s="115"/>
      <c r="M61" s="9"/>
    </row>
    <row r="62" spans="2:16" x14ac:dyDescent="0.25">
      <c r="B62" s="706" t="str">
        <f>IF(Intro!G$21="English","net delivered selling value (CAD)","valeur de vente nette rendue (CAD)")</f>
        <v>net delivered selling value (CAD)</v>
      </c>
      <c r="C62" s="707"/>
      <c r="D62" s="707"/>
      <c r="E62" s="114"/>
      <c r="F62" s="114"/>
      <c r="G62" s="114"/>
      <c r="H62" s="114"/>
      <c r="I62" s="114"/>
      <c r="J62" s="114"/>
      <c r="K62" s="114"/>
      <c r="L62" s="115"/>
      <c r="M62" s="9"/>
    </row>
    <row r="63" spans="2:16" x14ac:dyDescent="0.25">
      <c r="B63" s="706" t="str">
        <f>"$ / "&amp;IF(Intro!$G$21="English",Variables!$B$24,Variables!$C$24)</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IF(Intro!$G$21="English",O64,P64)</f>
        <v xml:space="preserve">Account 4 - </v>
      </c>
      <c r="C64" s="737"/>
      <c r="D64" s="737"/>
      <c r="E64" s="737"/>
      <c r="F64" s="737"/>
      <c r="G64" s="737"/>
      <c r="H64" s="737"/>
      <c r="I64" s="737"/>
      <c r="J64" s="737"/>
      <c r="K64" s="737"/>
      <c r="L64" s="738"/>
      <c r="M64" s="9"/>
      <c r="O64" s="9" t="str">
        <f>"Account 4 - "&amp;Pro!C122</f>
        <v xml:space="preserve">Account 4 - </v>
      </c>
      <c r="P64" s="9" t="str">
        <f>"Client 4 - "&amp;Pro!C122</f>
        <v xml:space="preserve">Client 4 - </v>
      </c>
    </row>
    <row r="65" spans="2:19" x14ac:dyDescent="0.25">
      <c r="B65" s="706" t="str">
        <f>IF(Intro!$G$21="English",Variables!$B$23,Variables!$C$23)</f>
        <v>MSF</v>
      </c>
      <c r="C65" s="707"/>
      <c r="D65" s="707"/>
      <c r="E65" s="114"/>
      <c r="F65" s="114"/>
      <c r="G65" s="114"/>
      <c r="H65" s="114"/>
      <c r="I65" s="114"/>
      <c r="J65" s="114"/>
      <c r="K65" s="114"/>
      <c r="L65" s="115"/>
      <c r="M65" s="9"/>
    </row>
    <row r="66" spans="2:19" x14ac:dyDescent="0.25">
      <c r="B66" s="706" t="str">
        <f>IF(Intro!G$21="English","net delivered selling value (CAD)","valeur de vente nette rendue (CAD)")</f>
        <v>net delivered selling value (CAD)</v>
      </c>
      <c r="C66" s="707"/>
      <c r="D66" s="707"/>
      <c r="E66" s="114"/>
      <c r="F66" s="114"/>
      <c r="G66" s="114"/>
      <c r="H66" s="114"/>
      <c r="I66" s="114"/>
      <c r="J66" s="114"/>
      <c r="K66" s="114"/>
      <c r="L66" s="115"/>
      <c r="M66" s="9"/>
    </row>
    <row r="67" spans="2:19" x14ac:dyDescent="0.25">
      <c r="B67" s="706" t="str">
        <f>"$ / "&amp;IF(Intro!$G$21="English",Variables!$B$24,Variables!$C$24)</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IF(Intro!$G$21="English",O68,P68)</f>
        <v xml:space="preserve">Account 5 - </v>
      </c>
      <c r="C68" s="737"/>
      <c r="D68" s="737"/>
      <c r="E68" s="737"/>
      <c r="F68" s="737"/>
      <c r="G68" s="737"/>
      <c r="H68" s="737"/>
      <c r="I68" s="737"/>
      <c r="J68" s="737"/>
      <c r="K68" s="737"/>
      <c r="L68" s="738"/>
      <c r="M68" s="9"/>
      <c r="O68" s="9" t="str">
        <f>"Account 5 - "&amp;Pro!C123</f>
        <v xml:space="preserve">Account 5 - </v>
      </c>
      <c r="P68" s="9" t="str">
        <f>"Client 5 - "&amp;Pro!C123</f>
        <v xml:space="preserve">Client 5 - </v>
      </c>
    </row>
    <row r="69" spans="2:19" x14ac:dyDescent="0.25">
      <c r="B69" s="706" t="str">
        <f>IF(Intro!$G$21="English",Variables!$B$23,Variables!$C$23)</f>
        <v>MSF</v>
      </c>
      <c r="C69" s="707"/>
      <c r="D69" s="707"/>
      <c r="E69" s="114"/>
      <c r="F69" s="114"/>
      <c r="G69" s="114"/>
      <c r="H69" s="114"/>
      <c r="I69" s="114"/>
      <c r="J69" s="114"/>
      <c r="K69" s="114"/>
      <c r="L69" s="115"/>
      <c r="M69" s="9"/>
    </row>
    <row r="70" spans="2:19" x14ac:dyDescent="0.25">
      <c r="B70" s="706" t="str">
        <f>IF(Intro!G$21="English","net delivered selling value (CAD)","valeur de vente nette rendue (CAD)")</f>
        <v>net delivered selling value (CAD)</v>
      </c>
      <c r="C70" s="707"/>
      <c r="D70" s="707"/>
      <c r="E70" s="114"/>
      <c r="F70" s="114"/>
      <c r="G70" s="114"/>
      <c r="H70" s="114"/>
      <c r="I70" s="114"/>
      <c r="J70" s="114"/>
      <c r="K70" s="114"/>
      <c r="L70" s="115"/>
      <c r="M70" s="9"/>
    </row>
    <row r="71" spans="2:19" x14ac:dyDescent="0.25">
      <c r="B71" s="706" t="str">
        <f>"$ / "&amp;IF(Intro!$G$21="English",Variables!$B$24,Variables!$C$24)</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28"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29"/>
      <c r="D73" s="429"/>
      <c r="E73" s="429"/>
      <c r="F73" s="429"/>
      <c r="G73" s="429"/>
      <c r="H73" s="429"/>
      <c r="I73" s="429"/>
      <c r="J73" s="429"/>
      <c r="K73" s="429"/>
      <c r="L73" s="430"/>
      <c r="M73" s="9"/>
      <c r="O73" s="9" t="s">
        <v>728</v>
      </c>
      <c r="P73" s="9" t="s">
        <v>729</v>
      </c>
      <c r="Q73" s="36"/>
      <c r="R73" s="36"/>
      <c r="S73" s="36"/>
    </row>
    <row r="74" spans="2:19" ht="33.75" customHeight="1" x14ac:dyDescent="0.25">
      <c r="B74" s="428"/>
      <c r="C74" s="429"/>
      <c r="D74" s="429"/>
      <c r="E74" s="429"/>
      <c r="F74" s="429"/>
      <c r="G74" s="429"/>
      <c r="H74" s="429"/>
      <c r="I74" s="429"/>
      <c r="J74" s="429"/>
      <c r="K74" s="429"/>
      <c r="L74" s="430"/>
      <c r="M74" s="9"/>
      <c r="O74" s="36"/>
      <c r="P74" s="36"/>
      <c r="Q74" s="36"/>
      <c r="R74" s="36"/>
      <c r="S74" s="36"/>
    </row>
    <row r="75" spans="2:19" x14ac:dyDescent="0.25">
      <c r="B75" s="57"/>
      <c r="C75" s="58"/>
      <c r="D75" s="58"/>
      <c r="E75" s="28"/>
      <c r="F75" s="28"/>
      <c r="G75" s="28"/>
      <c r="H75" s="28"/>
      <c r="I75" s="28"/>
      <c r="J75" s="28"/>
      <c r="K75" s="28"/>
      <c r="L75" s="29"/>
      <c r="M75" s="9"/>
      <c r="N75" s="8"/>
      <c r="O75" s="36"/>
      <c r="P75" s="36"/>
      <c r="Q75" s="36"/>
      <c r="R75" s="36"/>
      <c r="S75" s="36"/>
    </row>
    <row r="76" spans="2:19" ht="14.1" customHeight="1" x14ac:dyDescent="0.25">
      <c r="B76" s="790" t="str">
        <f>Variables!D64</f>
        <v>Verification - volume</v>
      </c>
      <c r="C76" s="531"/>
      <c r="D76" s="531"/>
      <c r="E76" s="531"/>
      <c r="F76" s="532"/>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64"/>
      <c r="K84" s="64"/>
      <c r="L84" s="65"/>
      <c r="M84" s="9"/>
    </row>
    <row r="85" spans="1:16" s="10" customFormat="1" x14ac:dyDescent="0.25">
      <c r="A85" s="7"/>
      <c r="B85" s="30"/>
      <c r="C85" s="77"/>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33"/>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IF(Intro!$G$21="English",Variables!$B$23,Variables!$C$23)</f>
        <v>MSF</v>
      </c>
      <c r="C94" s="707"/>
      <c r="D94" s="707"/>
      <c r="E94" s="114"/>
      <c r="F94" s="114"/>
      <c r="G94" s="114"/>
      <c r="H94" s="114"/>
      <c r="I94" s="114"/>
      <c r="J94" s="114"/>
      <c r="K94" s="114"/>
      <c r="L94" s="115"/>
      <c r="M94" s="9"/>
    </row>
    <row r="95" spans="1:16" x14ac:dyDescent="0.25">
      <c r="B95" s="706" t="str">
        <f>IF(Intro!G$21="English","net delivered purchase value (CAD)","valeur d'achat nette rendue (CAD)")</f>
        <v>net delivered purchase value (CAD)</v>
      </c>
      <c r="C95" s="707"/>
      <c r="D95" s="707"/>
      <c r="E95" s="114"/>
      <c r="F95" s="114"/>
      <c r="G95" s="114"/>
      <c r="H95" s="114"/>
      <c r="I95" s="114"/>
      <c r="J95" s="114"/>
      <c r="K95" s="114"/>
      <c r="L95" s="115"/>
      <c r="M95" s="9"/>
    </row>
    <row r="96" spans="1:16" x14ac:dyDescent="0.25">
      <c r="B96" s="706" t="str">
        <f>"$ / "&amp;IF(Intro!$G$21="English",Variables!$B$24,Variables!$C$24)</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14"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715"/>
      <c r="D98" s="715"/>
      <c r="E98" s="715"/>
      <c r="F98" s="715"/>
      <c r="G98" s="715"/>
      <c r="H98" s="715"/>
      <c r="I98" s="715"/>
      <c r="J98" s="715"/>
      <c r="K98" s="715"/>
      <c r="L98" s="716"/>
      <c r="M98" s="9"/>
    </row>
    <row r="99" spans="2:16" x14ac:dyDescent="0.25">
      <c r="B99" s="706" t="str">
        <f>IF(Intro!$G$21="English",Variables!$B$23,Variables!$C$23)</f>
        <v>MSF</v>
      </c>
      <c r="C99" s="707"/>
      <c r="D99" s="707"/>
      <c r="E99" s="114"/>
      <c r="F99" s="114"/>
      <c r="G99" s="114"/>
      <c r="H99" s="114"/>
      <c r="I99" s="114"/>
      <c r="J99" s="114"/>
      <c r="K99" s="114"/>
      <c r="L99" s="115"/>
      <c r="M99" s="9"/>
    </row>
    <row r="100" spans="2:16" x14ac:dyDescent="0.25">
      <c r="B100" s="706" t="str">
        <f>IF(Intro!G$21="English","net delivered purchase value (CAD)","valeur d'achat nette rendue (CAD)")</f>
        <v>net delivered purchase value (CAD)</v>
      </c>
      <c r="C100" s="707"/>
      <c r="D100" s="707"/>
      <c r="E100" s="114"/>
      <c r="F100" s="114"/>
      <c r="G100" s="114"/>
      <c r="H100" s="114"/>
      <c r="I100" s="114"/>
      <c r="J100" s="114"/>
      <c r="K100" s="114"/>
      <c r="L100" s="115"/>
      <c r="M100" s="9"/>
    </row>
    <row r="101" spans="2:16" x14ac:dyDescent="0.25">
      <c r="B101" s="706" t="str">
        <f>"$ / "&amp;IF(Intro!$G$21="English",Variables!$B$24,Variables!$C$24)</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IF(Intro!$G$21="English",Variables!$B$23,Variables!$C$23)</f>
        <v>MSF</v>
      </c>
      <c r="C104" s="707"/>
      <c r="D104" s="707"/>
      <c r="E104" s="114"/>
      <c r="F104" s="114"/>
      <c r="G104" s="114"/>
      <c r="H104" s="114"/>
      <c r="I104" s="114"/>
      <c r="J104" s="114"/>
      <c r="K104" s="114"/>
      <c r="L104" s="115"/>
      <c r="M104" s="9"/>
    </row>
    <row r="105" spans="2:16" x14ac:dyDescent="0.25">
      <c r="B105" s="706" t="str">
        <f>IF(Intro!G$21="English","net delivered purchase value (CAD)","valeur d'achat nette rendue (CAD)")</f>
        <v>net delivered purchase value (CAD)</v>
      </c>
      <c r="C105" s="707"/>
      <c r="D105" s="707"/>
      <c r="E105" s="114"/>
      <c r="F105" s="114"/>
      <c r="G105" s="114"/>
      <c r="H105" s="114"/>
      <c r="I105" s="114"/>
      <c r="J105" s="114"/>
      <c r="K105" s="114"/>
      <c r="L105" s="115"/>
      <c r="M105" s="9"/>
    </row>
    <row r="106" spans="2:16" x14ac:dyDescent="0.25">
      <c r="B106" s="706" t="str">
        <f>"$ / "&amp;IF(Intro!$G$21="English",Variables!$B$24,Variables!$C$24)</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IF(Intro!$G$21="English",Variables!$B$23,Variables!$C$23)</f>
        <v>MSF</v>
      </c>
      <c r="C109" s="707"/>
      <c r="D109" s="707"/>
      <c r="E109" s="114"/>
      <c r="F109" s="114"/>
      <c r="G109" s="114"/>
      <c r="H109" s="114"/>
      <c r="I109" s="114"/>
      <c r="J109" s="114"/>
      <c r="K109" s="114"/>
      <c r="L109" s="115"/>
      <c r="M109" s="9"/>
    </row>
    <row r="110" spans="2:16" x14ac:dyDescent="0.25">
      <c r="B110" s="706" t="str">
        <f>IF(Intro!G$21="English","net delivered purchase value (CAD)","valeur d'achat nette rendue (CAD)")</f>
        <v>net delivered purchase value (CAD)</v>
      </c>
      <c r="C110" s="707"/>
      <c r="D110" s="707"/>
      <c r="E110" s="114"/>
      <c r="F110" s="114"/>
      <c r="G110" s="114"/>
      <c r="H110" s="114"/>
      <c r="I110" s="114"/>
      <c r="J110" s="114"/>
      <c r="K110" s="114"/>
      <c r="L110" s="115"/>
      <c r="M110" s="9"/>
    </row>
    <row r="111" spans="2:16" x14ac:dyDescent="0.25">
      <c r="B111" s="706" t="str">
        <f>"$ / "&amp;IF(Intro!$G$21="English",Variables!$B$24,Variables!$C$24)</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2.7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IF(Intro!$G$21="English",Variables!$B$23,Variables!$C$23)</f>
        <v>MSF</v>
      </c>
      <c r="C114" s="707"/>
      <c r="D114" s="707"/>
      <c r="E114" s="114"/>
      <c r="F114" s="114"/>
      <c r="G114" s="114"/>
      <c r="H114" s="114"/>
      <c r="I114" s="114"/>
      <c r="J114" s="114"/>
      <c r="K114" s="114"/>
      <c r="L114" s="115"/>
      <c r="M114" s="9"/>
    </row>
    <row r="115" spans="2:13" x14ac:dyDescent="0.25">
      <c r="B115" s="706" t="str">
        <f>IF(Intro!G$21="English","net delivered purchase value (CAD)","valeur d'achat nette rendue (CAD)")</f>
        <v>net delivered purchase value (CAD)</v>
      </c>
      <c r="C115" s="707"/>
      <c r="D115" s="707"/>
      <c r="E115" s="114"/>
      <c r="F115" s="114"/>
      <c r="G115" s="114"/>
      <c r="H115" s="114"/>
      <c r="I115" s="114"/>
      <c r="J115" s="114"/>
      <c r="K115" s="114"/>
      <c r="L115" s="115"/>
      <c r="M115" s="9"/>
    </row>
    <row r="116" spans="2:13" x14ac:dyDescent="0.25">
      <c r="B116" s="706" t="str">
        <f>"$ / "&amp;IF(Intro!$G$21="English",Variables!$B$24,Variables!$C$24)</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IF(Intro!$G$21="English",Variables!$B$23,Variables!$C$23)</f>
        <v>MSF</v>
      </c>
      <c r="C119" s="707"/>
      <c r="D119" s="707"/>
      <c r="E119" s="114"/>
      <c r="F119" s="114"/>
      <c r="G119" s="114"/>
      <c r="H119" s="114"/>
      <c r="I119" s="114"/>
      <c r="J119" s="114"/>
      <c r="K119" s="114"/>
      <c r="L119" s="115"/>
      <c r="M119" s="9"/>
    </row>
    <row r="120" spans="2:13" x14ac:dyDescent="0.25">
      <c r="B120" s="706" t="str">
        <f>IF(Intro!G$21="English","net delivered purchase value (CAD)","valeur d'achat nette rendue (CAD)")</f>
        <v>net delivered purchase value (CAD)</v>
      </c>
      <c r="C120" s="707"/>
      <c r="D120" s="707"/>
      <c r="E120" s="114"/>
      <c r="F120" s="114"/>
      <c r="G120" s="114"/>
      <c r="H120" s="114"/>
      <c r="I120" s="114"/>
      <c r="J120" s="114"/>
      <c r="K120" s="114"/>
      <c r="L120" s="115"/>
      <c r="M120" s="9"/>
    </row>
    <row r="121" spans="2:13" x14ac:dyDescent="0.25">
      <c r="B121" s="706" t="str">
        <f>"$ / "&amp;IF(Intro!$G$21="English",Variables!$B$24,Variables!$C$24)</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IF(Intro!$G$21="English",Variables!$B$23,Variables!$C$23)</f>
        <v>MSF</v>
      </c>
      <c r="C124" s="707"/>
      <c r="D124" s="707"/>
      <c r="E124" s="114"/>
      <c r="F124" s="114"/>
      <c r="G124" s="114"/>
      <c r="H124" s="114"/>
      <c r="I124" s="114"/>
      <c r="J124" s="114"/>
      <c r="K124" s="114"/>
      <c r="L124" s="115"/>
      <c r="M124" s="9"/>
    </row>
    <row r="125" spans="2:13" x14ac:dyDescent="0.25">
      <c r="B125" s="706" t="str">
        <f>IF(Intro!G$21="English","net delivered purchase value (CAD)","valeur d'achat nette rendue (CAD)")</f>
        <v>net delivered purchase value (CAD)</v>
      </c>
      <c r="C125" s="707"/>
      <c r="D125" s="707"/>
      <c r="E125" s="114"/>
      <c r="F125" s="114"/>
      <c r="G125" s="114"/>
      <c r="H125" s="114"/>
      <c r="I125" s="114"/>
      <c r="J125" s="114"/>
      <c r="K125" s="114"/>
      <c r="L125" s="115"/>
      <c r="M125" s="9"/>
    </row>
    <row r="126" spans="2:13" x14ac:dyDescent="0.25">
      <c r="B126" s="706" t="str">
        <f>"$ / "&amp;IF(Intro!$G$21="English",Variables!$B$24,Variables!$C$24)</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IF(Intro!$G$21="English",Variables!$B$23,Variables!$C$23)</f>
        <v>MSF</v>
      </c>
      <c r="C129" s="707"/>
      <c r="D129" s="707"/>
      <c r="E129" s="114"/>
      <c r="F129" s="114"/>
      <c r="G129" s="114"/>
      <c r="H129" s="114"/>
      <c r="I129" s="114"/>
      <c r="J129" s="114"/>
      <c r="K129" s="114"/>
      <c r="L129" s="115"/>
      <c r="M129" s="9"/>
    </row>
    <row r="130" spans="2:19" x14ac:dyDescent="0.25">
      <c r="B130" s="706" t="str">
        <f>IF(Intro!G$21="English","net delivered purchase value (CAD)","valeur d'achat nette rendue (CAD)")</f>
        <v>net delivered purchase value (CAD)</v>
      </c>
      <c r="C130" s="707"/>
      <c r="D130" s="707"/>
      <c r="E130" s="114"/>
      <c r="F130" s="114"/>
      <c r="G130" s="114"/>
      <c r="H130" s="114"/>
      <c r="I130" s="114"/>
      <c r="J130" s="114"/>
      <c r="K130" s="114"/>
      <c r="L130" s="115"/>
      <c r="M130" s="9"/>
    </row>
    <row r="131" spans="2:19" x14ac:dyDescent="0.25">
      <c r="B131" s="706" t="str">
        <f>"$ / "&amp;IF(Intro!$G$21="English",Variables!$B$24,Variables!$C$24)</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IF(Intro!$G$21="English",Variables!$B$23,Variables!$C$23)</f>
        <v>MSF</v>
      </c>
      <c r="C134" s="707"/>
      <c r="D134" s="707"/>
      <c r="E134" s="114"/>
      <c r="F134" s="114"/>
      <c r="G134" s="114"/>
      <c r="H134" s="114"/>
      <c r="I134" s="114"/>
      <c r="J134" s="114"/>
      <c r="K134" s="114"/>
      <c r="L134" s="115"/>
      <c r="M134" s="9"/>
    </row>
    <row r="135" spans="2:19" x14ac:dyDescent="0.25">
      <c r="B135" s="706" t="str">
        <f>IF(Intro!G$21="English","net delivered purchase value (CAD)","valeur d'achat nette rendue (CAD)")</f>
        <v>net delivered purchase value (CAD)</v>
      </c>
      <c r="C135" s="707"/>
      <c r="D135" s="707"/>
      <c r="E135" s="114"/>
      <c r="F135" s="114"/>
      <c r="G135" s="114"/>
      <c r="H135" s="114"/>
      <c r="I135" s="114"/>
      <c r="J135" s="114"/>
      <c r="K135" s="114"/>
      <c r="L135" s="115"/>
      <c r="M135" s="9"/>
    </row>
    <row r="136" spans="2:19" x14ac:dyDescent="0.25">
      <c r="B136" s="706" t="str">
        <f>"$ / "&amp;IF(Intro!$G$21="English",Variables!$B$24,Variables!$C$24)</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Q138" s="36"/>
      <c r="R138" s="36"/>
      <c r="S138" s="36"/>
    </row>
    <row r="139" spans="2:19" x14ac:dyDescent="0.25">
      <c r="B139" s="428"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29"/>
      <c r="D139" s="429"/>
      <c r="E139" s="429"/>
      <c r="F139" s="429"/>
      <c r="G139" s="429"/>
      <c r="H139" s="429"/>
      <c r="I139" s="429"/>
      <c r="J139" s="429"/>
      <c r="K139" s="429"/>
      <c r="L139" s="430"/>
      <c r="M139" s="9"/>
      <c r="O139" s="9" t="s">
        <v>744</v>
      </c>
      <c r="P139" s="9" t="s">
        <v>746</v>
      </c>
      <c r="Q139" s="36"/>
      <c r="R139" s="36"/>
      <c r="S139" s="36"/>
    </row>
    <row r="140" spans="2:19" ht="30" customHeight="1" x14ac:dyDescent="0.25">
      <c r="B140" s="428"/>
      <c r="C140" s="429"/>
      <c r="D140" s="429"/>
      <c r="E140" s="429"/>
      <c r="F140" s="429"/>
      <c r="G140" s="429"/>
      <c r="H140" s="429"/>
      <c r="I140" s="429"/>
      <c r="J140" s="429"/>
      <c r="K140" s="429"/>
      <c r="L140" s="430"/>
      <c r="M140" s="9"/>
      <c r="O140" s="36"/>
      <c r="P140" s="36"/>
      <c r="Q140" s="36"/>
      <c r="R140" s="36"/>
      <c r="S140" s="36"/>
    </row>
    <row r="141" spans="2:19" x14ac:dyDescent="0.25">
      <c r="B141" s="57"/>
      <c r="C141" s="58"/>
      <c r="D141" s="58"/>
      <c r="E141" s="28"/>
      <c r="F141" s="28"/>
      <c r="G141" s="28"/>
      <c r="H141" s="28"/>
      <c r="I141" s="28"/>
      <c r="J141" s="28"/>
      <c r="K141" s="28"/>
      <c r="L141" s="29"/>
      <c r="M141" s="9"/>
      <c r="O141" s="36"/>
      <c r="P141" s="36"/>
      <c r="Q141" s="36"/>
      <c r="R141" s="36"/>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7"/>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33"/>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IF(Intro!$G$21="English",Variables!$B$23,Variables!$C$23)</f>
        <v>MSF</v>
      </c>
      <c r="C161" s="707"/>
      <c r="D161" s="707"/>
      <c r="E161" s="114"/>
      <c r="F161" s="114"/>
      <c r="G161" s="114"/>
      <c r="H161" s="114"/>
      <c r="I161" s="114"/>
      <c r="J161" s="114"/>
      <c r="K161" s="114"/>
      <c r="L161" s="115"/>
      <c r="M161" s="9"/>
    </row>
    <row r="162" spans="2:13" x14ac:dyDescent="0.25">
      <c r="B162" s="706" t="str">
        <f>IF(Intro!G$21="English","net delivered selling value (CAD)","valeur de vente nette rendue (CAD)")</f>
        <v>net delivered selling value (CAD)</v>
      </c>
      <c r="C162" s="707"/>
      <c r="D162" s="707"/>
      <c r="E162" s="114"/>
      <c r="F162" s="114"/>
      <c r="G162" s="114"/>
      <c r="H162" s="114"/>
      <c r="I162" s="114"/>
      <c r="J162" s="114"/>
      <c r="K162" s="114"/>
      <c r="L162" s="115"/>
      <c r="M162" s="9"/>
    </row>
    <row r="163" spans="2:13" x14ac:dyDescent="0.25">
      <c r="B163" s="706" t="str">
        <f>"$ / "&amp;IF(Intro!$G$21="English",Variables!$B$24,Variables!$C$24)</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IF(Intro!$G$21="English",Variables!$B$23,Variables!$C$23)</f>
        <v>MSF</v>
      </c>
      <c r="C166" s="707"/>
      <c r="D166" s="707"/>
      <c r="E166" s="114"/>
      <c r="F166" s="114"/>
      <c r="G166" s="114"/>
      <c r="H166" s="114"/>
      <c r="I166" s="114"/>
      <c r="J166" s="114"/>
      <c r="K166" s="114"/>
      <c r="L166" s="115"/>
      <c r="M166" s="9"/>
    </row>
    <row r="167" spans="2:13" x14ac:dyDescent="0.25">
      <c r="B167" s="706" t="str">
        <f>IF(Intro!G$21="English","net delivered selling value (CAD)","valeur de vente nette rendue (CAD)")</f>
        <v>net delivered selling value (CAD)</v>
      </c>
      <c r="C167" s="707"/>
      <c r="D167" s="707"/>
      <c r="E167" s="114"/>
      <c r="F167" s="114"/>
      <c r="G167" s="114"/>
      <c r="H167" s="114"/>
      <c r="I167" s="114"/>
      <c r="J167" s="114"/>
      <c r="K167" s="114"/>
      <c r="L167" s="115"/>
      <c r="M167" s="9"/>
    </row>
    <row r="168" spans="2:13" x14ac:dyDescent="0.25">
      <c r="B168" s="706" t="str">
        <f>"$ / "&amp;IF(Intro!$G$21="English",Variables!$B$24,Variables!$C$24)</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IF(Intro!$G$21="English",Variables!$B$23,Variables!$C$23)</f>
        <v>MSF</v>
      </c>
      <c r="C171" s="707"/>
      <c r="D171" s="707"/>
      <c r="E171" s="114"/>
      <c r="F171" s="114"/>
      <c r="G171" s="114"/>
      <c r="H171" s="114"/>
      <c r="I171" s="114"/>
      <c r="J171" s="114"/>
      <c r="K171" s="114"/>
      <c r="L171" s="115"/>
      <c r="M171" s="9"/>
    </row>
    <row r="172" spans="2:13" x14ac:dyDescent="0.25">
      <c r="B172" s="706" t="str">
        <f>IF(Intro!G$21="English","net delivered selling value (CAD)","valeur de vente nette rendue (CAD)")</f>
        <v>net delivered selling value (CAD)</v>
      </c>
      <c r="C172" s="707"/>
      <c r="D172" s="707"/>
      <c r="E172" s="114"/>
      <c r="F172" s="114"/>
      <c r="G172" s="114"/>
      <c r="H172" s="114"/>
      <c r="I172" s="114"/>
      <c r="J172" s="114"/>
      <c r="K172" s="114"/>
      <c r="L172" s="115"/>
      <c r="M172" s="9"/>
    </row>
    <row r="173" spans="2:13" x14ac:dyDescent="0.25">
      <c r="B173" s="706" t="str">
        <f>"$ / "&amp;IF(Intro!$G$21="English",Variables!$B$24,Variables!$C$24)</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IF(Intro!$G$21="English",Variables!$B$23,Variables!$C$23)</f>
        <v>MSF</v>
      </c>
      <c r="C176" s="707"/>
      <c r="D176" s="707"/>
      <c r="E176" s="114"/>
      <c r="F176" s="114"/>
      <c r="G176" s="114"/>
      <c r="H176" s="114"/>
      <c r="I176" s="114"/>
      <c r="J176" s="114"/>
      <c r="K176" s="114"/>
      <c r="L176" s="115"/>
      <c r="M176" s="9"/>
    </row>
    <row r="177" spans="2:13" x14ac:dyDescent="0.25">
      <c r="B177" s="706" t="str">
        <f>IF(Intro!G$21="English","net delivered selling value (CAD)","valeur de vente nette rendue (CAD)")</f>
        <v>net delivered selling value (CAD)</v>
      </c>
      <c r="C177" s="707"/>
      <c r="D177" s="707"/>
      <c r="E177" s="114"/>
      <c r="F177" s="114"/>
      <c r="G177" s="114"/>
      <c r="H177" s="114"/>
      <c r="I177" s="114"/>
      <c r="J177" s="114"/>
      <c r="K177" s="114"/>
      <c r="L177" s="115"/>
      <c r="M177" s="9"/>
    </row>
    <row r="178" spans="2:13" x14ac:dyDescent="0.25">
      <c r="B178" s="706" t="str">
        <f>"$ / "&amp;IF(Intro!$G$21="English",Variables!$B$24,Variables!$C$24)</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0.75" customHeight="1" x14ac:dyDescent="0.25">
      <c r="B180" s="714"/>
      <c r="C180" s="715"/>
      <c r="D180" s="715"/>
      <c r="E180" s="715"/>
      <c r="F180" s="715"/>
      <c r="G180" s="715"/>
      <c r="H180" s="715"/>
      <c r="I180" s="715"/>
      <c r="J180" s="715"/>
      <c r="K180" s="715"/>
      <c r="L180" s="716"/>
      <c r="M180" s="9"/>
    </row>
    <row r="181" spans="2:13" x14ac:dyDescent="0.25">
      <c r="B181" s="706" t="str">
        <f>IF(Intro!$G$21="English",Variables!$B$23,Variables!$C$23)</f>
        <v>MSF</v>
      </c>
      <c r="C181" s="707"/>
      <c r="D181" s="707"/>
      <c r="E181" s="114"/>
      <c r="F181" s="114"/>
      <c r="G181" s="114"/>
      <c r="H181" s="114"/>
      <c r="I181" s="114"/>
      <c r="J181" s="114"/>
      <c r="K181" s="114"/>
      <c r="L181" s="115"/>
      <c r="M181" s="9"/>
    </row>
    <row r="182" spans="2:13" x14ac:dyDescent="0.25">
      <c r="B182" s="706" t="str">
        <f>IF(Intro!G$21="English","net delivered selling value (CAD)","valeur de vente nette rendue (CAD)")</f>
        <v>net delivered selling value (CAD)</v>
      </c>
      <c r="C182" s="707"/>
      <c r="D182" s="707"/>
      <c r="E182" s="114"/>
      <c r="F182" s="114"/>
      <c r="G182" s="114"/>
      <c r="H182" s="114"/>
      <c r="I182" s="114"/>
      <c r="J182" s="114"/>
      <c r="K182" s="114"/>
      <c r="L182" s="115"/>
      <c r="M182" s="9"/>
    </row>
    <row r="183" spans="2:13" x14ac:dyDescent="0.25">
      <c r="B183" s="706" t="str">
        <f>"$ / "&amp;IF(Intro!$G$21="English",Variables!$B$24,Variables!$C$24)</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IF(Intro!$G$21="English",Variables!$B$23,Variables!$C$23)</f>
        <v>MSF</v>
      </c>
      <c r="C186" s="707"/>
      <c r="D186" s="707"/>
      <c r="E186" s="114"/>
      <c r="F186" s="114"/>
      <c r="G186" s="114"/>
      <c r="H186" s="114"/>
      <c r="I186" s="114"/>
      <c r="J186" s="114"/>
      <c r="K186" s="114"/>
      <c r="L186" s="115"/>
      <c r="M186" s="9"/>
    </row>
    <row r="187" spans="2:13" x14ac:dyDescent="0.25">
      <c r="B187" s="706" t="str">
        <f>IF(Intro!G$21="English","net delivered selling value (CAD)","valeur de vente nette rendue (CAD)")</f>
        <v>net delivered selling value (CAD)</v>
      </c>
      <c r="C187" s="707"/>
      <c r="D187" s="707"/>
      <c r="E187" s="114"/>
      <c r="F187" s="114"/>
      <c r="G187" s="114"/>
      <c r="H187" s="114"/>
      <c r="I187" s="114"/>
      <c r="J187" s="114"/>
      <c r="K187" s="114"/>
      <c r="L187" s="115"/>
      <c r="M187" s="9"/>
    </row>
    <row r="188" spans="2:13" x14ac:dyDescent="0.25">
      <c r="B188" s="706" t="str">
        <f>"$ / "&amp;IF(Intro!$G$21="English",Variables!$B$24,Variables!$C$24)</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IF(Intro!$G$21="English",Variables!$B$23,Variables!$C$23)</f>
        <v>MSF</v>
      </c>
      <c r="C191" s="707"/>
      <c r="D191" s="707"/>
      <c r="E191" s="114"/>
      <c r="F191" s="114"/>
      <c r="G191" s="114"/>
      <c r="H191" s="114"/>
      <c r="I191" s="114"/>
      <c r="J191" s="114"/>
      <c r="K191" s="114"/>
      <c r="L191" s="115"/>
      <c r="M191" s="9"/>
    </row>
    <row r="192" spans="2:13" x14ac:dyDescent="0.25">
      <c r="B192" s="706" t="str">
        <f>IF(Intro!G$21="English","net delivered selling value (CAD)","valeur de vente nette rendue (CAD)")</f>
        <v>net delivered selling value (CAD)</v>
      </c>
      <c r="C192" s="707"/>
      <c r="D192" s="707"/>
      <c r="E192" s="114"/>
      <c r="F192" s="114"/>
      <c r="G192" s="114"/>
      <c r="H192" s="114"/>
      <c r="I192" s="114"/>
      <c r="J192" s="114"/>
      <c r="K192" s="114"/>
      <c r="L192" s="115"/>
      <c r="M192" s="9"/>
    </row>
    <row r="193" spans="2:19" x14ac:dyDescent="0.25">
      <c r="B193" s="706" t="str">
        <f>"$ / "&amp;IF(Intro!$G$21="English",Variables!$B$24,Variables!$C$24)</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IF(Intro!$G$21="English",Variables!$B$23,Variables!$C$23)</f>
        <v>MSF</v>
      </c>
      <c r="C196" s="707"/>
      <c r="D196" s="707"/>
      <c r="E196" s="114"/>
      <c r="F196" s="114"/>
      <c r="G196" s="114"/>
      <c r="H196" s="114"/>
      <c r="I196" s="114"/>
      <c r="J196" s="114"/>
      <c r="K196" s="114"/>
      <c r="L196" s="115"/>
      <c r="M196" s="9"/>
    </row>
    <row r="197" spans="2:19" x14ac:dyDescent="0.25">
      <c r="B197" s="706" t="str">
        <f>IF(Intro!G$21="English","net delivered selling value (CAD)","valeur de vente nette rendue (CAD)")</f>
        <v>net delivered selling value (CAD)</v>
      </c>
      <c r="C197" s="707"/>
      <c r="D197" s="707"/>
      <c r="E197" s="114"/>
      <c r="F197" s="114"/>
      <c r="G197" s="114"/>
      <c r="H197" s="114"/>
      <c r="I197" s="114"/>
      <c r="J197" s="114"/>
      <c r="K197" s="114"/>
      <c r="L197" s="115"/>
      <c r="M197" s="9"/>
    </row>
    <row r="198" spans="2:19" x14ac:dyDescent="0.25">
      <c r="B198" s="706" t="str">
        <f>"$ / "&amp;IF(Intro!$G$21="English",Variables!$B$24,Variables!$C$24)</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IF(Intro!$G$21="English",Variables!$B$23,Variables!$C$23)</f>
        <v>MSF</v>
      </c>
      <c r="C201" s="707"/>
      <c r="D201" s="707"/>
      <c r="E201" s="114"/>
      <c r="F201" s="114"/>
      <c r="G201" s="114"/>
      <c r="H201" s="114"/>
      <c r="I201" s="114"/>
      <c r="J201" s="114"/>
      <c r="K201" s="114"/>
      <c r="L201" s="115"/>
      <c r="M201" s="9"/>
    </row>
    <row r="202" spans="2:19" x14ac:dyDescent="0.25">
      <c r="B202" s="706" t="str">
        <f>IF(Intro!G$21="English","net delivered selling value (CAD)","valeur de vente nette rendue (CAD)")</f>
        <v>net delivered selling value (CAD)</v>
      </c>
      <c r="C202" s="707"/>
      <c r="D202" s="707"/>
      <c r="E202" s="114"/>
      <c r="F202" s="114"/>
      <c r="G202" s="114"/>
      <c r="H202" s="114"/>
      <c r="I202" s="114"/>
      <c r="J202" s="114"/>
      <c r="K202" s="114"/>
      <c r="L202" s="115"/>
      <c r="M202" s="9"/>
    </row>
    <row r="203" spans="2:19" x14ac:dyDescent="0.25">
      <c r="B203" s="706" t="str">
        <f>"$ / "&amp;IF(Intro!$G$21="English",Variables!$B$24,Variables!$C$24)</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Q205" s="36"/>
      <c r="R205" s="36"/>
      <c r="S205" s="36"/>
    </row>
    <row r="206" spans="2:19" ht="34.5" customHeight="1" x14ac:dyDescent="0.25">
      <c r="B206" s="428"/>
      <c r="C206" s="429"/>
      <c r="D206" s="429"/>
      <c r="E206" s="429"/>
      <c r="F206" s="429"/>
      <c r="G206" s="429"/>
      <c r="H206" s="429"/>
      <c r="I206" s="429"/>
      <c r="J206" s="429"/>
      <c r="K206" s="429"/>
      <c r="L206" s="430"/>
      <c r="M206" s="9"/>
      <c r="O206" s="36"/>
      <c r="P206" s="36"/>
      <c r="Q206" s="36"/>
      <c r="R206" s="36"/>
      <c r="S206" s="36"/>
    </row>
    <row r="207" spans="2:19" x14ac:dyDescent="0.25">
      <c r="B207" s="57"/>
      <c r="C207" s="58"/>
      <c r="D207" s="58"/>
      <c r="E207" s="28"/>
      <c r="F207" s="28"/>
      <c r="G207" s="28"/>
      <c r="H207" s="28"/>
      <c r="I207" s="28"/>
      <c r="J207" s="28"/>
      <c r="K207" s="28"/>
      <c r="L207" s="29"/>
      <c r="M207" s="9"/>
      <c r="O207" s="36"/>
      <c r="P207" s="36"/>
      <c r="Q207" s="36"/>
      <c r="R207" s="36"/>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71"/>
      <c r="D217" s="71"/>
      <c r="E217" s="71"/>
      <c r="F217" s="71"/>
      <c r="G217" s="71"/>
      <c r="H217" s="71"/>
      <c r="I217" s="71"/>
      <c r="J217" s="71"/>
      <c r="K217" s="71"/>
      <c r="L217" s="71"/>
      <c r="N217" s="72"/>
    </row>
    <row r="218" spans="1:16" x14ac:dyDescent="0.25">
      <c r="B218" s="431" t="str">
        <f>UPPER(IF(Intro!$G$21="English",O218,P218))</f>
        <v>IMPORT DATA FOR CBSA PERIOD OF DUMPING INVESTIGATION</v>
      </c>
      <c r="C218" s="432"/>
      <c r="D218" s="432"/>
      <c r="E218" s="432"/>
      <c r="F218" s="432"/>
      <c r="G218" s="432"/>
      <c r="H218" s="432"/>
      <c r="I218" s="432"/>
      <c r="J218" s="432"/>
      <c r="K218" s="432"/>
      <c r="L218" s="433"/>
      <c r="M218" s="9"/>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33"/>
      <c r="D222" s="33"/>
      <c r="E222" s="34"/>
      <c r="F222" s="781" t="str">
        <f>IF(Intro!$G$21="English",Variables!B39,Variables!C39)</f>
        <v>Jan 2025 - Dec 2025</v>
      </c>
      <c r="G222" s="782"/>
      <c r="H222" s="34"/>
      <c r="I222" s="34"/>
      <c r="J222" s="34"/>
      <c r="K222" s="34"/>
      <c r="L222" s="16"/>
      <c r="M222" s="9"/>
      <c r="O222" s="17"/>
    </row>
    <row r="223" spans="1:16" ht="15" customHeight="1" x14ac:dyDescent="0.25">
      <c r="B223" s="770" t="str">
        <f>B27</f>
        <v>Imports</v>
      </c>
      <c r="C223" s="727" t="str">
        <f>IF(Intro!$G$21="English",O223,P223)</f>
        <v>cubic meters</v>
      </c>
      <c r="D223" s="707"/>
      <c r="E223" s="707"/>
      <c r="F223" s="766"/>
      <c r="G223" s="767"/>
      <c r="H223" s="34"/>
      <c r="I223" s="34"/>
      <c r="J223" s="34"/>
      <c r="K223" s="34"/>
      <c r="L223" s="66"/>
      <c r="M223" s="9"/>
      <c r="O223" s="44" t="s">
        <v>780</v>
      </c>
      <c r="P223" s="8" t="s">
        <v>777</v>
      </c>
    </row>
    <row r="224" spans="1:16" x14ac:dyDescent="0.25">
      <c r="B224" s="771"/>
      <c r="C224" s="727" t="str">
        <f>IF(Intro!$G$21="English",Variables!$B$23,Variables!$C$23)</f>
        <v>MSF</v>
      </c>
      <c r="D224" s="707"/>
      <c r="E224" s="707"/>
      <c r="F224" s="750">
        <f>I27</f>
        <v>0</v>
      </c>
      <c r="G224" s="751"/>
      <c r="H224" s="34"/>
      <c r="I224" s="34"/>
      <c r="J224" s="34"/>
      <c r="K224" s="34"/>
      <c r="L224" s="66"/>
      <c r="M224" s="9"/>
    </row>
    <row r="225" spans="1:19" x14ac:dyDescent="0.25">
      <c r="B225" s="771"/>
      <c r="C225" s="727" t="str">
        <f>IF(Intro!G$21="English","net delivered purchase value (CAD)","valeur d'achat nette rendue (CAD)")</f>
        <v>net delivered purchase value (CAD)</v>
      </c>
      <c r="D225" s="707"/>
      <c r="E225" s="707"/>
      <c r="F225" s="750">
        <f>I28</f>
        <v>0</v>
      </c>
      <c r="G225" s="751"/>
      <c r="H225" s="34"/>
      <c r="I225" s="34"/>
      <c r="J225" s="34"/>
      <c r="K225" s="34"/>
      <c r="L225" s="66"/>
      <c r="M225" s="9"/>
      <c r="O225" s="9" t="s">
        <v>775</v>
      </c>
      <c r="P225" s="9" t="s">
        <v>776</v>
      </c>
    </row>
    <row r="226" spans="1:19" x14ac:dyDescent="0.25">
      <c r="B226" s="771"/>
      <c r="C226" s="727" t="str">
        <f>IF(Intro!$G$21="English",O225,P225)</f>
        <v>$ / cubic meter</v>
      </c>
      <c r="D226" s="707"/>
      <c r="E226" s="707"/>
      <c r="F226" s="750" t="str">
        <f>IF(F223=0,"-",F225/F223)</f>
        <v>-</v>
      </c>
      <c r="G226" s="751"/>
      <c r="H226" s="36"/>
      <c r="I226" s="36"/>
      <c r="J226" s="36"/>
      <c r="K226" s="36"/>
      <c r="L226" s="66"/>
      <c r="M226" s="9"/>
    </row>
    <row r="227" spans="1:19" x14ac:dyDescent="0.25">
      <c r="B227" s="795"/>
      <c r="C227" s="783" t="str">
        <f>"$ / "&amp;IF(Intro!$G$21="English",Variables!$B$24,Variables!$C$24)</f>
        <v>$ / MSF</v>
      </c>
      <c r="D227" s="784"/>
      <c r="E227" s="784"/>
      <c r="F227" s="793" t="str">
        <f>I29</f>
        <v>-</v>
      </c>
      <c r="G227" s="794"/>
      <c r="H227" s="384"/>
      <c r="I227" s="28"/>
      <c r="J227" s="28"/>
      <c r="K227" s="28"/>
      <c r="L227" s="29"/>
      <c r="M227" s="9"/>
    </row>
    <row r="228" spans="1:19" s="42" customFormat="1" x14ac:dyDescent="0.25">
      <c r="A228" s="70"/>
      <c r="B228" s="385"/>
      <c r="C228" s="382"/>
      <c r="D228" s="382"/>
      <c r="E228" s="382"/>
      <c r="F228" s="382"/>
      <c r="G228" s="382"/>
      <c r="H228" s="382"/>
      <c r="I228" s="382"/>
      <c r="J228" s="382"/>
      <c r="K228" s="382"/>
      <c r="L228" s="383"/>
      <c r="N228" s="72"/>
    </row>
    <row r="229" spans="1:19" hidden="1" x14ac:dyDescent="0.25">
      <c r="B229" s="431" t="str">
        <f>IF(Intro!$G$21="English",O229,P229)</f>
        <v>IMPORT DATA FOR MASSIVE IMPORTATION ANALYSIS</v>
      </c>
      <c r="C229" s="432"/>
      <c r="D229" s="432"/>
      <c r="E229" s="432"/>
      <c r="F229" s="432"/>
      <c r="G229" s="432"/>
      <c r="H229" s="432"/>
      <c r="I229" s="432"/>
      <c r="J229" s="432"/>
      <c r="K229" s="432"/>
      <c r="L229" s="433"/>
      <c r="M229" s="125" t="s">
        <v>426</v>
      </c>
      <c r="O229" s="90" t="s">
        <v>322</v>
      </c>
      <c r="P229" s="90" t="s">
        <v>410</v>
      </c>
    </row>
    <row r="230" spans="1:19" s="10" customFormat="1" hidden="1" x14ac:dyDescent="0.25">
      <c r="A230" s="7"/>
      <c r="B230" s="566" t="s">
        <v>19</v>
      </c>
      <c r="C230" s="567"/>
      <c r="D230" s="567"/>
      <c r="E230" s="567"/>
      <c r="F230" s="567"/>
      <c r="G230" s="567"/>
      <c r="H230" s="567"/>
      <c r="I230" s="567"/>
      <c r="J230" s="567"/>
      <c r="K230" s="567"/>
      <c r="L230" s="568"/>
      <c r="M230" s="126" t="s">
        <v>429</v>
      </c>
      <c r="O230" s="9"/>
    </row>
    <row r="231" spans="1:19" hidden="1" x14ac:dyDescent="0.25">
      <c r="B231" s="15"/>
      <c r="C231" s="33"/>
      <c r="D231" s="33"/>
      <c r="E231" s="34"/>
      <c r="F231" s="34"/>
      <c r="G231" s="34"/>
      <c r="H231" s="34"/>
      <c r="I231" s="34"/>
      <c r="J231" s="34"/>
      <c r="K231" s="34"/>
      <c r="L231" s="16"/>
      <c r="M231" s="126" t="s">
        <v>427</v>
      </c>
    </row>
    <row r="232" spans="1:19" hidden="1" x14ac:dyDescent="0.25">
      <c r="B232" s="457" t="str">
        <f>IF(Intro!$G$21="English",O232,P232)</f>
        <v>Report the volume of imports and the ending inventory in Canada of the goods imported from the United States of America.</v>
      </c>
      <c r="C232" s="458"/>
      <c r="D232" s="458"/>
      <c r="E232" s="458"/>
      <c r="F232" s="458"/>
      <c r="G232" s="458"/>
      <c r="H232" s="458"/>
      <c r="I232" s="458"/>
      <c r="J232" s="458"/>
      <c r="K232" s="458"/>
      <c r="L232" s="459"/>
      <c r="M232" s="125" t="s">
        <v>428</v>
      </c>
      <c r="O232" s="17" t="s">
        <v>477</v>
      </c>
      <c r="P232" s="9" t="s">
        <v>480</v>
      </c>
    </row>
    <row r="233" spans="1:19" hidden="1" x14ac:dyDescent="0.25">
      <c r="B233" s="57"/>
      <c r="C233" s="33"/>
      <c r="D233" s="33"/>
      <c r="E233" s="34"/>
      <c r="F233" s="34"/>
      <c r="G233" s="34"/>
      <c r="H233" s="34"/>
      <c r="I233" s="34"/>
      <c r="J233" s="34"/>
      <c r="K233" s="34"/>
      <c r="L233" s="16"/>
      <c r="M233" s="9" t="s">
        <v>549</v>
      </c>
      <c r="O233" s="17"/>
    </row>
    <row r="234" spans="1:19" hidden="1" x14ac:dyDescent="0.25">
      <c r="B234" s="57"/>
      <c r="C234" s="58"/>
      <c r="D234" s="33"/>
      <c r="E234" s="182" t="str">
        <f>G158</f>
        <v>Q4 - 2024</v>
      </c>
      <c r="F234" s="182" t="str">
        <f>IF(Intro!$G$21="English","Q","T")&amp;IF(MID(G234,2,1)&lt;&gt;"1",MID(G234,2,1)-1&amp;" - "&amp;MID(G234,6,4),"4 - "&amp;MID(G234,6,4)-1)</f>
        <v>Q1 - 2025</v>
      </c>
      <c r="G234" s="182" t="str">
        <f>IF(Intro!$G$21="English","Q","T")&amp;IF(MID(H234,2,1)&lt;&gt;"1",MID(H234,2,1)-1&amp;" - "&amp;MID(H234,6,4),"4 - "&amp;MID(H234,6,4)-1)</f>
        <v>Q2 - 2025</v>
      </c>
      <c r="H234" s="182" t="str">
        <f>IF(Intro!$G$21="English","Q","T")&amp;IF(MID(I234,2,1)&lt;&gt;"1",MID(I234,2,1)-1&amp;" - "&amp;MID(I234,6,4),"4 - "&amp;MID(I234,6,4)-1)</f>
        <v>Q3 - 2025</v>
      </c>
      <c r="I234" s="182" t="str">
        <f>IF(Intro!$G$21="English","Q","T")&amp;IF(MID(J234,2,1)&lt;&gt;"1",MID(J234,2,1)-1&amp;" - "&amp;MID(J234,6,4),"4 - "&amp;MID(J234,6,4)-1)</f>
        <v>Q4 - 2025</v>
      </c>
      <c r="J234" s="182" t="str">
        <f>L158</f>
        <v>Q1 - 2026</v>
      </c>
      <c r="K234" s="34"/>
      <c r="L234" s="16"/>
      <c r="M234" s="9"/>
      <c r="O234" s="17"/>
    </row>
    <row r="235" spans="1:19" hidden="1" x14ac:dyDescent="0.25">
      <c r="B235" s="748" t="str">
        <f>B27</f>
        <v>Imports</v>
      </c>
      <c r="C235" s="749"/>
      <c r="D235" s="101" t="str">
        <f>IF(Intro!$G$21="English",Variables!$B$23,Variables!$C$23)</f>
        <v>MSF</v>
      </c>
      <c r="E235" s="184"/>
      <c r="F235" s="184"/>
      <c r="G235" s="184"/>
      <c r="H235" s="184"/>
      <c r="I235" s="184"/>
      <c r="J235" s="184"/>
      <c r="K235" s="36"/>
      <c r="L235" s="66"/>
      <c r="M235" s="9"/>
    </row>
    <row r="236" spans="1:19" hidden="1" x14ac:dyDescent="0.25">
      <c r="B236" s="748" t="str">
        <f>IF(Intro!$G$21="English",O236,P236)</f>
        <v>Ending Inventories</v>
      </c>
      <c r="C236" s="749"/>
      <c r="D236" s="101" t="str">
        <f>IF(Intro!$G$21="English",Variables!$B$23,Variables!$C$23)</f>
        <v>MSF</v>
      </c>
      <c r="E236" s="184"/>
      <c r="F236" s="184"/>
      <c r="G236" s="184"/>
      <c r="H236" s="184"/>
      <c r="I236" s="184"/>
      <c r="J236" s="184"/>
      <c r="K236" s="36"/>
      <c r="L236" s="66"/>
      <c r="M236" s="9"/>
      <c r="O236" s="9" t="s">
        <v>189</v>
      </c>
      <c r="P236" s="9" t="s">
        <v>411</v>
      </c>
    </row>
    <row r="237" spans="1:19" hidden="1" x14ac:dyDescent="0.25">
      <c r="B237" s="57"/>
      <c r="C237" s="58"/>
      <c r="D237" s="58"/>
      <c r="E237" s="28"/>
      <c r="F237" s="28"/>
      <c r="G237" s="28"/>
      <c r="H237" s="28"/>
      <c r="I237" s="28"/>
      <c r="J237" s="28"/>
      <c r="K237" s="28"/>
      <c r="L237" s="29"/>
      <c r="M237" s="9"/>
    </row>
    <row r="238" spans="1:19" hidden="1"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c r="S238" s="36"/>
    </row>
    <row r="239" spans="1:19" hidden="1" x14ac:dyDescent="0.25">
      <c r="B239" s="428"/>
      <c r="C239" s="429"/>
      <c r="D239" s="429"/>
      <c r="E239" s="429"/>
      <c r="F239" s="429"/>
      <c r="G239" s="429"/>
      <c r="H239" s="429"/>
      <c r="I239" s="429"/>
      <c r="J239" s="429"/>
      <c r="K239" s="429"/>
      <c r="L239" s="430"/>
      <c r="M239" s="9"/>
      <c r="S239" s="36"/>
    </row>
    <row r="240" spans="1:19" hidden="1" x14ac:dyDescent="0.25">
      <c r="B240" s="178"/>
      <c r="C240" s="179"/>
      <c r="D240" s="179"/>
      <c r="E240" s="179"/>
      <c r="F240" s="179"/>
      <c r="G240" s="179"/>
      <c r="H240" s="179"/>
      <c r="I240" s="179"/>
      <c r="J240" s="179"/>
      <c r="K240" s="179"/>
      <c r="L240" s="180"/>
      <c r="M240" s="9"/>
      <c r="S240" s="36"/>
    </row>
    <row r="241" spans="1:16" hidden="1" x14ac:dyDescent="0.25">
      <c r="B241" s="195"/>
      <c r="C241" s="17"/>
      <c r="D241" s="196"/>
      <c r="E241" s="9"/>
      <c r="F241" s="102">
        <f>G241-1</f>
        <v>2025</v>
      </c>
      <c r="G241" s="102">
        <f>Variables!B8</f>
        <v>2026</v>
      </c>
      <c r="I241" s="179"/>
      <c r="J241" s="179"/>
      <c r="K241" s="179"/>
      <c r="L241" s="160"/>
      <c r="M241" s="9"/>
      <c r="O241" s="17"/>
    </row>
    <row r="242" spans="1:16" ht="14.45" hidden="1" customHeight="1" x14ac:dyDescent="0.25">
      <c r="B242" s="195"/>
      <c r="C242" s="26"/>
      <c r="D242" s="745" t="str">
        <f>B208</f>
        <v>Verification - volume</v>
      </c>
      <c r="E242" s="746"/>
      <c r="F242" s="190" t="str">
        <f>IF(SUM(E235:H235)&gt;I27,Variables!$D$65,Variables!$D$66)</f>
        <v>Okay</v>
      </c>
      <c r="G242" s="190" t="str">
        <f>IF(SUM(I235)&gt;K27,Variables!$D$65,Variables!$D$66)</f>
        <v>Okay</v>
      </c>
      <c r="I242" s="179"/>
      <c r="J242" s="179"/>
      <c r="K242" s="179"/>
      <c r="L242" s="160"/>
      <c r="M242" s="9"/>
    </row>
    <row r="243" spans="1:16" s="42" customFormat="1" hidden="1" x14ac:dyDescent="0.25">
      <c r="A243" s="70"/>
      <c r="B243" s="197"/>
      <c r="C243" s="4"/>
      <c r="D243" s="71"/>
      <c r="E243" s="71"/>
      <c r="F243" s="71"/>
      <c r="G243" s="71"/>
      <c r="H243" s="71"/>
      <c r="I243" s="71"/>
      <c r="J243" s="71"/>
      <c r="K243" s="71"/>
      <c r="L243" s="198"/>
      <c r="N243" s="72"/>
    </row>
    <row r="244" spans="1:16" s="10" customFormat="1" hidden="1" x14ac:dyDescent="0.25">
      <c r="A244" s="7"/>
      <c r="B244" s="558" t="s">
        <v>20</v>
      </c>
      <c r="C244" s="559"/>
      <c r="D244" s="559"/>
      <c r="E244" s="559"/>
      <c r="F244" s="559"/>
      <c r="G244" s="559"/>
      <c r="H244" s="559"/>
      <c r="I244" s="559"/>
      <c r="J244" s="559"/>
      <c r="K244" s="559"/>
      <c r="L244" s="560"/>
      <c r="M244" s="68"/>
    </row>
    <row r="245" spans="1:16" s="36" customFormat="1" hidden="1" x14ac:dyDescent="0.25">
      <c r="A245" s="45"/>
      <c r="B245" s="49"/>
      <c r="C245" s="80"/>
      <c r="D245" s="80"/>
      <c r="E245" s="80"/>
      <c r="F245" s="80"/>
      <c r="G245" s="80"/>
      <c r="H245" s="80"/>
      <c r="I245" s="80"/>
      <c r="J245" s="80"/>
      <c r="K245" s="80"/>
      <c r="L245" s="50"/>
    </row>
    <row r="246" spans="1:16" s="36" customFormat="1" hidden="1" x14ac:dyDescent="0.25">
      <c r="A246" s="45"/>
      <c r="B246" s="428" t="str">
        <f>IF(Intro!$G$21="English",O246,P246)</f>
        <v xml:space="preserve">Describe any factors (for example, shipping delays, seasonality, etc.) which would explain the overall trend in your firm's quarterly import volumes and ending inventories, as reported in Question 5. </v>
      </c>
      <c r="C246" s="429"/>
      <c r="D246" s="429"/>
      <c r="E246" s="429"/>
      <c r="F246" s="429"/>
      <c r="G246" s="429"/>
      <c r="H246" s="429"/>
      <c r="I246" s="429"/>
      <c r="J246" s="429"/>
      <c r="K246" s="429"/>
      <c r="L246" s="430"/>
      <c r="O246" s="36" t="s">
        <v>205</v>
      </c>
      <c r="P246" s="36" t="s">
        <v>206</v>
      </c>
    </row>
    <row r="247" spans="1:16" s="36" customFormat="1" hidden="1" x14ac:dyDescent="0.25">
      <c r="A247" s="45"/>
      <c r="B247" s="428"/>
      <c r="C247" s="429"/>
      <c r="D247" s="429"/>
      <c r="E247" s="429"/>
      <c r="F247" s="429"/>
      <c r="G247" s="429"/>
      <c r="H247" s="429"/>
      <c r="I247" s="429"/>
      <c r="J247" s="429"/>
      <c r="K247" s="429"/>
      <c r="L247" s="430"/>
    </row>
    <row r="248" spans="1:16" s="36" customFormat="1" hidden="1" x14ac:dyDescent="0.25">
      <c r="A248" s="45"/>
      <c r="B248" s="49"/>
      <c r="C248" s="80"/>
      <c r="D248" s="80"/>
      <c r="E248" s="80"/>
      <c r="F248" s="80"/>
      <c r="G248" s="80"/>
      <c r="H248" s="80"/>
      <c r="I248" s="80"/>
      <c r="J248" s="80"/>
      <c r="K248" s="80"/>
      <c r="L248" s="50"/>
    </row>
    <row r="249" spans="1:16" s="10" customFormat="1" hidden="1" x14ac:dyDescent="0.25">
      <c r="A249" s="7"/>
      <c r="B249" s="571"/>
      <c r="C249" s="572"/>
      <c r="D249" s="572"/>
      <c r="E249" s="572"/>
      <c r="F249" s="572"/>
      <c r="G249" s="572"/>
      <c r="H249" s="572"/>
      <c r="I249" s="572"/>
      <c r="J249" s="572"/>
      <c r="K249" s="572"/>
      <c r="L249" s="573"/>
      <c r="M249" s="36"/>
    </row>
    <row r="250" spans="1:16" s="10" customFormat="1" hidden="1" x14ac:dyDescent="0.25">
      <c r="A250" s="7"/>
      <c r="B250" s="571"/>
      <c r="C250" s="572"/>
      <c r="D250" s="572"/>
      <c r="E250" s="572"/>
      <c r="F250" s="572"/>
      <c r="G250" s="572"/>
      <c r="H250" s="572"/>
      <c r="I250" s="572"/>
      <c r="J250" s="572"/>
      <c r="K250" s="572"/>
      <c r="L250" s="573"/>
      <c r="M250" s="36"/>
    </row>
    <row r="251" spans="1:16" s="10" customFormat="1" hidden="1" x14ac:dyDescent="0.25">
      <c r="A251" s="7"/>
      <c r="B251" s="571"/>
      <c r="C251" s="572"/>
      <c r="D251" s="572"/>
      <c r="E251" s="572"/>
      <c r="F251" s="572"/>
      <c r="G251" s="572"/>
      <c r="H251" s="572"/>
      <c r="I251" s="572"/>
      <c r="J251" s="572"/>
      <c r="K251" s="572"/>
      <c r="L251" s="573"/>
      <c r="M251" s="36"/>
    </row>
    <row r="252" spans="1:16" s="10" customFormat="1" hidden="1" x14ac:dyDescent="0.25">
      <c r="A252" s="7"/>
      <c r="B252" s="571"/>
      <c r="C252" s="572"/>
      <c r="D252" s="572"/>
      <c r="E252" s="572"/>
      <c r="F252" s="572"/>
      <c r="G252" s="572"/>
      <c r="H252" s="572"/>
      <c r="I252" s="572"/>
      <c r="J252" s="572"/>
      <c r="K252" s="572"/>
      <c r="L252" s="573"/>
      <c r="M252" s="36"/>
    </row>
    <row r="253" spans="1:16" s="10" customFormat="1" hidden="1" x14ac:dyDescent="0.25">
      <c r="A253" s="7"/>
      <c r="B253" s="571"/>
      <c r="C253" s="572"/>
      <c r="D253" s="572"/>
      <c r="E253" s="572"/>
      <c r="F253" s="572"/>
      <c r="G253" s="572"/>
      <c r="H253" s="572"/>
      <c r="I253" s="572"/>
      <c r="J253" s="572"/>
      <c r="K253" s="572"/>
      <c r="L253" s="573"/>
      <c r="M253" s="36"/>
    </row>
    <row r="254" spans="1:16" s="10" customFormat="1" hidden="1" x14ac:dyDescent="0.25">
      <c r="A254" s="7"/>
      <c r="B254" s="571"/>
      <c r="C254" s="572"/>
      <c r="D254" s="572"/>
      <c r="E254" s="572"/>
      <c r="F254" s="572"/>
      <c r="G254" s="572"/>
      <c r="H254" s="572"/>
      <c r="I254" s="572"/>
      <c r="J254" s="572"/>
      <c r="K254" s="572"/>
      <c r="L254" s="573"/>
      <c r="M254" s="36"/>
    </row>
    <row r="255" spans="1:16" s="10" customFormat="1" hidden="1" x14ac:dyDescent="0.25">
      <c r="A255" s="7"/>
      <c r="B255" s="571"/>
      <c r="C255" s="572"/>
      <c r="D255" s="572"/>
      <c r="E255" s="572"/>
      <c r="F255" s="572"/>
      <c r="G255" s="572"/>
      <c r="H255" s="572"/>
      <c r="I255" s="572"/>
      <c r="J255" s="572"/>
      <c r="K255" s="572"/>
      <c r="L255" s="573"/>
      <c r="M255" s="36"/>
    </row>
    <row r="256" spans="1:16" s="10" customFormat="1" hidden="1" x14ac:dyDescent="0.25">
      <c r="A256" s="7"/>
      <c r="B256" s="571"/>
      <c r="C256" s="572"/>
      <c r="D256" s="572"/>
      <c r="E256" s="572"/>
      <c r="F256" s="572"/>
      <c r="G256" s="572"/>
      <c r="H256" s="572"/>
      <c r="I256" s="572"/>
      <c r="J256" s="572"/>
      <c r="K256" s="572"/>
      <c r="L256" s="573"/>
      <c r="M256" s="36"/>
    </row>
    <row r="257" spans="1:12" s="36" customFormat="1" hidden="1" x14ac:dyDescent="0.25">
      <c r="A257" s="45"/>
      <c r="B257" s="46"/>
      <c r="C257" s="47"/>
      <c r="D257" s="47"/>
      <c r="E257" s="47"/>
      <c r="F257" s="47"/>
      <c r="G257" s="47"/>
      <c r="H257" s="47"/>
      <c r="I257" s="47"/>
      <c r="J257" s="47"/>
      <c r="K257" s="47"/>
      <c r="L257" s="48"/>
    </row>
  </sheetData>
  <sheetProtection algorithmName="SHA-512" hashValue="SBn5C4GPbFH8beisxt6VGiLr6WDK+4jIM0b+wyVeAu2tmFGl3N8F+vwv5neAK0i/cMW9+N3G/kUMufFvjACIzg==" saltValue="Dcbpz/OrnWuid/DRthwKDg==" spinCount="100000" sheet="1" objects="1" scenarios="1" selectLockedCells="1"/>
  <mergeCells count="215">
    <mergeCell ref="B209:F209"/>
    <mergeCell ref="B210:F210"/>
    <mergeCell ref="B211:F211"/>
    <mergeCell ref="B212:F212"/>
    <mergeCell ref="B213:F213"/>
    <mergeCell ref="D40:F40"/>
    <mergeCell ref="B37:C39"/>
    <mergeCell ref="D37:F37"/>
    <mergeCell ref="D38:F38"/>
    <mergeCell ref="D39:F39"/>
    <mergeCell ref="B67:D67"/>
    <mergeCell ref="B96:D96"/>
    <mergeCell ref="B99:D99"/>
    <mergeCell ref="B87:L87"/>
    <mergeCell ref="B62:D62"/>
    <mergeCell ref="B98:L98"/>
    <mergeCell ref="B97:D97"/>
    <mergeCell ref="E97:L97"/>
    <mergeCell ref="B59:D59"/>
    <mergeCell ref="B61:D61"/>
    <mergeCell ref="B89:L89"/>
    <mergeCell ref="B95:D95"/>
    <mergeCell ref="B78:F78"/>
    <mergeCell ref="B77:F77"/>
    <mergeCell ref="C223:E223"/>
    <mergeCell ref="F223:G223"/>
    <mergeCell ref="C226:E226"/>
    <mergeCell ref="F227:G227"/>
    <mergeCell ref="B223:B227"/>
    <mergeCell ref="B100:D100"/>
    <mergeCell ref="B109:D109"/>
    <mergeCell ref="B110:D110"/>
    <mergeCell ref="B111:D111"/>
    <mergeCell ref="B114:D114"/>
    <mergeCell ref="B126:D126"/>
    <mergeCell ref="B115:D115"/>
    <mergeCell ref="B116:D116"/>
    <mergeCell ref="B119:D119"/>
    <mergeCell ref="B120:D120"/>
    <mergeCell ref="B107:D107"/>
    <mergeCell ref="B219:L219"/>
    <mergeCell ref="B191:D191"/>
    <mergeCell ref="B192:D192"/>
    <mergeCell ref="B166:D166"/>
    <mergeCell ref="B103:L103"/>
    <mergeCell ref="B102:D102"/>
    <mergeCell ref="E102:L102"/>
    <mergeCell ref="B112:D112"/>
    <mergeCell ref="B76:F76"/>
    <mergeCell ref="B79:F79"/>
    <mergeCell ref="B80:F80"/>
    <mergeCell ref="B81:F81"/>
    <mergeCell ref="B16:L16"/>
    <mergeCell ref="B17:L17"/>
    <mergeCell ref="B27:C29"/>
    <mergeCell ref="B53:D53"/>
    <mergeCell ref="B54:D54"/>
    <mergeCell ref="B55:D55"/>
    <mergeCell ref="B63:D63"/>
    <mergeCell ref="B65:D65"/>
    <mergeCell ref="B66:D66"/>
    <mergeCell ref="D33:F33"/>
    <mergeCell ref="D34:F34"/>
    <mergeCell ref="D35:F35"/>
    <mergeCell ref="B31:C33"/>
    <mergeCell ref="D31:F31"/>
    <mergeCell ref="D32:F32"/>
    <mergeCell ref="D41:F41"/>
    <mergeCell ref="B48:L48"/>
    <mergeCell ref="B49:L49"/>
    <mergeCell ref="D36:F36"/>
    <mergeCell ref="D42:F42"/>
    <mergeCell ref="B45:L45"/>
    <mergeCell ref="B34:C36"/>
    <mergeCell ref="B46:L46"/>
    <mergeCell ref="B40:C42"/>
    <mergeCell ref="F226:G226"/>
    <mergeCell ref="B229:L229"/>
    <mergeCell ref="B196:D196"/>
    <mergeCell ref="B197:D197"/>
    <mergeCell ref="B4:L4"/>
    <mergeCell ref="B5:L5"/>
    <mergeCell ref="B6:L6"/>
    <mergeCell ref="B11:L11"/>
    <mergeCell ref="B26:K26"/>
    <mergeCell ref="B30:K30"/>
    <mergeCell ref="D27:F27"/>
    <mergeCell ref="D28:F28"/>
    <mergeCell ref="D29:F29"/>
    <mergeCell ref="G22:K22"/>
    <mergeCell ref="B22:F22"/>
    <mergeCell ref="B8:L8"/>
    <mergeCell ref="B9:L9"/>
    <mergeCell ref="B10:L10"/>
    <mergeCell ref="B12:L12"/>
    <mergeCell ref="B14:L14"/>
    <mergeCell ref="B15:L15"/>
    <mergeCell ref="B13:L13"/>
    <mergeCell ref="B19:L19"/>
    <mergeCell ref="B20:L20"/>
    <mergeCell ref="B125:D125"/>
    <mergeCell ref="B214:F214"/>
    <mergeCell ref="B215:F215"/>
    <mergeCell ref="B187:D187"/>
    <mergeCell ref="B246:L247"/>
    <mergeCell ref="B149:F149"/>
    <mergeCell ref="B51:D51"/>
    <mergeCell ref="B91:D91"/>
    <mergeCell ref="B92:L93"/>
    <mergeCell ref="B86:L86"/>
    <mergeCell ref="B73:L74"/>
    <mergeCell ref="B69:D69"/>
    <mergeCell ref="B94:D94"/>
    <mergeCell ref="B70:D70"/>
    <mergeCell ref="B71:D71"/>
    <mergeCell ref="B52:L52"/>
    <mergeCell ref="B56:L56"/>
    <mergeCell ref="B60:L60"/>
    <mergeCell ref="B64:L64"/>
    <mergeCell ref="B68:L68"/>
    <mergeCell ref="B249:L256"/>
    <mergeCell ref="B158:D158"/>
    <mergeCell ref="B159:L160"/>
    <mergeCell ref="B164:L165"/>
    <mergeCell ref="B169:L170"/>
    <mergeCell ref="B174:L175"/>
    <mergeCell ref="B179:L180"/>
    <mergeCell ref="B184:L185"/>
    <mergeCell ref="B189:L190"/>
    <mergeCell ref="B194:L195"/>
    <mergeCell ref="C224:E224"/>
    <mergeCell ref="F224:G224"/>
    <mergeCell ref="B221:L221"/>
    <mergeCell ref="B236:C236"/>
    <mergeCell ref="B205:L206"/>
    <mergeCell ref="F222:G222"/>
    <mergeCell ref="B181:D181"/>
    <mergeCell ref="B182:D182"/>
    <mergeCell ref="C227:E227"/>
    <mergeCell ref="B238:L239"/>
    <mergeCell ref="D242:E242"/>
    <mergeCell ref="B208:F208"/>
    <mergeCell ref="B230:L230"/>
    <mergeCell ref="B161:D161"/>
    <mergeCell ref="B57:D57"/>
    <mergeCell ref="B58:D58"/>
    <mergeCell ref="B121:D121"/>
    <mergeCell ref="B124:D124"/>
    <mergeCell ref="B108:L108"/>
    <mergeCell ref="B132:D132"/>
    <mergeCell ref="E132:L132"/>
    <mergeCell ref="B113:L113"/>
    <mergeCell ref="B244:L244"/>
    <mergeCell ref="B198:D198"/>
    <mergeCell ref="B129:D129"/>
    <mergeCell ref="B130:D130"/>
    <mergeCell ref="B131:D131"/>
    <mergeCell ref="B155:L155"/>
    <mergeCell ref="B139:L140"/>
    <mergeCell ref="B156:L156"/>
    <mergeCell ref="B167:D167"/>
    <mergeCell ref="B171:D171"/>
    <mergeCell ref="B177:D177"/>
    <mergeCell ref="B232:L232"/>
    <mergeCell ref="B218:L218"/>
    <mergeCell ref="B193:D193"/>
    <mergeCell ref="B186:D186"/>
    <mergeCell ref="B162:D162"/>
    <mergeCell ref="B235:C235"/>
    <mergeCell ref="C225:E225"/>
    <mergeCell ref="F225:G225"/>
    <mergeCell ref="B173:D173"/>
    <mergeCell ref="B178:D178"/>
    <mergeCell ref="B172:D172"/>
    <mergeCell ref="B176:D176"/>
    <mergeCell ref="B82:F82"/>
    <mergeCell ref="B83:F83"/>
    <mergeCell ref="B142:F142"/>
    <mergeCell ref="B143:F143"/>
    <mergeCell ref="B144:F144"/>
    <mergeCell ref="B145:F145"/>
    <mergeCell ref="B146:F146"/>
    <mergeCell ref="B147:F147"/>
    <mergeCell ref="B148:F148"/>
    <mergeCell ref="E107:L107"/>
    <mergeCell ref="B101:D101"/>
    <mergeCell ref="B104:D104"/>
    <mergeCell ref="B105:D105"/>
    <mergeCell ref="B106:D106"/>
    <mergeCell ref="B128:L128"/>
    <mergeCell ref="B127:D127"/>
    <mergeCell ref="E127:L127"/>
    <mergeCell ref="E112:L112"/>
    <mergeCell ref="B118:L118"/>
    <mergeCell ref="B117:D117"/>
    <mergeCell ref="E117:L117"/>
    <mergeCell ref="B123:L123"/>
    <mergeCell ref="B122:D122"/>
    <mergeCell ref="E122:L122"/>
    <mergeCell ref="B203:D203"/>
    <mergeCell ref="B133:L133"/>
    <mergeCell ref="B134:D134"/>
    <mergeCell ref="B135:D135"/>
    <mergeCell ref="B136:D136"/>
    <mergeCell ref="B137:D137"/>
    <mergeCell ref="E137:L137"/>
    <mergeCell ref="B199:L200"/>
    <mergeCell ref="B201:D201"/>
    <mergeCell ref="B202:D202"/>
    <mergeCell ref="B183:D183"/>
    <mergeCell ref="B153:L153"/>
    <mergeCell ref="B188:D188"/>
    <mergeCell ref="B152:L152"/>
    <mergeCell ref="B163:D163"/>
    <mergeCell ref="B168:D168"/>
  </mergeCells>
  <conditionalFormatting sqref="F242:G242">
    <cfRule type="cellIs" dxfId="17" priority="1" operator="equal">
      <formula>"Error"</formula>
    </cfRule>
  </conditionalFormatting>
  <conditionalFormatting sqref="G77:I79 G81:I83">
    <cfRule type="cellIs" dxfId="16" priority="5" operator="equal">
      <formula>"Error"</formula>
    </cfRule>
  </conditionalFormatting>
  <conditionalFormatting sqref="G143:I145 G147:I149">
    <cfRule type="cellIs" dxfId="15" priority="4" operator="equal">
      <formula>"Error"</formula>
    </cfRule>
  </conditionalFormatting>
  <conditionalFormatting sqref="G209:I211">
    <cfRule type="cellIs" dxfId="14" priority="2" operator="equal">
      <formula>"Error"</formula>
    </cfRule>
  </conditionalFormatting>
  <conditionalFormatting sqref="G213:I215">
    <cfRule type="cellIs" dxfId="13" priority="3" operator="equal">
      <formula>"Error"</formula>
    </cfRule>
  </conditionalFormatting>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xr:uid="{7CE81191-6855-4838-B5C5-D1E1C9A6472E}">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9" xr:uid="{B904300F-099B-4E7C-BDEC-96D87EC74B1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E188:L188 F226:F227 E67:L67 F242:G242 E121:L121 G147:I149 G29:K29 E55:L55 E59:L59 E63:L63 E126:L126 E71:L71 E96:L96 E101:L101 E106:L106 E111:L111 E116:L116 E193:L193 E131:L131 E163:L163 E168:L168 E173:L173 E178:L178 E183:L183 E136:L136 G33:K33 G143:I145 G77:I79 G81:I83 G209:I211 G213:I215 G36:K36 G39:K42 E198:L198 E203:L203" xr:uid="{B203C37C-B064-4E0C-9018-0B337FF1AFF2}">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J236 E201:L202 E196:L197 E191:L192 E186:L187 E181:L182 E176:L177 E171:L172 E166:L167 E161:L162 E129:L130 E124:L125 E119:L120 E114:L115 E109:L110 E104:L105 E99:L100 E94:L95 E69:L70 E65:L66 E61:L62 E57:L58 E53:L54 G27:K28 G31:K32 G34:K35 G37:K38 E134:L135 F223:G225" xr:uid="{830880E6-0E00-4F53-93A3-FED4FC9F9070}">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CD36-4A87-45B4-B647-3A9928B2DF37}">
  <sheetPr codeName="Sheet10">
    <tabColor rgb="FF92D050"/>
    <pageSetUpPr fitToPage="1"/>
  </sheetPr>
  <dimension ref="A1:S256"/>
  <sheetViews>
    <sheetView showGridLines="0" workbookViewId="0"/>
  </sheetViews>
  <sheetFormatPr defaultColWidth="9.140625" defaultRowHeight="14.25" x14ac:dyDescent="0.25"/>
  <cols>
    <col min="1" max="1" width="1.85546875" style="7" customWidth="1"/>
    <col min="2" max="5" width="14.5703125" style="1" customWidth="1"/>
    <col min="6" max="6" width="16.42578125" style="1" customWidth="1"/>
    <col min="7"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457</v>
      </c>
      <c r="P1" s="9" t="s">
        <v>457</v>
      </c>
    </row>
    <row r="2" spans="1:16" x14ac:dyDescent="0.25">
      <c r="B2" s="11" t="str">
        <f>Pro!B2</f>
        <v>PROTECTED</v>
      </c>
      <c r="C2" s="11"/>
      <c r="D2" s="11"/>
      <c r="O2" s="10" t="s">
        <v>91</v>
      </c>
      <c r="P2" s="10" t="s">
        <v>107</v>
      </c>
    </row>
    <row r="3" spans="1:16" x14ac:dyDescent="0.25">
      <c r="B3" s="12"/>
      <c r="C3" s="12"/>
      <c r="D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Pro!B10</f>
        <v xml:space="preserve">Use the AddPro tab if more space is needed.
</v>
      </c>
      <c r="C10" s="600"/>
      <c r="D10" s="600"/>
      <c r="E10" s="600"/>
      <c r="F10" s="600"/>
      <c r="G10" s="600"/>
      <c r="H10" s="600"/>
      <c r="I10" s="600"/>
      <c r="J10" s="600"/>
      <c r="K10" s="600"/>
      <c r="L10" s="601"/>
      <c r="M10" s="18"/>
      <c r="N10" s="18"/>
      <c r="O10" s="14"/>
      <c r="P10" s="14"/>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x14ac:dyDescent="0.25">
      <c r="A13" s="4"/>
      <c r="B13" s="700" t="str">
        <f>Pro!B13</f>
        <v>• Report only sales from your firm’s imports. Sales of goods purchased from Canadian producers must be excluded.</v>
      </c>
      <c r="C13" s="701"/>
      <c r="D13" s="701"/>
      <c r="E13" s="701"/>
      <c r="F13" s="701"/>
      <c r="G13" s="701"/>
      <c r="H13" s="701"/>
      <c r="I13" s="701"/>
      <c r="J13" s="701"/>
      <c r="K13" s="701"/>
      <c r="L13" s="702"/>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'Imp-Exp1-CHN'!B17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c r="P17" s="14"/>
    </row>
    <row r="18" spans="1:16" s="6" customFormat="1" x14ac:dyDescent="0.25">
      <c r="A18" s="4"/>
      <c r="B18" s="13"/>
      <c r="C18" s="13"/>
      <c r="D18" s="13"/>
      <c r="E18" s="3"/>
      <c r="F18" s="3"/>
      <c r="G18" s="3"/>
      <c r="H18" s="3"/>
      <c r="I18" s="3"/>
      <c r="J18" s="3"/>
      <c r="K18" s="3"/>
      <c r="L18" s="3"/>
      <c r="O18" s="14"/>
      <c r="P18" s="14"/>
    </row>
    <row r="19" spans="1:16" x14ac:dyDescent="0.25">
      <c r="B19" s="431" t="str">
        <f>IF(Intro!$G$21="English",O19,P19)</f>
        <v>IMPORTS AND SALES</v>
      </c>
      <c r="C19" s="432"/>
      <c r="D19" s="432"/>
      <c r="E19" s="432"/>
      <c r="F19" s="432"/>
      <c r="G19" s="432"/>
      <c r="H19" s="432"/>
      <c r="I19" s="432"/>
      <c r="J19" s="432"/>
      <c r="K19" s="432"/>
      <c r="L19" s="433"/>
      <c r="M19" s="9"/>
      <c r="O19" s="90" t="s">
        <v>318</v>
      </c>
      <c r="P19" s="90" t="s">
        <v>319</v>
      </c>
    </row>
    <row r="20" spans="1:16" x14ac:dyDescent="0.25">
      <c r="B20" s="566" t="s">
        <v>12</v>
      </c>
      <c r="C20" s="567"/>
      <c r="D20" s="567"/>
      <c r="E20" s="567"/>
      <c r="F20" s="567"/>
      <c r="G20" s="567"/>
      <c r="H20" s="567"/>
      <c r="I20" s="567"/>
      <c r="J20" s="567"/>
      <c r="K20" s="567"/>
      <c r="L20" s="568"/>
      <c r="M20" s="9"/>
    </row>
    <row r="21" spans="1:16" x14ac:dyDescent="0.25">
      <c r="B21" s="15"/>
      <c r="C21" s="33"/>
      <c r="D21" s="33"/>
      <c r="E21" s="34"/>
      <c r="F21" s="34"/>
      <c r="G21" s="34"/>
      <c r="H21" s="34"/>
      <c r="I21" s="34"/>
      <c r="J21" s="34"/>
      <c r="K21" s="34"/>
      <c r="L21" s="16"/>
      <c r="M21" s="9"/>
    </row>
    <row r="22" spans="1:16" ht="15.75" x14ac:dyDescent="0.25">
      <c r="B22" s="481" t="str">
        <f>IF(Intro!$G$21="English",O22,P22)</f>
        <v xml:space="preserve">Provide your firm's imports and sales of imports of the goods originating in: </v>
      </c>
      <c r="C22" s="482"/>
      <c r="D22" s="482"/>
      <c r="E22" s="482"/>
      <c r="F22" s="482"/>
      <c r="G22" s="802" t="str">
        <f>IF(Intro!$G$21="English",Variables!B49,Variables!C49)</f>
        <v>Other Countries</v>
      </c>
      <c r="H22" s="803"/>
      <c r="I22" s="803"/>
      <c r="J22" s="803"/>
      <c r="K22" s="804"/>
      <c r="L22" s="63"/>
      <c r="M22" s="9"/>
      <c r="O22" s="9" t="s">
        <v>498</v>
      </c>
      <c r="P22" s="9" t="s">
        <v>499</v>
      </c>
    </row>
    <row r="23" spans="1:16" x14ac:dyDescent="0.25">
      <c r="B23" s="201" t="str">
        <f>IF(Intro!$G$21="English",O23,P23)</f>
        <v xml:space="preserve">Other countries include: </v>
      </c>
      <c r="C23" s="82"/>
      <c r="D23" s="805"/>
      <c r="E23" s="806"/>
      <c r="F23" s="806"/>
      <c r="G23" s="806"/>
      <c r="H23" s="806"/>
      <c r="I23" s="806"/>
      <c r="J23" s="806"/>
      <c r="K23" s="807"/>
      <c r="L23" s="66"/>
      <c r="M23" s="9"/>
      <c r="O23" s="9" t="s">
        <v>273</v>
      </c>
      <c r="P23" s="9" t="s">
        <v>274</v>
      </c>
    </row>
    <row r="24" spans="1:16" x14ac:dyDescent="0.25">
      <c r="B24" s="57"/>
      <c r="C24" s="33"/>
      <c r="D24" s="33"/>
      <c r="E24" s="34"/>
      <c r="F24" s="34"/>
      <c r="G24" s="34"/>
      <c r="H24" s="34"/>
      <c r="I24" s="34"/>
      <c r="J24" s="34"/>
      <c r="K24" s="34"/>
      <c r="L24" s="16"/>
      <c r="M24" s="9"/>
      <c r="O24" s="17"/>
    </row>
    <row r="25" spans="1:16" x14ac:dyDescent="0.25">
      <c r="B25" s="57"/>
      <c r="C25" s="58"/>
      <c r="D25" s="33"/>
      <c r="G25" s="181">
        <f>Variables!$B$6</f>
        <v>2023</v>
      </c>
      <c r="H25" s="181">
        <f>G25+1</f>
        <v>2024</v>
      </c>
      <c r="I25" s="181">
        <f>H25+1</f>
        <v>2025</v>
      </c>
      <c r="J25" s="181" t="str">
        <f>IF(Intro!$G$21="English",Variables!B9,Variables!C9)</f>
        <v>Jan-Mar 2025</v>
      </c>
      <c r="K25" s="181" t="str">
        <f>IF(Intro!$G$21="English",Variables!B10,Variables!C10)</f>
        <v>Jan-Mar 2026</v>
      </c>
      <c r="L25" s="66"/>
      <c r="M25" s="9"/>
      <c r="O25" s="17"/>
    </row>
    <row r="26" spans="1:16" s="10" customFormat="1" x14ac:dyDescent="0.25">
      <c r="A26" s="31"/>
      <c r="B26" s="764" t="str">
        <f>IF(Intro!$G$21="English",O26,P26)</f>
        <v>Imports in Canada</v>
      </c>
      <c r="C26" s="765"/>
      <c r="D26" s="765"/>
      <c r="E26" s="765"/>
      <c r="F26" s="765"/>
      <c r="G26" s="765"/>
      <c r="H26" s="765"/>
      <c r="I26" s="765"/>
      <c r="J26" s="765"/>
      <c r="K26" s="765"/>
      <c r="L26" s="66"/>
      <c r="O26" s="25" t="s">
        <v>226</v>
      </c>
      <c r="P26" s="10" t="s">
        <v>227</v>
      </c>
    </row>
    <row r="27" spans="1:16" x14ac:dyDescent="0.25">
      <c r="B27" s="420" t="str">
        <f>IF(Intro!$G$21="English",O27,P27)</f>
        <v>Imports</v>
      </c>
      <c r="C27" s="456"/>
      <c r="D27" s="718" t="str">
        <f>IF(Intro!$G$21="English",Variables!$B$23,Variables!$C$23)</f>
        <v>MSF</v>
      </c>
      <c r="E27" s="718"/>
      <c r="F27" s="718"/>
      <c r="G27" s="110"/>
      <c r="H27" s="110"/>
      <c r="I27" s="110"/>
      <c r="J27" s="110"/>
      <c r="K27" s="104"/>
      <c r="L27" s="66"/>
      <c r="M27" s="9"/>
      <c r="O27" s="9" t="s">
        <v>89</v>
      </c>
      <c r="P27" s="9" t="s">
        <v>165</v>
      </c>
    </row>
    <row r="28" spans="1:16" x14ac:dyDescent="0.25">
      <c r="B28" s="420"/>
      <c r="C28" s="456"/>
      <c r="D28" s="718" t="str">
        <f>IF(Intro!G$21="English",O28,P28)</f>
        <v>net delivered purchase value (CAD)</v>
      </c>
      <c r="E28" s="718"/>
      <c r="F28" s="718"/>
      <c r="G28" s="110"/>
      <c r="H28" s="110"/>
      <c r="I28" s="110"/>
      <c r="J28" s="110"/>
      <c r="K28" s="104"/>
      <c r="L28" s="66"/>
      <c r="M28" s="9"/>
      <c r="O28" s="9" t="s">
        <v>326</v>
      </c>
      <c r="P28" s="9" t="s">
        <v>325</v>
      </c>
    </row>
    <row r="29" spans="1:16" x14ac:dyDescent="0.25">
      <c r="B29" s="420"/>
      <c r="C29" s="456"/>
      <c r="D29" s="718" t="str">
        <f>"$ / "&amp;IF(Intro!$G$21="English",Variables!$B$24,Variables!$C$24)</f>
        <v>$ / MSF</v>
      </c>
      <c r="E29" s="718"/>
      <c r="F29" s="718"/>
      <c r="G29" s="390" t="str">
        <f>IF(G27=0,"-",G28/G27)</f>
        <v>-</v>
      </c>
      <c r="H29" s="390" t="str">
        <f>IF(H27=0,"-",H28/H27)</f>
        <v>-</v>
      </c>
      <c r="I29" s="390" t="str">
        <f>IF(I27=0,"-",I28/I27)</f>
        <v>-</v>
      </c>
      <c r="J29" s="390" t="str">
        <f>IF(J27=0,"-",J28/J27)</f>
        <v>-</v>
      </c>
      <c r="K29" s="390" t="str">
        <f>IF(K27=0,"-",K28/K27)</f>
        <v>-</v>
      </c>
      <c r="L29" s="66"/>
      <c r="M29" s="9"/>
    </row>
    <row r="30" spans="1:16" s="10" customFormat="1" x14ac:dyDescent="0.25">
      <c r="A30" s="31"/>
      <c r="B30" s="785" t="str">
        <f>IF(Intro!$G$21="English",O30,P30)</f>
        <v>Sales of imports in Canada</v>
      </c>
      <c r="C30" s="786"/>
      <c r="D30" s="786"/>
      <c r="E30" s="786"/>
      <c r="F30" s="786"/>
      <c r="G30" s="786"/>
      <c r="H30" s="786"/>
      <c r="I30" s="786"/>
      <c r="J30" s="786"/>
      <c r="K30" s="786"/>
      <c r="L30" s="66"/>
      <c r="O30" s="25" t="s">
        <v>511</v>
      </c>
      <c r="P30" s="10" t="s">
        <v>512</v>
      </c>
    </row>
    <row r="31" spans="1:16" x14ac:dyDescent="0.25">
      <c r="B31" s="420" t="str">
        <f>IF(Intro!$G$21="English",O31,P31)</f>
        <v>Sales to distributors in Canada</v>
      </c>
      <c r="C31" s="456"/>
      <c r="D31" s="718" t="str">
        <f>D27</f>
        <v>MSF</v>
      </c>
      <c r="E31" s="718"/>
      <c r="F31" s="718"/>
      <c r="G31" s="110"/>
      <c r="H31" s="110"/>
      <c r="I31" s="110"/>
      <c r="J31" s="110"/>
      <c r="K31" s="104"/>
      <c r="L31" s="66"/>
      <c r="M31" s="9"/>
      <c r="O31" s="9" t="str">
        <f>"Sales to "&amp;Variables!$B$26&amp;" in Canada"</f>
        <v>Sales to distributors in Canada</v>
      </c>
      <c r="P31" s="9" t="str">
        <f>"Ventes aux "&amp;Variables!$C$26&amp;" au Canada"</f>
        <v>Ventes aux distributeurs au Canada</v>
      </c>
    </row>
    <row r="32" spans="1:16" x14ac:dyDescent="0.25">
      <c r="B32" s="420"/>
      <c r="C32" s="456"/>
      <c r="D32" s="718" t="str">
        <f>IF(Intro!G$21="English",O32,P32)</f>
        <v>net delivered selling value (CAD)</v>
      </c>
      <c r="E32" s="718"/>
      <c r="F32" s="718"/>
      <c r="G32" s="110"/>
      <c r="H32" s="110"/>
      <c r="I32" s="110"/>
      <c r="J32" s="110"/>
      <c r="K32" s="104"/>
      <c r="L32" s="66"/>
      <c r="M32" s="9"/>
      <c r="O32" s="9" t="s">
        <v>328</v>
      </c>
      <c r="P32" s="9" t="s">
        <v>327</v>
      </c>
    </row>
    <row r="33" spans="1:16" ht="15" thickBot="1" x14ac:dyDescent="0.3">
      <c r="B33" s="731"/>
      <c r="C33" s="732"/>
      <c r="D33" s="791" t="str">
        <f>D29</f>
        <v>$ / MSF</v>
      </c>
      <c r="E33" s="791"/>
      <c r="F33" s="791"/>
      <c r="G33" s="390" t="str">
        <f>IF(G31=0,"-",G32/G31)</f>
        <v>-</v>
      </c>
      <c r="H33" s="390" t="str">
        <f>IF(H31=0,"-",H32/H31)</f>
        <v>-</v>
      </c>
      <c r="I33" s="390" t="str">
        <f>IF(I31=0,"-",I32/I31)</f>
        <v>-</v>
      </c>
      <c r="J33" s="390" t="str">
        <f t="shared" ref="J33:K33" si="0">IF(J31=0,"-",J32/J31)</f>
        <v>-</v>
      </c>
      <c r="K33" s="390" t="str">
        <f t="shared" si="0"/>
        <v>-</v>
      </c>
      <c r="L33" s="66"/>
      <c r="M33" s="9"/>
    </row>
    <row r="34" spans="1:16" x14ac:dyDescent="0.25">
      <c r="B34" s="762" t="str">
        <f>IF(Intro!$G$21="English",O34,P34)</f>
        <v>Sales to end users/OEM in Canada</v>
      </c>
      <c r="C34" s="763"/>
      <c r="D34" s="792" t="str">
        <f t="shared" ref="D34:D39" si="1">D31</f>
        <v>MSF</v>
      </c>
      <c r="E34" s="792"/>
      <c r="F34" s="792"/>
      <c r="G34" s="110"/>
      <c r="H34" s="110"/>
      <c r="I34" s="110"/>
      <c r="J34" s="110"/>
      <c r="K34" s="104"/>
      <c r="L34" s="66"/>
      <c r="M34" s="9"/>
      <c r="O34" s="9" t="str">
        <f>"Sales to "&amp;Variables!$B$27&amp;" in Canada"</f>
        <v>Sales to end users/OEM in Canada</v>
      </c>
      <c r="P34" s="9" t="str">
        <f>"Ventes aux "&amp;Variables!$C$27&amp;" au Canada"</f>
        <v>Ventes aux utilisateurs finals/FEO au Canada</v>
      </c>
    </row>
    <row r="35" spans="1:16" x14ac:dyDescent="0.25">
      <c r="B35" s="420"/>
      <c r="C35" s="456"/>
      <c r="D35" s="718" t="str">
        <f t="shared" si="1"/>
        <v>net delivered selling value (CAD)</v>
      </c>
      <c r="E35" s="718"/>
      <c r="F35" s="718"/>
      <c r="G35" s="110"/>
      <c r="H35" s="110"/>
      <c r="I35" s="110"/>
      <c r="J35" s="110"/>
      <c r="K35" s="104"/>
      <c r="L35" s="66"/>
      <c r="M35" s="9"/>
    </row>
    <row r="36" spans="1:16" ht="15" thickBot="1" x14ac:dyDescent="0.3">
      <c r="B36" s="731"/>
      <c r="C36" s="732"/>
      <c r="D36" s="791" t="str">
        <f t="shared" si="1"/>
        <v>$ / MSF</v>
      </c>
      <c r="E36" s="791"/>
      <c r="F36" s="791"/>
      <c r="G36" s="390" t="str">
        <f>IF(G34=0,"-",G35/G34)</f>
        <v>-</v>
      </c>
      <c r="H36" s="390" t="str">
        <f>IF(H34=0,"-",H35/H34)</f>
        <v>-</v>
      </c>
      <c r="I36" s="390" t="str">
        <f>IF(I34=0,"-",I35/I34)</f>
        <v>-</v>
      </c>
      <c r="J36" s="390" t="str">
        <f t="shared" ref="J36:K36" si="2">IF(J34=0,"-",J35/J34)</f>
        <v>-</v>
      </c>
      <c r="K36" s="390" t="str">
        <f t="shared" si="2"/>
        <v>-</v>
      </c>
      <c r="L36" s="66"/>
      <c r="M36" s="9"/>
    </row>
    <row r="37" spans="1:16" x14ac:dyDescent="0.25">
      <c r="B37" s="762" t="str">
        <f>IF(Intro!$G$21="English",O37,P37)</f>
        <v>Sales to retailers in Canada</v>
      </c>
      <c r="C37" s="763"/>
      <c r="D37" s="792" t="str">
        <f t="shared" si="1"/>
        <v>MSF</v>
      </c>
      <c r="E37" s="792"/>
      <c r="F37" s="792"/>
      <c r="G37" s="110"/>
      <c r="H37" s="110"/>
      <c r="I37" s="110"/>
      <c r="J37" s="110"/>
      <c r="K37" s="104"/>
      <c r="L37" s="66"/>
      <c r="M37" s="9"/>
      <c r="O37" s="9" t="str">
        <f>"Sales to "&amp;Variables!$B$28&amp;" in Canada"</f>
        <v>Sales to retailers in Canada</v>
      </c>
      <c r="P37" s="9" t="str">
        <f>"Ventes aux "&amp;Variables!$C$28&amp;" au Canada"</f>
        <v>Ventes aux détaillants au Canada</v>
      </c>
    </row>
    <row r="38" spans="1:16" x14ac:dyDescent="0.25">
      <c r="B38" s="420"/>
      <c r="C38" s="456"/>
      <c r="D38" s="718" t="str">
        <f t="shared" si="1"/>
        <v>net delivered selling value (CAD)</v>
      </c>
      <c r="E38" s="718"/>
      <c r="F38" s="718"/>
      <c r="G38" s="110"/>
      <c r="H38" s="110"/>
      <c r="I38" s="110"/>
      <c r="J38" s="110"/>
      <c r="K38" s="104"/>
      <c r="L38" s="66"/>
      <c r="M38" s="9"/>
    </row>
    <row r="39" spans="1:16" ht="15" thickBot="1" x14ac:dyDescent="0.3">
      <c r="B39" s="731"/>
      <c r="C39" s="732"/>
      <c r="D39" s="791" t="str">
        <f t="shared" si="1"/>
        <v>$ / MSF</v>
      </c>
      <c r="E39" s="791"/>
      <c r="F39" s="791"/>
      <c r="G39" s="390" t="str">
        <f>IF(G37=0,"-",G38/G37)</f>
        <v>-</v>
      </c>
      <c r="H39" s="390" t="str">
        <f>IF(H37=0,"-",H38/H37)</f>
        <v>-</v>
      </c>
      <c r="I39" s="390" t="str">
        <f>IF(I37=0,"-",I38/I37)</f>
        <v>-</v>
      </c>
      <c r="J39" s="390" t="str">
        <f t="shared" ref="J39:K39" si="3">IF(J37=0,"-",J38/J37)</f>
        <v>-</v>
      </c>
      <c r="K39" s="390" t="str">
        <f t="shared" si="3"/>
        <v>-</v>
      </c>
      <c r="L39" s="66"/>
      <c r="M39" s="9"/>
    </row>
    <row r="40" spans="1:16" x14ac:dyDescent="0.25">
      <c r="B40" s="543" t="str">
        <f>IF(Intro!$G$21="English",O40,P40)</f>
        <v>Total sales of imports in Canada</v>
      </c>
      <c r="C40" s="544"/>
      <c r="D40" s="734" t="str">
        <f>D34</f>
        <v>MSF</v>
      </c>
      <c r="E40" s="734"/>
      <c r="F40" s="734"/>
      <c r="G40" s="112">
        <f>G31+G34+G37</f>
        <v>0</v>
      </c>
      <c r="H40" s="112">
        <f t="shared" ref="H40:K40" si="4">H31+H34+H37</f>
        <v>0</v>
      </c>
      <c r="I40" s="112">
        <f t="shared" si="4"/>
        <v>0</v>
      </c>
      <c r="J40" s="112">
        <f t="shared" si="4"/>
        <v>0</v>
      </c>
      <c r="K40" s="112">
        <f t="shared" si="4"/>
        <v>0</v>
      </c>
      <c r="L40" s="66"/>
      <c r="M40" s="9"/>
      <c r="O40" s="9" t="s">
        <v>513</v>
      </c>
      <c r="P40" s="9" t="s">
        <v>514</v>
      </c>
    </row>
    <row r="41" spans="1:16" x14ac:dyDescent="0.25">
      <c r="B41" s="539"/>
      <c r="C41" s="540"/>
      <c r="D41" s="735" t="str">
        <f>D35</f>
        <v>net delivered selling value (CAD)</v>
      </c>
      <c r="E41" s="735"/>
      <c r="F41" s="735"/>
      <c r="G41" s="111">
        <f>G32+G35+G38</f>
        <v>0</v>
      </c>
      <c r="H41" s="111">
        <f t="shared" ref="H41:K41" si="5">H32+H35+H38</f>
        <v>0</v>
      </c>
      <c r="I41" s="111">
        <f t="shared" si="5"/>
        <v>0</v>
      </c>
      <c r="J41" s="111">
        <f t="shared" si="5"/>
        <v>0</v>
      </c>
      <c r="K41" s="111">
        <f t="shared" si="5"/>
        <v>0</v>
      </c>
      <c r="L41" s="66"/>
      <c r="M41" s="9"/>
    </row>
    <row r="42" spans="1:16" x14ac:dyDescent="0.25">
      <c r="B42" s="539"/>
      <c r="C42" s="540"/>
      <c r="D42" s="735" t="str">
        <f>D36</f>
        <v>$ / MSF</v>
      </c>
      <c r="E42" s="735"/>
      <c r="F42" s="735"/>
      <c r="G42" s="124" t="str">
        <f>IF(G40=0,"-",G41/G40)</f>
        <v>-</v>
      </c>
      <c r="H42" s="124" t="str">
        <f>IF(H40=0,"-",H41/H40)</f>
        <v>-</v>
      </c>
      <c r="I42" s="124" t="str">
        <f>IF(I40=0,"-",I41/I40)</f>
        <v>-</v>
      </c>
      <c r="J42" s="124" t="str">
        <f t="shared" ref="J42:K42" si="6">IF(J40=0,"-",J41/J40)</f>
        <v>-</v>
      </c>
      <c r="K42" s="124" t="str">
        <f t="shared" si="6"/>
        <v>-</v>
      </c>
      <c r="L42" s="66"/>
      <c r="M42" s="9"/>
    </row>
    <row r="43" spans="1:16" x14ac:dyDescent="0.25">
      <c r="B43" s="67"/>
      <c r="C43" s="64"/>
      <c r="D43" s="64"/>
      <c r="E43" s="64"/>
      <c r="F43" s="64"/>
      <c r="G43" s="64"/>
      <c r="H43" s="64"/>
      <c r="I43" s="64"/>
      <c r="J43" s="64"/>
      <c r="K43" s="64"/>
      <c r="L43" s="65"/>
      <c r="M43" s="9"/>
    </row>
    <row r="44" spans="1:16" s="10" customFormat="1" x14ac:dyDescent="0.25">
      <c r="A44" s="7"/>
      <c r="B44" s="30"/>
      <c r="C44" s="77"/>
      <c r="D44" s="77"/>
      <c r="E44" s="78"/>
      <c r="F44" s="78"/>
      <c r="G44" s="78"/>
      <c r="H44" s="78"/>
      <c r="I44" s="78"/>
      <c r="J44" s="78"/>
      <c r="K44" s="78"/>
      <c r="L44" s="78"/>
      <c r="M44" s="68"/>
    </row>
    <row r="45" spans="1:16" x14ac:dyDescent="0.25">
      <c r="B45" s="431" t="str">
        <f>IF(Intro!$G$21="English",O45,P45)</f>
        <v>SALES OF IMPORTS IN CANADA TO YOUR TOP FIVE ACCOUNTS</v>
      </c>
      <c r="C45" s="432"/>
      <c r="D45" s="432"/>
      <c r="E45" s="432"/>
      <c r="F45" s="432"/>
      <c r="G45" s="432"/>
      <c r="H45" s="432"/>
      <c r="I45" s="432"/>
      <c r="J45" s="432"/>
      <c r="K45" s="432"/>
      <c r="L45" s="433"/>
      <c r="M45" s="9"/>
      <c r="O45" s="90" t="s">
        <v>515</v>
      </c>
      <c r="P45" s="90" t="s">
        <v>199</v>
      </c>
    </row>
    <row r="46" spans="1:16" s="10" customFormat="1" x14ac:dyDescent="0.25">
      <c r="A46" s="7"/>
      <c r="B46" s="566" t="s">
        <v>15</v>
      </c>
      <c r="C46" s="567"/>
      <c r="D46" s="567"/>
      <c r="E46" s="567"/>
      <c r="F46" s="567"/>
      <c r="G46" s="567"/>
      <c r="H46" s="567"/>
      <c r="I46" s="567"/>
      <c r="J46" s="567"/>
      <c r="K46" s="567"/>
      <c r="L46" s="568"/>
      <c r="M46" s="68"/>
      <c r="O46" s="9"/>
    </row>
    <row r="47" spans="1:16" x14ac:dyDescent="0.25">
      <c r="B47" s="15"/>
      <c r="C47" s="33"/>
      <c r="D47" s="33"/>
      <c r="E47" s="34"/>
      <c r="F47" s="34"/>
      <c r="G47" s="34"/>
      <c r="H47" s="34"/>
      <c r="I47" s="34"/>
      <c r="J47" s="34"/>
      <c r="K47" s="34"/>
      <c r="L47" s="16"/>
      <c r="M47" s="9"/>
    </row>
    <row r="48" spans="1:16" x14ac:dyDescent="0.25">
      <c r="B48" s="457" t="str">
        <f>IF(Intro!$G$21="English",O48,P48)</f>
        <v xml:space="preserve">Report the volume and value of sales of imports in Canada for each account listed below : </v>
      </c>
      <c r="C48" s="458"/>
      <c r="D48" s="458"/>
      <c r="E48" s="458"/>
      <c r="F48" s="458"/>
      <c r="G48" s="458"/>
      <c r="H48" s="458"/>
      <c r="I48" s="458"/>
      <c r="J48" s="458"/>
      <c r="K48" s="458"/>
      <c r="L48" s="459"/>
      <c r="M48" s="9"/>
      <c r="O48" s="17" t="s">
        <v>167</v>
      </c>
      <c r="P48" s="9" t="s">
        <v>579</v>
      </c>
    </row>
    <row r="49" spans="2:16" x14ac:dyDescent="0.25">
      <c r="B49" s="457" t="str">
        <f>Pro!B22</f>
        <v>Note - Only complete this question if your firm sold the goods between January 1, 2023, and March 31, 2026.</v>
      </c>
      <c r="C49" s="458"/>
      <c r="D49" s="458"/>
      <c r="E49" s="458"/>
      <c r="F49" s="458"/>
      <c r="G49" s="458"/>
      <c r="H49" s="458"/>
      <c r="I49" s="458"/>
      <c r="J49" s="458"/>
      <c r="K49" s="458"/>
      <c r="L49" s="459"/>
      <c r="M49" s="9"/>
      <c r="O49" s="17"/>
    </row>
    <row r="50" spans="2:16" x14ac:dyDescent="0.25">
      <c r="B50" s="57"/>
      <c r="C50" s="33"/>
      <c r="D50" s="33"/>
      <c r="E50" s="34"/>
      <c r="F50" s="34"/>
      <c r="G50" s="34"/>
      <c r="H50" s="34"/>
      <c r="I50" s="34"/>
      <c r="J50" s="34"/>
      <c r="K50" s="34"/>
      <c r="L50" s="16"/>
      <c r="M50" s="9"/>
      <c r="O50" s="17"/>
    </row>
    <row r="51" spans="2:16" x14ac:dyDescent="0.25">
      <c r="B51" s="708"/>
      <c r="C51" s="709"/>
      <c r="D51" s="710"/>
      <c r="E51" s="102" t="str">
        <f>IF(Intro!$G$21="English","Q","T")&amp;IF(MID(F51,2,1)&lt;&gt;"1",MID(F51,2,1)-1&amp;" - "&amp;MID(F51,6,4),"4 - "&amp;MID(F51,6,4)-1)</f>
        <v>Q2 - 2024</v>
      </c>
      <c r="F51" s="102" t="str">
        <f>IF(Intro!$G$21="English","Q","T")&amp;IF(MID(G51,2,1)&lt;&gt;"1",MID(G51,2,1)-1&amp;" - "&amp;MID(G51,6,4),"4 - "&amp;MID(G51,6,4)-1)</f>
        <v>Q3 - 2024</v>
      </c>
      <c r="G51" s="102" t="str">
        <f>IF(Intro!$G$21="English","Q","T")&amp;IF(MID(H51,2,1)&lt;&gt;"1",MID(H51,2,1)-1&amp;" - "&amp;MID(H51,6,4),"4 - "&amp;MID(H51,6,4)-1)</f>
        <v>Q4 - 2024</v>
      </c>
      <c r="H51" s="102" t="str">
        <f>IF(Intro!$G$21="English","Q","T")&amp;IF(MID(I51,2,1)&lt;&gt;"1",MID(I51,2,1)-1&amp;" - "&amp;MID(I51,6,4),"4 - "&amp;MID(I51,6,4)-1)</f>
        <v>Q1 - 2025</v>
      </c>
      <c r="I51" s="102" t="str">
        <f>IF(Intro!$G$21="English","Q","T")&amp;IF(MID(J51,2,1)&lt;&gt;"1",MID(J51,2,1)-1&amp;" - "&amp;MID(J51,6,4),"4 - "&amp;MID(J51,6,4)-1)</f>
        <v>Q2 - 2025</v>
      </c>
      <c r="J51" s="102" t="str">
        <f>IF(Intro!$G$21="English","Q","T")&amp;IF(MID(K51,2,1)&lt;&gt;"1",MID(K51,2,1)-1&amp;" - "&amp;MID(K51,6,4),"4 - "&amp;MID(K51,6,4)-1)</f>
        <v>Q3 - 2025</v>
      </c>
      <c r="K51" s="102" t="str">
        <f>IF(Intro!$G$21="English","Q","T")&amp;IF(MID(L51,2,1)&lt;&gt;"1",MID(L51,2,1)-1&amp;" - "&amp;MID(L51,6,4),"4 - "&amp;MID(L51,6,4)-1)</f>
        <v>Q4 - 2025</v>
      </c>
      <c r="L51" s="113" t="str">
        <f>IF(Intro!$G$21="English",Variables!B29&amp;" - ",Variables!C29&amp;" - ")&amp;Variables!B8</f>
        <v>Q1 - 2026</v>
      </c>
      <c r="M51" s="9"/>
      <c r="O51" s="17"/>
    </row>
    <row r="52" spans="2:16" x14ac:dyDescent="0.25">
      <c r="B52" s="736" t="str">
        <f>IF(Intro!$G$21="English",O52,P52)</f>
        <v xml:space="preserve">Account 1 - </v>
      </c>
      <c r="C52" s="737"/>
      <c r="D52" s="737"/>
      <c r="E52" s="737"/>
      <c r="F52" s="737"/>
      <c r="G52" s="737"/>
      <c r="H52" s="737"/>
      <c r="I52" s="737"/>
      <c r="J52" s="737"/>
      <c r="K52" s="737"/>
      <c r="L52" s="738"/>
      <c r="M52" s="9"/>
      <c r="O52" s="9" t="str">
        <f>"Account 1 - "&amp;Pro!C119</f>
        <v xml:space="preserve">Account 1 - </v>
      </c>
      <c r="P52" s="9" t="str">
        <f>"Client 1 - "&amp;Pro!C119</f>
        <v xml:space="preserve">Client 1 - </v>
      </c>
    </row>
    <row r="53" spans="2:16" x14ac:dyDescent="0.25">
      <c r="B53" s="706" t="str">
        <f>IF(Intro!$G$21="English",Variables!$B$23,Variables!$C$23)</f>
        <v>MSF</v>
      </c>
      <c r="C53" s="707"/>
      <c r="D53" s="707"/>
      <c r="E53" s="114"/>
      <c r="F53" s="114"/>
      <c r="G53" s="114"/>
      <c r="H53" s="114"/>
      <c r="I53" s="114"/>
      <c r="J53" s="114"/>
      <c r="K53" s="114"/>
      <c r="L53" s="115"/>
      <c r="M53" s="9"/>
    </row>
    <row r="54" spans="2:16" x14ac:dyDescent="0.25">
      <c r="B54" s="706" t="str">
        <f>IF(Intro!G$21="English","net delivered selling value (CAD)","valeur de vente nette rendue (CAD)")</f>
        <v>net delivered selling value (CAD)</v>
      </c>
      <c r="C54" s="707"/>
      <c r="D54" s="707"/>
      <c r="E54" s="114"/>
      <c r="F54" s="114"/>
      <c r="G54" s="114"/>
      <c r="H54" s="114"/>
      <c r="I54" s="114"/>
      <c r="J54" s="114"/>
      <c r="K54" s="114"/>
      <c r="L54" s="115"/>
      <c r="M54" s="9"/>
    </row>
    <row r="55" spans="2:16" x14ac:dyDescent="0.25">
      <c r="B55" s="706" t="str">
        <f>"$ / "&amp;IF(Intro!$G$21="English",Variables!$B$24,Variables!$C$24)</f>
        <v>$ / MSF</v>
      </c>
      <c r="C55" s="707"/>
      <c r="D55" s="707"/>
      <c r="E55" s="390" t="str">
        <f t="shared" ref="E55:L55" si="7">IF(E53=0,"-",E54/E53)</f>
        <v>-</v>
      </c>
      <c r="F55" s="390" t="str">
        <f t="shared" si="7"/>
        <v>-</v>
      </c>
      <c r="G55" s="390" t="str">
        <f t="shared" si="7"/>
        <v>-</v>
      </c>
      <c r="H55" s="390" t="str">
        <f t="shared" si="7"/>
        <v>-</v>
      </c>
      <c r="I55" s="390" t="str">
        <f t="shared" si="7"/>
        <v>-</v>
      </c>
      <c r="J55" s="390" t="str">
        <f t="shared" si="7"/>
        <v>-</v>
      </c>
      <c r="K55" s="390" t="str">
        <f t="shared" si="7"/>
        <v>-</v>
      </c>
      <c r="L55" s="392" t="str">
        <f t="shared" si="7"/>
        <v>-</v>
      </c>
      <c r="M55" s="9"/>
    </row>
    <row r="56" spans="2:16" x14ac:dyDescent="0.25">
      <c r="B56" s="736" t="str">
        <f>IF(Intro!$G$21="English",O56,P56)</f>
        <v xml:space="preserve">Account 2 - </v>
      </c>
      <c r="C56" s="737"/>
      <c r="D56" s="737"/>
      <c r="E56" s="737"/>
      <c r="F56" s="737"/>
      <c r="G56" s="737"/>
      <c r="H56" s="737"/>
      <c r="I56" s="737"/>
      <c r="J56" s="737"/>
      <c r="K56" s="737"/>
      <c r="L56" s="738"/>
      <c r="M56" s="9"/>
      <c r="O56" s="9" t="str">
        <f>"Account 2 - "&amp;Pro!C120</f>
        <v xml:space="preserve">Account 2 - </v>
      </c>
      <c r="P56" s="9" t="str">
        <f>"Client 2 - "&amp;Pro!C120</f>
        <v xml:space="preserve">Client 2 - </v>
      </c>
    </row>
    <row r="57" spans="2:16" x14ac:dyDescent="0.25">
      <c r="B57" s="706" t="str">
        <f>IF(Intro!$G$21="English",Variables!$B$23,Variables!$C$23)</f>
        <v>MSF</v>
      </c>
      <c r="C57" s="707"/>
      <c r="D57" s="707"/>
      <c r="E57" s="114"/>
      <c r="F57" s="114"/>
      <c r="G57" s="114"/>
      <c r="H57" s="114"/>
      <c r="I57" s="114"/>
      <c r="J57" s="114"/>
      <c r="K57" s="114"/>
      <c r="L57" s="115"/>
      <c r="M57" s="9"/>
    </row>
    <row r="58" spans="2:16" x14ac:dyDescent="0.25">
      <c r="B58" s="706" t="str">
        <f>IF(Intro!G$21="English","net delivered selling value (CAD)","valeur de vente nette rendue (CAD)")</f>
        <v>net delivered selling value (CAD)</v>
      </c>
      <c r="C58" s="707"/>
      <c r="D58" s="707"/>
      <c r="E58" s="114"/>
      <c r="F58" s="114"/>
      <c r="G58" s="114"/>
      <c r="H58" s="114"/>
      <c r="I58" s="114"/>
      <c r="J58" s="114"/>
      <c r="K58" s="114"/>
      <c r="L58" s="115"/>
      <c r="M58" s="9"/>
    </row>
    <row r="59" spans="2:16" x14ac:dyDescent="0.25">
      <c r="B59" s="706" t="str">
        <f>"$ / "&amp;IF(Intro!$G$21="English",Variables!$B$24,Variables!$C$24)</f>
        <v>$ / MSF</v>
      </c>
      <c r="C59" s="707"/>
      <c r="D59" s="707"/>
      <c r="E59" s="390" t="str">
        <f>IF(E57=0,"-",E58/E57)</f>
        <v>-</v>
      </c>
      <c r="F59" s="390" t="str">
        <f t="shared" ref="F59:L59" si="8">IF(F57=0,"-",F58/F57)</f>
        <v>-</v>
      </c>
      <c r="G59" s="390" t="str">
        <f t="shared" si="8"/>
        <v>-</v>
      </c>
      <c r="H59" s="390" t="str">
        <f t="shared" si="8"/>
        <v>-</v>
      </c>
      <c r="I59" s="390" t="str">
        <f t="shared" si="8"/>
        <v>-</v>
      </c>
      <c r="J59" s="390" t="str">
        <f t="shared" si="8"/>
        <v>-</v>
      </c>
      <c r="K59" s="390" t="str">
        <f t="shared" si="8"/>
        <v>-</v>
      </c>
      <c r="L59" s="392" t="str">
        <f t="shared" si="8"/>
        <v>-</v>
      </c>
      <c r="M59" s="9"/>
    </row>
    <row r="60" spans="2:16" x14ac:dyDescent="0.25">
      <c r="B60" s="736" t="str">
        <f>IF(Intro!$G$21="English",O60,P60)</f>
        <v xml:space="preserve">Account 3 - </v>
      </c>
      <c r="C60" s="737"/>
      <c r="D60" s="737"/>
      <c r="E60" s="737"/>
      <c r="F60" s="737"/>
      <c r="G60" s="737"/>
      <c r="H60" s="737"/>
      <c r="I60" s="737"/>
      <c r="J60" s="737"/>
      <c r="K60" s="737"/>
      <c r="L60" s="738"/>
      <c r="M60" s="9"/>
      <c r="O60" s="9" t="str">
        <f>"Account 3 - "&amp;Pro!C121</f>
        <v xml:space="preserve">Account 3 - </v>
      </c>
      <c r="P60" s="9" t="str">
        <f>"Client 3 - "&amp;Pro!C121</f>
        <v xml:space="preserve">Client 3 - </v>
      </c>
    </row>
    <row r="61" spans="2:16" x14ac:dyDescent="0.25">
      <c r="B61" s="706" t="str">
        <f>IF(Intro!$G$21="English",Variables!$B$23,Variables!$C$23)</f>
        <v>MSF</v>
      </c>
      <c r="C61" s="707"/>
      <c r="D61" s="707"/>
      <c r="E61" s="114"/>
      <c r="F61" s="114"/>
      <c r="G61" s="114"/>
      <c r="H61" s="114"/>
      <c r="I61" s="114"/>
      <c r="J61" s="114"/>
      <c r="K61" s="114"/>
      <c r="L61" s="115"/>
      <c r="M61" s="9"/>
    </row>
    <row r="62" spans="2:16" x14ac:dyDescent="0.25">
      <c r="B62" s="706" t="str">
        <f>IF(Intro!G$21="English","net delivered selling value (CAD)","valeur de vente nette rendue (CAD)")</f>
        <v>net delivered selling value (CAD)</v>
      </c>
      <c r="C62" s="707"/>
      <c r="D62" s="707"/>
      <c r="E62" s="114"/>
      <c r="F62" s="114"/>
      <c r="G62" s="114"/>
      <c r="H62" s="114"/>
      <c r="I62" s="114"/>
      <c r="J62" s="114"/>
      <c r="K62" s="114"/>
      <c r="L62" s="115"/>
      <c r="M62" s="9"/>
    </row>
    <row r="63" spans="2:16" x14ac:dyDescent="0.25">
      <c r="B63" s="706" t="str">
        <f>"$ / "&amp;IF(Intro!$G$21="English",Variables!$B$24,Variables!$C$24)</f>
        <v>$ / MSF</v>
      </c>
      <c r="C63" s="707"/>
      <c r="D63" s="707"/>
      <c r="E63" s="390" t="str">
        <f>IF(E61=0,"-",E62/E61)</f>
        <v>-</v>
      </c>
      <c r="F63" s="390" t="str">
        <f t="shared" ref="F63:L63" si="9">IF(F61=0,"-",F62/F61)</f>
        <v>-</v>
      </c>
      <c r="G63" s="390" t="str">
        <f t="shared" si="9"/>
        <v>-</v>
      </c>
      <c r="H63" s="390" t="str">
        <f t="shared" si="9"/>
        <v>-</v>
      </c>
      <c r="I63" s="390" t="str">
        <f t="shared" si="9"/>
        <v>-</v>
      </c>
      <c r="J63" s="390" t="str">
        <f t="shared" si="9"/>
        <v>-</v>
      </c>
      <c r="K63" s="390" t="str">
        <f t="shared" si="9"/>
        <v>-</v>
      </c>
      <c r="L63" s="392" t="str">
        <f t="shared" si="9"/>
        <v>-</v>
      </c>
      <c r="M63" s="9"/>
    </row>
    <row r="64" spans="2:16" x14ac:dyDescent="0.25">
      <c r="B64" s="736" t="str">
        <f>IF(Intro!$G$21="English",O64,P64)</f>
        <v xml:space="preserve">Account 4 - </v>
      </c>
      <c r="C64" s="737"/>
      <c r="D64" s="737"/>
      <c r="E64" s="737"/>
      <c r="F64" s="737"/>
      <c r="G64" s="737"/>
      <c r="H64" s="737"/>
      <c r="I64" s="737"/>
      <c r="J64" s="737"/>
      <c r="K64" s="737"/>
      <c r="L64" s="738"/>
      <c r="M64" s="9"/>
      <c r="O64" s="9" t="str">
        <f>"Account 4 - "&amp;Pro!C122</f>
        <v xml:space="preserve">Account 4 - </v>
      </c>
      <c r="P64" s="9" t="str">
        <f>"Client 4 - "&amp;Pro!C122</f>
        <v xml:space="preserve">Client 4 - </v>
      </c>
    </row>
    <row r="65" spans="2:19" x14ac:dyDescent="0.25">
      <c r="B65" s="706" t="str">
        <f>IF(Intro!$G$21="English",Variables!$B$23,Variables!$C$23)</f>
        <v>MSF</v>
      </c>
      <c r="C65" s="707"/>
      <c r="D65" s="707"/>
      <c r="E65" s="114"/>
      <c r="F65" s="114"/>
      <c r="G65" s="114"/>
      <c r="H65" s="114"/>
      <c r="I65" s="114"/>
      <c r="J65" s="114"/>
      <c r="K65" s="114"/>
      <c r="L65" s="115"/>
      <c r="M65" s="9"/>
    </row>
    <row r="66" spans="2:19" x14ac:dyDescent="0.25">
      <c r="B66" s="706" t="str">
        <f>IF(Intro!G$21="English","net delivered selling value (CAD)","valeur de vente nette rendue (CAD)")</f>
        <v>net delivered selling value (CAD)</v>
      </c>
      <c r="C66" s="707"/>
      <c r="D66" s="707"/>
      <c r="E66" s="114"/>
      <c r="F66" s="114"/>
      <c r="G66" s="114"/>
      <c r="H66" s="114"/>
      <c r="I66" s="114"/>
      <c r="J66" s="114"/>
      <c r="K66" s="114"/>
      <c r="L66" s="115"/>
      <c r="M66" s="9"/>
    </row>
    <row r="67" spans="2:19" x14ac:dyDescent="0.25">
      <c r="B67" s="706" t="str">
        <f>"$ / "&amp;IF(Intro!$G$21="English",Variables!$B$24,Variables!$C$24)</f>
        <v>$ / MSF</v>
      </c>
      <c r="C67" s="707"/>
      <c r="D67" s="707"/>
      <c r="E67" s="390" t="str">
        <f>IF(E65=0,"-",E66/E65)</f>
        <v>-</v>
      </c>
      <c r="F67" s="390" t="str">
        <f t="shared" ref="F67:L67" si="10">IF(F65=0,"-",F66/F65)</f>
        <v>-</v>
      </c>
      <c r="G67" s="390" t="str">
        <f t="shared" si="10"/>
        <v>-</v>
      </c>
      <c r="H67" s="390" t="str">
        <f t="shared" si="10"/>
        <v>-</v>
      </c>
      <c r="I67" s="390" t="str">
        <f t="shared" si="10"/>
        <v>-</v>
      </c>
      <c r="J67" s="390" t="str">
        <f t="shared" si="10"/>
        <v>-</v>
      </c>
      <c r="K67" s="390" t="str">
        <f t="shared" si="10"/>
        <v>-</v>
      </c>
      <c r="L67" s="392" t="str">
        <f t="shared" si="10"/>
        <v>-</v>
      </c>
      <c r="M67" s="9"/>
    </row>
    <row r="68" spans="2:19" x14ac:dyDescent="0.25">
      <c r="B68" s="736" t="str">
        <f>IF(Intro!$G$21="English",O68,P68)</f>
        <v xml:space="preserve">Account 5 - </v>
      </c>
      <c r="C68" s="737"/>
      <c r="D68" s="737"/>
      <c r="E68" s="737"/>
      <c r="F68" s="737"/>
      <c r="G68" s="737"/>
      <c r="H68" s="737"/>
      <c r="I68" s="737"/>
      <c r="J68" s="737"/>
      <c r="K68" s="737"/>
      <c r="L68" s="738"/>
      <c r="M68" s="9"/>
      <c r="O68" s="9" t="str">
        <f>"Account 5 - "&amp;Pro!C123</f>
        <v xml:space="preserve">Account 5 - </v>
      </c>
      <c r="P68" s="9" t="str">
        <f>"Client 5 - "&amp;Pro!C123</f>
        <v xml:space="preserve">Client 5 - </v>
      </c>
    </row>
    <row r="69" spans="2:19" x14ac:dyDescent="0.25">
      <c r="B69" s="706" t="str">
        <f>IF(Intro!$G$21="English",Variables!$B$23,Variables!$C$23)</f>
        <v>MSF</v>
      </c>
      <c r="C69" s="707"/>
      <c r="D69" s="707"/>
      <c r="E69" s="114"/>
      <c r="F69" s="114"/>
      <c r="G69" s="114"/>
      <c r="H69" s="114"/>
      <c r="I69" s="114"/>
      <c r="J69" s="114"/>
      <c r="K69" s="114"/>
      <c r="L69" s="115"/>
      <c r="M69" s="9"/>
    </row>
    <row r="70" spans="2:19" x14ac:dyDescent="0.25">
      <c r="B70" s="706" t="str">
        <f>IF(Intro!G$21="English","net delivered selling value (CAD)","valeur de vente nette rendue (CAD)")</f>
        <v>net delivered selling value (CAD)</v>
      </c>
      <c r="C70" s="707"/>
      <c r="D70" s="707"/>
      <c r="E70" s="114"/>
      <c r="F70" s="114"/>
      <c r="G70" s="114"/>
      <c r="H70" s="114"/>
      <c r="I70" s="114"/>
      <c r="J70" s="114"/>
      <c r="K70" s="114"/>
      <c r="L70" s="115"/>
      <c r="M70" s="9"/>
    </row>
    <row r="71" spans="2:19" x14ac:dyDescent="0.25">
      <c r="B71" s="706" t="str">
        <f>"$ / "&amp;IF(Intro!$G$21="English",Variables!$B$24,Variables!$C$24)</f>
        <v>$ / MSF</v>
      </c>
      <c r="C71" s="707"/>
      <c r="D71" s="707"/>
      <c r="E71" s="390" t="str">
        <f>IF(E69=0,"-",E70/E69)</f>
        <v>-</v>
      </c>
      <c r="F71" s="390" t="str">
        <f t="shared" ref="F71:L71" si="11">IF(F69=0,"-",F70/F69)</f>
        <v>-</v>
      </c>
      <c r="G71" s="390" t="str">
        <f t="shared" si="11"/>
        <v>-</v>
      </c>
      <c r="H71" s="390" t="str">
        <f t="shared" si="11"/>
        <v>-</v>
      </c>
      <c r="I71" s="390" t="str">
        <f t="shared" si="11"/>
        <v>-</v>
      </c>
      <c r="J71" s="390" t="str">
        <f t="shared" si="11"/>
        <v>-</v>
      </c>
      <c r="K71" s="390" t="str">
        <f t="shared" si="11"/>
        <v>-</v>
      </c>
      <c r="L71" s="392" t="str">
        <f t="shared" si="11"/>
        <v>-</v>
      </c>
      <c r="M71" s="9"/>
    </row>
    <row r="72" spans="2:19" x14ac:dyDescent="0.25">
      <c r="B72" s="57"/>
      <c r="C72" s="58"/>
      <c r="D72" s="58"/>
      <c r="E72" s="28"/>
      <c r="F72" s="28"/>
      <c r="G72" s="28"/>
      <c r="H72" s="28"/>
      <c r="I72" s="28"/>
      <c r="J72" s="28"/>
      <c r="K72" s="28"/>
      <c r="L72" s="29"/>
      <c r="M72" s="9"/>
    </row>
    <row r="73" spans="2:19" x14ac:dyDescent="0.25">
      <c r="B73" s="428" t="str">
        <f>IF(Intro!$G$21="English",O73,P73)</f>
        <v>In the table below, “Error” means that the total sales to your firm’s top five accounts for that period exceed your firm’s total import sales for that period. Therefore, please modify the above data if necessary. The table below compares sum of quarterly sales volume and value to major accounts to the annual domestic sales volume and value (Question 1). For Q2-Q4 2024, the table compares the sum of quarterly sales to the 2024 annual sales.</v>
      </c>
      <c r="C73" s="429"/>
      <c r="D73" s="429"/>
      <c r="E73" s="429"/>
      <c r="F73" s="429"/>
      <c r="G73" s="429"/>
      <c r="H73" s="429"/>
      <c r="I73" s="429"/>
      <c r="J73" s="429"/>
      <c r="K73" s="429"/>
      <c r="L73" s="430"/>
      <c r="M73" s="9"/>
      <c r="O73" s="9" t="s">
        <v>728</v>
      </c>
      <c r="P73" s="9" t="s">
        <v>729</v>
      </c>
      <c r="Q73" s="36"/>
      <c r="R73" s="36"/>
      <c r="S73" s="36"/>
    </row>
    <row r="74" spans="2:19" ht="33.75" customHeight="1" x14ac:dyDescent="0.25">
      <c r="B74" s="428"/>
      <c r="C74" s="429"/>
      <c r="D74" s="429"/>
      <c r="E74" s="429"/>
      <c r="F74" s="429"/>
      <c r="G74" s="429"/>
      <c r="H74" s="429"/>
      <c r="I74" s="429"/>
      <c r="J74" s="429"/>
      <c r="K74" s="429"/>
      <c r="L74" s="430"/>
      <c r="M74" s="9"/>
      <c r="O74" s="36"/>
      <c r="P74" s="36"/>
      <c r="Q74" s="36"/>
      <c r="R74" s="36"/>
      <c r="S74" s="36"/>
    </row>
    <row r="75" spans="2:19" x14ac:dyDescent="0.25">
      <c r="B75" s="57"/>
      <c r="C75" s="58"/>
      <c r="D75" s="58"/>
      <c r="E75" s="28"/>
      <c r="F75" s="28"/>
      <c r="G75" s="28"/>
      <c r="H75" s="28"/>
      <c r="I75" s="28"/>
      <c r="J75" s="28"/>
      <c r="K75" s="28"/>
      <c r="L75" s="29"/>
      <c r="M75" s="9"/>
      <c r="N75" s="8"/>
      <c r="O75" s="36"/>
      <c r="P75" s="36"/>
      <c r="Q75" s="36"/>
      <c r="R75" s="36"/>
      <c r="S75" s="36"/>
    </row>
    <row r="76" spans="2:19" ht="14.1" customHeight="1" x14ac:dyDescent="0.25">
      <c r="B76" s="790" t="str">
        <f>Variables!D64</f>
        <v>Verification - volume</v>
      </c>
      <c r="C76" s="531"/>
      <c r="D76" s="531"/>
      <c r="E76" s="531"/>
      <c r="F76" s="532"/>
      <c r="G76" s="102">
        <f>H76-1</f>
        <v>2024</v>
      </c>
      <c r="H76" s="102">
        <f>Variables!B8-1</f>
        <v>2025</v>
      </c>
      <c r="I76" s="102" t="str">
        <f>K25</f>
        <v>Jan-Mar 2026</v>
      </c>
      <c r="J76" s="28"/>
      <c r="K76" s="28"/>
      <c r="L76" s="29"/>
      <c r="M76" s="9"/>
      <c r="O76" s="9" t="s">
        <v>363</v>
      </c>
      <c r="P76" s="9" t="s">
        <v>364</v>
      </c>
    </row>
    <row r="77" spans="2:19" ht="14.1" customHeight="1" x14ac:dyDescent="0.25">
      <c r="B77" s="742" t="str">
        <f>D31</f>
        <v>MSF</v>
      </c>
      <c r="C77" s="743"/>
      <c r="D77" s="743"/>
      <c r="E77" s="743"/>
      <c r="F77" s="744"/>
      <c r="G77" s="190" t="str">
        <f>IF(SUM(E53:G53,E57:G57,E61:G61,E65:G65,E69:G69)&gt;H40,Variables!$D$65,Variables!$D$66)</f>
        <v>Okay</v>
      </c>
      <c r="H77" s="190" t="str">
        <f>IF(SUM(H53:K53,H57:K57,H61:K61,H65:K65,H69:K69)&gt;I40,Variables!$D$65,Variables!$D$66)</f>
        <v>Okay</v>
      </c>
      <c r="I77" s="190" t="str">
        <f>IF(SUM(L53,L57,L61,L65,L69)&gt;K40,Variables!$D$65,Variables!$D$66)</f>
        <v>Okay</v>
      </c>
      <c r="J77" s="28"/>
      <c r="K77" s="28"/>
      <c r="L77" s="29"/>
      <c r="M77" s="9"/>
    </row>
    <row r="78" spans="2:19" ht="30.75" customHeight="1" x14ac:dyDescent="0.25">
      <c r="B78" s="739" t="str">
        <f>IF(Intro!$G$21="English",O78,P78)</f>
        <v>volume - total sales in Canada of imports to the top five accounts 
(Question 2)</v>
      </c>
      <c r="C78" s="740"/>
      <c r="D78" s="740"/>
      <c r="E78" s="740"/>
      <c r="F78" s="741"/>
      <c r="G78" s="190">
        <f>SUM(E53:G53,E57:G57,E61:G61,E65:G65,E69:G69)</f>
        <v>0</v>
      </c>
      <c r="H78" s="190">
        <f>SUM(H53:K53,H57:K57,H61:K61,H65:K65,H69:K69)</f>
        <v>0</v>
      </c>
      <c r="I78" s="190">
        <f>SUM(L53,L57,L61,L65,L69)</f>
        <v>0</v>
      </c>
      <c r="J78" s="28"/>
      <c r="K78" s="28"/>
      <c r="L78" s="29"/>
      <c r="M78" s="9"/>
      <c r="O78" s="78" t="s">
        <v>730</v>
      </c>
      <c r="P78" s="38" t="s">
        <v>731</v>
      </c>
    </row>
    <row r="79" spans="2:19" ht="14.1" customHeight="1" x14ac:dyDescent="0.25">
      <c r="B79" s="739" t="str">
        <f>IF(Intro!$G$21="English",O79,P79)</f>
        <v>volume - total sales in Canada of imports (Question 1)</v>
      </c>
      <c r="C79" s="740"/>
      <c r="D79" s="740"/>
      <c r="E79" s="740"/>
      <c r="F79" s="741"/>
      <c r="G79" s="190">
        <f>H40</f>
        <v>0</v>
      </c>
      <c r="H79" s="190">
        <f>I40</f>
        <v>0</v>
      </c>
      <c r="I79" s="190">
        <f>K40</f>
        <v>0</v>
      </c>
      <c r="J79" s="28"/>
      <c r="K79" s="28"/>
      <c r="L79" s="29"/>
      <c r="M79" s="9"/>
      <c r="O79" s="9" t="s">
        <v>734</v>
      </c>
      <c r="P79" s="9" t="s">
        <v>735</v>
      </c>
    </row>
    <row r="80" spans="2:19" ht="14.1" customHeight="1" x14ac:dyDescent="0.25">
      <c r="B80" s="722" t="str">
        <f>Variables!D68</f>
        <v>Verification - value</v>
      </c>
      <c r="C80" s="723"/>
      <c r="D80" s="723"/>
      <c r="E80" s="723"/>
      <c r="F80" s="724"/>
      <c r="G80" s="102">
        <f>G76</f>
        <v>2024</v>
      </c>
      <c r="H80" s="102">
        <f>H76</f>
        <v>2025</v>
      </c>
      <c r="I80" s="102" t="str">
        <f>I76</f>
        <v>Jan-Mar 2026</v>
      </c>
      <c r="J80" s="28"/>
      <c r="K80" s="28"/>
      <c r="L80" s="29"/>
      <c r="M80" s="9"/>
    </row>
    <row r="81" spans="1:16" ht="14.1" customHeight="1" x14ac:dyDescent="0.25">
      <c r="B81" s="775" t="str">
        <f>D32</f>
        <v>net delivered selling value (CAD)</v>
      </c>
      <c r="C81" s="776"/>
      <c r="D81" s="776"/>
      <c r="E81" s="776"/>
      <c r="F81" s="777"/>
      <c r="G81" s="190" t="str">
        <f>IF(SUM(E54:G54,E58:G58,E62:G62,E66:G66,E70:G70)&gt;H41,Variables!$D$65,Variables!$D$66)</f>
        <v>Okay</v>
      </c>
      <c r="H81" s="190" t="str">
        <f>IF(SUM(H54:K54,H58:K58,H62:K62,H66:K66,H70:K70)&gt;I41,Variables!$D$65,Variables!$D$66)</f>
        <v>Okay</v>
      </c>
      <c r="I81" s="190" t="str">
        <f>IF(SUM(L54,L58,L62,L66,L70)&gt;K41,Variables!$D$65,Variables!$D$66)</f>
        <v>Okay</v>
      </c>
      <c r="J81" s="28"/>
      <c r="K81" s="28"/>
      <c r="L81" s="29"/>
      <c r="M81" s="9"/>
    </row>
    <row r="82" spans="1:16" ht="28.5" customHeight="1" x14ac:dyDescent="0.25">
      <c r="B82" s="778" t="str">
        <f>IF(Intro!$G$21="English",O82,P82)</f>
        <v>value - total sales in Canada of imports to the top five accounts 
(Question 2)</v>
      </c>
      <c r="C82" s="779"/>
      <c r="D82" s="779"/>
      <c r="E82" s="779"/>
      <c r="F82" s="780"/>
      <c r="G82" s="190">
        <f>SUM(E54:G54,E58:G58,E62:G62,E66:G66,E70:G70)</f>
        <v>0</v>
      </c>
      <c r="H82" s="190">
        <f>SUM(H54:K54,H58:K58,H62:K62,H66:K66,H70:K70)</f>
        <v>0</v>
      </c>
      <c r="I82" s="190">
        <f>SUM(L54,L58,L62,L66,L70)</f>
        <v>0</v>
      </c>
      <c r="J82" s="28"/>
      <c r="K82" s="28"/>
      <c r="L82" s="29"/>
      <c r="M82" s="9"/>
      <c r="O82" s="78" t="s">
        <v>732</v>
      </c>
      <c r="P82" s="38" t="s">
        <v>733</v>
      </c>
    </row>
    <row r="83" spans="1:16" ht="14.1" customHeight="1" x14ac:dyDescent="0.25">
      <c r="B83" s="778" t="str">
        <f>IF(Intro!$G$21="English",O83,P83)</f>
        <v>value - total sales in Canada of imports (Question 1)</v>
      </c>
      <c r="C83" s="779"/>
      <c r="D83" s="779"/>
      <c r="E83" s="779"/>
      <c r="F83" s="780"/>
      <c r="G83" s="190">
        <f>H41</f>
        <v>0</v>
      </c>
      <c r="H83" s="190">
        <f>I41</f>
        <v>0</v>
      </c>
      <c r="I83" s="190">
        <f>K41</f>
        <v>0</v>
      </c>
      <c r="J83" s="28"/>
      <c r="K83" s="28"/>
      <c r="L83" s="29"/>
      <c r="M83" s="9"/>
      <c r="O83" s="9" t="s">
        <v>736</v>
      </c>
      <c r="P83" s="9" t="s">
        <v>737</v>
      </c>
    </row>
    <row r="84" spans="1:16" x14ac:dyDescent="0.25">
      <c r="B84" s="67"/>
      <c r="C84" s="64"/>
      <c r="D84" s="64"/>
      <c r="E84" s="64"/>
      <c r="F84" s="64"/>
      <c r="G84" s="64"/>
      <c r="H84" s="64"/>
      <c r="I84" s="64"/>
      <c r="J84" s="64"/>
      <c r="K84" s="64"/>
      <c r="L84" s="65"/>
      <c r="M84" s="9"/>
    </row>
    <row r="85" spans="1:16" s="10" customFormat="1" x14ac:dyDescent="0.25">
      <c r="A85" s="7"/>
      <c r="B85" s="30"/>
      <c r="C85" s="77"/>
      <c r="D85" s="77"/>
      <c r="E85" s="78"/>
      <c r="F85" s="78"/>
      <c r="G85" s="78"/>
      <c r="H85" s="78"/>
      <c r="I85" s="78"/>
      <c r="J85" s="78"/>
      <c r="K85" s="78"/>
      <c r="L85" s="78"/>
      <c r="M85" s="68"/>
    </row>
    <row r="86" spans="1:16" x14ac:dyDescent="0.25">
      <c r="B86" s="431" t="str">
        <f>IF(Intro!$G$21="English",O86,P86)</f>
        <v>IMPORTS OF BENCHMARK PRODUCTS</v>
      </c>
      <c r="C86" s="432"/>
      <c r="D86" s="432"/>
      <c r="E86" s="432"/>
      <c r="F86" s="432"/>
      <c r="G86" s="432"/>
      <c r="H86" s="432"/>
      <c r="I86" s="432"/>
      <c r="J86" s="432"/>
      <c r="K86" s="432"/>
      <c r="L86" s="433"/>
      <c r="M86" s="9"/>
      <c r="O86" s="90" t="s">
        <v>317</v>
      </c>
      <c r="P86" s="90" t="s">
        <v>408</v>
      </c>
    </row>
    <row r="87" spans="1:16" x14ac:dyDescent="0.25">
      <c r="B87" s="566" t="s">
        <v>16</v>
      </c>
      <c r="C87" s="567"/>
      <c r="D87" s="567"/>
      <c r="E87" s="567"/>
      <c r="F87" s="567"/>
      <c r="G87" s="567"/>
      <c r="H87" s="567"/>
      <c r="I87" s="567"/>
      <c r="J87" s="567"/>
      <c r="K87" s="567"/>
      <c r="L87" s="568"/>
      <c r="M87" s="9"/>
    </row>
    <row r="88" spans="1:16" x14ac:dyDescent="0.25">
      <c r="B88" s="15"/>
      <c r="C88" s="33"/>
      <c r="D88" s="33"/>
      <c r="E88" s="34"/>
      <c r="F88" s="34"/>
      <c r="G88" s="34"/>
      <c r="H88" s="34"/>
      <c r="I88" s="34"/>
      <c r="J88" s="34"/>
      <c r="K88" s="34"/>
      <c r="L88" s="16"/>
      <c r="M88" s="9"/>
    </row>
    <row r="89" spans="1:16" x14ac:dyDescent="0.25">
      <c r="B89" s="457" t="str">
        <f>IF(Intro!$G$21="English",O89,P89)</f>
        <v xml:space="preserve">Report the volume and value of imports for each benchmark product listed below : </v>
      </c>
      <c r="C89" s="458"/>
      <c r="D89" s="458"/>
      <c r="E89" s="458"/>
      <c r="F89" s="458"/>
      <c r="G89" s="458"/>
      <c r="H89" s="458"/>
      <c r="I89" s="458"/>
      <c r="J89" s="458"/>
      <c r="K89" s="458"/>
      <c r="L89" s="459"/>
      <c r="M89" s="9"/>
      <c r="O89" s="17" t="s">
        <v>186</v>
      </c>
      <c r="P89" s="9" t="s">
        <v>187</v>
      </c>
    </row>
    <row r="90" spans="1:16" x14ac:dyDescent="0.25">
      <c r="B90" s="57"/>
      <c r="C90" s="33"/>
      <c r="D90" s="33"/>
      <c r="E90" s="34"/>
      <c r="F90" s="34"/>
      <c r="G90" s="34"/>
      <c r="H90" s="34"/>
      <c r="I90" s="34"/>
      <c r="J90" s="34"/>
      <c r="K90" s="34"/>
      <c r="L90" s="16"/>
      <c r="M90" s="9"/>
      <c r="O90" s="17"/>
    </row>
    <row r="91" spans="1:16" x14ac:dyDescent="0.25">
      <c r="B91" s="708"/>
      <c r="C91" s="709"/>
      <c r="D91" s="710"/>
      <c r="E91" s="102" t="str">
        <f t="shared" ref="E91:L91" si="12">E51</f>
        <v>Q2 - 2024</v>
      </c>
      <c r="F91" s="102" t="str">
        <f t="shared" si="12"/>
        <v>Q3 - 2024</v>
      </c>
      <c r="G91" s="102" t="str">
        <f t="shared" si="12"/>
        <v>Q4 - 2024</v>
      </c>
      <c r="H91" s="102" t="str">
        <f t="shared" si="12"/>
        <v>Q1 - 2025</v>
      </c>
      <c r="I91" s="102" t="str">
        <f t="shared" si="12"/>
        <v>Q2 - 2025</v>
      </c>
      <c r="J91" s="102" t="str">
        <f t="shared" si="12"/>
        <v>Q3 - 2025</v>
      </c>
      <c r="K91" s="102" t="str">
        <f t="shared" si="12"/>
        <v>Q4 - 2025</v>
      </c>
      <c r="L91" s="113" t="str">
        <f t="shared" si="12"/>
        <v>Q1 - 2026</v>
      </c>
      <c r="M91" s="9"/>
      <c r="O91" s="17"/>
    </row>
    <row r="92" spans="1:16" ht="15" customHeight="1" x14ac:dyDescent="0.25">
      <c r="B92" s="711" t="str">
        <f>IF(Intro!$G$21="English",Variables!B30,Variables!C30)</f>
        <v>3/4 in. thickness (actual or nominal, commonly but not exclusively ranging from 18.0 mm to 19.5 mm), panel size ranging from 48 in. x 96 in. to 49.5 in. x97.5 in., birch or maple face, face grade C or D or equivalent, veneer core, rotary spliced or whole piece, unfinished.</v>
      </c>
      <c r="C92" s="712"/>
      <c r="D92" s="712"/>
      <c r="E92" s="712"/>
      <c r="F92" s="712"/>
      <c r="G92" s="712"/>
      <c r="H92" s="712"/>
      <c r="I92" s="712"/>
      <c r="J92" s="712"/>
      <c r="K92" s="712"/>
      <c r="L92" s="713"/>
      <c r="M92" s="9"/>
    </row>
    <row r="93" spans="1:16" ht="15" customHeight="1" x14ac:dyDescent="0.25">
      <c r="B93" s="714"/>
      <c r="C93" s="715"/>
      <c r="D93" s="715"/>
      <c r="E93" s="715"/>
      <c r="F93" s="715"/>
      <c r="G93" s="715"/>
      <c r="H93" s="715"/>
      <c r="I93" s="715"/>
      <c r="J93" s="715"/>
      <c r="K93" s="715"/>
      <c r="L93" s="716"/>
      <c r="M93" s="9"/>
    </row>
    <row r="94" spans="1:16" x14ac:dyDescent="0.25">
      <c r="B94" s="706" t="str">
        <f>IF(Intro!$G$21="English",Variables!$B$23,Variables!$C$23)</f>
        <v>MSF</v>
      </c>
      <c r="C94" s="707"/>
      <c r="D94" s="707"/>
      <c r="E94" s="114"/>
      <c r="F94" s="114"/>
      <c r="G94" s="114"/>
      <c r="H94" s="114"/>
      <c r="I94" s="114"/>
      <c r="J94" s="114"/>
      <c r="K94" s="114"/>
      <c r="L94" s="115"/>
      <c r="M94" s="9"/>
    </row>
    <row r="95" spans="1:16" x14ac:dyDescent="0.25">
      <c r="B95" s="706" t="str">
        <f>IF(Intro!G$21="English","net delivered purchase value (CAD)","valeur d'achat nette rendue (CAD)")</f>
        <v>net delivered purchase value (CAD)</v>
      </c>
      <c r="C95" s="707"/>
      <c r="D95" s="707"/>
      <c r="E95" s="114"/>
      <c r="F95" s="114"/>
      <c r="G95" s="114"/>
      <c r="H95" s="114"/>
      <c r="I95" s="114"/>
      <c r="J95" s="114"/>
      <c r="K95" s="114"/>
      <c r="L95" s="115"/>
      <c r="M95" s="9"/>
    </row>
    <row r="96" spans="1:16" x14ac:dyDescent="0.25">
      <c r="B96" s="706" t="str">
        <f>"$ / "&amp;IF(Intro!$G$21="English",Variables!$B$24,Variables!$C$24)</f>
        <v>$ / MSF</v>
      </c>
      <c r="C96" s="707"/>
      <c r="D96" s="707"/>
      <c r="E96" s="390" t="str">
        <f t="shared" ref="E96:L96" si="13">IF(E94=0,"-",E95/E94)</f>
        <v>-</v>
      </c>
      <c r="F96" s="390" t="str">
        <f t="shared" si="13"/>
        <v>-</v>
      </c>
      <c r="G96" s="390" t="str">
        <f t="shared" si="13"/>
        <v>-</v>
      </c>
      <c r="H96" s="390" t="str">
        <f t="shared" si="13"/>
        <v>-</v>
      </c>
      <c r="I96" s="390" t="str">
        <f t="shared" si="13"/>
        <v>-</v>
      </c>
      <c r="J96" s="390" t="str">
        <f t="shared" si="13"/>
        <v>-</v>
      </c>
      <c r="K96" s="390" t="str">
        <f t="shared" si="13"/>
        <v>-</v>
      </c>
      <c r="L96" s="392" t="str">
        <f t="shared" si="13"/>
        <v>-</v>
      </c>
      <c r="M96" s="9"/>
    </row>
    <row r="97" spans="2:16" ht="30.75" customHeight="1" x14ac:dyDescent="0.25">
      <c r="B97" s="717" t="str">
        <f>IF(Intro!$G$21="English",O97,P97)</f>
        <v>Range of thickness of face and back veneers:</v>
      </c>
      <c r="C97" s="718"/>
      <c r="D97" s="718"/>
      <c r="E97" s="719"/>
      <c r="F97" s="720"/>
      <c r="G97" s="720"/>
      <c r="H97" s="720"/>
      <c r="I97" s="720"/>
      <c r="J97" s="720"/>
      <c r="K97" s="720"/>
      <c r="L97" s="721"/>
      <c r="M97" s="9"/>
      <c r="O97" s="9" t="s">
        <v>706</v>
      </c>
      <c r="P97" s="9" t="s">
        <v>738</v>
      </c>
    </row>
    <row r="98" spans="2:16" ht="30.75" customHeight="1" x14ac:dyDescent="0.25">
      <c r="B98" s="799" t="str">
        <f>IF(Intro!$G$21="English",Variables!B31,Variables!C31)</f>
        <v>3/4 in. thickness (actual or nominal, commonly but not exclusively ranging from 18.0 mm to 19.5 mm), panel size ranging from 48 in. x 96 in. to 49.5 in. x 97.5 in., birch or maple face, face grade C or D or equivalent, veneer core, rotary spliced or whole piece, UV coated on 2 sides.</v>
      </c>
      <c r="C98" s="800"/>
      <c r="D98" s="800"/>
      <c r="E98" s="800"/>
      <c r="F98" s="800"/>
      <c r="G98" s="800"/>
      <c r="H98" s="800"/>
      <c r="I98" s="800"/>
      <c r="J98" s="800"/>
      <c r="K98" s="800"/>
      <c r="L98" s="801"/>
      <c r="M98" s="9"/>
    </row>
    <row r="99" spans="2:16" x14ac:dyDescent="0.25">
      <c r="B99" s="706" t="str">
        <f>IF(Intro!$G$21="English",Variables!$B$23,Variables!$C$23)</f>
        <v>MSF</v>
      </c>
      <c r="C99" s="707"/>
      <c r="D99" s="707"/>
      <c r="E99" s="114"/>
      <c r="F99" s="114"/>
      <c r="G99" s="114"/>
      <c r="H99" s="114"/>
      <c r="I99" s="114"/>
      <c r="J99" s="114"/>
      <c r="K99" s="114"/>
      <c r="L99" s="115"/>
      <c r="M99" s="9"/>
    </row>
    <row r="100" spans="2:16" x14ac:dyDescent="0.25">
      <c r="B100" s="706" t="str">
        <f>IF(Intro!G$21="English","net delivered purchase value (CAD)","valeur d'achat nette rendue (CAD)")</f>
        <v>net delivered purchase value (CAD)</v>
      </c>
      <c r="C100" s="707"/>
      <c r="D100" s="707"/>
      <c r="E100" s="114"/>
      <c r="F100" s="114"/>
      <c r="G100" s="114"/>
      <c r="H100" s="114"/>
      <c r="I100" s="114"/>
      <c r="J100" s="114"/>
      <c r="K100" s="114"/>
      <c r="L100" s="115"/>
      <c r="M100" s="9"/>
    </row>
    <row r="101" spans="2:16" x14ac:dyDescent="0.25">
      <c r="B101" s="706" t="str">
        <f>"$ / "&amp;IF(Intro!$G$21="English",Variables!$B$24,Variables!$C$24)</f>
        <v>$ / MSF</v>
      </c>
      <c r="C101" s="707"/>
      <c r="D101" s="707"/>
      <c r="E101" s="390" t="str">
        <f t="shared" ref="E101:L101" si="14">IF(E99=0,"-",E100/E99)</f>
        <v>-</v>
      </c>
      <c r="F101" s="390" t="str">
        <f t="shared" si="14"/>
        <v>-</v>
      </c>
      <c r="G101" s="390" t="str">
        <f t="shared" si="14"/>
        <v>-</v>
      </c>
      <c r="H101" s="390" t="str">
        <f t="shared" si="14"/>
        <v>-</v>
      </c>
      <c r="I101" s="390" t="str">
        <f t="shared" si="14"/>
        <v>-</v>
      </c>
      <c r="J101" s="390" t="str">
        <f t="shared" si="14"/>
        <v>-</v>
      </c>
      <c r="K101" s="390" t="str">
        <f t="shared" si="14"/>
        <v>-</v>
      </c>
      <c r="L101" s="392" t="str">
        <f t="shared" si="14"/>
        <v>-</v>
      </c>
      <c r="M101" s="9"/>
    </row>
    <row r="102" spans="2:16" ht="30.75" customHeight="1" x14ac:dyDescent="0.25">
      <c r="B102" s="717" t="str">
        <f>B97</f>
        <v>Range of thickness of face and back veneers:</v>
      </c>
      <c r="C102" s="718"/>
      <c r="D102" s="718"/>
      <c r="E102" s="719"/>
      <c r="F102" s="720"/>
      <c r="G102" s="720"/>
      <c r="H102" s="720"/>
      <c r="I102" s="720"/>
      <c r="J102" s="720"/>
      <c r="K102" s="720"/>
      <c r="L102" s="721"/>
      <c r="M102" s="9"/>
    </row>
    <row r="103" spans="2:16" ht="30.75" customHeight="1" x14ac:dyDescent="0.25">
      <c r="B103" s="714" t="str">
        <f>IF(Intro!$G$21="English",Variables!B32,Variables!C32)</f>
        <v>3/4 in. thickness (actual or nominal, commonly but not exclusively ranging from 18.0 mm to 19.5 mm), panel size ranging from 48 in. x 96 in. to 49.5 in. x 97.5 in., birch or maple face, face grade A or B or equivalent, veneer core, rotary spliced or whole piece, unfinished.</v>
      </c>
      <c r="C103" s="715"/>
      <c r="D103" s="715"/>
      <c r="E103" s="715"/>
      <c r="F103" s="715"/>
      <c r="G103" s="715"/>
      <c r="H103" s="715"/>
      <c r="I103" s="715"/>
      <c r="J103" s="715"/>
      <c r="K103" s="715"/>
      <c r="L103" s="716"/>
      <c r="M103" s="9"/>
    </row>
    <row r="104" spans="2:16" x14ac:dyDescent="0.25">
      <c r="B104" s="706" t="str">
        <f>IF(Intro!$G$21="English",Variables!$B$23,Variables!$C$23)</f>
        <v>MSF</v>
      </c>
      <c r="C104" s="707"/>
      <c r="D104" s="707"/>
      <c r="E104" s="114"/>
      <c r="F104" s="114"/>
      <c r="G104" s="114"/>
      <c r="H104" s="114"/>
      <c r="I104" s="114"/>
      <c r="J104" s="114"/>
      <c r="K104" s="114"/>
      <c r="L104" s="115"/>
      <c r="M104" s="9"/>
    </row>
    <row r="105" spans="2:16" x14ac:dyDescent="0.25">
      <c r="B105" s="706" t="str">
        <f>IF(Intro!G$21="English","net delivered purchase value (CAD)","valeur d'achat nette rendue (CAD)")</f>
        <v>net delivered purchase value (CAD)</v>
      </c>
      <c r="C105" s="707"/>
      <c r="D105" s="707"/>
      <c r="E105" s="114"/>
      <c r="F105" s="114"/>
      <c r="G105" s="114"/>
      <c r="H105" s="114"/>
      <c r="I105" s="114"/>
      <c r="J105" s="114"/>
      <c r="K105" s="114"/>
      <c r="L105" s="115"/>
      <c r="M105" s="9"/>
    </row>
    <row r="106" spans="2:16" x14ac:dyDescent="0.25">
      <c r="B106" s="706" t="str">
        <f>"$ / "&amp;IF(Intro!$G$21="English",Variables!$B$24,Variables!$C$24)</f>
        <v>$ / MSF</v>
      </c>
      <c r="C106" s="707"/>
      <c r="D106" s="707"/>
      <c r="E106" s="390" t="str">
        <f t="shared" ref="E106:L106" si="15">IF(E104=0,"-",E105/E104)</f>
        <v>-</v>
      </c>
      <c r="F106" s="390" t="str">
        <f t="shared" si="15"/>
        <v>-</v>
      </c>
      <c r="G106" s="390" t="str">
        <f t="shared" si="15"/>
        <v>-</v>
      </c>
      <c r="H106" s="390" t="str">
        <f t="shared" si="15"/>
        <v>-</v>
      </c>
      <c r="I106" s="390" t="str">
        <f t="shared" si="15"/>
        <v>-</v>
      </c>
      <c r="J106" s="390" t="str">
        <f t="shared" si="15"/>
        <v>-</v>
      </c>
      <c r="K106" s="390" t="str">
        <f t="shared" si="15"/>
        <v>-</v>
      </c>
      <c r="L106" s="392" t="str">
        <f t="shared" si="15"/>
        <v>-</v>
      </c>
      <c r="M106" s="9"/>
    </row>
    <row r="107" spans="2:16" ht="30.75" customHeight="1" x14ac:dyDescent="0.25">
      <c r="B107" s="717" t="str">
        <f>B102</f>
        <v>Range of thickness of face and back veneers:</v>
      </c>
      <c r="C107" s="718"/>
      <c r="D107" s="718"/>
      <c r="E107" s="719"/>
      <c r="F107" s="720"/>
      <c r="G107" s="720"/>
      <c r="H107" s="720"/>
      <c r="I107" s="720"/>
      <c r="J107" s="720"/>
      <c r="K107" s="720"/>
      <c r="L107" s="721"/>
      <c r="M107" s="9"/>
    </row>
    <row r="108" spans="2:16" ht="30.75" customHeight="1" x14ac:dyDescent="0.25">
      <c r="B108" s="714" t="str">
        <f>IF(Intro!$G$21="English",Variables!B33,Variables!C33)</f>
        <v>3/4 in. thickness (actual or nominal, commonly but not exclusively ranging from 18.0 mm to 19.5 mm), panel size ranging from 48 in. x 96 in. to 49.5 in. x 97.5 in., birch or maple face, face grade A or B or equivalent, veneer core, rotary spliced or whole piece, UV coated on 2 sides.</v>
      </c>
      <c r="C108" s="715"/>
      <c r="D108" s="715"/>
      <c r="E108" s="715"/>
      <c r="F108" s="715"/>
      <c r="G108" s="715"/>
      <c r="H108" s="715"/>
      <c r="I108" s="715"/>
      <c r="J108" s="715"/>
      <c r="K108" s="715"/>
      <c r="L108" s="716"/>
      <c r="M108" s="9"/>
    </row>
    <row r="109" spans="2:16" x14ac:dyDescent="0.25">
      <c r="B109" s="706" t="str">
        <f>IF(Intro!$G$21="English",Variables!$B$23,Variables!$C$23)</f>
        <v>MSF</v>
      </c>
      <c r="C109" s="707"/>
      <c r="D109" s="707"/>
      <c r="E109" s="114"/>
      <c r="F109" s="114"/>
      <c r="G109" s="114"/>
      <c r="H109" s="114"/>
      <c r="I109" s="114"/>
      <c r="J109" s="114"/>
      <c r="K109" s="114"/>
      <c r="L109" s="115"/>
      <c r="M109" s="9"/>
    </row>
    <row r="110" spans="2:16" x14ac:dyDescent="0.25">
      <c r="B110" s="706" t="str">
        <f>IF(Intro!G$21="English","net delivered purchase value (CAD)","valeur d'achat nette rendue (CAD)")</f>
        <v>net delivered purchase value (CAD)</v>
      </c>
      <c r="C110" s="707"/>
      <c r="D110" s="707"/>
      <c r="E110" s="114"/>
      <c r="F110" s="114"/>
      <c r="G110" s="114"/>
      <c r="H110" s="114"/>
      <c r="I110" s="114"/>
      <c r="J110" s="114"/>
      <c r="K110" s="114"/>
      <c r="L110" s="115"/>
      <c r="M110" s="9"/>
    </row>
    <row r="111" spans="2:16" x14ac:dyDescent="0.25">
      <c r="B111" s="706" t="str">
        <f>"$ / "&amp;IF(Intro!$G$21="English",Variables!$B$24,Variables!$C$24)</f>
        <v>$ / MSF</v>
      </c>
      <c r="C111" s="707"/>
      <c r="D111" s="707"/>
      <c r="E111" s="390" t="str">
        <f t="shared" ref="E111:L111" si="16">IF(E109=0,"-",E110/E109)</f>
        <v>-</v>
      </c>
      <c r="F111" s="390" t="str">
        <f t="shared" si="16"/>
        <v>-</v>
      </c>
      <c r="G111" s="390" t="str">
        <f t="shared" si="16"/>
        <v>-</v>
      </c>
      <c r="H111" s="390" t="str">
        <f t="shared" si="16"/>
        <v>-</v>
      </c>
      <c r="I111" s="390" t="str">
        <f t="shared" si="16"/>
        <v>-</v>
      </c>
      <c r="J111" s="390" t="str">
        <f t="shared" si="16"/>
        <v>-</v>
      </c>
      <c r="K111" s="390" t="str">
        <f t="shared" si="16"/>
        <v>-</v>
      </c>
      <c r="L111" s="392" t="str">
        <f t="shared" si="16"/>
        <v>-</v>
      </c>
      <c r="M111" s="9"/>
    </row>
    <row r="112" spans="2:16" ht="30.75" customHeight="1" x14ac:dyDescent="0.25">
      <c r="B112" s="717" t="str">
        <f>B107</f>
        <v>Range of thickness of face and back veneers:</v>
      </c>
      <c r="C112" s="718"/>
      <c r="D112" s="718"/>
      <c r="E112" s="719"/>
      <c r="F112" s="720"/>
      <c r="G112" s="720"/>
      <c r="H112" s="720"/>
      <c r="I112" s="720"/>
      <c r="J112" s="720"/>
      <c r="K112" s="720"/>
      <c r="L112" s="721"/>
      <c r="M112" s="9"/>
    </row>
    <row r="113" spans="2:13" ht="44.25" customHeight="1" x14ac:dyDescent="0.25">
      <c r="B113" s="714" t="str">
        <f>IF(Intro!$G$21="English",Variables!B34,Variables!C34)</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13" s="715"/>
      <c r="D113" s="715"/>
      <c r="E113" s="715"/>
      <c r="F113" s="715"/>
      <c r="G113" s="715"/>
      <c r="H113" s="715"/>
      <c r="I113" s="715"/>
      <c r="J113" s="715"/>
      <c r="K113" s="715"/>
      <c r="L113" s="716"/>
      <c r="M113" s="9"/>
    </row>
    <row r="114" spans="2:13" x14ac:dyDescent="0.25">
      <c r="B114" s="706" t="str">
        <f>IF(Intro!$G$21="English",Variables!$B$23,Variables!$C$23)</f>
        <v>MSF</v>
      </c>
      <c r="C114" s="707"/>
      <c r="D114" s="707"/>
      <c r="E114" s="114"/>
      <c r="F114" s="114"/>
      <c r="G114" s="114"/>
      <c r="H114" s="114"/>
      <c r="I114" s="114"/>
      <c r="J114" s="114"/>
      <c r="K114" s="114"/>
      <c r="L114" s="115"/>
      <c r="M114" s="9"/>
    </row>
    <row r="115" spans="2:13" x14ac:dyDescent="0.25">
      <c r="B115" s="706" t="str">
        <f>IF(Intro!G$21="English","net delivered purchase value (CAD)","valeur d'achat nette rendue (CAD)")</f>
        <v>net delivered purchase value (CAD)</v>
      </c>
      <c r="C115" s="707"/>
      <c r="D115" s="707"/>
      <c r="E115" s="114"/>
      <c r="F115" s="114"/>
      <c r="G115" s="114"/>
      <c r="H115" s="114"/>
      <c r="I115" s="114"/>
      <c r="J115" s="114"/>
      <c r="K115" s="114"/>
      <c r="L115" s="115"/>
      <c r="M115" s="9"/>
    </row>
    <row r="116" spans="2:13" x14ac:dyDescent="0.25">
      <c r="B116" s="706" t="str">
        <f>"$ / "&amp;IF(Intro!$G$21="English",Variables!$B$24,Variables!$C$24)</f>
        <v>$ / MSF</v>
      </c>
      <c r="C116" s="707"/>
      <c r="D116" s="707"/>
      <c r="E116" s="390" t="str">
        <f t="shared" ref="E116:L116" si="17">IF(E114=0,"-",E115/E114)</f>
        <v>-</v>
      </c>
      <c r="F116" s="390" t="str">
        <f t="shared" si="17"/>
        <v>-</v>
      </c>
      <c r="G116" s="390" t="str">
        <f t="shared" si="17"/>
        <v>-</v>
      </c>
      <c r="H116" s="390" t="str">
        <f t="shared" si="17"/>
        <v>-</v>
      </c>
      <c r="I116" s="390" t="str">
        <f t="shared" si="17"/>
        <v>-</v>
      </c>
      <c r="J116" s="390" t="str">
        <f t="shared" si="17"/>
        <v>-</v>
      </c>
      <c r="K116" s="390" t="str">
        <f t="shared" si="17"/>
        <v>-</v>
      </c>
      <c r="L116" s="392" t="str">
        <f t="shared" si="17"/>
        <v>-</v>
      </c>
      <c r="M116" s="9"/>
    </row>
    <row r="117" spans="2:13" ht="30.75" customHeight="1" x14ac:dyDescent="0.25">
      <c r="B117" s="717" t="str">
        <f>B112</f>
        <v>Range of thickness of face and back veneers:</v>
      </c>
      <c r="C117" s="718"/>
      <c r="D117" s="718"/>
      <c r="E117" s="719"/>
      <c r="F117" s="720"/>
      <c r="G117" s="720"/>
      <c r="H117" s="720"/>
      <c r="I117" s="720"/>
      <c r="J117" s="720"/>
      <c r="K117" s="720"/>
      <c r="L117" s="721"/>
      <c r="M117" s="9"/>
    </row>
    <row r="118" spans="2:13" ht="30.75" customHeight="1" x14ac:dyDescent="0.25">
      <c r="B118" s="714" t="str">
        <f>IF(Intro!$G$21="English",Variables!B35,Variables!C35)</f>
        <v>1/2 in. thickness (actual or nominal, commonly but not exclusively ranging from 12.0 mm to 12.7 mm), panel size ranging from 48 in. x 96 in. to 49.5 in. x 97.5 in., birch or maple face, face grade C or D or equivalent, veneer core, rotary spliced or whole piece, unfinished.</v>
      </c>
      <c r="C118" s="715"/>
      <c r="D118" s="715"/>
      <c r="E118" s="715"/>
      <c r="F118" s="715"/>
      <c r="G118" s="715"/>
      <c r="H118" s="715"/>
      <c r="I118" s="715"/>
      <c r="J118" s="715"/>
      <c r="K118" s="715"/>
      <c r="L118" s="716"/>
      <c r="M118" s="9"/>
    </row>
    <row r="119" spans="2:13" x14ac:dyDescent="0.25">
      <c r="B119" s="706" t="str">
        <f>IF(Intro!$G$21="English",Variables!$B$23,Variables!$C$23)</f>
        <v>MSF</v>
      </c>
      <c r="C119" s="707"/>
      <c r="D119" s="707"/>
      <c r="E119" s="114"/>
      <c r="F119" s="114"/>
      <c r="G119" s="114"/>
      <c r="H119" s="114"/>
      <c r="I119" s="114"/>
      <c r="J119" s="114"/>
      <c r="K119" s="114"/>
      <c r="L119" s="115"/>
      <c r="M119" s="9"/>
    </row>
    <row r="120" spans="2:13" x14ac:dyDescent="0.25">
      <c r="B120" s="706" t="str">
        <f>IF(Intro!G$21="English","net delivered purchase value (CAD)","valeur d'achat nette rendue (CAD)")</f>
        <v>net delivered purchase value (CAD)</v>
      </c>
      <c r="C120" s="707"/>
      <c r="D120" s="707"/>
      <c r="E120" s="114"/>
      <c r="F120" s="114"/>
      <c r="G120" s="114"/>
      <c r="H120" s="114"/>
      <c r="I120" s="114"/>
      <c r="J120" s="114"/>
      <c r="K120" s="114"/>
      <c r="L120" s="115"/>
      <c r="M120" s="9"/>
    </row>
    <row r="121" spans="2:13" x14ac:dyDescent="0.25">
      <c r="B121" s="706" t="str">
        <f>"$ / "&amp;IF(Intro!$G$21="English",Variables!$B$24,Variables!$C$24)</f>
        <v>$ / MSF</v>
      </c>
      <c r="C121" s="707"/>
      <c r="D121" s="707"/>
      <c r="E121" s="390" t="str">
        <f t="shared" ref="E121:L121" si="18">IF(E119=0,"-",E120/E119)</f>
        <v>-</v>
      </c>
      <c r="F121" s="390" t="str">
        <f t="shared" si="18"/>
        <v>-</v>
      </c>
      <c r="G121" s="390" t="str">
        <f t="shared" si="18"/>
        <v>-</v>
      </c>
      <c r="H121" s="390" t="str">
        <f t="shared" si="18"/>
        <v>-</v>
      </c>
      <c r="I121" s="390" t="str">
        <f t="shared" si="18"/>
        <v>-</v>
      </c>
      <c r="J121" s="390" t="str">
        <f t="shared" si="18"/>
        <v>-</v>
      </c>
      <c r="K121" s="390" t="str">
        <f t="shared" si="18"/>
        <v>-</v>
      </c>
      <c r="L121" s="392" t="str">
        <f t="shared" si="18"/>
        <v>-</v>
      </c>
      <c r="M121" s="9"/>
    </row>
    <row r="122" spans="2:13" ht="30.75" customHeight="1" x14ac:dyDescent="0.25">
      <c r="B122" s="717" t="str">
        <f>B117</f>
        <v>Range of thickness of face and back veneers:</v>
      </c>
      <c r="C122" s="718"/>
      <c r="D122" s="718"/>
      <c r="E122" s="719"/>
      <c r="F122" s="720"/>
      <c r="G122" s="720"/>
      <c r="H122" s="720"/>
      <c r="I122" s="720"/>
      <c r="J122" s="720"/>
      <c r="K122" s="720"/>
      <c r="L122" s="721"/>
      <c r="M122" s="9"/>
    </row>
    <row r="123" spans="2:13" ht="30.75" customHeight="1" x14ac:dyDescent="0.25">
      <c r="B123" s="714" t="str">
        <f>IF(Intro!$G$21="English",Variables!B36,Variables!C36)</f>
        <v>1/2 in. thickness (actual or nominal, commonly but not exclusively ranging from 12.0 mm to 12.7 mm), panel size ranging from 48 in. x 96 in. to 49.5 in. x 97.5 in., birch or maple face, face grade A or B or equivalent, veneer core, rotary spliced or whole piece, unfinished.</v>
      </c>
      <c r="C123" s="715"/>
      <c r="D123" s="715"/>
      <c r="E123" s="715"/>
      <c r="F123" s="715"/>
      <c r="G123" s="715"/>
      <c r="H123" s="715"/>
      <c r="I123" s="715"/>
      <c r="J123" s="715"/>
      <c r="K123" s="715"/>
      <c r="L123" s="716"/>
      <c r="M123" s="9"/>
    </row>
    <row r="124" spans="2:13" x14ac:dyDescent="0.25">
      <c r="B124" s="706" t="str">
        <f>IF(Intro!$G$21="English",Variables!$B$23,Variables!$C$23)</f>
        <v>MSF</v>
      </c>
      <c r="C124" s="707"/>
      <c r="D124" s="707"/>
      <c r="E124" s="114"/>
      <c r="F124" s="114"/>
      <c r="G124" s="114"/>
      <c r="H124" s="114"/>
      <c r="I124" s="114"/>
      <c r="J124" s="114"/>
      <c r="K124" s="114"/>
      <c r="L124" s="115"/>
      <c r="M124" s="9"/>
    </row>
    <row r="125" spans="2:13" x14ac:dyDescent="0.25">
      <c r="B125" s="706" t="str">
        <f>IF(Intro!G$21="English","net delivered purchase value (CAD)","valeur d'achat nette rendue (CAD)")</f>
        <v>net delivered purchase value (CAD)</v>
      </c>
      <c r="C125" s="707"/>
      <c r="D125" s="707"/>
      <c r="E125" s="114"/>
      <c r="F125" s="114"/>
      <c r="G125" s="114"/>
      <c r="H125" s="114"/>
      <c r="I125" s="114"/>
      <c r="J125" s="114"/>
      <c r="K125" s="114"/>
      <c r="L125" s="115"/>
      <c r="M125" s="9"/>
    </row>
    <row r="126" spans="2:13" x14ac:dyDescent="0.25">
      <c r="B126" s="706" t="str">
        <f>"$ / "&amp;IF(Intro!$G$21="English",Variables!$B$24,Variables!$C$24)</f>
        <v>$ / MSF</v>
      </c>
      <c r="C126" s="707"/>
      <c r="D126" s="707"/>
      <c r="E126" s="390" t="str">
        <f t="shared" ref="E126:L126" si="19">IF(E124=0,"-",E125/E124)</f>
        <v>-</v>
      </c>
      <c r="F126" s="390" t="str">
        <f t="shared" si="19"/>
        <v>-</v>
      </c>
      <c r="G126" s="390" t="str">
        <f t="shared" si="19"/>
        <v>-</v>
      </c>
      <c r="H126" s="390" t="str">
        <f t="shared" si="19"/>
        <v>-</v>
      </c>
      <c r="I126" s="390" t="str">
        <f t="shared" si="19"/>
        <v>-</v>
      </c>
      <c r="J126" s="390" t="str">
        <f t="shared" si="19"/>
        <v>-</v>
      </c>
      <c r="K126" s="390" t="str">
        <f t="shared" si="19"/>
        <v>-</v>
      </c>
      <c r="L126" s="392" t="str">
        <f t="shared" si="19"/>
        <v>-</v>
      </c>
      <c r="M126" s="9"/>
    </row>
    <row r="127" spans="2:13" ht="30.75" customHeight="1" x14ac:dyDescent="0.25">
      <c r="B127" s="717" t="str">
        <f>B122</f>
        <v>Range of thickness of face and back veneers:</v>
      </c>
      <c r="C127" s="718"/>
      <c r="D127" s="718"/>
      <c r="E127" s="719"/>
      <c r="F127" s="720"/>
      <c r="G127" s="720"/>
      <c r="H127" s="720"/>
      <c r="I127" s="720"/>
      <c r="J127" s="720"/>
      <c r="K127" s="720"/>
      <c r="L127" s="721"/>
      <c r="M127" s="9"/>
    </row>
    <row r="128" spans="2:13" ht="30.75" customHeight="1" x14ac:dyDescent="0.25">
      <c r="B128" s="714" t="str">
        <f>IF(Intro!$G$21="English",Variables!B37,Variables!C37)</f>
        <v>5/8 in. thickness (actual or nominal, commonly but not exclusively ranging from 15.0 mm to 15.9 mm), panel size ranging from 48 in. x 96 in. to 49.5 in. x 97.5 in., birch or maple face, face grade C or D or equivalent, veneer core, rotary spliced or whole piece, UV coated on 2 sides.</v>
      </c>
      <c r="C128" s="715"/>
      <c r="D128" s="715"/>
      <c r="E128" s="715"/>
      <c r="F128" s="715"/>
      <c r="G128" s="715"/>
      <c r="H128" s="715"/>
      <c r="I128" s="715"/>
      <c r="J128" s="715"/>
      <c r="K128" s="715"/>
      <c r="L128" s="716"/>
      <c r="M128" s="9"/>
    </row>
    <row r="129" spans="2:19" x14ac:dyDescent="0.25">
      <c r="B129" s="706" t="str">
        <f>IF(Intro!$G$21="English",Variables!$B$23,Variables!$C$23)</f>
        <v>MSF</v>
      </c>
      <c r="C129" s="707"/>
      <c r="D129" s="707"/>
      <c r="E129" s="114"/>
      <c r="F129" s="114"/>
      <c r="G129" s="114"/>
      <c r="H129" s="114"/>
      <c r="I129" s="114"/>
      <c r="J129" s="114"/>
      <c r="K129" s="114"/>
      <c r="L129" s="115"/>
      <c r="M129" s="9"/>
    </row>
    <row r="130" spans="2:19" x14ac:dyDescent="0.25">
      <c r="B130" s="706" t="str">
        <f>IF(Intro!G$21="English","net delivered purchase value (CAD)","valeur d'achat nette rendue (CAD)")</f>
        <v>net delivered purchase value (CAD)</v>
      </c>
      <c r="C130" s="707"/>
      <c r="D130" s="707"/>
      <c r="E130" s="114"/>
      <c r="F130" s="114"/>
      <c r="G130" s="114"/>
      <c r="H130" s="114"/>
      <c r="I130" s="114"/>
      <c r="J130" s="114"/>
      <c r="K130" s="114"/>
      <c r="L130" s="115"/>
      <c r="M130" s="9"/>
    </row>
    <row r="131" spans="2:19" x14ac:dyDescent="0.25">
      <c r="B131" s="706" t="str">
        <f>"$ / "&amp;IF(Intro!$G$21="English",Variables!$B$24,Variables!$C$24)</f>
        <v>$ / MSF</v>
      </c>
      <c r="C131" s="707"/>
      <c r="D131" s="707"/>
      <c r="E131" s="390" t="str">
        <f t="shared" ref="E131:L131" si="20">IF(E129=0,"-",E130/E129)</f>
        <v>-</v>
      </c>
      <c r="F131" s="390" t="str">
        <f t="shared" si="20"/>
        <v>-</v>
      </c>
      <c r="G131" s="390" t="str">
        <f t="shared" si="20"/>
        <v>-</v>
      </c>
      <c r="H131" s="390" t="str">
        <f t="shared" si="20"/>
        <v>-</v>
      </c>
      <c r="I131" s="390" t="str">
        <f t="shared" si="20"/>
        <v>-</v>
      </c>
      <c r="J131" s="390" t="str">
        <f t="shared" si="20"/>
        <v>-</v>
      </c>
      <c r="K131" s="390" t="str">
        <f t="shared" si="20"/>
        <v>-</v>
      </c>
      <c r="L131" s="392" t="str">
        <f t="shared" si="20"/>
        <v>-</v>
      </c>
      <c r="M131" s="9"/>
    </row>
    <row r="132" spans="2:19" ht="30.75" customHeight="1" x14ac:dyDescent="0.25">
      <c r="B132" s="717" t="str">
        <f>B127</f>
        <v>Range of thickness of face and back veneers:</v>
      </c>
      <c r="C132" s="718"/>
      <c r="D132" s="718"/>
      <c r="E132" s="719"/>
      <c r="F132" s="720"/>
      <c r="G132" s="720"/>
      <c r="H132" s="720"/>
      <c r="I132" s="720"/>
      <c r="J132" s="720"/>
      <c r="K132" s="720"/>
      <c r="L132" s="721"/>
      <c r="M132" s="9"/>
    </row>
    <row r="133" spans="2:19" ht="30.75" customHeight="1" x14ac:dyDescent="0.25">
      <c r="B133" s="714" t="str">
        <f>IF(Intro!$G$21="English",Variables!B38,Variables!C38)</f>
        <v>1/4 in. thickness (actual or nominal, commonly but not exclusively ranging from 4.7 mm to 6.4 mm), panel size ranging from 48 in. x 96 in. to 49.5 in. x 97.5 in., birch or maple face, face grade C or D or equivalent, veneer core, rotary spliced or whole piece, unfinished.</v>
      </c>
      <c r="C133" s="715"/>
      <c r="D133" s="715"/>
      <c r="E133" s="715"/>
      <c r="F133" s="715"/>
      <c r="G133" s="715"/>
      <c r="H133" s="715"/>
      <c r="I133" s="715"/>
      <c r="J133" s="715"/>
      <c r="K133" s="715"/>
      <c r="L133" s="716"/>
      <c r="M133" s="9"/>
    </row>
    <row r="134" spans="2:19" x14ac:dyDescent="0.25">
      <c r="B134" s="706" t="str">
        <f>IF(Intro!$G$21="English",Variables!$B$23,Variables!$C$23)</f>
        <v>MSF</v>
      </c>
      <c r="C134" s="707"/>
      <c r="D134" s="707"/>
      <c r="E134" s="114"/>
      <c r="F134" s="114"/>
      <c r="G134" s="114"/>
      <c r="H134" s="114"/>
      <c r="I134" s="114"/>
      <c r="J134" s="114"/>
      <c r="K134" s="114"/>
      <c r="L134" s="115"/>
      <c r="M134" s="9"/>
    </row>
    <row r="135" spans="2:19" x14ac:dyDescent="0.25">
      <c r="B135" s="706" t="str">
        <f>IF(Intro!G$21="English","net delivered purchase value (CAD)","valeur d'achat nette rendue (CAD)")</f>
        <v>net delivered purchase value (CAD)</v>
      </c>
      <c r="C135" s="707"/>
      <c r="D135" s="707"/>
      <c r="E135" s="114"/>
      <c r="F135" s="114"/>
      <c r="G135" s="114"/>
      <c r="H135" s="114"/>
      <c r="I135" s="114"/>
      <c r="J135" s="114"/>
      <c r="K135" s="114"/>
      <c r="L135" s="115"/>
      <c r="M135" s="9"/>
    </row>
    <row r="136" spans="2:19" x14ac:dyDescent="0.25">
      <c r="B136" s="706" t="str">
        <f>"$ / "&amp;IF(Intro!$G$21="English",Variables!$B$24,Variables!$C$24)</f>
        <v>$ / MSF</v>
      </c>
      <c r="C136" s="707"/>
      <c r="D136" s="707"/>
      <c r="E136" s="390" t="str">
        <f t="shared" ref="E136:L136" si="21">IF(E134=0,"-",E135/E134)</f>
        <v>-</v>
      </c>
      <c r="F136" s="390" t="str">
        <f t="shared" si="21"/>
        <v>-</v>
      </c>
      <c r="G136" s="390" t="str">
        <f t="shared" si="21"/>
        <v>-</v>
      </c>
      <c r="H136" s="390" t="str">
        <f t="shared" si="21"/>
        <v>-</v>
      </c>
      <c r="I136" s="390" t="str">
        <f t="shared" si="21"/>
        <v>-</v>
      </c>
      <c r="J136" s="390" t="str">
        <f t="shared" si="21"/>
        <v>-</v>
      </c>
      <c r="K136" s="390" t="str">
        <f t="shared" si="21"/>
        <v>-</v>
      </c>
      <c r="L136" s="392" t="str">
        <f t="shared" si="21"/>
        <v>-</v>
      </c>
      <c r="M136" s="9"/>
    </row>
    <row r="137" spans="2:19" ht="30.75" customHeight="1" x14ac:dyDescent="0.25">
      <c r="B137" s="717" t="str">
        <f>B132</f>
        <v>Range of thickness of face and back veneers:</v>
      </c>
      <c r="C137" s="718"/>
      <c r="D137" s="718"/>
      <c r="E137" s="719"/>
      <c r="F137" s="720"/>
      <c r="G137" s="720"/>
      <c r="H137" s="720"/>
      <c r="I137" s="720"/>
      <c r="J137" s="720"/>
      <c r="K137" s="720"/>
      <c r="L137" s="721"/>
      <c r="M137" s="9"/>
    </row>
    <row r="138" spans="2:19" x14ac:dyDescent="0.25">
      <c r="B138" s="57"/>
      <c r="C138" s="58"/>
      <c r="D138" s="58"/>
      <c r="E138" s="28"/>
      <c r="F138" s="28"/>
      <c r="G138" s="28"/>
      <c r="H138" s="28"/>
      <c r="I138" s="28"/>
      <c r="J138" s="28"/>
      <c r="K138" s="28"/>
      <c r="L138" s="29"/>
      <c r="M138" s="9"/>
      <c r="O138" s="9" t="s">
        <v>744</v>
      </c>
      <c r="P138" s="9" t="s">
        <v>746</v>
      </c>
      <c r="Q138" s="36"/>
      <c r="R138" s="36"/>
      <c r="S138" s="36"/>
    </row>
    <row r="139" spans="2:19" x14ac:dyDescent="0.25">
      <c r="B139" s="428" t="str">
        <f>IF(Intro!$G$21="English",O139,P139)</f>
        <v>In the table below, “Error” means that the total imports of your firm's benchmark products exceed your firm's total imports for that period. Therefore, please modify the above data if necessary. The table below compares sum of quarterly imports of benchmark products (Question 3) to the total imports (Question 1). For Q2-Q4 2024, the table compares the sum of quarterly imports to the 2024 annual imports.</v>
      </c>
      <c r="C139" s="429"/>
      <c r="D139" s="429"/>
      <c r="E139" s="429"/>
      <c r="F139" s="429"/>
      <c r="G139" s="429"/>
      <c r="H139" s="429"/>
      <c r="I139" s="429"/>
      <c r="J139" s="429"/>
      <c r="K139" s="429"/>
      <c r="L139" s="430"/>
      <c r="M139" s="9"/>
      <c r="O139" s="9" t="s">
        <v>744</v>
      </c>
      <c r="P139" s="9" t="s">
        <v>746</v>
      </c>
      <c r="Q139" s="36"/>
      <c r="R139" s="36"/>
      <c r="S139" s="36"/>
    </row>
    <row r="140" spans="2:19" ht="30" customHeight="1" x14ac:dyDescent="0.25">
      <c r="B140" s="428"/>
      <c r="C140" s="429"/>
      <c r="D140" s="429"/>
      <c r="E140" s="429"/>
      <c r="F140" s="429"/>
      <c r="G140" s="429"/>
      <c r="H140" s="429"/>
      <c r="I140" s="429"/>
      <c r="J140" s="429"/>
      <c r="K140" s="429"/>
      <c r="L140" s="430"/>
      <c r="M140" s="9"/>
      <c r="O140" s="36"/>
      <c r="P140" s="36"/>
      <c r="Q140" s="36"/>
      <c r="R140" s="36"/>
      <c r="S140" s="36"/>
    </row>
    <row r="141" spans="2:19" x14ac:dyDescent="0.25">
      <c r="B141" s="57"/>
      <c r="C141" s="58"/>
      <c r="D141" s="58"/>
      <c r="E141" s="28"/>
      <c r="F141" s="28"/>
      <c r="G141" s="28"/>
      <c r="H141" s="28"/>
      <c r="I141" s="28"/>
      <c r="J141" s="28"/>
      <c r="K141" s="28"/>
      <c r="L141" s="29"/>
      <c r="M141" s="9"/>
      <c r="O141" s="36"/>
      <c r="P141" s="36"/>
      <c r="Q141" s="36"/>
      <c r="R141" s="36"/>
      <c r="S141" s="36"/>
    </row>
    <row r="142" spans="2:19" ht="14.1" customHeight="1" x14ac:dyDescent="0.25">
      <c r="B142" s="722" t="str">
        <f>Variables!D64</f>
        <v>Verification - volume</v>
      </c>
      <c r="C142" s="723"/>
      <c r="D142" s="723"/>
      <c r="E142" s="723"/>
      <c r="F142" s="724"/>
      <c r="G142" s="102">
        <f>G76</f>
        <v>2024</v>
      </c>
      <c r="H142" s="102">
        <f>H76</f>
        <v>2025</v>
      </c>
      <c r="I142" s="102" t="str">
        <f>I76</f>
        <v>Jan-Mar 2026</v>
      </c>
      <c r="J142" s="28"/>
      <c r="K142" s="28"/>
      <c r="L142" s="29"/>
      <c r="M142" s="9"/>
      <c r="N142" s="8"/>
    </row>
    <row r="143" spans="2:19" ht="14.1" customHeight="1" x14ac:dyDescent="0.25">
      <c r="B143" s="725" t="str">
        <f>B94</f>
        <v>MSF</v>
      </c>
      <c r="C143" s="726"/>
      <c r="D143" s="726"/>
      <c r="E143" s="726"/>
      <c r="F143" s="727"/>
      <c r="G143" s="190" t="str">
        <f>IF(SUM(E94:G94,E99:G99,E104:G104,E109:G109,E114:G114,E119:G119,E124:G124,E129:G129)&gt;H27,Variables!$D$65,Variables!$D$66)</f>
        <v>Okay</v>
      </c>
      <c r="H143" s="190" t="str">
        <f>IF(SUM(H94:K94,H99:K99,H104:K104,H109:K109,H114:K114,H119:K119,H124:K124,H129:K129)&gt;I27,Variables!$D$65,Variables!$D$66)</f>
        <v>Okay</v>
      </c>
      <c r="I143" s="190" t="str">
        <f>IF(SUM(L94,L99,L104,L109,L114,L119,L124,L129)&gt;K27,Variables!$D$65,Variables!$D$66)</f>
        <v>Okay</v>
      </c>
      <c r="J143" s="28"/>
      <c r="K143" s="28"/>
      <c r="L143" s="29"/>
      <c r="M143" s="9"/>
    </row>
    <row r="144" spans="2:19" ht="14.1" customHeight="1" x14ac:dyDescent="0.25">
      <c r="B144" s="728" t="str">
        <f>IF(Intro!$G$21="English",O144,P144)</f>
        <v>volume - total imports of benchmark products (Question 3)</v>
      </c>
      <c r="C144" s="729"/>
      <c r="D144" s="729"/>
      <c r="E144" s="729"/>
      <c r="F144" s="730"/>
      <c r="G144" s="190">
        <f>SUM(E94:G94,E99:G99,E104:G104,E109:G109,E114:G114,E119:G119,E124:G124,E129:G129,E134:G134)</f>
        <v>0</v>
      </c>
      <c r="H144" s="190">
        <f>SUM(H94:K94,H99:K99,H104:K104,H109:K109,H114:K114,H119:K119,H124:K124,H129:K129,H134:K134)</f>
        <v>0</v>
      </c>
      <c r="I144" s="190">
        <f>SUM(L94,L99,L104,L109,L114,L119,L124,L129,L134)</f>
        <v>0</v>
      </c>
      <c r="J144" s="28"/>
      <c r="K144" s="28"/>
      <c r="L144" s="29"/>
      <c r="M144" s="9"/>
      <c r="O144" s="9" t="s">
        <v>747</v>
      </c>
      <c r="P144" s="9" t="s">
        <v>749</v>
      </c>
    </row>
    <row r="145" spans="1:16" ht="14.1" customHeight="1" x14ac:dyDescent="0.25">
      <c r="B145" s="728" t="str">
        <f>IF(Intro!$G$21="English",O145,P145)</f>
        <v>volume - total imports (Question 1)</v>
      </c>
      <c r="C145" s="729"/>
      <c r="D145" s="729"/>
      <c r="E145" s="729"/>
      <c r="F145" s="730"/>
      <c r="G145" s="190">
        <f>H27</f>
        <v>0</v>
      </c>
      <c r="H145" s="190">
        <f>I27</f>
        <v>0</v>
      </c>
      <c r="I145" s="190">
        <f>K27</f>
        <v>0</v>
      </c>
      <c r="J145" s="28"/>
      <c r="K145" s="28"/>
      <c r="L145" s="29"/>
      <c r="M145" s="9"/>
      <c r="O145" s="9" t="s">
        <v>748</v>
      </c>
      <c r="P145" s="9" t="s">
        <v>750</v>
      </c>
    </row>
    <row r="146" spans="1:16" x14ac:dyDescent="0.25">
      <c r="B146" s="722" t="str">
        <f>Variables!D68</f>
        <v>Verification - value</v>
      </c>
      <c r="C146" s="723"/>
      <c r="D146" s="723"/>
      <c r="E146" s="723"/>
      <c r="F146" s="724"/>
      <c r="G146" s="102">
        <f>G142</f>
        <v>2024</v>
      </c>
      <c r="H146" s="102">
        <f>H142</f>
        <v>2025</v>
      </c>
      <c r="I146" s="102" t="str">
        <f>I142</f>
        <v>Jan-Mar 2026</v>
      </c>
      <c r="J146" s="28"/>
      <c r="K146" s="28"/>
      <c r="L146" s="29"/>
      <c r="M146" s="9"/>
    </row>
    <row r="147" spans="1:16" ht="14.1" customHeight="1" x14ac:dyDescent="0.25">
      <c r="B147" s="725" t="str">
        <f>B95</f>
        <v>net delivered purchase value (CAD)</v>
      </c>
      <c r="C147" s="726"/>
      <c r="D147" s="726"/>
      <c r="E147" s="726"/>
      <c r="F147" s="727"/>
      <c r="G147" s="190" t="str">
        <f>IF(SUM(E95:G95,E100:G100,E105:G105,E110:G110,E115:G115,E120:G120,E125:G125,E130:G130)&gt;H28,Variables!$D$65,Variables!$D$66)</f>
        <v>Okay</v>
      </c>
      <c r="H147" s="190" t="str">
        <f>IF(SUM(H95:K95,H100:K100,H105:K105,H110:K110,H115:K115,H120:K120,H125:K125,H130:K130)&gt;I28,Variables!$D$65,Variables!$D$66)</f>
        <v>Okay</v>
      </c>
      <c r="I147" s="190" t="str">
        <f>IF(SUM(L95,L100,L105,L110,L115,L120,L125,L130)&gt;K28,Variables!$D$65,Variables!$D$66)</f>
        <v>Okay</v>
      </c>
      <c r="J147" s="28"/>
      <c r="K147" s="28"/>
      <c r="L147" s="29"/>
      <c r="M147" s="9"/>
    </row>
    <row r="148" spans="1:16" ht="14.1" customHeight="1" x14ac:dyDescent="0.25">
      <c r="B148" s="728" t="str">
        <f>IF(Intro!$G$21="English",O148,P148)</f>
        <v>value - total imports of benchmark products (Question 3)</v>
      </c>
      <c r="C148" s="729"/>
      <c r="D148" s="729"/>
      <c r="E148" s="729"/>
      <c r="F148" s="730"/>
      <c r="G148" s="190">
        <f>SUM(E95:G95,E100:G100,E105:G105,E110:G110,E115:G115,E120:G120,E125:G125,E130:G130,E135:G135)</f>
        <v>0</v>
      </c>
      <c r="H148" s="190">
        <f>SUM(H95:K95,H100:K100,H105:K105,H110:K110,H115:K115,H120:K120,H125:K125,H130:K130,H135:K135)</f>
        <v>0</v>
      </c>
      <c r="I148" s="190">
        <f>SUM(L95,L100,L105,L110,L115,L120,L125,L130,L135)</f>
        <v>0</v>
      </c>
      <c r="J148" s="28"/>
      <c r="K148" s="28"/>
      <c r="L148" s="29"/>
      <c r="M148" s="9"/>
      <c r="O148" s="9" t="s">
        <v>751</v>
      </c>
      <c r="P148" s="9" t="s">
        <v>753</v>
      </c>
    </row>
    <row r="149" spans="1:16" ht="14.1" customHeight="1" x14ac:dyDescent="0.25">
      <c r="B149" s="728" t="str">
        <f>IF(Intro!$G$21="English",O149,P149)</f>
        <v>valeur - total imports (Question 1)</v>
      </c>
      <c r="C149" s="729"/>
      <c r="D149" s="729"/>
      <c r="E149" s="729"/>
      <c r="F149" s="730"/>
      <c r="G149" s="190">
        <f>H28</f>
        <v>0</v>
      </c>
      <c r="H149" s="190">
        <f>I28</f>
        <v>0</v>
      </c>
      <c r="I149" s="190">
        <f>K28</f>
        <v>0</v>
      </c>
      <c r="J149" s="28"/>
      <c r="K149" s="28"/>
      <c r="L149" s="29"/>
      <c r="M149" s="9"/>
      <c r="O149" s="9" t="s">
        <v>752</v>
      </c>
      <c r="P149" s="9" t="s">
        <v>754</v>
      </c>
    </row>
    <row r="150" spans="1:16" x14ac:dyDescent="0.25">
      <c r="B150" s="67"/>
      <c r="C150" s="64"/>
      <c r="D150" s="64"/>
      <c r="E150" s="64"/>
      <c r="F150" s="64"/>
      <c r="G150" s="64"/>
      <c r="H150" s="64"/>
      <c r="I150" s="64"/>
      <c r="J150" s="64"/>
      <c r="K150" s="64"/>
      <c r="L150" s="65"/>
      <c r="M150" s="9"/>
    </row>
    <row r="151" spans="1:16" s="10" customFormat="1" x14ac:dyDescent="0.25">
      <c r="A151" s="7"/>
      <c r="B151" s="79"/>
      <c r="C151" s="77"/>
      <c r="D151" s="77"/>
      <c r="E151" s="78"/>
      <c r="F151" s="78"/>
      <c r="G151" s="78"/>
      <c r="H151" s="78"/>
      <c r="I151" s="78"/>
      <c r="J151" s="78"/>
      <c r="K151" s="78"/>
      <c r="L151" s="78"/>
      <c r="M151" s="68"/>
    </row>
    <row r="152" spans="1:16" x14ac:dyDescent="0.25">
      <c r="B152" s="431" t="str">
        <f>IF(Intro!$G$21="English",O152,P152)</f>
        <v>SALES OF IMPORTS  IN CANADA OF BENCHMARK PRODUCTS</v>
      </c>
      <c r="C152" s="432"/>
      <c r="D152" s="432"/>
      <c r="E152" s="432"/>
      <c r="F152" s="432"/>
      <c r="G152" s="432"/>
      <c r="H152" s="432"/>
      <c r="I152" s="432"/>
      <c r="J152" s="432"/>
      <c r="K152" s="432"/>
      <c r="L152" s="433"/>
      <c r="M152" s="9"/>
      <c r="O152" s="90" t="s">
        <v>516</v>
      </c>
      <c r="P152" s="90" t="s">
        <v>517</v>
      </c>
    </row>
    <row r="153" spans="1:16" x14ac:dyDescent="0.25">
      <c r="B153" s="566" t="s">
        <v>17</v>
      </c>
      <c r="C153" s="567"/>
      <c r="D153" s="567"/>
      <c r="E153" s="567"/>
      <c r="F153" s="567"/>
      <c r="G153" s="567"/>
      <c r="H153" s="567"/>
      <c r="I153" s="567"/>
      <c r="J153" s="567"/>
      <c r="K153" s="567"/>
      <c r="L153" s="568"/>
      <c r="M153" s="9"/>
    </row>
    <row r="154" spans="1:16" x14ac:dyDescent="0.25">
      <c r="B154" s="15"/>
      <c r="C154" s="33"/>
      <c r="D154" s="33"/>
      <c r="E154" s="34"/>
      <c r="F154" s="34"/>
      <c r="G154" s="34"/>
      <c r="H154" s="34"/>
      <c r="I154" s="34"/>
      <c r="J154" s="34"/>
      <c r="K154" s="34"/>
      <c r="L154" s="16"/>
      <c r="M154" s="9"/>
    </row>
    <row r="155" spans="1:16" x14ac:dyDescent="0.25">
      <c r="B155" s="457" t="str">
        <f>IF(Intro!$G$21="English",O155,P155)</f>
        <v xml:space="preserve">Report the volume and value of sales of imports in Canada for each benchmark product listed below : </v>
      </c>
      <c r="C155" s="458"/>
      <c r="D155" s="458"/>
      <c r="E155" s="458"/>
      <c r="F155" s="458"/>
      <c r="G155" s="458"/>
      <c r="H155" s="458"/>
      <c r="I155" s="458"/>
      <c r="J155" s="458"/>
      <c r="K155" s="458"/>
      <c r="L155" s="459"/>
      <c r="M155" s="9"/>
      <c r="O155" s="17" t="s">
        <v>166</v>
      </c>
      <c r="P155" s="9" t="s">
        <v>409</v>
      </c>
    </row>
    <row r="156" spans="1:16" x14ac:dyDescent="0.25">
      <c r="B156" s="457" t="str">
        <f>Pro!B22</f>
        <v>Note - Only complete this question if your firm sold the goods between January 1, 2023, and March 31, 2026.</v>
      </c>
      <c r="C156" s="458"/>
      <c r="D156" s="458"/>
      <c r="E156" s="458"/>
      <c r="F156" s="458"/>
      <c r="G156" s="458"/>
      <c r="H156" s="458"/>
      <c r="I156" s="458"/>
      <c r="J156" s="458"/>
      <c r="K156" s="458"/>
      <c r="L156" s="459"/>
      <c r="M156" s="9"/>
      <c r="O156" s="17"/>
    </row>
    <row r="157" spans="1:16" x14ac:dyDescent="0.25">
      <c r="B157" s="57"/>
      <c r="C157" s="33"/>
      <c r="D157" s="33"/>
      <c r="E157" s="34"/>
      <c r="F157" s="34"/>
      <c r="G157" s="34"/>
      <c r="H157" s="34"/>
      <c r="I157" s="34"/>
      <c r="J157" s="34"/>
      <c r="K157" s="34"/>
      <c r="L157" s="16"/>
      <c r="M157" s="9"/>
      <c r="O157" s="17"/>
    </row>
    <row r="158" spans="1:16" x14ac:dyDescent="0.25">
      <c r="B158" s="708"/>
      <c r="C158" s="709"/>
      <c r="D158" s="710"/>
      <c r="E158" s="102" t="str">
        <f t="shared" ref="E158:L158" si="22">E91</f>
        <v>Q2 - 2024</v>
      </c>
      <c r="F158" s="102" t="str">
        <f t="shared" si="22"/>
        <v>Q3 - 2024</v>
      </c>
      <c r="G158" s="102" t="str">
        <f t="shared" si="22"/>
        <v>Q4 - 2024</v>
      </c>
      <c r="H158" s="102" t="str">
        <f t="shared" si="22"/>
        <v>Q1 - 2025</v>
      </c>
      <c r="I158" s="102" t="str">
        <f t="shared" si="22"/>
        <v>Q2 - 2025</v>
      </c>
      <c r="J158" s="102" t="str">
        <f t="shared" si="22"/>
        <v>Q3 - 2025</v>
      </c>
      <c r="K158" s="102" t="str">
        <f t="shared" si="22"/>
        <v>Q4 - 2025</v>
      </c>
      <c r="L158" s="113" t="str">
        <f t="shared" si="22"/>
        <v>Q1 - 2026</v>
      </c>
      <c r="M158" s="9"/>
      <c r="O158" s="17"/>
    </row>
    <row r="159" spans="1:16" x14ac:dyDescent="0.25">
      <c r="B159" s="711" t="str">
        <f>B92</f>
        <v>3/4 in. thickness (actual or nominal, commonly but not exclusively ranging from 18.0 mm to 19.5 mm), panel size ranging from 48 in. x 96 in. to 49.5 in. x97.5 in., birch or maple face, face grade C or D or equivalent, veneer core, rotary spliced or whole piece, unfinished.</v>
      </c>
      <c r="C159" s="712"/>
      <c r="D159" s="712"/>
      <c r="E159" s="712"/>
      <c r="F159" s="712"/>
      <c r="G159" s="712"/>
      <c r="H159" s="712"/>
      <c r="I159" s="712"/>
      <c r="J159" s="712"/>
      <c r="K159" s="712"/>
      <c r="L159" s="713"/>
      <c r="M159" s="9"/>
    </row>
    <row r="160" spans="1:16" x14ac:dyDescent="0.25">
      <c r="B160" s="714"/>
      <c r="C160" s="715"/>
      <c r="D160" s="715"/>
      <c r="E160" s="715"/>
      <c r="F160" s="715"/>
      <c r="G160" s="715"/>
      <c r="H160" s="715"/>
      <c r="I160" s="715"/>
      <c r="J160" s="715"/>
      <c r="K160" s="715"/>
      <c r="L160" s="716"/>
      <c r="M160" s="9"/>
    </row>
    <row r="161" spans="2:13" x14ac:dyDescent="0.25">
      <c r="B161" s="706" t="str">
        <f>IF(Intro!$G$21="English",Variables!$B$23,Variables!$C$23)</f>
        <v>MSF</v>
      </c>
      <c r="C161" s="707"/>
      <c r="D161" s="707"/>
      <c r="E161" s="114"/>
      <c r="F161" s="114"/>
      <c r="G161" s="114"/>
      <c r="H161" s="114"/>
      <c r="I161" s="114"/>
      <c r="J161" s="114"/>
      <c r="K161" s="114"/>
      <c r="L161" s="115"/>
      <c r="M161" s="9"/>
    </row>
    <row r="162" spans="2:13" x14ac:dyDescent="0.25">
      <c r="B162" s="706" t="str">
        <f>IF(Intro!G$21="English","net delivered selling value (CAD)","valeur de vente nette rendue (CAD)")</f>
        <v>net delivered selling value (CAD)</v>
      </c>
      <c r="C162" s="707"/>
      <c r="D162" s="707"/>
      <c r="E162" s="114"/>
      <c r="F162" s="114"/>
      <c r="G162" s="114"/>
      <c r="H162" s="114"/>
      <c r="I162" s="114"/>
      <c r="J162" s="114"/>
      <c r="K162" s="114"/>
      <c r="L162" s="115"/>
      <c r="M162" s="9"/>
    </row>
    <row r="163" spans="2:13" x14ac:dyDescent="0.25">
      <c r="B163" s="706" t="str">
        <f>"$ / "&amp;IF(Intro!$G$21="English",Variables!$B$24,Variables!$C$24)</f>
        <v>$ / MSF</v>
      </c>
      <c r="C163" s="707"/>
      <c r="D163" s="707"/>
      <c r="E163" s="390" t="str">
        <f t="shared" ref="E163:L163" si="23">IF(E161=0,"-",E162/E161)</f>
        <v>-</v>
      </c>
      <c r="F163" s="390" t="str">
        <f t="shared" si="23"/>
        <v>-</v>
      </c>
      <c r="G163" s="390" t="str">
        <f t="shared" si="23"/>
        <v>-</v>
      </c>
      <c r="H163" s="390" t="str">
        <f t="shared" si="23"/>
        <v>-</v>
      </c>
      <c r="I163" s="390" t="str">
        <f t="shared" si="23"/>
        <v>-</v>
      </c>
      <c r="J163" s="390" t="str">
        <f t="shared" si="23"/>
        <v>-</v>
      </c>
      <c r="K163" s="390" t="str">
        <f t="shared" si="23"/>
        <v>-</v>
      </c>
      <c r="L163" s="392" t="str">
        <f t="shared" si="23"/>
        <v>-</v>
      </c>
      <c r="M163" s="9"/>
    </row>
    <row r="164" spans="2:13" x14ac:dyDescent="0.25">
      <c r="B164" s="711" t="str">
        <f>B98</f>
        <v>3/4 in. thickness (actual or nominal, commonly but not exclusively ranging from 18.0 mm to 19.5 mm), panel size ranging from 48 in. x 96 in. to 49.5 in. x 97.5 in., birch or maple face, face grade C or D or equivalent, veneer core, rotary spliced or whole piece, UV coated on 2 sides.</v>
      </c>
      <c r="C164" s="712"/>
      <c r="D164" s="712"/>
      <c r="E164" s="712"/>
      <c r="F164" s="712"/>
      <c r="G164" s="712"/>
      <c r="H164" s="712"/>
      <c r="I164" s="712"/>
      <c r="J164" s="712"/>
      <c r="K164" s="712"/>
      <c r="L164" s="713"/>
      <c r="M164" s="9"/>
    </row>
    <row r="165" spans="2:13" x14ac:dyDescent="0.25">
      <c r="B165" s="714"/>
      <c r="C165" s="715"/>
      <c r="D165" s="715"/>
      <c r="E165" s="715"/>
      <c r="F165" s="715"/>
      <c r="G165" s="715"/>
      <c r="H165" s="715"/>
      <c r="I165" s="715"/>
      <c r="J165" s="715"/>
      <c r="K165" s="715"/>
      <c r="L165" s="716"/>
      <c r="M165" s="9"/>
    </row>
    <row r="166" spans="2:13" x14ac:dyDescent="0.25">
      <c r="B166" s="706" t="str">
        <f>IF(Intro!$G$21="English",Variables!$B$23,Variables!$C$23)</f>
        <v>MSF</v>
      </c>
      <c r="C166" s="707"/>
      <c r="D166" s="707"/>
      <c r="E166" s="114"/>
      <c r="F166" s="114"/>
      <c r="G166" s="114"/>
      <c r="H166" s="114"/>
      <c r="I166" s="114"/>
      <c r="J166" s="114"/>
      <c r="K166" s="114"/>
      <c r="L166" s="115"/>
      <c r="M166" s="9"/>
    </row>
    <row r="167" spans="2:13" x14ac:dyDescent="0.25">
      <c r="B167" s="706" t="str">
        <f>IF(Intro!G$21="English","net delivered selling value (CAD)","valeur de vente nette rendue (CAD)")</f>
        <v>net delivered selling value (CAD)</v>
      </c>
      <c r="C167" s="707"/>
      <c r="D167" s="707"/>
      <c r="E167" s="114"/>
      <c r="F167" s="114"/>
      <c r="G167" s="114"/>
      <c r="H167" s="114"/>
      <c r="I167" s="114"/>
      <c r="J167" s="114"/>
      <c r="K167" s="114"/>
      <c r="L167" s="115"/>
      <c r="M167" s="9"/>
    </row>
    <row r="168" spans="2:13" x14ac:dyDescent="0.25">
      <c r="B168" s="706" t="str">
        <f>"$ / "&amp;IF(Intro!$G$21="English",Variables!$B$24,Variables!$C$24)</f>
        <v>$ / MSF</v>
      </c>
      <c r="C168" s="707"/>
      <c r="D168" s="707"/>
      <c r="E168" s="390" t="str">
        <f>IF(E166=0,"-",E167/E166)</f>
        <v>-</v>
      </c>
      <c r="F168" s="390" t="str">
        <f t="shared" ref="F168:L168" si="24">IF(F166=0,"-",F167/F166)</f>
        <v>-</v>
      </c>
      <c r="G168" s="390" t="str">
        <f t="shared" si="24"/>
        <v>-</v>
      </c>
      <c r="H168" s="390" t="str">
        <f t="shared" si="24"/>
        <v>-</v>
      </c>
      <c r="I168" s="390" t="str">
        <f t="shared" si="24"/>
        <v>-</v>
      </c>
      <c r="J168" s="390" t="str">
        <f t="shared" si="24"/>
        <v>-</v>
      </c>
      <c r="K168" s="390" t="str">
        <f t="shared" si="24"/>
        <v>-</v>
      </c>
      <c r="L168" s="392" t="str">
        <f t="shared" si="24"/>
        <v>-</v>
      </c>
      <c r="M168" s="9"/>
    </row>
    <row r="169" spans="2:13" x14ac:dyDescent="0.25">
      <c r="B169" s="711" t="str">
        <f>B103</f>
        <v>3/4 in. thickness (actual or nominal, commonly but not exclusively ranging from 18.0 mm to 19.5 mm), panel size ranging from 48 in. x 96 in. to 49.5 in. x 97.5 in., birch or maple face, face grade A or B or equivalent, veneer core, rotary spliced or whole piece, unfinished.</v>
      </c>
      <c r="C169" s="712"/>
      <c r="D169" s="712"/>
      <c r="E169" s="712"/>
      <c r="F169" s="712"/>
      <c r="G169" s="712"/>
      <c r="H169" s="712"/>
      <c r="I169" s="712"/>
      <c r="J169" s="712"/>
      <c r="K169" s="712"/>
      <c r="L169" s="713"/>
      <c r="M169" s="9"/>
    </row>
    <row r="170" spans="2:13" x14ac:dyDescent="0.25">
      <c r="B170" s="714"/>
      <c r="C170" s="715"/>
      <c r="D170" s="715"/>
      <c r="E170" s="715"/>
      <c r="F170" s="715"/>
      <c r="G170" s="715"/>
      <c r="H170" s="715"/>
      <c r="I170" s="715"/>
      <c r="J170" s="715"/>
      <c r="K170" s="715"/>
      <c r="L170" s="716"/>
      <c r="M170" s="9"/>
    </row>
    <row r="171" spans="2:13" x14ac:dyDescent="0.25">
      <c r="B171" s="706" t="str">
        <f>IF(Intro!$G$21="English",Variables!$B$23,Variables!$C$23)</f>
        <v>MSF</v>
      </c>
      <c r="C171" s="707"/>
      <c r="D171" s="707"/>
      <c r="E171" s="114"/>
      <c r="F171" s="114"/>
      <c r="G171" s="114"/>
      <c r="H171" s="114"/>
      <c r="I171" s="114"/>
      <c r="J171" s="114"/>
      <c r="K171" s="114"/>
      <c r="L171" s="115"/>
      <c r="M171" s="9"/>
    </row>
    <row r="172" spans="2:13" x14ac:dyDescent="0.25">
      <c r="B172" s="706" t="str">
        <f>IF(Intro!G$21="English","net delivered selling value (CAD)","valeur de vente nette rendue (CAD)")</f>
        <v>net delivered selling value (CAD)</v>
      </c>
      <c r="C172" s="707"/>
      <c r="D172" s="707"/>
      <c r="E172" s="114"/>
      <c r="F172" s="114"/>
      <c r="G172" s="114"/>
      <c r="H172" s="114"/>
      <c r="I172" s="114"/>
      <c r="J172" s="114"/>
      <c r="K172" s="114"/>
      <c r="L172" s="115"/>
      <c r="M172" s="9"/>
    </row>
    <row r="173" spans="2:13" x14ac:dyDescent="0.25">
      <c r="B173" s="706" t="str">
        <f>"$ / "&amp;IF(Intro!$G$21="English",Variables!$B$24,Variables!$C$24)</f>
        <v>$ / MSF</v>
      </c>
      <c r="C173" s="707"/>
      <c r="D173" s="707"/>
      <c r="E173" s="390" t="str">
        <f>IF(E171=0,"-",E172/E171)</f>
        <v>-</v>
      </c>
      <c r="F173" s="390" t="str">
        <f t="shared" ref="F173:L173" si="25">IF(F171=0,"-",F172/F171)</f>
        <v>-</v>
      </c>
      <c r="G173" s="390" t="str">
        <f t="shared" si="25"/>
        <v>-</v>
      </c>
      <c r="H173" s="390" t="str">
        <f t="shared" si="25"/>
        <v>-</v>
      </c>
      <c r="I173" s="390" t="str">
        <f t="shared" si="25"/>
        <v>-</v>
      </c>
      <c r="J173" s="390" t="str">
        <f t="shared" si="25"/>
        <v>-</v>
      </c>
      <c r="K173" s="390" t="str">
        <f t="shared" si="25"/>
        <v>-</v>
      </c>
      <c r="L173" s="392" t="str">
        <f t="shared" si="25"/>
        <v>-</v>
      </c>
      <c r="M173" s="9"/>
    </row>
    <row r="174" spans="2:13" x14ac:dyDescent="0.25">
      <c r="B174" s="711" t="str">
        <f>B108</f>
        <v>3/4 in. thickness (actual or nominal, commonly but not exclusively ranging from 18.0 mm to 19.5 mm), panel size ranging from 48 in. x 96 in. to 49.5 in. x 97.5 in., birch or maple face, face grade A or B or equivalent, veneer core, rotary spliced or whole piece, UV coated on 2 sides.</v>
      </c>
      <c r="C174" s="712"/>
      <c r="D174" s="712"/>
      <c r="E174" s="712"/>
      <c r="F174" s="712"/>
      <c r="G174" s="712"/>
      <c r="H174" s="712"/>
      <c r="I174" s="712"/>
      <c r="J174" s="712"/>
      <c r="K174" s="712"/>
      <c r="L174" s="713"/>
      <c r="M174" s="9"/>
    </row>
    <row r="175" spans="2:13" x14ac:dyDescent="0.25">
      <c r="B175" s="714"/>
      <c r="C175" s="715"/>
      <c r="D175" s="715"/>
      <c r="E175" s="715"/>
      <c r="F175" s="715"/>
      <c r="G175" s="715"/>
      <c r="H175" s="715"/>
      <c r="I175" s="715"/>
      <c r="J175" s="715"/>
      <c r="K175" s="715"/>
      <c r="L175" s="716"/>
      <c r="M175" s="9"/>
    </row>
    <row r="176" spans="2:13" x14ac:dyDescent="0.25">
      <c r="B176" s="706" t="str">
        <f>IF(Intro!$G$21="English",Variables!$B$23,Variables!$C$23)</f>
        <v>MSF</v>
      </c>
      <c r="C176" s="707"/>
      <c r="D176" s="707"/>
      <c r="E176" s="114"/>
      <c r="F176" s="114"/>
      <c r="G176" s="114"/>
      <c r="H176" s="114"/>
      <c r="I176" s="114"/>
      <c r="J176" s="114"/>
      <c r="K176" s="114"/>
      <c r="L176" s="115"/>
      <c r="M176" s="9"/>
    </row>
    <row r="177" spans="2:13" x14ac:dyDescent="0.25">
      <c r="B177" s="706" t="str">
        <f>IF(Intro!G$21="English","net delivered selling value (CAD)","valeur de vente nette rendue (CAD)")</f>
        <v>net delivered selling value (CAD)</v>
      </c>
      <c r="C177" s="707"/>
      <c r="D177" s="707"/>
      <c r="E177" s="114"/>
      <c r="F177" s="114"/>
      <c r="G177" s="114"/>
      <c r="H177" s="114"/>
      <c r="I177" s="114"/>
      <c r="J177" s="114"/>
      <c r="K177" s="114"/>
      <c r="L177" s="115"/>
      <c r="M177" s="9"/>
    </row>
    <row r="178" spans="2:13" x14ac:dyDescent="0.25">
      <c r="B178" s="706" t="str">
        <f>"$ / "&amp;IF(Intro!$G$21="English",Variables!$B$24,Variables!$C$24)</f>
        <v>$ / MSF</v>
      </c>
      <c r="C178" s="707"/>
      <c r="D178" s="707"/>
      <c r="E178" s="390" t="str">
        <f>IF(E176=0,"-",E177/E176)</f>
        <v>-</v>
      </c>
      <c r="F178" s="390" t="str">
        <f t="shared" ref="F178:L178" si="26">IF(F176=0,"-",F177/F176)</f>
        <v>-</v>
      </c>
      <c r="G178" s="390" t="str">
        <f t="shared" si="26"/>
        <v>-</v>
      </c>
      <c r="H178" s="390" t="str">
        <f t="shared" si="26"/>
        <v>-</v>
      </c>
      <c r="I178" s="390" t="str">
        <f t="shared" si="26"/>
        <v>-</v>
      </c>
      <c r="J178" s="390" t="str">
        <f t="shared" si="26"/>
        <v>-</v>
      </c>
      <c r="K178" s="390" t="str">
        <f t="shared" si="26"/>
        <v>-</v>
      </c>
      <c r="L178" s="392" t="str">
        <f t="shared" si="26"/>
        <v>-</v>
      </c>
      <c r="M178" s="9"/>
    </row>
    <row r="179" spans="2:13" x14ac:dyDescent="0.25">
      <c r="B179" s="711" t="str">
        <f>B113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179" s="712"/>
      <c r="D179" s="712"/>
      <c r="E179" s="712"/>
      <c r="F179" s="712"/>
      <c r="G179" s="712"/>
      <c r="H179" s="712"/>
      <c r="I179" s="712"/>
      <c r="J179" s="712"/>
      <c r="K179" s="712"/>
      <c r="L179" s="713"/>
      <c r="M179" s="9"/>
    </row>
    <row r="180" spans="2:13" ht="33" customHeight="1" x14ac:dyDescent="0.25">
      <c r="B180" s="714"/>
      <c r="C180" s="715"/>
      <c r="D180" s="715"/>
      <c r="E180" s="715"/>
      <c r="F180" s="715"/>
      <c r="G180" s="715"/>
      <c r="H180" s="715"/>
      <c r="I180" s="715"/>
      <c r="J180" s="715"/>
      <c r="K180" s="715"/>
      <c r="L180" s="716"/>
      <c r="M180" s="9"/>
    </row>
    <row r="181" spans="2:13" x14ac:dyDescent="0.25">
      <c r="B181" s="706" t="str">
        <f>IF(Intro!$G$21="English",Variables!$B$23,Variables!$C$23)</f>
        <v>MSF</v>
      </c>
      <c r="C181" s="707"/>
      <c r="D181" s="707"/>
      <c r="E181" s="114"/>
      <c r="F181" s="114"/>
      <c r="G181" s="114"/>
      <c r="H181" s="114"/>
      <c r="I181" s="114"/>
      <c r="J181" s="114"/>
      <c r="K181" s="114"/>
      <c r="L181" s="115"/>
      <c r="M181" s="9"/>
    </row>
    <row r="182" spans="2:13" x14ac:dyDescent="0.25">
      <c r="B182" s="706" t="str">
        <f>IF(Intro!G$21="English","net delivered selling value (CAD)","valeur de vente nette rendue (CAD)")</f>
        <v>net delivered selling value (CAD)</v>
      </c>
      <c r="C182" s="707"/>
      <c r="D182" s="707"/>
      <c r="E182" s="114"/>
      <c r="F182" s="114"/>
      <c r="G182" s="114"/>
      <c r="H182" s="114"/>
      <c r="I182" s="114"/>
      <c r="J182" s="114"/>
      <c r="K182" s="114"/>
      <c r="L182" s="115"/>
      <c r="M182" s="9"/>
    </row>
    <row r="183" spans="2:13" x14ac:dyDescent="0.25">
      <c r="B183" s="706" t="str">
        <f>"$ / "&amp;IF(Intro!$G$21="English",Variables!$B$24,Variables!$C$24)</f>
        <v>$ / MSF</v>
      </c>
      <c r="C183" s="707"/>
      <c r="D183" s="707"/>
      <c r="E183" s="390" t="str">
        <f>IF(E181=0,"-",E182/E181)</f>
        <v>-</v>
      </c>
      <c r="F183" s="390" t="str">
        <f t="shared" ref="F183:L183" si="27">IF(F181=0,"-",F182/F181)</f>
        <v>-</v>
      </c>
      <c r="G183" s="390" t="str">
        <f t="shared" si="27"/>
        <v>-</v>
      </c>
      <c r="H183" s="390" t="str">
        <f t="shared" si="27"/>
        <v>-</v>
      </c>
      <c r="I183" s="390" t="str">
        <f t="shared" si="27"/>
        <v>-</v>
      </c>
      <c r="J183" s="390" t="str">
        <f t="shared" si="27"/>
        <v>-</v>
      </c>
      <c r="K183" s="390" t="str">
        <f t="shared" si="27"/>
        <v>-</v>
      </c>
      <c r="L183" s="392" t="str">
        <f t="shared" si="27"/>
        <v>-</v>
      </c>
      <c r="M183" s="9"/>
    </row>
    <row r="184" spans="2:13" x14ac:dyDescent="0.25">
      <c r="B184" s="711" t="str">
        <f>B118</f>
        <v>1/2 in. thickness (actual or nominal, commonly but not exclusively ranging from 12.0 mm to 12.7 mm), panel size ranging from 48 in. x 96 in. to 49.5 in. x 97.5 in., birch or maple face, face grade C or D or equivalent, veneer core, rotary spliced or whole piece, unfinished.</v>
      </c>
      <c r="C184" s="712"/>
      <c r="D184" s="712"/>
      <c r="E184" s="712"/>
      <c r="F184" s="712"/>
      <c r="G184" s="712"/>
      <c r="H184" s="712"/>
      <c r="I184" s="712"/>
      <c r="J184" s="712"/>
      <c r="K184" s="712"/>
      <c r="L184" s="713"/>
      <c r="M184" s="9"/>
    </row>
    <row r="185" spans="2:13" x14ac:dyDescent="0.25">
      <c r="B185" s="714"/>
      <c r="C185" s="715"/>
      <c r="D185" s="715"/>
      <c r="E185" s="715"/>
      <c r="F185" s="715"/>
      <c r="G185" s="715"/>
      <c r="H185" s="715"/>
      <c r="I185" s="715"/>
      <c r="J185" s="715"/>
      <c r="K185" s="715"/>
      <c r="L185" s="716"/>
      <c r="M185" s="9"/>
    </row>
    <row r="186" spans="2:13" x14ac:dyDescent="0.25">
      <c r="B186" s="706" t="str">
        <f>IF(Intro!$G$21="English",Variables!$B$23,Variables!$C$23)</f>
        <v>MSF</v>
      </c>
      <c r="C186" s="707"/>
      <c r="D186" s="707"/>
      <c r="E186" s="114"/>
      <c r="F186" s="114"/>
      <c r="G186" s="114"/>
      <c r="H186" s="114"/>
      <c r="I186" s="114"/>
      <c r="J186" s="114"/>
      <c r="K186" s="114"/>
      <c r="L186" s="115"/>
      <c r="M186" s="9"/>
    </row>
    <row r="187" spans="2:13" x14ac:dyDescent="0.25">
      <c r="B187" s="706" t="str">
        <f>IF(Intro!G$21="English","net delivered selling value (CAD)","valeur de vente nette rendue (CAD)")</f>
        <v>net delivered selling value (CAD)</v>
      </c>
      <c r="C187" s="707"/>
      <c r="D187" s="707"/>
      <c r="E187" s="114"/>
      <c r="F187" s="114"/>
      <c r="G187" s="114"/>
      <c r="H187" s="114"/>
      <c r="I187" s="114"/>
      <c r="J187" s="114"/>
      <c r="K187" s="114"/>
      <c r="L187" s="115"/>
      <c r="M187" s="9"/>
    </row>
    <row r="188" spans="2:13" x14ac:dyDescent="0.25">
      <c r="B188" s="706" t="str">
        <f>"$ / "&amp;IF(Intro!$G$21="English",Variables!$B$24,Variables!$C$24)</f>
        <v>$ / MSF</v>
      </c>
      <c r="C188" s="707"/>
      <c r="D188" s="707"/>
      <c r="E188" s="390" t="str">
        <f>IF(E186=0,"-",E187/E186)</f>
        <v>-</v>
      </c>
      <c r="F188" s="390" t="str">
        <f t="shared" ref="F188:L188" si="28">IF(F186=0,"-",F187/F186)</f>
        <v>-</v>
      </c>
      <c r="G188" s="390" t="str">
        <f t="shared" si="28"/>
        <v>-</v>
      </c>
      <c r="H188" s="390" t="str">
        <f t="shared" si="28"/>
        <v>-</v>
      </c>
      <c r="I188" s="390" t="str">
        <f t="shared" si="28"/>
        <v>-</v>
      </c>
      <c r="J188" s="390" t="str">
        <f t="shared" si="28"/>
        <v>-</v>
      </c>
      <c r="K188" s="390" t="str">
        <f t="shared" si="28"/>
        <v>-</v>
      </c>
      <c r="L188" s="392" t="str">
        <f t="shared" si="28"/>
        <v>-</v>
      </c>
      <c r="M188" s="9"/>
    </row>
    <row r="189" spans="2:13" x14ac:dyDescent="0.25">
      <c r="B189" s="711" t="str">
        <f>B123</f>
        <v>1/2 in. thickness (actual or nominal, commonly but not exclusively ranging from 12.0 mm to 12.7 mm), panel size ranging from 48 in. x 96 in. to 49.5 in. x 97.5 in., birch or maple face, face grade A or B or equivalent, veneer core, rotary spliced or whole piece, unfinished.</v>
      </c>
      <c r="C189" s="712"/>
      <c r="D189" s="712"/>
      <c r="E189" s="712"/>
      <c r="F189" s="712"/>
      <c r="G189" s="712"/>
      <c r="H189" s="712"/>
      <c r="I189" s="712"/>
      <c r="J189" s="712"/>
      <c r="K189" s="712"/>
      <c r="L189" s="713"/>
      <c r="M189" s="9"/>
    </row>
    <row r="190" spans="2:13" x14ac:dyDescent="0.25">
      <c r="B190" s="714"/>
      <c r="C190" s="715"/>
      <c r="D190" s="715"/>
      <c r="E190" s="715"/>
      <c r="F190" s="715"/>
      <c r="G190" s="715"/>
      <c r="H190" s="715"/>
      <c r="I190" s="715"/>
      <c r="J190" s="715"/>
      <c r="K190" s="715"/>
      <c r="L190" s="716"/>
      <c r="M190" s="9"/>
    </row>
    <row r="191" spans="2:13" x14ac:dyDescent="0.25">
      <c r="B191" s="706" t="str">
        <f>IF(Intro!$G$21="English",Variables!$B$23,Variables!$C$23)</f>
        <v>MSF</v>
      </c>
      <c r="C191" s="707"/>
      <c r="D191" s="707"/>
      <c r="E191" s="114"/>
      <c r="F191" s="114"/>
      <c r="G191" s="114"/>
      <c r="H191" s="114"/>
      <c r="I191" s="114"/>
      <c r="J191" s="114"/>
      <c r="K191" s="114"/>
      <c r="L191" s="115"/>
      <c r="M191" s="9"/>
    </row>
    <row r="192" spans="2:13" x14ac:dyDescent="0.25">
      <c r="B192" s="706" t="str">
        <f>IF(Intro!G$21="English","net delivered selling value (CAD)","valeur de vente nette rendue (CAD)")</f>
        <v>net delivered selling value (CAD)</v>
      </c>
      <c r="C192" s="707"/>
      <c r="D192" s="707"/>
      <c r="E192" s="114"/>
      <c r="F192" s="114"/>
      <c r="G192" s="114"/>
      <c r="H192" s="114"/>
      <c r="I192" s="114"/>
      <c r="J192" s="114"/>
      <c r="K192" s="114"/>
      <c r="L192" s="115"/>
      <c r="M192" s="9"/>
    </row>
    <row r="193" spans="2:19" x14ac:dyDescent="0.25">
      <c r="B193" s="706" t="str">
        <f>"$ / "&amp;IF(Intro!$G$21="English",Variables!$B$24,Variables!$C$24)</f>
        <v>$ / MSF</v>
      </c>
      <c r="C193" s="707"/>
      <c r="D193" s="707"/>
      <c r="E193" s="390" t="str">
        <f>IF(E191=0,"-",E192/E191)</f>
        <v>-</v>
      </c>
      <c r="F193" s="390" t="str">
        <f t="shared" ref="F193:L193" si="29">IF(F191=0,"-",F192/F191)</f>
        <v>-</v>
      </c>
      <c r="G193" s="390" t="str">
        <f t="shared" si="29"/>
        <v>-</v>
      </c>
      <c r="H193" s="390" t="str">
        <f t="shared" si="29"/>
        <v>-</v>
      </c>
      <c r="I193" s="390" t="str">
        <f t="shared" si="29"/>
        <v>-</v>
      </c>
      <c r="J193" s="390" t="str">
        <f t="shared" si="29"/>
        <v>-</v>
      </c>
      <c r="K193" s="390" t="str">
        <f t="shared" si="29"/>
        <v>-</v>
      </c>
      <c r="L193" s="392" t="str">
        <f t="shared" si="29"/>
        <v>-</v>
      </c>
      <c r="M193" s="9"/>
    </row>
    <row r="194" spans="2:19" x14ac:dyDescent="0.25">
      <c r="B194" s="711" t="str">
        <f>B128</f>
        <v>5/8 in. thickness (actual or nominal, commonly but not exclusively ranging from 15.0 mm to 15.9 mm), panel size ranging from 48 in. x 96 in. to 49.5 in. x 97.5 in., birch or maple face, face grade C or D or equivalent, veneer core, rotary spliced or whole piece, UV coated on 2 sides.</v>
      </c>
      <c r="C194" s="712"/>
      <c r="D194" s="712"/>
      <c r="E194" s="712"/>
      <c r="F194" s="712"/>
      <c r="G194" s="712"/>
      <c r="H194" s="712"/>
      <c r="I194" s="712"/>
      <c r="J194" s="712"/>
      <c r="K194" s="712"/>
      <c r="L194" s="713"/>
      <c r="M194" s="9"/>
    </row>
    <row r="195" spans="2:19" x14ac:dyDescent="0.25">
      <c r="B195" s="714"/>
      <c r="C195" s="715"/>
      <c r="D195" s="715"/>
      <c r="E195" s="715"/>
      <c r="F195" s="715"/>
      <c r="G195" s="715"/>
      <c r="H195" s="715"/>
      <c r="I195" s="715"/>
      <c r="J195" s="715"/>
      <c r="K195" s="715"/>
      <c r="L195" s="716"/>
      <c r="M195" s="9"/>
    </row>
    <row r="196" spans="2:19" x14ac:dyDescent="0.25">
      <c r="B196" s="706" t="str">
        <f>IF(Intro!$G$21="English",Variables!$B$23,Variables!$C$23)</f>
        <v>MSF</v>
      </c>
      <c r="C196" s="707"/>
      <c r="D196" s="707"/>
      <c r="E196" s="114"/>
      <c r="F196" s="114"/>
      <c r="G196" s="114"/>
      <c r="H196" s="114"/>
      <c r="I196" s="114"/>
      <c r="J196" s="114"/>
      <c r="K196" s="114"/>
      <c r="L196" s="115"/>
      <c r="M196" s="9"/>
    </row>
    <row r="197" spans="2:19" x14ac:dyDescent="0.25">
      <c r="B197" s="706" t="str">
        <f>IF(Intro!G$21="English","net delivered selling value (CAD)","valeur de vente nette rendue (CAD)")</f>
        <v>net delivered selling value (CAD)</v>
      </c>
      <c r="C197" s="707"/>
      <c r="D197" s="707"/>
      <c r="E197" s="114"/>
      <c r="F197" s="114"/>
      <c r="G197" s="114"/>
      <c r="H197" s="114"/>
      <c r="I197" s="114"/>
      <c r="J197" s="114"/>
      <c r="K197" s="114"/>
      <c r="L197" s="115"/>
      <c r="M197" s="9"/>
    </row>
    <row r="198" spans="2:19" x14ac:dyDescent="0.25">
      <c r="B198" s="706" t="str">
        <f>"$ / "&amp;IF(Intro!$G$21="English",Variables!$B$24,Variables!$C$24)</f>
        <v>$ / MSF</v>
      </c>
      <c r="C198" s="707"/>
      <c r="D198" s="707"/>
      <c r="E198" s="390" t="str">
        <f>IF(E196=0,"-",E197/E196)</f>
        <v>-</v>
      </c>
      <c r="F198" s="390" t="str">
        <f t="shared" ref="F198:L198" si="30">IF(F196=0,"-",F197/F196)</f>
        <v>-</v>
      </c>
      <c r="G198" s="390" t="str">
        <f t="shared" si="30"/>
        <v>-</v>
      </c>
      <c r="H198" s="390" t="str">
        <f t="shared" si="30"/>
        <v>-</v>
      </c>
      <c r="I198" s="390" t="str">
        <f t="shared" si="30"/>
        <v>-</v>
      </c>
      <c r="J198" s="390" t="str">
        <f t="shared" si="30"/>
        <v>-</v>
      </c>
      <c r="K198" s="390" t="str">
        <f t="shared" si="30"/>
        <v>-</v>
      </c>
      <c r="L198" s="392" t="str">
        <f t="shared" si="30"/>
        <v>-</v>
      </c>
      <c r="M198" s="9"/>
    </row>
    <row r="199" spans="2:19" x14ac:dyDescent="0.25">
      <c r="B199" s="711" t="str">
        <f>B133</f>
        <v>1/4 in. thickness (actual or nominal, commonly but not exclusively ranging from 4.7 mm to 6.4 mm), panel size ranging from 48 in. x 96 in. to 49.5 in. x 97.5 in., birch or maple face, face grade C or D or equivalent, veneer core, rotary spliced or whole piece, unfinished.</v>
      </c>
      <c r="C199" s="712"/>
      <c r="D199" s="712"/>
      <c r="E199" s="712"/>
      <c r="F199" s="712"/>
      <c r="G199" s="712"/>
      <c r="H199" s="712"/>
      <c r="I199" s="712"/>
      <c r="J199" s="712"/>
      <c r="K199" s="712"/>
      <c r="L199" s="713"/>
      <c r="M199" s="9"/>
    </row>
    <row r="200" spans="2:19" x14ac:dyDescent="0.25">
      <c r="B200" s="714"/>
      <c r="C200" s="715"/>
      <c r="D200" s="715"/>
      <c r="E200" s="715"/>
      <c r="F200" s="715"/>
      <c r="G200" s="715"/>
      <c r="H200" s="715"/>
      <c r="I200" s="715"/>
      <c r="J200" s="715"/>
      <c r="K200" s="715"/>
      <c r="L200" s="716"/>
      <c r="M200" s="9"/>
    </row>
    <row r="201" spans="2:19" x14ac:dyDescent="0.25">
      <c r="B201" s="706" t="str">
        <f>IF(Intro!$G$21="English",Variables!$B$23,Variables!$C$23)</f>
        <v>MSF</v>
      </c>
      <c r="C201" s="707"/>
      <c r="D201" s="707"/>
      <c r="E201" s="114"/>
      <c r="F201" s="114"/>
      <c r="G201" s="114"/>
      <c r="H201" s="114"/>
      <c r="I201" s="114"/>
      <c r="J201" s="114"/>
      <c r="K201" s="114"/>
      <c r="L201" s="115"/>
      <c r="M201" s="9"/>
    </row>
    <row r="202" spans="2:19" x14ac:dyDescent="0.25">
      <c r="B202" s="706" t="str">
        <f>IF(Intro!G$21="English","net delivered selling value (CAD)","valeur de vente nette rendue (CAD)")</f>
        <v>net delivered selling value (CAD)</v>
      </c>
      <c r="C202" s="707"/>
      <c r="D202" s="707"/>
      <c r="E202" s="114"/>
      <c r="F202" s="114"/>
      <c r="G202" s="114"/>
      <c r="H202" s="114"/>
      <c r="I202" s="114"/>
      <c r="J202" s="114"/>
      <c r="K202" s="114"/>
      <c r="L202" s="115"/>
      <c r="M202" s="9"/>
    </row>
    <row r="203" spans="2:19" x14ac:dyDescent="0.25">
      <c r="B203" s="706" t="str">
        <f>"$ / "&amp;IF(Intro!$G$21="English",Variables!$B$24,Variables!$C$24)</f>
        <v>$ / MSF</v>
      </c>
      <c r="C203" s="707"/>
      <c r="D203" s="707"/>
      <c r="E203" s="390" t="str">
        <f>IF(E201=0,"-",E202/E201)</f>
        <v>-</v>
      </c>
      <c r="F203" s="390" t="str">
        <f t="shared" ref="F203:L203" si="31">IF(F201=0,"-",F202/F201)</f>
        <v>-</v>
      </c>
      <c r="G203" s="390" t="str">
        <f t="shared" si="31"/>
        <v>-</v>
      </c>
      <c r="H203" s="390" t="str">
        <f t="shared" si="31"/>
        <v>-</v>
      </c>
      <c r="I203" s="390" t="str">
        <f t="shared" si="31"/>
        <v>-</v>
      </c>
      <c r="J203" s="390" t="str">
        <f t="shared" si="31"/>
        <v>-</v>
      </c>
      <c r="K203" s="390" t="str">
        <f t="shared" si="31"/>
        <v>-</v>
      </c>
      <c r="L203" s="392" t="str">
        <f t="shared" si="31"/>
        <v>-</v>
      </c>
      <c r="M203" s="9"/>
    </row>
    <row r="204" spans="2:19" x14ac:dyDescent="0.25">
      <c r="B204" s="57"/>
      <c r="C204" s="58"/>
      <c r="D204" s="58"/>
      <c r="E204" s="28"/>
      <c r="F204" s="28"/>
      <c r="G204" s="28"/>
      <c r="H204" s="28"/>
      <c r="I204" s="28"/>
      <c r="J204" s="28"/>
      <c r="K204" s="28"/>
      <c r="L204" s="29"/>
      <c r="M204" s="9"/>
    </row>
    <row r="205" spans="2:19" x14ac:dyDescent="0.25">
      <c r="B205" s="428" t="str">
        <f>IF(Intro!$G$21="English",O205,P205)</f>
        <v>In the table below, “Error” means that the total sales of your firm's benchmark products exceed your firm's total import sales for that period. Therefore, please modify the above data if necessary. The table below compares sum of quarterly sales volume and value of benchmark products (Question 4) to the annual domestic sales volume and value (Question 1). For Q2-Q4 2024, the table compares the sum of quarterly sales to the 2024 annual sales.</v>
      </c>
      <c r="C205" s="429"/>
      <c r="D205" s="429"/>
      <c r="E205" s="429"/>
      <c r="F205" s="429"/>
      <c r="G205" s="429"/>
      <c r="H205" s="429"/>
      <c r="I205" s="429"/>
      <c r="J205" s="429"/>
      <c r="K205" s="429"/>
      <c r="L205" s="430"/>
      <c r="M205" s="9"/>
      <c r="O205" s="9" t="s">
        <v>739</v>
      </c>
      <c r="P205" s="9" t="s">
        <v>745</v>
      </c>
      <c r="Q205" s="36"/>
      <c r="R205" s="36"/>
      <c r="S205" s="36"/>
    </row>
    <row r="206" spans="2:19" ht="34.5" customHeight="1" x14ac:dyDescent="0.25">
      <c r="B206" s="428"/>
      <c r="C206" s="429"/>
      <c r="D206" s="429"/>
      <c r="E206" s="429"/>
      <c r="F206" s="429"/>
      <c r="G206" s="429"/>
      <c r="H206" s="429"/>
      <c r="I206" s="429"/>
      <c r="J206" s="429"/>
      <c r="K206" s="429"/>
      <c r="L206" s="430"/>
      <c r="M206" s="9"/>
      <c r="O206" s="36"/>
      <c r="P206" s="36"/>
      <c r="Q206" s="36"/>
      <c r="R206" s="36"/>
      <c r="S206" s="36"/>
    </row>
    <row r="207" spans="2:19" x14ac:dyDescent="0.25">
      <c r="B207" s="57"/>
      <c r="C207" s="58"/>
      <c r="D207" s="58"/>
      <c r="E207" s="28"/>
      <c r="F207" s="28"/>
      <c r="G207" s="28"/>
      <c r="H207" s="28"/>
      <c r="I207" s="28"/>
      <c r="J207" s="28"/>
      <c r="K207" s="28"/>
      <c r="L207" s="29"/>
      <c r="M207" s="9"/>
      <c r="O207" s="36"/>
      <c r="P207" s="36"/>
      <c r="Q207" s="36"/>
      <c r="R207" s="36"/>
      <c r="S207" s="36"/>
    </row>
    <row r="208" spans="2:19" ht="14.1" customHeight="1" x14ac:dyDescent="0.25">
      <c r="B208" s="722" t="str">
        <f>Variables!D64</f>
        <v>Verification - volume</v>
      </c>
      <c r="C208" s="723"/>
      <c r="D208" s="723"/>
      <c r="E208" s="723"/>
      <c r="F208" s="724"/>
      <c r="G208" s="102">
        <f>G142</f>
        <v>2024</v>
      </c>
      <c r="H208" s="102">
        <f>H142</f>
        <v>2025</v>
      </c>
      <c r="I208" s="102" t="str">
        <f>I142</f>
        <v>Jan-Mar 2026</v>
      </c>
      <c r="J208" s="28"/>
      <c r="K208" s="28"/>
      <c r="L208" s="29"/>
      <c r="M208" s="9"/>
      <c r="O208" s="17"/>
    </row>
    <row r="209" spans="1:16" ht="14.1" customHeight="1" x14ac:dyDescent="0.25">
      <c r="B209" s="742" t="str">
        <f>B161</f>
        <v>MSF</v>
      </c>
      <c r="C209" s="743"/>
      <c r="D209" s="743"/>
      <c r="E209" s="743"/>
      <c r="F209" s="744"/>
      <c r="G209" s="190" t="str">
        <f>IF(SUM(E161:G161,E166:G166,E171:G171,E176:G176,E181:G181,E186:G186,E191:G191,E196:G196)&gt;H40,Variables!$D$65,Variables!$D$66)</f>
        <v>Okay</v>
      </c>
      <c r="H209" s="190" t="str">
        <f>IF(SUM(H161:K161,H166:K166,H171:K171,H176:K176,H181:K181,H186:K186,H191:K191,H196:K196)&gt;I40,Variables!$D$65,Variables!$D$66)</f>
        <v>Okay</v>
      </c>
      <c r="I209" s="190" t="str">
        <f>IF(SUM(L161,L166,L171,L176,L181,L186,L191,L196)&gt;K40,Variables!$D$65,Variables!$D$66)</f>
        <v>Okay</v>
      </c>
      <c r="J209" s="28"/>
      <c r="K209" s="28"/>
      <c r="L209" s="29"/>
      <c r="M209" s="9"/>
    </row>
    <row r="210" spans="1:16" ht="28.5" customHeight="1" x14ac:dyDescent="0.25">
      <c r="B210" s="728" t="str">
        <f>IF(Intro!$G$21="English",O210,P210)</f>
        <v>volume - total sales in Canada of imports of benchmark products 
(Question 4)</v>
      </c>
      <c r="C210" s="729"/>
      <c r="D210" s="729"/>
      <c r="E210" s="729"/>
      <c r="F210" s="730"/>
      <c r="G210" s="194">
        <f>(SUM(E161:G161,E166:G166,E171:G171,E176:G176,E181:G181,E186:G186,E191:G191,E196:G196,E201:G201))</f>
        <v>0</v>
      </c>
      <c r="H210" s="194">
        <f>SUM(H161:K161,H166:K166,H171:K171,H176:K176,H181:K181,H186:K186,H191:K191,H196:K196,H201:K201)</f>
        <v>0</v>
      </c>
      <c r="I210" s="194">
        <f>SUM(L161,L166,L171,L176,L181,L186,L191,L196,L201)</f>
        <v>0</v>
      </c>
      <c r="J210" s="28"/>
      <c r="K210" s="28"/>
      <c r="L210" s="29"/>
      <c r="M210" s="9"/>
      <c r="O210" s="38" t="s">
        <v>740</v>
      </c>
      <c r="P210" s="38" t="s">
        <v>741</v>
      </c>
    </row>
    <row r="211" spans="1:16" ht="14.1" customHeight="1" x14ac:dyDescent="0.25">
      <c r="B211" s="728" t="str">
        <f>IF(Intro!$G$21="English",O211,P211)</f>
        <v>volume - total sales in Canada of imports (Question 1)</v>
      </c>
      <c r="C211" s="729"/>
      <c r="D211" s="729"/>
      <c r="E211" s="729"/>
      <c r="F211" s="730"/>
      <c r="G211" s="190">
        <f>H40</f>
        <v>0</v>
      </c>
      <c r="H211" s="190">
        <f>I40</f>
        <v>0</v>
      </c>
      <c r="I211" s="190">
        <f>K40</f>
        <v>0</v>
      </c>
      <c r="J211" s="28"/>
      <c r="K211" s="28"/>
      <c r="L211" s="29"/>
      <c r="M211" s="9"/>
      <c r="O211" s="9" t="s">
        <v>734</v>
      </c>
      <c r="P211" s="9" t="s">
        <v>735</v>
      </c>
    </row>
    <row r="212" spans="1:16" x14ac:dyDescent="0.25">
      <c r="B212" s="722" t="str">
        <f>Variables!D68</f>
        <v>Verification - value</v>
      </c>
      <c r="C212" s="723"/>
      <c r="D212" s="723"/>
      <c r="E212" s="723"/>
      <c r="F212" s="724"/>
      <c r="G212" s="102">
        <f>G208</f>
        <v>2024</v>
      </c>
      <c r="H212" s="102">
        <f t="shared" ref="H212:I212" si="32">H208</f>
        <v>2025</v>
      </c>
      <c r="I212" s="102" t="str">
        <f t="shared" si="32"/>
        <v>Jan-Mar 2026</v>
      </c>
      <c r="J212" s="28"/>
      <c r="K212" s="28"/>
      <c r="L212" s="29"/>
      <c r="M212" s="9"/>
    </row>
    <row r="213" spans="1:16" ht="14.1" customHeight="1" x14ac:dyDescent="0.25">
      <c r="B213" s="742" t="str">
        <f>B162</f>
        <v>net delivered selling value (CAD)</v>
      </c>
      <c r="C213" s="743"/>
      <c r="D213" s="743"/>
      <c r="E213" s="743"/>
      <c r="F213" s="744"/>
      <c r="G213" s="190" t="str">
        <f>IF(SUM(E162:G162,E167:G167,E172:G172,E177:G177,E182:G182,E187:G187,E192:G192,E197:G197)&gt;H41,Variables!$D$65,Variables!$D$66)</f>
        <v>Okay</v>
      </c>
      <c r="H213" s="190" t="str">
        <f>IF(SUM(H162:K162,H167:K167,H172:K172,H177:K177,H182:K182,H187:K187,H192:K192,H197:K197)&gt;I41,Variables!$D$65,Variables!$D$66)</f>
        <v>Okay</v>
      </c>
      <c r="I213" s="190" t="str">
        <f>IF(SUM(L162,L167,L172,L177,L182,L187,L192,L197)&gt;K41,Variables!$D$65,Variables!$D$66)</f>
        <v>Okay</v>
      </c>
      <c r="J213" s="28"/>
      <c r="K213" s="28"/>
      <c r="L213" s="29"/>
      <c r="M213" s="9"/>
    </row>
    <row r="214" spans="1:16" ht="30" customHeight="1" x14ac:dyDescent="0.25">
      <c r="B214" s="728" t="str">
        <f>IF(Intro!$G$21="English",O214,P214)</f>
        <v>value - total sales in Canada of imports of benchmark products 
(Question 4)</v>
      </c>
      <c r="C214" s="729"/>
      <c r="D214" s="729"/>
      <c r="E214" s="729"/>
      <c r="F214" s="730"/>
      <c r="G214" s="194">
        <f>SUM(E162:G162,E167:G167,E172:G172,E177:G177,E182:G182,E187:G187,E192:G192,E197:G197,E202:G202)</f>
        <v>0</v>
      </c>
      <c r="H214" s="194">
        <f>SUM(H162:K162,H167:K167,H172:K172,H177:K177,H182:K182,H187:K187,H192:K192,H197:K197,H202:K202)</f>
        <v>0</v>
      </c>
      <c r="I214" s="194">
        <f>SUM(L162,L167,L172,L177,L182,L187,L192,L197,L202)</f>
        <v>0</v>
      </c>
      <c r="J214" s="28"/>
      <c r="K214" s="28"/>
      <c r="L214" s="29"/>
      <c r="M214" s="9"/>
      <c r="O214" s="38" t="s">
        <v>742</v>
      </c>
      <c r="P214" s="38" t="s">
        <v>743</v>
      </c>
    </row>
    <row r="215" spans="1:16" ht="14.1" customHeight="1" x14ac:dyDescent="0.25">
      <c r="B215" s="728" t="str">
        <f>IF(Intro!$G$21="English",O215,P215)</f>
        <v>value - total sales in Canada of imports (Question 1)</v>
      </c>
      <c r="C215" s="729"/>
      <c r="D215" s="729"/>
      <c r="E215" s="729"/>
      <c r="F215" s="730"/>
      <c r="G215" s="190">
        <f>H41</f>
        <v>0</v>
      </c>
      <c r="H215" s="190">
        <f>I41</f>
        <v>0</v>
      </c>
      <c r="I215" s="190">
        <f>K41</f>
        <v>0</v>
      </c>
      <c r="J215" s="28"/>
      <c r="K215" s="28"/>
      <c r="L215" s="29"/>
      <c r="M215" s="9"/>
      <c r="O215" s="9" t="s">
        <v>736</v>
      </c>
      <c r="P215" s="9" t="s">
        <v>737</v>
      </c>
    </row>
    <row r="216" spans="1:16" x14ac:dyDescent="0.25">
      <c r="B216" s="67"/>
      <c r="C216" s="64"/>
      <c r="D216" s="64"/>
      <c r="E216" s="64"/>
      <c r="F216" s="64"/>
      <c r="G216" s="64"/>
      <c r="H216" s="64"/>
      <c r="I216" s="64"/>
      <c r="J216" s="64"/>
      <c r="K216" s="64"/>
      <c r="L216" s="65"/>
      <c r="M216" s="9"/>
    </row>
    <row r="217" spans="1:16" s="42" customFormat="1" x14ac:dyDescent="0.25">
      <c r="A217" s="70"/>
      <c r="B217" s="4"/>
      <c r="C217" s="71"/>
      <c r="D217" s="71"/>
      <c r="E217" s="71"/>
      <c r="F217" s="71"/>
      <c r="G217" s="71"/>
      <c r="H217" s="71"/>
      <c r="I217" s="71"/>
      <c r="J217" s="71"/>
      <c r="K217" s="71"/>
      <c r="L217" s="71"/>
      <c r="N217" s="72"/>
    </row>
    <row r="218" spans="1:16" x14ac:dyDescent="0.25">
      <c r="B218" s="431" t="str">
        <f>UPPER(IF(Intro!$G$21="English",O218,P218))</f>
        <v>IMPORT DATA FOR CBSA PERIOD OF DUMPING INVESTIGATION</v>
      </c>
      <c r="C218" s="432"/>
      <c r="D218" s="432"/>
      <c r="E218" s="432"/>
      <c r="F218" s="432"/>
      <c r="G218" s="432"/>
      <c r="H218" s="432"/>
      <c r="I218" s="432"/>
      <c r="J218" s="432"/>
      <c r="K218" s="432"/>
      <c r="L218" s="433"/>
      <c r="M218" s="9"/>
      <c r="O218" s="90" t="s">
        <v>320</v>
      </c>
      <c r="P218" s="90" t="s">
        <v>321</v>
      </c>
    </row>
    <row r="219" spans="1:16" s="10" customFormat="1" x14ac:dyDescent="0.25">
      <c r="A219" s="7"/>
      <c r="B219" s="566" t="s">
        <v>18</v>
      </c>
      <c r="C219" s="567"/>
      <c r="D219" s="567"/>
      <c r="E219" s="567"/>
      <c r="F219" s="567"/>
      <c r="G219" s="567"/>
      <c r="H219" s="567"/>
      <c r="I219" s="567"/>
      <c r="J219" s="567"/>
      <c r="K219" s="567"/>
      <c r="L219" s="568"/>
      <c r="M219" s="68"/>
      <c r="O219" s="9"/>
    </row>
    <row r="220" spans="1:16" x14ac:dyDescent="0.25">
      <c r="B220" s="15"/>
      <c r="C220" s="33"/>
      <c r="D220" s="33"/>
      <c r="E220" s="34"/>
      <c r="F220" s="34"/>
      <c r="G220" s="34"/>
      <c r="H220" s="34"/>
      <c r="I220" s="34"/>
      <c r="J220" s="34"/>
      <c r="K220" s="34"/>
      <c r="L220" s="16"/>
      <c r="M220" s="9"/>
    </row>
    <row r="221" spans="1:16" ht="24" customHeight="1" x14ac:dyDescent="0.25">
      <c r="B221" s="457" t="str">
        <f>IF(Intro!$G$21="English",O221,P221)</f>
        <v xml:space="preserve">Report the volume (in cubic meters) of imports of the goods during CBSA's period of dumping and subsidizing investigation : </v>
      </c>
      <c r="C221" s="458"/>
      <c r="D221" s="458"/>
      <c r="E221" s="458"/>
      <c r="F221" s="458"/>
      <c r="G221" s="458"/>
      <c r="H221" s="458"/>
      <c r="I221" s="458"/>
      <c r="J221" s="458"/>
      <c r="K221" s="458"/>
      <c r="L221" s="459"/>
      <c r="M221" s="9"/>
      <c r="O221" s="17" t="s">
        <v>778</v>
      </c>
      <c r="P221" s="9" t="s">
        <v>779</v>
      </c>
    </row>
    <row r="222" spans="1:16" x14ac:dyDescent="0.25">
      <c r="B222" s="57"/>
      <c r="C222" s="33"/>
      <c r="D222" s="33"/>
      <c r="E222" s="34"/>
      <c r="F222" s="781" t="str">
        <f>IF(Intro!$G$21="English",Variables!B39,Variables!C39)</f>
        <v>Jan 2025 - Dec 2025</v>
      </c>
      <c r="G222" s="782"/>
      <c r="H222" s="34"/>
      <c r="I222" s="34"/>
      <c r="J222" s="34"/>
      <c r="K222" s="34"/>
      <c r="L222" s="16"/>
      <c r="M222" s="9"/>
      <c r="O222" s="17"/>
    </row>
    <row r="223" spans="1:16" ht="15" customHeight="1" x14ac:dyDescent="0.25">
      <c r="B223" s="770" t="str">
        <f>B27</f>
        <v>Imports</v>
      </c>
      <c r="C223" s="727" t="str">
        <f>IF(Intro!$G$21="English",O223,P223)</f>
        <v>cubic meters</v>
      </c>
      <c r="D223" s="707"/>
      <c r="E223" s="707"/>
      <c r="F223" s="766"/>
      <c r="G223" s="767"/>
      <c r="H223" s="34"/>
      <c r="I223" s="34"/>
      <c r="J223" s="34"/>
      <c r="K223" s="34"/>
      <c r="L223" s="66"/>
      <c r="M223" s="9"/>
      <c r="O223" s="44" t="s">
        <v>780</v>
      </c>
      <c r="P223" s="8" t="s">
        <v>777</v>
      </c>
    </row>
    <row r="224" spans="1:16" x14ac:dyDescent="0.25">
      <c r="B224" s="771"/>
      <c r="C224" s="727" t="str">
        <f>IF(Intro!$G$21="English",Variables!$B$23,Variables!$C$23)</f>
        <v>MSF</v>
      </c>
      <c r="D224" s="707"/>
      <c r="E224" s="707"/>
      <c r="F224" s="750">
        <f>I27</f>
        <v>0</v>
      </c>
      <c r="G224" s="751"/>
      <c r="H224" s="34"/>
      <c r="I224" s="34"/>
      <c r="J224" s="34"/>
      <c r="K224" s="34"/>
      <c r="L224" s="66"/>
      <c r="M224" s="9"/>
    </row>
    <row r="225" spans="1:16" x14ac:dyDescent="0.25">
      <c r="B225" s="771"/>
      <c r="C225" s="727" t="str">
        <f>IF(Intro!G$21="English","net delivered purchase value (CAD)","valeur d'achat nette rendue (CAD)")</f>
        <v>net delivered purchase value (CAD)</v>
      </c>
      <c r="D225" s="707"/>
      <c r="E225" s="707"/>
      <c r="F225" s="750">
        <f>I28</f>
        <v>0</v>
      </c>
      <c r="G225" s="751"/>
      <c r="H225" s="34"/>
      <c r="I225" s="34"/>
      <c r="J225" s="34"/>
      <c r="K225" s="34"/>
      <c r="L225" s="66"/>
      <c r="M225" s="9"/>
      <c r="O225" s="9" t="s">
        <v>775</v>
      </c>
      <c r="P225" s="9" t="s">
        <v>776</v>
      </c>
    </row>
    <row r="226" spans="1:16" x14ac:dyDescent="0.25">
      <c r="B226" s="771"/>
      <c r="C226" s="727" t="str">
        <f>IF(Intro!$G$21="English",O225,P225)</f>
        <v>$ / cubic meter</v>
      </c>
      <c r="D226" s="707"/>
      <c r="E226" s="707"/>
      <c r="F226" s="750" t="str">
        <f>IF(F223=0,"-",F225/F223)</f>
        <v>-</v>
      </c>
      <c r="G226" s="751"/>
      <c r="H226" s="36"/>
      <c r="I226" s="36"/>
      <c r="J226" s="36"/>
      <c r="K226" s="36"/>
      <c r="L226" s="66"/>
      <c r="M226" s="9"/>
    </row>
    <row r="227" spans="1:16" x14ac:dyDescent="0.25">
      <c r="B227" s="795"/>
      <c r="C227" s="783" t="str">
        <f>"$ / "&amp;IF(Intro!$G$21="English",Variables!$B$24,Variables!$C$24)</f>
        <v>$ / MSF</v>
      </c>
      <c r="D227" s="784"/>
      <c r="E227" s="784"/>
      <c r="F227" s="793" t="str">
        <f>I29</f>
        <v>-</v>
      </c>
      <c r="G227" s="794"/>
      <c r="H227" s="384"/>
      <c r="I227" s="28"/>
      <c r="J227" s="28"/>
      <c r="K227" s="28"/>
      <c r="L227" s="29"/>
      <c r="M227" s="9"/>
    </row>
    <row r="228" spans="1:16" s="42" customFormat="1" x14ac:dyDescent="0.25">
      <c r="A228" s="70"/>
      <c r="B228" s="385"/>
      <c r="C228" s="382"/>
      <c r="D228" s="382"/>
      <c r="E228" s="382"/>
      <c r="F228" s="382"/>
      <c r="G228" s="382"/>
      <c r="H228" s="382"/>
      <c r="I228" s="382"/>
      <c r="J228" s="382"/>
      <c r="K228" s="382"/>
      <c r="L228" s="383"/>
      <c r="N228" s="72"/>
    </row>
    <row r="229" spans="1:16" hidden="1" x14ac:dyDescent="0.25">
      <c r="B229" s="431" t="str">
        <f>IF(Intro!$G$21="English",O229,P229)</f>
        <v>IMPORT DATA FOR MASSIVE IMPORTATION ANALYSIS</v>
      </c>
      <c r="C229" s="432"/>
      <c r="D229" s="432"/>
      <c r="E229" s="432"/>
      <c r="F229" s="432"/>
      <c r="G229" s="432"/>
      <c r="H229" s="432"/>
      <c r="I229" s="432"/>
      <c r="J229" s="432"/>
      <c r="K229" s="432"/>
      <c r="L229" s="433"/>
      <c r="M229" s="125" t="s">
        <v>426</v>
      </c>
      <c r="O229" s="90" t="s">
        <v>322</v>
      </c>
      <c r="P229" s="90" t="s">
        <v>410</v>
      </c>
    </row>
    <row r="230" spans="1:16" s="10" customFormat="1" hidden="1" x14ac:dyDescent="0.25">
      <c r="A230" s="7"/>
      <c r="B230" s="566" t="s">
        <v>19</v>
      </c>
      <c r="C230" s="567"/>
      <c r="D230" s="567"/>
      <c r="E230" s="567"/>
      <c r="F230" s="567"/>
      <c r="G230" s="567"/>
      <c r="H230" s="567"/>
      <c r="I230" s="567"/>
      <c r="J230" s="567"/>
      <c r="K230" s="567"/>
      <c r="L230" s="568"/>
      <c r="M230" s="126" t="s">
        <v>429</v>
      </c>
      <c r="O230" s="9"/>
    </row>
    <row r="231" spans="1:16" hidden="1" x14ac:dyDescent="0.25">
      <c r="B231" s="15"/>
      <c r="C231" s="33"/>
      <c r="D231" s="33"/>
      <c r="E231" s="34"/>
      <c r="F231" s="34"/>
      <c r="G231" s="34"/>
      <c r="H231" s="34"/>
      <c r="I231" s="34"/>
      <c r="J231" s="34"/>
      <c r="K231" s="34"/>
      <c r="L231" s="16"/>
      <c r="M231" s="126" t="s">
        <v>427</v>
      </c>
    </row>
    <row r="232" spans="1:16" ht="14.1" hidden="1" customHeight="1" x14ac:dyDescent="0.25">
      <c r="B232" s="457" t="str">
        <f>IF(Intro!$G$21="English",O232,P232)</f>
        <v>Report the volume of imports and the ending inventory in Canada of the goods imported from Other Countries.</v>
      </c>
      <c r="C232" s="458"/>
      <c r="D232" s="458"/>
      <c r="E232" s="458"/>
      <c r="F232" s="458"/>
      <c r="G232" s="458"/>
      <c r="H232" s="458"/>
      <c r="I232" s="458"/>
      <c r="J232" s="458"/>
      <c r="K232" s="458"/>
      <c r="L232" s="459"/>
      <c r="M232" s="125" t="s">
        <v>428</v>
      </c>
      <c r="O232" s="17" t="s">
        <v>478</v>
      </c>
      <c r="P232" s="9" t="s">
        <v>479</v>
      </c>
    </row>
    <row r="233" spans="1:16" hidden="1" x14ac:dyDescent="0.25">
      <c r="B233" s="57"/>
      <c r="C233" s="33"/>
      <c r="D233" s="33"/>
      <c r="E233" s="34"/>
      <c r="F233" s="34"/>
      <c r="G233" s="34"/>
      <c r="H233" s="34"/>
      <c r="I233" s="34"/>
      <c r="J233" s="34"/>
      <c r="K233" s="34"/>
      <c r="L233" s="16"/>
      <c r="M233" s="9" t="s">
        <v>550</v>
      </c>
      <c r="O233" s="17"/>
    </row>
    <row r="234" spans="1:16" hidden="1" x14ac:dyDescent="0.25">
      <c r="B234" s="57"/>
      <c r="C234" s="58"/>
      <c r="D234" s="33"/>
      <c r="E234" s="182" t="str">
        <f>G158</f>
        <v>Q4 - 2024</v>
      </c>
      <c r="F234" s="182" t="str">
        <f>IF(Intro!$G$21="English","Q","T")&amp;IF(MID(G234,2,1)&lt;&gt;"1",MID(G234,2,1)-1&amp;" - "&amp;MID(G234,6,4),"4 - "&amp;MID(G234,6,4)-1)</f>
        <v>Q1 - 2025</v>
      </c>
      <c r="G234" s="182" t="str">
        <f>IF(Intro!$G$21="English","Q","T")&amp;IF(MID(H234,2,1)&lt;&gt;"1",MID(H234,2,1)-1&amp;" - "&amp;MID(H234,6,4),"4 - "&amp;MID(H234,6,4)-1)</f>
        <v>Q2 - 2025</v>
      </c>
      <c r="H234" s="182" t="str">
        <f>IF(Intro!$G$21="English","Q","T")&amp;IF(MID(I234,2,1)&lt;&gt;"1",MID(I234,2,1)-1&amp;" - "&amp;MID(I234,6,4),"4 - "&amp;MID(I234,6,4)-1)</f>
        <v>Q3 - 2025</v>
      </c>
      <c r="I234" s="182" t="str">
        <f>IF(Intro!$G$21="English","Q","T")&amp;IF(MID(J234,2,1)&lt;&gt;"1",MID(J234,2,1)-1&amp;" - "&amp;MID(J234,6,4),"4 - "&amp;MID(J234,6,4)-1)</f>
        <v>Q4 - 2025</v>
      </c>
      <c r="J234" s="182" t="str">
        <f>L158</f>
        <v>Q1 - 2026</v>
      </c>
      <c r="K234" s="34"/>
      <c r="L234" s="16"/>
      <c r="M234" s="9" t="s">
        <v>551</v>
      </c>
      <c r="O234" s="17"/>
    </row>
    <row r="235" spans="1:16" hidden="1" x14ac:dyDescent="0.25">
      <c r="B235" s="748" t="str">
        <f>B27</f>
        <v>Imports</v>
      </c>
      <c r="C235" s="749"/>
      <c r="D235" s="101" t="str">
        <f>IF(Intro!$G$21="English",Variables!$B$23,Variables!$C$23)</f>
        <v>MSF</v>
      </c>
      <c r="E235" s="184"/>
      <c r="F235" s="184"/>
      <c r="G235" s="184"/>
      <c r="H235" s="184"/>
      <c r="I235" s="184"/>
      <c r="J235" s="184"/>
      <c r="K235" s="36"/>
      <c r="L235" s="66"/>
      <c r="M235" s="9"/>
    </row>
    <row r="236" spans="1:16" ht="14.1" hidden="1" customHeight="1" x14ac:dyDescent="0.25">
      <c r="B236" s="748" t="str">
        <f>IF(Intro!$G$21="English",O236,P236)</f>
        <v>Ending Inventories</v>
      </c>
      <c r="C236" s="749"/>
      <c r="D236" s="101" t="str">
        <f>IF(Intro!$G$21="English",Variables!$B$23,Variables!$C$23)</f>
        <v>MSF</v>
      </c>
      <c r="E236" s="184"/>
      <c r="F236" s="184"/>
      <c r="G236" s="184"/>
      <c r="H236" s="184"/>
      <c r="I236" s="184"/>
      <c r="J236" s="184"/>
      <c r="K236" s="36"/>
      <c r="L236" s="66"/>
      <c r="M236" s="9"/>
      <c r="O236" s="9" t="s">
        <v>189</v>
      </c>
      <c r="P236" s="9" t="s">
        <v>411</v>
      </c>
    </row>
    <row r="237" spans="1:16" hidden="1" x14ac:dyDescent="0.25">
      <c r="B237" s="57"/>
      <c r="C237" s="58"/>
      <c r="D237" s="58"/>
      <c r="E237" s="28"/>
      <c r="F237" s="28"/>
      <c r="G237" s="28"/>
      <c r="H237" s="28"/>
      <c r="I237" s="28"/>
      <c r="J237" s="28"/>
      <c r="K237" s="28"/>
      <c r="L237" s="29"/>
      <c r="M237" s="9"/>
    </row>
    <row r="238" spans="1:16" hidden="1" x14ac:dyDescent="0.25">
      <c r="B238" s="428" t="str">
        <f>IF(Intro!$G$21="English",O238,P238)</f>
        <v>In the table below, “Error” means that the sum of the quarterly imports reported above exceeds the annual imports reported in Question 1. Therefore, please modify the data if necessary.</v>
      </c>
      <c r="C238" s="429"/>
      <c r="D238" s="429"/>
      <c r="E238" s="429"/>
      <c r="F238" s="429"/>
      <c r="G238" s="429"/>
      <c r="H238" s="429"/>
      <c r="I238" s="429"/>
      <c r="J238" s="429"/>
      <c r="K238" s="429"/>
      <c r="L238" s="430"/>
      <c r="M238" s="9"/>
      <c r="O238" s="9" t="s">
        <v>473</v>
      </c>
      <c r="P238" s="9" t="s">
        <v>474</v>
      </c>
    </row>
    <row r="239" spans="1:16" hidden="1" x14ac:dyDescent="0.25">
      <c r="B239" s="428"/>
      <c r="C239" s="429"/>
      <c r="D239" s="429"/>
      <c r="E239" s="429"/>
      <c r="F239" s="429"/>
      <c r="G239" s="429"/>
      <c r="H239" s="429"/>
      <c r="I239" s="429"/>
      <c r="J239" s="429"/>
      <c r="K239" s="429"/>
      <c r="L239" s="430"/>
      <c r="M239" s="9"/>
    </row>
    <row r="240" spans="1:16" ht="14.1" hidden="1" customHeight="1" x14ac:dyDescent="0.25">
      <c r="B240" s="178"/>
      <c r="C240" s="179"/>
      <c r="D240" s="179"/>
      <c r="E240" s="179"/>
      <c r="F240" s="179"/>
      <c r="G240" s="179"/>
      <c r="H240" s="179"/>
      <c r="I240" s="179"/>
      <c r="J240" s="179"/>
      <c r="K240" s="179"/>
      <c r="L240" s="180"/>
      <c r="M240" s="9"/>
    </row>
    <row r="241" spans="1:17" ht="14.1" hidden="1" customHeight="1" x14ac:dyDescent="0.25">
      <c r="B241" s="195"/>
      <c r="C241" s="17"/>
      <c r="D241" s="196"/>
      <c r="E241" s="9"/>
      <c r="F241" s="102">
        <f>G241-1</f>
        <v>2025</v>
      </c>
      <c r="G241" s="102">
        <f>Variables!B8</f>
        <v>2026</v>
      </c>
      <c r="I241" s="179"/>
      <c r="J241" s="179"/>
      <c r="K241" s="179"/>
      <c r="L241" s="160"/>
      <c r="M241" s="9"/>
      <c r="O241" s="17"/>
    </row>
    <row r="242" spans="1:17" s="36" customFormat="1" hidden="1" x14ac:dyDescent="0.25">
      <c r="A242" s="45"/>
      <c r="B242" s="195"/>
      <c r="C242" s="26"/>
      <c r="D242" s="745" t="str">
        <f>B208</f>
        <v>Verification - volume</v>
      </c>
      <c r="E242" s="746"/>
      <c r="F242" s="190" t="str">
        <f>IF(SUM(E235:H235)&gt;I27,Variables!$D$65,Variables!$D$66)</f>
        <v>Okay</v>
      </c>
      <c r="G242" s="190" t="str">
        <f>IF(SUM(I235)&gt;K27,Variables!$D$65,Variables!$D$66)</f>
        <v>Okay</v>
      </c>
      <c r="H242" s="1"/>
      <c r="I242" s="179"/>
      <c r="J242" s="179"/>
      <c r="K242" s="179"/>
      <c r="L242" s="160"/>
      <c r="M242" s="9"/>
      <c r="N242" s="9"/>
      <c r="O242" s="9"/>
      <c r="P242" s="9"/>
      <c r="Q242" s="9"/>
    </row>
    <row r="243" spans="1:17" s="10" customFormat="1" hidden="1" x14ac:dyDescent="0.25">
      <c r="A243" s="7"/>
      <c r="B243" s="197"/>
      <c r="C243" s="4"/>
      <c r="D243" s="71"/>
      <c r="E243" s="71"/>
      <c r="F243" s="71"/>
      <c r="G243" s="71"/>
      <c r="H243" s="71"/>
      <c r="I243" s="71"/>
      <c r="J243" s="71"/>
      <c r="K243" s="71"/>
      <c r="L243" s="198"/>
      <c r="M243" s="42"/>
      <c r="N243" s="72"/>
      <c r="O243" s="42"/>
      <c r="P243" s="42"/>
      <c r="Q243" s="42"/>
    </row>
    <row r="244" spans="1:17" s="36" customFormat="1" hidden="1" x14ac:dyDescent="0.25">
      <c r="A244" s="45"/>
      <c r="B244" s="558" t="s">
        <v>20</v>
      </c>
      <c r="C244" s="559"/>
      <c r="D244" s="559"/>
      <c r="E244" s="559"/>
      <c r="F244" s="559"/>
      <c r="G244" s="559"/>
      <c r="H244" s="559"/>
      <c r="I244" s="559"/>
      <c r="J244" s="559"/>
      <c r="K244" s="559"/>
      <c r="L244" s="560"/>
      <c r="M244" s="68"/>
      <c r="N244" s="10"/>
      <c r="O244" s="10"/>
      <c r="P244" s="10"/>
      <c r="Q244" s="10"/>
    </row>
    <row r="245" spans="1:17" s="36" customFormat="1" ht="14.1" hidden="1" customHeight="1" x14ac:dyDescent="0.25">
      <c r="A245" s="45"/>
      <c r="B245" s="49"/>
      <c r="C245" s="80"/>
      <c r="D245" s="80"/>
      <c r="E245" s="80"/>
      <c r="F245" s="80"/>
      <c r="G245" s="80"/>
      <c r="H245" s="80"/>
      <c r="I245" s="80"/>
      <c r="J245" s="80"/>
      <c r="K245" s="80"/>
      <c r="L245" s="50"/>
    </row>
    <row r="246" spans="1:17" s="36" customFormat="1" hidden="1" x14ac:dyDescent="0.25">
      <c r="A246" s="45"/>
      <c r="B246" s="428" t="str">
        <f>IF(Intro!$G$21="English",O246,P246)</f>
        <v xml:space="preserve">Describe any factors (for example, shipping delays, seasonality, etc.) which would explain the overall trend in your firm's quarterly import volumes and ending inventories, as reported in Question 5. </v>
      </c>
      <c r="C246" s="429"/>
      <c r="D246" s="429"/>
      <c r="E246" s="429"/>
      <c r="F246" s="429"/>
      <c r="G246" s="429"/>
      <c r="H246" s="429"/>
      <c r="I246" s="429"/>
      <c r="J246" s="429"/>
      <c r="K246" s="429"/>
      <c r="L246" s="430"/>
      <c r="O246" s="36" t="s">
        <v>205</v>
      </c>
      <c r="P246" s="36" t="s">
        <v>206</v>
      </c>
    </row>
    <row r="247" spans="1:17" s="36" customFormat="1" hidden="1" x14ac:dyDescent="0.25">
      <c r="A247" s="45"/>
      <c r="B247" s="428"/>
      <c r="C247" s="429"/>
      <c r="D247" s="429"/>
      <c r="E247" s="429"/>
      <c r="F247" s="429"/>
      <c r="G247" s="429"/>
      <c r="H247" s="429"/>
      <c r="I247" s="429"/>
      <c r="J247" s="429"/>
      <c r="K247" s="429"/>
      <c r="L247" s="430"/>
    </row>
    <row r="248" spans="1:17" s="10" customFormat="1" hidden="1" x14ac:dyDescent="0.25">
      <c r="A248" s="7"/>
      <c r="B248" s="49"/>
      <c r="C248" s="80"/>
      <c r="D248" s="80"/>
      <c r="E248" s="80"/>
      <c r="F248" s="80"/>
      <c r="G248" s="80"/>
      <c r="H248" s="80"/>
      <c r="I248" s="80"/>
      <c r="J248" s="80"/>
      <c r="K248" s="80"/>
      <c r="L248" s="50"/>
      <c r="M248" s="36"/>
      <c r="N248" s="36"/>
      <c r="O248" s="36"/>
      <c r="P248" s="36"/>
      <c r="Q248" s="36"/>
    </row>
    <row r="249" spans="1:17" s="10" customFormat="1" hidden="1" x14ac:dyDescent="0.25">
      <c r="A249" s="7"/>
      <c r="B249" s="571"/>
      <c r="C249" s="572"/>
      <c r="D249" s="572"/>
      <c r="E249" s="572"/>
      <c r="F249" s="572"/>
      <c r="G249" s="572"/>
      <c r="H249" s="572"/>
      <c r="I249" s="572"/>
      <c r="J249" s="572"/>
      <c r="K249" s="572"/>
      <c r="L249" s="573"/>
      <c r="M249" s="36"/>
    </row>
    <row r="250" spans="1:17" s="10" customFormat="1" hidden="1" x14ac:dyDescent="0.25">
      <c r="A250" s="7"/>
      <c r="B250" s="571"/>
      <c r="C250" s="572"/>
      <c r="D250" s="572"/>
      <c r="E250" s="572"/>
      <c r="F250" s="572"/>
      <c r="G250" s="572"/>
      <c r="H250" s="572"/>
      <c r="I250" s="572"/>
      <c r="J250" s="572"/>
      <c r="K250" s="572"/>
      <c r="L250" s="573"/>
      <c r="M250" s="36"/>
    </row>
    <row r="251" spans="1:17" s="10" customFormat="1" hidden="1" x14ac:dyDescent="0.25">
      <c r="A251" s="7"/>
      <c r="B251" s="571"/>
      <c r="C251" s="572"/>
      <c r="D251" s="572"/>
      <c r="E251" s="572"/>
      <c r="F251" s="572"/>
      <c r="G251" s="572"/>
      <c r="H251" s="572"/>
      <c r="I251" s="572"/>
      <c r="J251" s="572"/>
      <c r="K251" s="572"/>
      <c r="L251" s="573"/>
      <c r="M251" s="36"/>
    </row>
    <row r="252" spans="1:17" s="10" customFormat="1" hidden="1" x14ac:dyDescent="0.25">
      <c r="A252" s="7"/>
      <c r="B252" s="571"/>
      <c r="C252" s="572"/>
      <c r="D252" s="572"/>
      <c r="E252" s="572"/>
      <c r="F252" s="572"/>
      <c r="G252" s="572"/>
      <c r="H252" s="572"/>
      <c r="I252" s="572"/>
      <c r="J252" s="572"/>
      <c r="K252" s="572"/>
      <c r="L252" s="573"/>
      <c r="M252" s="36"/>
    </row>
    <row r="253" spans="1:17" s="10" customFormat="1" hidden="1" x14ac:dyDescent="0.25">
      <c r="A253" s="7"/>
      <c r="B253" s="571"/>
      <c r="C253" s="572"/>
      <c r="D253" s="572"/>
      <c r="E253" s="572"/>
      <c r="F253" s="572"/>
      <c r="G253" s="572"/>
      <c r="H253" s="572"/>
      <c r="I253" s="572"/>
      <c r="J253" s="572"/>
      <c r="K253" s="572"/>
      <c r="L253" s="573"/>
      <c r="M253" s="36"/>
    </row>
    <row r="254" spans="1:17" s="10" customFormat="1" hidden="1" x14ac:dyDescent="0.25">
      <c r="A254" s="7"/>
      <c r="B254" s="571"/>
      <c r="C254" s="572"/>
      <c r="D254" s="572"/>
      <c r="E254" s="572"/>
      <c r="F254" s="572"/>
      <c r="G254" s="572"/>
      <c r="H254" s="572"/>
      <c r="I254" s="572"/>
      <c r="J254" s="572"/>
      <c r="K254" s="572"/>
      <c r="L254" s="573"/>
      <c r="M254" s="36"/>
    </row>
    <row r="255" spans="1:17" s="10" customFormat="1" hidden="1" x14ac:dyDescent="0.25">
      <c r="A255" s="7"/>
      <c r="B255" s="571"/>
      <c r="C255" s="572"/>
      <c r="D255" s="572"/>
      <c r="E255" s="572"/>
      <c r="F255" s="572"/>
      <c r="G255" s="572"/>
      <c r="H255" s="572"/>
      <c r="I255" s="572"/>
      <c r="J255" s="572"/>
      <c r="K255" s="572"/>
      <c r="L255" s="573"/>
      <c r="M255" s="36"/>
    </row>
    <row r="256" spans="1:17" s="36" customFormat="1" hidden="1" x14ac:dyDescent="0.25">
      <c r="A256" s="45"/>
      <c r="B256" s="796"/>
      <c r="C256" s="797"/>
      <c r="D256" s="797"/>
      <c r="E256" s="797"/>
      <c r="F256" s="797"/>
      <c r="G256" s="797"/>
      <c r="H256" s="797"/>
      <c r="I256" s="797"/>
      <c r="J256" s="797"/>
      <c r="K256" s="797"/>
      <c r="L256" s="798"/>
      <c r="N256" s="10"/>
      <c r="O256" s="10"/>
      <c r="P256" s="10"/>
      <c r="Q256" s="10"/>
    </row>
  </sheetData>
  <sheetProtection algorithmName="SHA-512" hashValue="Z6ClGB1bZeqcZbRJs3A2JgWI40McEc0PwhQ/9Z1MvFgOCaiJC8pI1l7yYcmwBqiFWM0YY/h4HXAm4YU1KLpunw==" saltValue="tQMqCplovMy45KQ5Q3zwyw==" spinCount="100000" sheet="1" objects="1" scenarios="1" selectLockedCells="1"/>
  <mergeCells count="216">
    <mergeCell ref="C223:E223"/>
    <mergeCell ref="F223:G223"/>
    <mergeCell ref="C226:E226"/>
    <mergeCell ref="F227:G227"/>
    <mergeCell ref="B223:B227"/>
    <mergeCell ref="B30:K30"/>
    <mergeCell ref="B31:C33"/>
    <mergeCell ref="D31:F31"/>
    <mergeCell ref="D32:F32"/>
    <mergeCell ref="D33:F33"/>
    <mergeCell ref="B34:C36"/>
    <mergeCell ref="D34:F34"/>
    <mergeCell ref="D35:F35"/>
    <mergeCell ref="D36:F36"/>
    <mergeCell ref="B49:L49"/>
    <mergeCell ref="B52:L52"/>
    <mergeCell ref="B53:D53"/>
    <mergeCell ref="B54:D54"/>
    <mergeCell ref="B55:D55"/>
    <mergeCell ref="B37:C39"/>
    <mergeCell ref="D37:F37"/>
    <mergeCell ref="D38:F38"/>
    <mergeCell ref="D39:F39"/>
    <mergeCell ref="B57:D57"/>
    <mergeCell ref="B27:C29"/>
    <mergeCell ref="D27:F27"/>
    <mergeCell ref="D28:F28"/>
    <mergeCell ref="D29:F29"/>
    <mergeCell ref="B4:L4"/>
    <mergeCell ref="B5:L5"/>
    <mergeCell ref="B6:L6"/>
    <mergeCell ref="B8:L8"/>
    <mergeCell ref="B9:L9"/>
    <mergeCell ref="B10:L10"/>
    <mergeCell ref="B17:L17"/>
    <mergeCell ref="B19:L19"/>
    <mergeCell ref="B26:K26"/>
    <mergeCell ref="B22:F22"/>
    <mergeCell ref="B11:L11"/>
    <mergeCell ref="B12:L12"/>
    <mergeCell ref="B14:L14"/>
    <mergeCell ref="B15:L15"/>
    <mergeCell ref="B16:L16"/>
    <mergeCell ref="G22:K22"/>
    <mergeCell ref="D23:K23"/>
    <mergeCell ref="B13:L13"/>
    <mergeCell ref="B20:L20"/>
    <mergeCell ref="B58:D58"/>
    <mergeCell ref="B59:D59"/>
    <mergeCell ref="B60:L60"/>
    <mergeCell ref="B61:D61"/>
    <mergeCell ref="B62:D62"/>
    <mergeCell ref="B56:L56"/>
    <mergeCell ref="B40:C42"/>
    <mergeCell ref="D40:F40"/>
    <mergeCell ref="D41:F41"/>
    <mergeCell ref="D42:F42"/>
    <mergeCell ref="B45:L45"/>
    <mergeCell ref="B48:L48"/>
    <mergeCell ref="B51:D51"/>
    <mergeCell ref="B46:L46"/>
    <mergeCell ref="B63:D63"/>
    <mergeCell ref="B64:L64"/>
    <mergeCell ref="B65:D65"/>
    <mergeCell ref="B66:D66"/>
    <mergeCell ref="B67:D67"/>
    <mergeCell ref="B68:L68"/>
    <mergeCell ref="B77:F77"/>
    <mergeCell ref="B76:F76"/>
    <mergeCell ref="B79:F79"/>
    <mergeCell ref="B69:D69"/>
    <mergeCell ref="B70:D70"/>
    <mergeCell ref="B71:D71"/>
    <mergeCell ref="B73:L74"/>
    <mergeCell ref="B80:F80"/>
    <mergeCell ref="B81:F81"/>
    <mergeCell ref="B82:F82"/>
    <mergeCell ref="B83:F83"/>
    <mergeCell ref="B128:L128"/>
    <mergeCell ref="B127:D127"/>
    <mergeCell ref="E127:L127"/>
    <mergeCell ref="B121:D121"/>
    <mergeCell ref="B110:D110"/>
    <mergeCell ref="B111:D111"/>
    <mergeCell ref="B103:L103"/>
    <mergeCell ref="B102:D102"/>
    <mergeCell ref="E102:L102"/>
    <mergeCell ref="B108:L108"/>
    <mergeCell ref="B107:D107"/>
    <mergeCell ref="E107:L107"/>
    <mergeCell ref="B113:L113"/>
    <mergeCell ref="B112:D112"/>
    <mergeCell ref="E112:L112"/>
    <mergeCell ref="B118:L118"/>
    <mergeCell ref="B117:D117"/>
    <mergeCell ref="B114:D114"/>
    <mergeCell ref="B115:D115"/>
    <mergeCell ref="B116:D116"/>
    <mergeCell ref="B119:D119"/>
    <mergeCell ref="B99:D99"/>
    <mergeCell ref="B100:D100"/>
    <mergeCell ref="B101:D101"/>
    <mergeCell ref="B104:D104"/>
    <mergeCell ref="B120:D120"/>
    <mergeCell ref="B86:L86"/>
    <mergeCell ref="B89:L89"/>
    <mergeCell ref="B94:D94"/>
    <mergeCell ref="B95:D95"/>
    <mergeCell ref="B96:D96"/>
    <mergeCell ref="B87:L87"/>
    <mergeCell ref="B98:L98"/>
    <mergeCell ref="B97:D97"/>
    <mergeCell ref="E97:L97"/>
    <mergeCell ref="B91:D91"/>
    <mergeCell ref="B92:L93"/>
    <mergeCell ref="E117:L117"/>
    <mergeCell ref="B161:D161"/>
    <mergeCell ref="B162:D162"/>
    <mergeCell ref="B129:D129"/>
    <mergeCell ref="B130:D130"/>
    <mergeCell ref="B131:D131"/>
    <mergeCell ref="B171:D171"/>
    <mergeCell ref="B153:L153"/>
    <mergeCell ref="B158:D158"/>
    <mergeCell ref="B159:L160"/>
    <mergeCell ref="B139:L140"/>
    <mergeCell ref="B152:L152"/>
    <mergeCell ref="B155:L155"/>
    <mergeCell ref="B156:L156"/>
    <mergeCell ref="B142:F142"/>
    <mergeCell ref="B143:F143"/>
    <mergeCell ref="B134:D134"/>
    <mergeCell ref="B135:D135"/>
    <mergeCell ref="B132:D132"/>
    <mergeCell ref="B236:C236"/>
    <mergeCell ref="B193:D193"/>
    <mergeCell ref="B196:D196"/>
    <mergeCell ref="B197:D197"/>
    <mergeCell ref="B198:D198"/>
    <mergeCell ref="B194:L195"/>
    <mergeCell ref="B219:L219"/>
    <mergeCell ref="F225:G225"/>
    <mergeCell ref="C227:E227"/>
    <mergeCell ref="F226:G226"/>
    <mergeCell ref="B230:L230"/>
    <mergeCell ref="F222:G222"/>
    <mergeCell ref="B205:L206"/>
    <mergeCell ref="B229:L229"/>
    <mergeCell ref="B232:L232"/>
    <mergeCell ref="B235:C235"/>
    <mergeCell ref="C224:E224"/>
    <mergeCell ref="F224:G224"/>
    <mergeCell ref="C225:E225"/>
    <mergeCell ref="B218:L218"/>
    <mergeCell ref="B221:L221"/>
    <mergeCell ref="B210:F210"/>
    <mergeCell ref="B199:L200"/>
    <mergeCell ref="B201:D201"/>
    <mergeCell ref="B246:L247"/>
    <mergeCell ref="B249:L256"/>
    <mergeCell ref="D242:E242"/>
    <mergeCell ref="B238:L239"/>
    <mergeCell ref="B78:F78"/>
    <mergeCell ref="B144:F144"/>
    <mergeCell ref="B145:F145"/>
    <mergeCell ref="B146:F146"/>
    <mergeCell ref="B147:F147"/>
    <mergeCell ref="B148:F148"/>
    <mergeCell ref="B149:F149"/>
    <mergeCell ref="B208:F208"/>
    <mergeCell ref="B209:F209"/>
    <mergeCell ref="B184:L185"/>
    <mergeCell ref="B189:L190"/>
    <mergeCell ref="B212:F212"/>
    <mergeCell ref="B213:F213"/>
    <mergeCell ref="B214:F214"/>
    <mergeCell ref="B215:F215"/>
    <mergeCell ref="B244:L244"/>
    <mergeCell ref="B105:D105"/>
    <mergeCell ref="B106:D106"/>
    <mergeCell ref="B109:D109"/>
    <mergeCell ref="B211:F211"/>
    <mergeCell ref="B123:L123"/>
    <mergeCell ref="B122:D122"/>
    <mergeCell ref="E122:L122"/>
    <mergeCell ref="E132:L132"/>
    <mergeCell ref="B133:L133"/>
    <mergeCell ref="B136:D136"/>
    <mergeCell ref="B137:D137"/>
    <mergeCell ref="E137:L137"/>
    <mergeCell ref="B124:D124"/>
    <mergeCell ref="B125:D125"/>
    <mergeCell ref="B126:D126"/>
    <mergeCell ref="B202:D202"/>
    <mergeCell ref="B203:D203"/>
    <mergeCell ref="B172:D172"/>
    <mergeCell ref="B173:D173"/>
    <mergeCell ref="B176:D176"/>
    <mergeCell ref="B177:D177"/>
    <mergeCell ref="B163:D163"/>
    <mergeCell ref="B166:D166"/>
    <mergeCell ref="B167:D167"/>
    <mergeCell ref="B168:D168"/>
    <mergeCell ref="B164:L165"/>
    <mergeCell ref="B169:L170"/>
    <mergeCell ref="B174:L175"/>
    <mergeCell ref="B186:D186"/>
    <mergeCell ref="B187:D187"/>
    <mergeCell ref="B188:D188"/>
    <mergeCell ref="B191:D191"/>
    <mergeCell ref="B192:D192"/>
    <mergeCell ref="B178:D178"/>
    <mergeCell ref="B181:D181"/>
    <mergeCell ref="B182:D182"/>
    <mergeCell ref="B183:D183"/>
    <mergeCell ref="B179:L180"/>
  </mergeCells>
  <conditionalFormatting sqref="F242:G242">
    <cfRule type="cellIs" dxfId="12" priority="1" operator="equal">
      <formula>"Error"</formula>
    </cfRule>
  </conditionalFormatting>
  <conditionalFormatting sqref="G77:I79 G81:I83">
    <cfRule type="cellIs" dxfId="11" priority="7" operator="equal">
      <formula>"Error"</formula>
    </cfRule>
  </conditionalFormatting>
  <conditionalFormatting sqref="G143:I145 G147:I149">
    <cfRule type="cellIs" dxfId="10" priority="6" operator="equal">
      <formula>"Error"</formula>
    </cfRule>
  </conditionalFormatting>
  <conditionalFormatting sqref="G209:I211">
    <cfRule type="cellIs" dxfId="9" priority="4" operator="equal">
      <formula>"Error"</formula>
    </cfRule>
  </conditionalFormatting>
  <conditionalFormatting sqref="G213:I215">
    <cfRule type="cellIs" dxfId="8" priority="5" operator="equal">
      <formula>"Error"</formula>
    </cfRule>
  </conditionalFormatting>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A152 E188:L188 G213:I215 E67:L67 G29:K29 E121:L121 G147:I149 G33:K33 E55:L55 E59:L59 E63:L63 E126:L126 E71:L71 E96:L96 E101:L101 E106:L106 E111:L111 E116:L116 E193:L193 E131:L131 E163:L163 E168:L168 E173:L173 E178:L178 E183:L183 E136:L136 F242:G242 G143:I145 G77:I79 G81:I83 G209:I211 F226:F227 G36:K36 G39:K42 E198:L198 E203:L203" xr:uid="{EB474845-FC3A-45D5-BB72-396164734258}">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9" xr:uid="{F175DBA5-09CB-4601-88DB-FB83568DB12E}">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22 D23" xr:uid="{163D496D-612E-443B-99D0-BE2CC4DAF3A0}">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35:J236 E201:L202 E196:L197 E191:L192 E186:L187 E181:L182 E176:L177 E171:L172 E166:L167 E161:L162 E129:L130 E124:L125 E119:L120 E114:L115 E109:L110 E104:L105 E99:L100 E94:L95 E69:L70 E65:L66 E61:L62 E57:L58 E53:L54 G34:K35 G31:K32 G27:K28 G37:K38 E134:L135 F223:G225" xr:uid="{2D984C4A-02C7-404C-97CA-AC0A18302AB2}">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43" min="1" max="11" man="1"/>
    <brk id="84" min="1" max="11" man="1"/>
    <brk id="150" min="1" max="11" man="1"/>
    <brk id="216" min="1" max="1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1">
    <tabColor rgb="FFFFC000"/>
  </sheetPr>
  <dimension ref="A1"/>
  <sheetViews>
    <sheetView workbookViewId="0"/>
  </sheetViews>
  <sheetFormatPr defaultRowHeight="15" x14ac:dyDescent="0.25"/>
  <sheetData/>
  <sheetProtection algorithmName="SHA-512" hashValue="ktlmpPxylYS6rT4SAgd7pO2OfSRK+YRJF9puANlZ7tiio7JGz20nmyq0ZgrTEOyKZE/P5nOqmTZRyMBT9MSC0w==" saltValue="1YnKY85P1zEhuTI1JWv9fA==" spinCount="100000" sheet="1" objects="1" scenarios="1" selectLockedCell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2">
    <tabColor rgb="FF92D050"/>
    <pageSetUpPr fitToPage="1"/>
  </sheetPr>
  <dimension ref="A1:P111"/>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6384" width="9.140625" style="9"/>
  </cols>
  <sheetData>
    <row r="1" spans="1:16" x14ac:dyDescent="0.25">
      <c r="O1" s="9" t="s">
        <v>457</v>
      </c>
      <c r="P1" s="9" t="s">
        <v>457</v>
      </c>
    </row>
    <row r="2" spans="1:16" x14ac:dyDescent="0.25">
      <c r="B2" s="11" t="str">
        <f>Pro!B2</f>
        <v>PROTECTED</v>
      </c>
      <c r="C2" s="11"/>
      <c r="O2" s="10" t="s">
        <v>91</v>
      </c>
      <c r="P2" s="10" t="s">
        <v>107</v>
      </c>
    </row>
    <row r="3" spans="1:16" x14ac:dyDescent="0.25">
      <c r="B3" s="12"/>
      <c r="C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x14ac:dyDescent="0.25">
      <c r="A10" s="4"/>
      <c r="B10" s="599" t="str">
        <f>Pro!B10</f>
        <v xml:space="preserve">Use the AddPro tab if more space is needed.
</v>
      </c>
      <c r="C10" s="600"/>
      <c r="D10" s="600"/>
      <c r="E10" s="600"/>
      <c r="F10" s="600"/>
      <c r="G10" s="600"/>
      <c r="H10" s="600"/>
      <c r="I10" s="600"/>
      <c r="J10" s="600"/>
      <c r="K10" s="600"/>
      <c r="L10" s="601"/>
      <c r="M10" s="18"/>
      <c r="N10" s="18"/>
      <c r="O10" s="14"/>
      <c r="P10" s="14"/>
    </row>
    <row r="11" spans="1:16" s="6" customFormat="1" x14ac:dyDescent="0.25">
      <c r="A11" s="4"/>
      <c r="B11" s="130"/>
      <c r="C11" s="131"/>
      <c r="D11" s="128"/>
      <c r="E11" s="128"/>
      <c r="F11" s="128"/>
      <c r="G11" s="128"/>
      <c r="H11" s="128"/>
      <c r="I11" s="128"/>
      <c r="J11" s="128"/>
      <c r="K11" s="128"/>
      <c r="L11" s="129"/>
      <c r="M11" s="18"/>
      <c r="N11" s="18"/>
      <c r="O11" s="14"/>
      <c r="P11" s="14"/>
    </row>
    <row r="12" spans="1:16" s="6" customFormat="1" x14ac:dyDescent="0.25">
      <c r="A12" s="4"/>
      <c r="B12" s="599" t="str">
        <f>Pro!B12</f>
        <v>For the questions in this tab, note the following:</v>
      </c>
      <c r="C12" s="600"/>
      <c r="D12" s="600"/>
      <c r="E12" s="600"/>
      <c r="F12" s="600"/>
      <c r="G12" s="600"/>
      <c r="H12" s="600"/>
      <c r="I12" s="600"/>
      <c r="J12" s="600"/>
      <c r="K12" s="600"/>
      <c r="L12" s="601"/>
      <c r="M12" s="18"/>
      <c r="N12" s="18"/>
      <c r="O12" s="14"/>
      <c r="P12" s="14"/>
    </row>
    <row r="13" spans="1:16" s="6" customFormat="1" ht="27.75" customHeight="1" x14ac:dyDescent="0.25">
      <c r="A13" s="4"/>
      <c r="B13" s="599" t="str">
        <f>Pro!B13</f>
        <v>• Report only sales from your firm’s imports. Sales of goods purchased from Canadian producers must be excluded.</v>
      </c>
      <c r="C13" s="600"/>
      <c r="D13" s="600"/>
      <c r="E13" s="600"/>
      <c r="F13" s="600"/>
      <c r="G13" s="600"/>
      <c r="H13" s="600"/>
      <c r="I13" s="600"/>
      <c r="J13" s="600"/>
      <c r="K13" s="600"/>
      <c r="L13" s="601"/>
      <c r="M13" s="18"/>
      <c r="N13" s="18"/>
      <c r="O13" s="14"/>
      <c r="P13" s="14"/>
    </row>
    <row r="14" spans="1:16" s="6" customFormat="1" x14ac:dyDescent="0.25">
      <c r="A14" s="4"/>
      <c r="B14" s="599" t="str">
        <f>Pro!B14</f>
        <v>• Report all sales to Canadian and foreign associated firms.</v>
      </c>
      <c r="C14" s="600"/>
      <c r="D14" s="600"/>
      <c r="E14" s="600"/>
      <c r="F14" s="600"/>
      <c r="G14" s="600"/>
      <c r="H14" s="600"/>
      <c r="I14" s="600"/>
      <c r="J14" s="600"/>
      <c r="K14" s="600"/>
      <c r="L14" s="601"/>
      <c r="M14" s="18"/>
      <c r="N14" s="18"/>
      <c r="O14" s="14"/>
      <c r="P14" s="14"/>
    </row>
    <row r="15" spans="1:16" s="6" customFormat="1" x14ac:dyDescent="0.25">
      <c r="A15" s="4"/>
      <c r="B15" s="599" t="str">
        <f>Pro!B15</f>
        <v>• Report all sales as of the date of shipment to the customer or the customer’s warehouse.</v>
      </c>
      <c r="C15" s="600"/>
      <c r="D15" s="600"/>
      <c r="E15" s="600"/>
      <c r="F15" s="600"/>
      <c r="G15" s="600"/>
      <c r="H15" s="600"/>
      <c r="I15" s="600"/>
      <c r="J15" s="600"/>
      <c r="K15" s="600"/>
      <c r="L15" s="601"/>
      <c r="M15" s="18"/>
      <c r="N15" s="18"/>
      <c r="O15" s="14"/>
      <c r="P15" s="14"/>
    </row>
    <row r="16" spans="1:16" s="6" customFormat="1" x14ac:dyDescent="0.25">
      <c r="A16" s="4"/>
      <c r="B16" s="599" t="str">
        <f>Pro!B16</f>
        <v>• Report all values in Canadian dollars.</v>
      </c>
      <c r="C16" s="600"/>
      <c r="D16" s="600"/>
      <c r="E16" s="600"/>
      <c r="F16" s="600"/>
      <c r="G16" s="600"/>
      <c r="H16" s="600"/>
      <c r="I16" s="600"/>
      <c r="J16" s="600"/>
      <c r="K16" s="600"/>
      <c r="L16" s="601"/>
      <c r="M16" s="18"/>
      <c r="N16" s="18"/>
      <c r="O16" s="14"/>
      <c r="P16" s="14"/>
    </row>
    <row r="17" spans="1:16" s="6" customFormat="1" x14ac:dyDescent="0.25">
      <c r="A17" s="4"/>
      <c r="B17" s="602" t="str">
        <f>'Imp-Exp1-CHN'!B17</f>
        <v>• If your firm is an end user or a retailer, your firm does not need to report sales of imports or inventories of imports.</v>
      </c>
      <c r="C17" s="603"/>
      <c r="D17" s="603"/>
      <c r="E17" s="603"/>
      <c r="F17" s="603"/>
      <c r="G17" s="603"/>
      <c r="H17" s="603"/>
      <c r="I17" s="603"/>
      <c r="J17" s="603"/>
      <c r="K17" s="603"/>
      <c r="L17" s="604"/>
      <c r="M17" s="18"/>
      <c r="N17" s="18"/>
      <c r="O17" s="14"/>
      <c r="P17" s="14"/>
    </row>
    <row r="18" spans="1:16" s="6" customFormat="1" x14ac:dyDescent="0.25">
      <c r="A18" s="4"/>
      <c r="B18" s="13"/>
      <c r="C18" s="13"/>
      <c r="D18" s="3"/>
      <c r="E18" s="3"/>
      <c r="F18" s="3"/>
      <c r="G18" s="3"/>
      <c r="H18" s="3"/>
      <c r="I18" s="3"/>
      <c r="J18" s="3"/>
      <c r="K18" s="3"/>
      <c r="L18" s="3"/>
      <c r="O18" s="14"/>
      <c r="P18" s="14"/>
    </row>
    <row r="19" spans="1:16" x14ac:dyDescent="0.25">
      <c r="B19" s="431" t="str">
        <f>IF(Intro!$G$21="English",O19,P19)</f>
        <v>INVENTORIES AND EXPORT SALES</v>
      </c>
      <c r="C19" s="432"/>
      <c r="D19" s="432"/>
      <c r="E19" s="432"/>
      <c r="F19" s="432"/>
      <c r="G19" s="432"/>
      <c r="H19" s="432"/>
      <c r="I19" s="432"/>
      <c r="J19" s="432"/>
      <c r="K19" s="432"/>
      <c r="L19" s="433"/>
      <c r="M19" s="9"/>
      <c r="O19" s="90" t="s">
        <v>349</v>
      </c>
      <c r="P19" s="90" t="s">
        <v>350</v>
      </c>
    </row>
    <row r="20" spans="1:16" x14ac:dyDescent="0.25">
      <c r="B20" s="566" t="s">
        <v>12</v>
      </c>
      <c r="C20" s="567"/>
      <c r="D20" s="567"/>
      <c r="E20" s="567"/>
      <c r="F20" s="567"/>
      <c r="G20" s="567"/>
      <c r="H20" s="567"/>
      <c r="I20" s="567"/>
      <c r="J20" s="567"/>
      <c r="K20" s="567"/>
      <c r="L20" s="568"/>
      <c r="M20" s="9"/>
    </row>
    <row r="21" spans="1:16" x14ac:dyDescent="0.25">
      <c r="B21" s="15"/>
      <c r="C21" s="33"/>
      <c r="D21" s="34"/>
      <c r="E21" s="34"/>
      <c r="F21" s="34"/>
      <c r="G21" s="34"/>
      <c r="H21" s="34"/>
      <c r="I21" s="34"/>
      <c r="J21" s="34"/>
      <c r="K21" s="34"/>
      <c r="L21" s="16"/>
      <c r="M21" s="9"/>
    </row>
    <row r="22" spans="1:16" x14ac:dyDescent="0.25">
      <c r="B22" s="457" t="str">
        <f>IF(Intro!$G$21="English",O22,P22)</f>
        <v>Provide your firm's inventories and export sales of imports of the goods.</v>
      </c>
      <c r="C22" s="458"/>
      <c r="D22" s="458"/>
      <c r="E22" s="458"/>
      <c r="F22" s="458"/>
      <c r="G22" s="458"/>
      <c r="H22" s="458"/>
      <c r="I22" s="458"/>
      <c r="J22" s="458"/>
      <c r="K22" s="458"/>
      <c r="L22" s="459"/>
      <c r="M22" s="9"/>
      <c r="O22" s="17" t="s">
        <v>168</v>
      </c>
      <c r="P22" s="17" t="s">
        <v>83</v>
      </c>
    </row>
    <row r="23" spans="1:16" x14ac:dyDescent="0.25">
      <c r="B23" s="57"/>
      <c r="C23" s="33"/>
      <c r="D23" s="34"/>
      <c r="E23" s="34"/>
      <c r="F23" s="34"/>
      <c r="G23" s="34"/>
      <c r="H23" s="34"/>
      <c r="I23" s="34"/>
      <c r="J23" s="34"/>
      <c r="K23" s="34"/>
      <c r="L23" s="16"/>
      <c r="M23" s="9"/>
      <c r="O23" s="17"/>
    </row>
    <row r="24" spans="1:16" x14ac:dyDescent="0.25">
      <c r="B24" s="57"/>
      <c r="E24" s="33"/>
      <c r="G24" s="695">
        <f>Variables!$B$6</f>
        <v>2023</v>
      </c>
      <c r="H24" s="695">
        <f>G24+1</f>
        <v>2024</v>
      </c>
      <c r="I24" s="695">
        <f>H24+1</f>
        <v>2025</v>
      </c>
      <c r="J24" s="695" t="str">
        <f>IF(Intro!$G$21="English",Variables!B9,Variables!C9)</f>
        <v>Jan-Mar 2025</v>
      </c>
      <c r="K24" s="695" t="str">
        <f>IF(Intro!$G$21="English",Variables!B10,Variables!C10)</f>
        <v>Jan-Mar 2026</v>
      </c>
      <c r="L24" s="66"/>
      <c r="M24" s="9"/>
      <c r="O24" s="17"/>
    </row>
    <row r="25" spans="1:16" x14ac:dyDescent="0.25">
      <c r="B25" s="57"/>
      <c r="E25" s="33"/>
      <c r="G25" s="695"/>
      <c r="H25" s="695"/>
      <c r="I25" s="695"/>
      <c r="J25" s="695"/>
      <c r="K25" s="695"/>
      <c r="L25" s="66"/>
      <c r="M25" s="9"/>
      <c r="O25" s="17"/>
    </row>
    <row r="26" spans="1:16" x14ac:dyDescent="0.25">
      <c r="B26" s="420" t="str">
        <f>IF(Intro!$G$21="English",O26,P26)</f>
        <v>Beginning inventory</v>
      </c>
      <c r="C26" s="456"/>
      <c r="D26" s="718" t="str">
        <f>IF(Intro!$G$21="English",Variables!$B$23,Variables!$C$23)</f>
        <v>MSF</v>
      </c>
      <c r="E26" s="718"/>
      <c r="F26" s="718"/>
      <c r="G26" s="185"/>
      <c r="H26" s="186">
        <f>G38</f>
        <v>0</v>
      </c>
      <c r="I26" s="186">
        <f>H38</f>
        <v>0</v>
      </c>
      <c r="J26" s="186">
        <f>H38</f>
        <v>0</v>
      </c>
      <c r="K26" s="186">
        <f>I38</f>
        <v>0</v>
      </c>
      <c r="L26" s="66"/>
      <c r="M26" s="9"/>
      <c r="O26" s="9" t="s">
        <v>142</v>
      </c>
      <c r="P26" s="9" t="s">
        <v>143</v>
      </c>
    </row>
    <row r="27" spans="1:16" x14ac:dyDescent="0.25">
      <c r="B27" s="420"/>
      <c r="C27" s="456"/>
      <c r="D27" s="718" t="s">
        <v>230</v>
      </c>
      <c r="E27" s="718"/>
      <c r="F27" s="718"/>
      <c r="G27" s="185"/>
      <c r="H27" s="186">
        <f>G39</f>
        <v>0</v>
      </c>
      <c r="I27" s="186">
        <f>H39</f>
        <v>0</v>
      </c>
      <c r="J27" s="186">
        <f>H39</f>
        <v>0</v>
      </c>
      <c r="K27" s="186">
        <f>I39</f>
        <v>0</v>
      </c>
      <c r="L27" s="66"/>
      <c r="M27" s="9"/>
    </row>
    <row r="28" spans="1:16" ht="15" thickBot="1" x14ac:dyDescent="0.3">
      <c r="B28" s="731"/>
      <c r="C28" s="732"/>
      <c r="D28" s="791" t="str">
        <f>"$ / "&amp;IF(Intro!$G$21="English",Variables!$B$24,Variables!$C$24)</f>
        <v>$ / MSF</v>
      </c>
      <c r="E28" s="791"/>
      <c r="F28" s="791"/>
      <c r="G28" s="187" t="str">
        <f>IF(G26=0,"-",G27/G26)</f>
        <v>-</v>
      </c>
      <c r="H28" s="187" t="str">
        <f>IF(H26=0,"-",H27/H26)</f>
        <v>-</v>
      </c>
      <c r="I28" s="187" t="str">
        <f>IF(I26=0,"-",I27/I26)</f>
        <v>-</v>
      </c>
      <c r="J28" s="187" t="str">
        <f>IF(J26=0,"-",J27/J26)</f>
        <v>-</v>
      </c>
      <c r="K28" s="187" t="str">
        <f>IF(K26=0,"-",K27/K26)</f>
        <v>-</v>
      </c>
      <c r="L28" s="66"/>
      <c r="M28" s="9"/>
    </row>
    <row r="29" spans="1:16" x14ac:dyDescent="0.25">
      <c r="B29" s="762" t="str">
        <f>IF(Intro!$G$21="English",O29,P29)</f>
        <v>Imports</v>
      </c>
      <c r="C29" s="763"/>
      <c r="D29" s="792" t="str">
        <f>D26</f>
        <v>MSF</v>
      </c>
      <c r="E29" s="792"/>
      <c r="F29" s="792"/>
      <c r="G29" s="205">
        <f>SUM(Begin:End!F27)</f>
        <v>0</v>
      </c>
      <c r="H29" s="205">
        <f>SUM(Begin:End!G27)</f>
        <v>0</v>
      </c>
      <c r="I29" s="205">
        <f>SUM(Begin:End!H27)</f>
        <v>0</v>
      </c>
      <c r="J29" s="205">
        <f>SUM(Begin:End!I27)</f>
        <v>0</v>
      </c>
      <c r="K29" s="205">
        <f>SUM(Begin:End!J27)</f>
        <v>0</v>
      </c>
      <c r="L29" s="66"/>
      <c r="M29" s="9"/>
      <c r="O29" s="9" t="s">
        <v>89</v>
      </c>
      <c r="P29" s="9" t="s">
        <v>165</v>
      </c>
    </row>
    <row r="30" spans="1:16" x14ac:dyDescent="0.25">
      <c r="B30" s="420"/>
      <c r="C30" s="456"/>
      <c r="D30" s="718" t="str">
        <f>IF(Intro!G$21="English","net delivered purchase value (CAD)","valeur d'achat nette rendue (CAD)")</f>
        <v>net delivered purchase value (CAD)</v>
      </c>
      <c r="E30" s="718"/>
      <c r="F30" s="718"/>
      <c r="G30" s="183">
        <f>SUM(Begin:End!F28)</f>
        <v>0</v>
      </c>
      <c r="H30" s="183">
        <f>SUM(Begin:End!G28)</f>
        <v>0</v>
      </c>
      <c r="I30" s="183">
        <f>SUM(Begin:End!H28)</f>
        <v>0</v>
      </c>
      <c r="J30" s="183">
        <f>SUM(Begin:End!I28)</f>
        <v>0</v>
      </c>
      <c r="K30" s="183">
        <f>SUM(Begin:End!J28)</f>
        <v>0</v>
      </c>
      <c r="L30" s="66"/>
      <c r="M30" s="9"/>
    </row>
    <row r="31" spans="1:16" ht="15" thickBot="1" x14ac:dyDescent="0.3">
      <c r="B31" s="731"/>
      <c r="C31" s="732"/>
      <c r="D31" s="791" t="str">
        <f>D28</f>
        <v>$ / MSF</v>
      </c>
      <c r="E31" s="791"/>
      <c r="F31" s="791"/>
      <c r="G31" s="206" t="str">
        <f>IF(G29=0,"-",G30/G29)</f>
        <v>-</v>
      </c>
      <c r="H31" s="206" t="str">
        <f>IF(H29=0,"-",H30/H29)</f>
        <v>-</v>
      </c>
      <c r="I31" s="206" t="str">
        <f>IF(I29=0,"-",I30/I29)</f>
        <v>-</v>
      </c>
      <c r="J31" s="206" t="str">
        <f>IF(J29=0,"-",J30/J29)</f>
        <v>-</v>
      </c>
      <c r="K31" s="206" t="str">
        <f>IF(K29=0,"-",K30/K29)</f>
        <v>-</v>
      </c>
      <c r="L31" s="66"/>
      <c r="M31" s="9"/>
    </row>
    <row r="32" spans="1:16" x14ac:dyDescent="0.25">
      <c r="B32" s="762" t="str">
        <f>IF(Intro!$G$21="English",O32,P32)</f>
        <v>Sales in Canada</v>
      </c>
      <c r="C32" s="763"/>
      <c r="D32" s="792" t="str">
        <f>D26</f>
        <v>MSF</v>
      </c>
      <c r="E32" s="792"/>
      <c r="F32" s="792"/>
      <c r="G32" s="205">
        <f>SUM(Begin:End!F40)</f>
        <v>0</v>
      </c>
      <c r="H32" s="205">
        <f>SUM(Begin:End!G40)</f>
        <v>0</v>
      </c>
      <c r="I32" s="205">
        <f>SUM(Begin:End!H40)</f>
        <v>0</v>
      </c>
      <c r="J32" s="205">
        <f>SUM(Begin:End!I40)</f>
        <v>0</v>
      </c>
      <c r="K32" s="205">
        <f>SUM(Begin:End!J40)</f>
        <v>0</v>
      </c>
      <c r="L32" s="66"/>
      <c r="M32" s="9"/>
      <c r="O32" s="9" t="s">
        <v>228</v>
      </c>
      <c r="P32" s="9" t="s">
        <v>229</v>
      </c>
    </row>
    <row r="33" spans="1:16" x14ac:dyDescent="0.25">
      <c r="B33" s="420"/>
      <c r="C33" s="456"/>
      <c r="D33" s="718" t="str">
        <f>IF(Intro!G$21="English","net delivered selling value (CAD)","valeur de vente nette rendue (CAD)")</f>
        <v>net delivered selling value (CAD)</v>
      </c>
      <c r="E33" s="718"/>
      <c r="F33" s="718"/>
      <c r="G33" s="183">
        <f>SUM(Begin:End!F41)</f>
        <v>0</v>
      </c>
      <c r="H33" s="183">
        <f>SUM(Begin:End!G41)</f>
        <v>0</v>
      </c>
      <c r="I33" s="183">
        <f>SUM(Begin:End!H41)</f>
        <v>0</v>
      </c>
      <c r="J33" s="183">
        <f>SUM(Begin:End!I41)</f>
        <v>0</v>
      </c>
      <c r="K33" s="183">
        <f>SUM(Begin:End!J41)</f>
        <v>0</v>
      </c>
      <c r="L33" s="66"/>
      <c r="M33" s="9"/>
    </row>
    <row r="34" spans="1:16" ht="15" thickBot="1" x14ac:dyDescent="0.3">
      <c r="B34" s="731"/>
      <c r="C34" s="732"/>
      <c r="D34" s="791" t="str">
        <f>D28</f>
        <v>$ / MSF</v>
      </c>
      <c r="E34" s="791"/>
      <c r="F34" s="791"/>
      <c r="G34" s="206" t="str">
        <f>IF(G32=0,"-",G33/G32)</f>
        <v>-</v>
      </c>
      <c r="H34" s="206" t="str">
        <f>IF(H32=0,"-",H33/H32)</f>
        <v>-</v>
      </c>
      <c r="I34" s="206" t="str">
        <f>IF(I32=0,"-",I33/I32)</f>
        <v>-</v>
      </c>
      <c r="J34" s="206" t="str">
        <f>IF(J32=0,"-",J33/J32)</f>
        <v>-</v>
      </c>
      <c r="K34" s="206" t="str">
        <f>IF(K32=0,"-",K33/K32)</f>
        <v>-</v>
      </c>
      <c r="L34" s="66"/>
      <c r="M34" s="9"/>
    </row>
    <row r="35" spans="1:16" x14ac:dyDescent="0.25">
      <c r="B35" s="762" t="str">
        <f>IF(Intro!$G$21="English",O35,P35)</f>
        <v>Export sales</v>
      </c>
      <c r="C35" s="763"/>
      <c r="D35" s="792" t="str">
        <f>IF(Intro!$G$21="English",Variables!$B$23,Variables!$C$23)</f>
        <v>MSF</v>
      </c>
      <c r="E35" s="792"/>
      <c r="F35" s="792"/>
      <c r="G35" s="188"/>
      <c r="H35" s="188"/>
      <c r="I35" s="188"/>
      <c r="J35" s="188"/>
      <c r="K35" s="188"/>
      <c r="L35" s="66"/>
      <c r="M35" s="9"/>
      <c r="O35" s="9" t="s">
        <v>257</v>
      </c>
      <c r="P35" s="9" t="s">
        <v>144</v>
      </c>
    </row>
    <row r="36" spans="1:16" x14ac:dyDescent="0.25">
      <c r="B36" s="420"/>
      <c r="C36" s="456"/>
      <c r="D36" s="718" t="str">
        <f>'Imp-Exp1-CHN'!D32</f>
        <v>net delivered selling value (CAD)</v>
      </c>
      <c r="E36" s="718"/>
      <c r="F36" s="718"/>
      <c r="G36" s="185"/>
      <c r="H36" s="185"/>
      <c r="I36" s="185"/>
      <c r="J36" s="185"/>
      <c r="K36" s="185"/>
      <c r="L36" s="66"/>
      <c r="M36" s="9"/>
    </row>
    <row r="37" spans="1:16" ht="15" thickBot="1" x14ac:dyDescent="0.3">
      <c r="B37" s="731"/>
      <c r="C37" s="732"/>
      <c r="D37" s="791" t="str">
        <f>"$ / "&amp;IF(Intro!$G$21="English",Variables!$B$24,Variables!$C$24)</f>
        <v>$ / MSF</v>
      </c>
      <c r="E37" s="791"/>
      <c r="F37" s="791"/>
      <c r="G37" s="187" t="str">
        <f>IF(G35=0,"-",G36/G35)</f>
        <v>-</v>
      </c>
      <c r="H37" s="187" t="str">
        <f>IF(H35=0,"-",H36/H35)</f>
        <v>-</v>
      </c>
      <c r="I37" s="187" t="str">
        <f t="shared" ref="I37:J37" si="0">IF(I35=0,"-",I36/I35)</f>
        <v>-</v>
      </c>
      <c r="J37" s="187" t="str">
        <f t="shared" si="0"/>
        <v>-</v>
      </c>
      <c r="K37" s="187" t="str">
        <f t="shared" ref="K37" si="1">IF(K35=0,"-",K36/K35)</f>
        <v>-</v>
      </c>
      <c r="L37" s="66"/>
      <c r="M37" s="9"/>
    </row>
    <row r="38" spans="1:16" x14ac:dyDescent="0.25">
      <c r="B38" s="473" t="str">
        <f>IF(Intro!$G$21="English",O38,P38)</f>
        <v>Ending inventory</v>
      </c>
      <c r="C38" s="474"/>
      <c r="D38" s="826" t="str">
        <f>IF(Intro!$G$21="English",Variables!$B$23,Variables!$C$23)</f>
        <v>MSF</v>
      </c>
      <c r="E38" s="826"/>
      <c r="F38" s="826"/>
      <c r="G38" s="189"/>
      <c r="H38" s="189"/>
      <c r="I38" s="189"/>
      <c r="J38" s="189"/>
      <c r="K38" s="189"/>
      <c r="L38" s="66"/>
      <c r="M38" s="9"/>
      <c r="O38" s="9" t="s">
        <v>145</v>
      </c>
      <c r="P38" s="9" t="s">
        <v>411</v>
      </c>
    </row>
    <row r="39" spans="1:16" x14ac:dyDescent="0.25">
      <c r="B39" s="420"/>
      <c r="C39" s="456"/>
      <c r="D39" s="718" t="s">
        <v>230</v>
      </c>
      <c r="E39" s="718"/>
      <c r="F39" s="718"/>
      <c r="G39" s="185"/>
      <c r="H39" s="185"/>
      <c r="I39" s="185"/>
      <c r="J39" s="185"/>
      <c r="K39" s="185"/>
      <c r="L39" s="66"/>
      <c r="M39" s="9"/>
    </row>
    <row r="40" spans="1:16" x14ac:dyDescent="0.25">
      <c r="B40" s="420"/>
      <c r="C40" s="456"/>
      <c r="D40" s="718" t="str">
        <f>"$ / "&amp;IF(Intro!$G$21="English",Variables!$B$24,Variables!$C$24)</f>
        <v>$ / MSF</v>
      </c>
      <c r="E40" s="718"/>
      <c r="F40" s="718"/>
      <c r="G40" s="186" t="str">
        <f>IF(G38=0,"-",G39/G38)</f>
        <v>-</v>
      </c>
      <c r="H40" s="186" t="str">
        <f t="shared" ref="H40:I40" si="2">IF(H38=0,"-",H39/H38)</f>
        <v>-</v>
      </c>
      <c r="I40" s="186" t="str">
        <f t="shared" si="2"/>
        <v>-</v>
      </c>
      <c r="J40" s="186" t="str">
        <f t="shared" ref="J40:K40" si="3">IF(J38=0,"-",J39/J38)</f>
        <v>-</v>
      </c>
      <c r="K40" s="186" t="str">
        <f t="shared" si="3"/>
        <v>-</v>
      </c>
      <c r="L40" s="66"/>
      <c r="M40" s="9"/>
    </row>
    <row r="41" spans="1:16" x14ac:dyDescent="0.25">
      <c r="B41" s="67"/>
      <c r="C41" s="64"/>
      <c r="D41" s="64"/>
      <c r="E41" s="64"/>
      <c r="F41" s="64"/>
      <c r="G41" s="64"/>
      <c r="H41" s="64"/>
      <c r="I41" s="64"/>
      <c r="J41" s="64"/>
      <c r="K41" s="64"/>
      <c r="L41" s="65"/>
      <c r="M41" s="9"/>
    </row>
    <row r="42" spans="1:16" s="10" customFormat="1" x14ac:dyDescent="0.25">
      <c r="A42" s="7"/>
      <c r="B42" s="558" t="s">
        <v>15</v>
      </c>
      <c r="C42" s="559"/>
      <c r="D42" s="559"/>
      <c r="E42" s="559"/>
      <c r="F42" s="559"/>
      <c r="G42" s="559"/>
      <c r="H42" s="559"/>
      <c r="I42" s="559"/>
      <c r="J42" s="559"/>
      <c r="K42" s="559"/>
      <c r="L42" s="560"/>
      <c r="M42" s="68"/>
      <c r="O42" s="9"/>
    </row>
    <row r="43" spans="1:16" x14ac:dyDescent="0.25">
      <c r="B43" s="69"/>
      <c r="C43" s="38"/>
      <c r="D43" s="38"/>
      <c r="E43" s="38"/>
      <c r="F43" s="38"/>
      <c r="G43" s="38"/>
      <c r="H43" s="38"/>
      <c r="I43" s="38"/>
      <c r="J43" s="38"/>
      <c r="K43" s="38"/>
      <c r="L43" s="54"/>
      <c r="M43" s="9"/>
    </row>
    <row r="44" spans="1:16" ht="14.1" customHeight="1" x14ac:dyDescent="0.25">
      <c r="B44" s="428" t="str">
        <f>IF(Intro!$G$21="English",O44,P44)</f>
        <v>Using data provided in Question 1 in the country tabs with the data provided in Question 1 on the Invent-Stock tab, the questionnaire calculates ending inventory as follows:</v>
      </c>
      <c r="C44" s="429"/>
      <c r="D44" s="429"/>
      <c r="E44" s="429"/>
      <c r="F44" s="429"/>
      <c r="G44" s="429"/>
      <c r="H44" s="429"/>
      <c r="I44" s="429"/>
      <c r="J44" s="429"/>
      <c r="K44" s="429"/>
      <c r="L44" s="430"/>
      <c r="M44" s="9"/>
      <c r="O44" s="9" t="s">
        <v>435</v>
      </c>
      <c r="P44" s="9" t="s">
        <v>436</v>
      </c>
    </row>
    <row r="45" spans="1:16" x14ac:dyDescent="0.25">
      <c r="B45" s="69"/>
      <c r="C45" s="38"/>
      <c r="D45" s="38"/>
      <c r="E45" s="38"/>
      <c r="F45" s="38"/>
      <c r="G45" s="38"/>
      <c r="H45" s="38"/>
      <c r="I45" s="38"/>
      <c r="J45" s="38"/>
      <c r="K45" s="38"/>
      <c r="L45" s="54"/>
      <c r="M45" s="9"/>
    </row>
    <row r="46" spans="1:16" x14ac:dyDescent="0.25">
      <c r="B46" s="57"/>
      <c r="E46" s="33"/>
      <c r="G46" s="695">
        <f>Variables!$B$6</f>
        <v>2023</v>
      </c>
      <c r="H46" s="695">
        <f>G46+1</f>
        <v>2024</v>
      </c>
      <c r="I46" s="695">
        <f>H46+1</f>
        <v>2025</v>
      </c>
      <c r="J46" s="695" t="str">
        <f>J24</f>
        <v>Jan-Mar 2025</v>
      </c>
      <c r="K46" s="695" t="str">
        <f>K24</f>
        <v>Jan-Mar 2026</v>
      </c>
      <c r="L46" s="66"/>
      <c r="M46" s="9"/>
      <c r="O46" s="17"/>
    </row>
    <row r="47" spans="1:16" x14ac:dyDescent="0.25">
      <c r="B47" s="57"/>
      <c r="E47" s="33"/>
      <c r="G47" s="695"/>
      <c r="H47" s="695"/>
      <c r="I47" s="695"/>
      <c r="J47" s="695"/>
      <c r="K47" s="695"/>
      <c r="L47" s="66"/>
      <c r="M47" s="9"/>
      <c r="O47" s="17"/>
    </row>
    <row r="48" spans="1:16" x14ac:dyDescent="0.25">
      <c r="B48" s="207"/>
      <c r="C48" s="208"/>
      <c r="D48" s="208"/>
      <c r="E48" s="209"/>
      <c r="F48" s="823" t="str">
        <f>IF(Intro!$G$21="English",Variables!$B$23,Variables!$C$23)</f>
        <v>MSF</v>
      </c>
      <c r="G48" s="808" t="str">
        <f ca="1">_xlfn.FORMULATEXT(G50)</f>
        <v>=G26+G29-G32-G35</v>
      </c>
      <c r="H48" s="808" t="str">
        <f t="shared" ref="H48:K48" ca="1" si="4">_xlfn.FORMULATEXT(H50)</f>
        <v>=H26+H29-H32-H35</v>
      </c>
      <c r="I48" s="808" t="str">
        <f t="shared" ca="1" si="4"/>
        <v>=I26+I29-I32-I35</v>
      </c>
      <c r="J48" s="808" t="str">
        <f t="shared" ca="1" si="4"/>
        <v>=J26+J29-J32-J35</v>
      </c>
      <c r="K48" s="808" t="str">
        <f t="shared" ca="1" si="4"/>
        <v>=K26+K29-K32-K35</v>
      </c>
      <c r="L48" s="66"/>
      <c r="M48" s="9"/>
      <c r="O48" s="17"/>
    </row>
    <row r="49" spans="1:16" x14ac:dyDescent="0.25">
      <c r="B49" s="57"/>
      <c r="E49" s="210"/>
      <c r="F49" s="824"/>
      <c r="G49" s="809"/>
      <c r="H49" s="809"/>
      <c r="I49" s="809"/>
      <c r="J49" s="809"/>
      <c r="K49" s="809"/>
      <c r="L49" s="66"/>
      <c r="M49" s="9"/>
      <c r="O49" s="17"/>
    </row>
    <row r="50" spans="1:16" x14ac:dyDescent="0.25">
      <c r="B50" s="810" t="str">
        <f>IF(Intro!$G$21="English",O50,P50)</f>
        <v>Ending inventory</v>
      </c>
      <c r="C50" s="811"/>
      <c r="D50" s="811"/>
      <c r="E50" s="812"/>
      <c r="F50" s="825"/>
      <c r="G50" s="183">
        <f>G26+G29-G32-G35</f>
        <v>0</v>
      </c>
      <c r="H50" s="183">
        <f t="shared" ref="H50:K50" si="5">H26+H29-H32-H35</f>
        <v>0</v>
      </c>
      <c r="I50" s="183">
        <f t="shared" si="5"/>
        <v>0</v>
      </c>
      <c r="J50" s="183">
        <f t="shared" si="5"/>
        <v>0</v>
      </c>
      <c r="K50" s="183">
        <f t="shared" si="5"/>
        <v>0</v>
      </c>
      <c r="L50" s="66"/>
      <c r="M50" s="9"/>
      <c r="O50" s="9" t="s">
        <v>145</v>
      </c>
      <c r="P50" s="9" t="s">
        <v>411</v>
      </c>
    </row>
    <row r="51" spans="1:16" ht="14.1" customHeight="1" x14ac:dyDescent="0.25">
      <c r="B51" s="817" t="str">
        <f>IF(Intro!$G$21="English",O51,P51)</f>
        <v>Difference between ending inventory in Question 1 on the Invent-Stock tab and the calculated ending inventory</v>
      </c>
      <c r="C51" s="818"/>
      <c r="D51" s="818"/>
      <c r="E51" s="819"/>
      <c r="F51" s="814" t="str">
        <f>IF(Intro!$G$21="English",Variables!$B$23,Variables!$C$23)</f>
        <v>MSF</v>
      </c>
      <c r="G51" s="813">
        <f>G38-G50</f>
        <v>0</v>
      </c>
      <c r="H51" s="813">
        <f>H38-H50</f>
        <v>0</v>
      </c>
      <c r="I51" s="813">
        <f>I38-I50</f>
        <v>0</v>
      </c>
      <c r="J51" s="813">
        <f>J38-J50</f>
        <v>0</v>
      </c>
      <c r="K51" s="813">
        <f>K38-K50</f>
        <v>0</v>
      </c>
      <c r="L51" s="66"/>
      <c r="M51" s="9"/>
      <c r="O51" s="9" t="s">
        <v>190</v>
      </c>
      <c r="P51" s="9" t="s">
        <v>258</v>
      </c>
    </row>
    <row r="52" spans="1:16" x14ac:dyDescent="0.25">
      <c r="B52" s="820"/>
      <c r="C52" s="821"/>
      <c r="D52" s="821"/>
      <c r="E52" s="822"/>
      <c r="F52" s="815"/>
      <c r="G52" s="813"/>
      <c r="H52" s="813"/>
      <c r="I52" s="813"/>
      <c r="J52" s="813"/>
      <c r="K52" s="813"/>
      <c r="L52" s="66"/>
      <c r="M52" s="9"/>
    </row>
    <row r="53" spans="1:16" x14ac:dyDescent="0.25">
      <c r="B53" s="810"/>
      <c r="C53" s="811"/>
      <c r="D53" s="811"/>
      <c r="E53" s="812"/>
      <c r="F53" s="816"/>
      <c r="G53" s="813"/>
      <c r="H53" s="813"/>
      <c r="I53" s="813"/>
      <c r="J53" s="813"/>
      <c r="K53" s="813"/>
      <c r="L53" s="66"/>
      <c r="M53" s="9"/>
    </row>
    <row r="54" spans="1:16" x14ac:dyDescent="0.25">
      <c r="B54" s="69"/>
      <c r="C54" s="38"/>
      <c r="D54" s="38"/>
      <c r="E54" s="38"/>
      <c r="F54" s="38"/>
      <c r="G54" s="38"/>
      <c r="H54" s="38"/>
      <c r="I54" s="38"/>
      <c r="J54" s="38"/>
      <c r="K54" s="38"/>
      <c r="L54" s="54"/>
      <c r="M54" s="9"/>
    </row>
    <row r="55" spans="1:16" x14ac:dyDescent="0.25">
      <c r="B55" s="561" t="str">
        <f>IF(Intro!$G$21="English",O55,P55)</f>
        <v>If the volume of ending inventory in Question 1 on the Invent-Stock tab differs from the calculated ending inventory, explain why there is a difference.</v>
      </c>
      <c r="C55" s="562"/>
      <c r="D55" s="562"/>
      <c r="E55" s="562"/>
      <c r="F55" s="562"/>
      <c r="G55" s="562"/>
      <c r="H55" s="562"/>
      <c r="I55" s="562"/>
      <c r="J55" s="562"/>
      <c r="K55" s="562"/>
      <c r="L55" s="563"/>
      <c r="M55" s="9"/>
      <c r="O55" s="26" t="s">
        <v>169</v>
      </c>
      <c r="P55" s="9" t="s">
        <v>259</v>
      </c>
    </row>
    <row r="56" spans="1:16" x14ac:dyDescent="0.25">
      <c r="B56" s="69"/>
      <c r="C56" s="38"/>
      <c r="D56" s="38"/>
      <c r="E56" s="38"/>
      <c r="F56" s="38"/>
      <c r="G56" s="38"/>
      <c r="H56" s="38"/>
      <c r="I56" s="38"/>
      <c r="J56" s="38"/>
      <c r="K56" s="38"/>
      <c r="L56" s="54"/>
      <c r="M56" s="9"/>
    </row>
    <row r="57" spans="1:16" s="10" customFormat="1" x14ac:dyDescent="0.25">
      <c r="A57" s="7"/>
      <c r="B57" s="571"/>
      <c r="C57" s="572"/>
      <c r="D57" s="572"/>
      <c r="E57" s="572"/>
      <c r="F57" s="572"/>
      <c r="G57" s="572"/>
      <c r="H57" s="572"/>
      <c r="I57" s="572"/>
      <c r="J57" s="572"/>
      <c r="K57" s="572"/>
      <c r="L57" s="573"/>
      <c r="M57" s="36"/>
    </row>
    <row r="58" spans="1:16" s="10" customFormat="1" x14ac:dyDescent="0.25">
      <c r="A58" s="7"/>
      <c r="B58" s="571"/>
      <c r="C58" s="572"/>
      <c r="D58" s="572"/>
      <c r="E58" s="572"/>
      <c r="F58" s="572"/>
      <c r="G58" s="572"/>
      <c r="H58" s="572"/>
      <c r="I58" s="572"/>
      <c r="J58" s="572"/>
      <c r="K58" s="572"/>
      <c r="L58" s="573"/>
      <c r="M58" s="36"/>
    </row>
    <row r="59" spans="1:16" s="10" customFormat="1" x14ac:dyDescent="0.25">
      <c r="A59" s="7"/>
      <c r="B59" s="571"/>
      <c r="C59" s="572"/>
      <c r="D59" s="572"/>
      <c r="E59" s="572"/>
      <c r="F59" s="572"/>
      <c r="G59" s="572"/>
      <c r="H59" s="572"/>
      <c r="I59" s="572"/>
      <c r="J59" s="572"/>
      <c r="K59" s="572"/>
      <c r="L59" s="573"/>
      <c r="M59" s="36"/>
    </row>
    <row r="60" spans="1:16" s="10" customFormat="1" x14ac:dyDescent="0.25">
      <c r="A60" s="7"/>
      <c r="B60" s="571"/>
      <c r="C60" s="572"/>
      <c r="D60" s="572"/>
      <c r="E60" s="572"/>
      <c r="F60" s="572"/>
      <c r="G60" s="572"/>
      <c r="H60" s="572"/>
      <c r="I60" s="572"/>
      <c r="J60" s="572"/>
      <c r="K60" s="572"/>
      <c r="L60" s="573"/>
      <c r="M60" s="36"/>
    </row>
    <row r="61" spans="1:16" s="10" customFormat="1" x14ac:dyDescent="0.25">
      <c r="A61" s="7"/>
      <c r="B61" s="571"/>
      <c r="C61" s="572"/>
      <c r="D61" s="572"/>
      <c r="E61" s="572"/>
      <c r="F61" s="572"/>
      <c r="G61" s="572"/>
      <c r="H61" s="572"/>
      <c r="I61" s="572"/>
      <c r="J61" s="572"/>
      <c r="K61" s="572"/>
      <c r="L61" s="573"/>
      <c r="M61" s="36"/>
    </row>
    <row r="62" spans="1:16" s="10" customFormat="1" x14ac:dyDescent="0.25">
      <c r="A62" s="7"/>
      <c r="B62" s="571"/>
      <c r="C62" s="572"/>
      <c r="D62" s="572"/>
      <c r="E62" s="572"/>
      <c r="F62" s="572"/>
      <c r="G62" s="572"/>
      <c r="H62" s="572"/>
      <c r="I62" s="572"/>
      <c r="J62" s="572"/>
      <c r="K62" s="572"/>
      <c r="L62" s="573"/>
      <c r="M62" s="36"/>
    </row>
    <row r="63" spans="1:16" s="10" customFormat="1" x14ac:dyDescent="0.25">
      <c r="A63" s="7"/>
      <c r="B63" s="571"/>
      <c r="C63" s="572"/>
      <c r="D63" s="572"/>
      <c r="E63" s="572"/>
      <c r="F63" s="572"/>
      <c r="G63" s="572"/>
      <c r="H63" s="572"/>
      <c r="I63" s="572"/>
      <c r="J63" s="572"/>
      <c r="K63" s="572"/>
      <c r="L63" s="573"/>
      <c r="M63" s="36"/>
    </row>
    <row r="64" spans="1:16" s="10" customFormat="1" x14ac:dyDescent="0.25">
      <c r="A64" s="7"/>
      <c r="B64" s="571"/>
      <c r="C64" s="572"/>
      <c r="D64" s="572"/>
      <c r="E64" s="572"/>
      <c r="F64" s="572"/>
      <c r="G64" s="572"/>
      <c r="H64" s="572"/>
      <c r="I64" s="572"/>
      <c r="J64" s="572"/>
      <c r="K64" s="572"/>
      <c r="L64" s="573"/>
      <c r="M64" s="36"/>
    </row>
    <row r="65" spans="1:16" x14ac:dyDescent="0.25">
      <c r="B65" s="67"/>
      <c r="C65" s="64"/>
      <c r="D65" s="64"/>
      <c r="E65" s="64"/>
      <c r="F65" s="64"/>
      <c r="G65" s="64"/>
      <c r="H65" s="64"/>
      <c r="I65" s="64"/>
      <c r="J65" s="64"/>
      <c r="K65" s="64"/>
      <c r="L65" s="65"/>
      <c r="M65" s="9"/>
    </row>
    <row r="66" spans="1:16" s="10" customFormat="1" x14ac:dyDescent="0.25">
      <c r="A66" s="7"/>
      <c r="B66" s="558" t="s">
        <v>16</v>
      </c>
      <c r="C66" s="559"/>
      <c r="D66" s="559"/>
      <c r="E66" s="559"/>
      <c r="F66" s="559"/>
      <c r="G66" s="559"/>
      <c r="H66" s="559"/>
      <c r="I66" s="559"/>
      <c r="J66" s="559"/>
      <c r="K66" s="559"/>
      <c r="L66" s="560"/>
      <c r="M66" s="68"/>
    </row>
    <row r="67" spans="1:16" x14ac:dyDescent="0.25">
      <c r="B67" s="69"/>
      <c r="C67" s="38"/>
      <c r="D67" s="38"/>
      <c r="E67" s="38"/>
      <c r="F67" s="38"/>
      <c r="G67" s="38"/>
      <c r="H67" s="38"/>
      <c r="I67" s="38"/>
      <c r="J67" s="38"/>
      <c r="K67" s="38"/>
      <c r="L67" s="54"/>
      <c r="M67" s="9"/>
    </row>
    <row r="68" spans="1:16" x14ac:dyDescent="0.25">
      <c r="B68" s="428" t="str">
        <f>IF(Intro!$G$21="English",O68,P68)</f>
        <v>Describe how your firm determines the value of inventory. Provide any changes in the method of valuation or major write-downs of inventory that have occurred since January 1, 2023.</v>
      </c>
      <c r="C68" s="429"/>
      <c r="D68" s="429"/>
      <c r="E68" s="429"/>
      <c r="F68" s="429"/>
      <c r="G68" s="429"/>
      <c r="H68" s="429"/>
      <c r="I68" s="429"/>
      <c r="J68" s="429"/>
      <c r="K68" s="429"/>
      <c r="L68" s="430"/>
      <c r="M68" s="9"/>
      <c r="O68" s="9"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8" s="9"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9" spans="1:16" x14ac:dyDescent="0.25">
      <c r="B69" s="428"/>
      <c r="C69" s="429"/>
      <c r="D69" s="429"/>
      <c r="E69" s="429"/>
      <c r="F69" s="429"/>
      <c r="G69" s="429"/>
      <c r="H69" s="429"/>
      <c r="I69" s="429"/>
      <c r="J69" s="429"/>
      <c r="K69" s="429"/>
      <c r="L69" s="430"/>
      <c r="M69" s="9"/>
    </row>
    <row r="70" spans="1:16" x14ac:dyDescent="0.25">
      <c r="B70" s="69"/>
      <c r="C70" s="38"/>
      <c r="D70" s="38"/>
      <c r="E70" s="38"/>
      <c r="F70" s="38"/>
      <c r="G70" s="38"/>
      <c r="H70" s="38"/>
      <c r="I70" s="38"/>
      <c r="J70" s="38"/>
      <c r="K70" s="38"/>
      <c r="L70" s="54"/>
      <c r="M70" s="9"/>
    </row>
    <row r="71" spans="1:16" s="10" customFormat="1" x14ac:dyDescent="0.25">
      <c r="A71" s="7"/>
      <c r="B71" s="571"/>
      <c r="C71" s="572"/>
      <c r="D71" s="572"/>
      <c r="E71" s="572"/>
      <c r="F71" s="572"/>
      <c r="G71" s="572"/>
      <c r="H71" s="572"/>
      <c r="I71" s="572"/>
      <c r="J71" s="572"/>
      <c r="K71" s="572"/>
      <c r="L71" s="573"/>
      <c r="M71" s="36"/>
    </row>
    <row r="72" spans="1:16" s="10" customFormat="1" x14ac:dyDescent="0.25">
      <c r="A72" s="7"/>
      <c r="B72" s="571"/>
      <c r="C72" s="572"/>
      <c r="D72" s="572"/>
      <c r="E72" s="572"/>
      <c r="F72" s="572"/>
      <c r="G72" s="572"/>
      <c r="H72" s="572"/>
      <c r="I72" s="572"/>
      <c r="J72" s="572"/>
      <c r="K72" s="572"/>
      <c r="L72" s="573"/>
      <c r="M72" s="36"/>
    </row>
    <row r="73" spans="1:16" s="10" customFormat="1" x14ac:dyDescent="0.25">
      <c r="A73" s="7"/>
      <c r="B73" s="571"/>
      <c r="C73" s="572"/>
      <c r="D73" s="572"/>
      <c r="E73" s="572"/>
      <c r="F73" s="572"/>
      <c r="G73" s="572"/>
      <c r="H73" s="572"/>
      <c r="I73" s="572"/>
      <c r="J73" s="572"/>
      <c r="K73" s="572"/>
      <c r="L73" s="573"/>
      <c r="M73" s="36"/>
    </row>
    <row r="74" spans="1:16" s="10" customFormat="1" x14ac:dyDescent="0.25">
      <c r="A74" s="7"/>
      <c r="B74" s="571"/>
      <c r="C74" s="572"/>
      <c r="D74" s="572"/>
      <c r="E74" s="572"/>
      <c r="F74" s="572"/>
      <c r="G74" s="572"/>
      <c r="H74" s="572"/>
      <c r="I74" s="572"/>
      <c r="J74" s="572"/>
      <c r="K74" s="572"/>
      <c r="L74" s="573"/>
      <c r="M74" s="36"/>
    </row>
    <row r="75" spans="1:16" s="10" customFormat="1" x14ac:dyDescent="0.25">
      <c r="A75" s="7"/>
      <c r="B75" s="571"/>
      <c r="C75" s="572"/>
      <c r="D75" s="572"/>
      <c r="E75" s="572"/>
      <c r="F75" s="572"/>
      <c r="G75" s="572"/>
      <c r="H75" s="572"/>
      <c r="I75" s="572"/>
      <c r="J75" s="572"/>
      <c r="K75" s="572"/>
      <c r="L75" s="573"/>
      <c r="M75" s="36"/>
    </row>
    <row r="76" spans="1:16" s="10" customFormat="1" x14ac:dyDescent="0.25">
      <c r="A76" s="7"/>
      <c r="B76" s="571"/>
      <c r="C76" s="572"/>
      <c r="D76" s="572"/>
      <c r="E76" s="572"/>
      <c r="F76" s="572"/>
      <c r="G76" s="572"/>
      <c r="H76" s="572"/>
      <c r="I76" s="572"/>
      <c r="J76" s="572"/>
      <c r="K76" s="572"/>
      <c r="L76" s="573"/>
      <c r="M76" s="36"/>
    </row>
    <row r="77" spans="1:16" s="10" customFormat="1" x14ac:dyDescent="0.25">
      <c r="A77" s="7"/>
      <c r="B77" s="571"/>
      <c r="C77" s="572"/>
      <c r="D77" s="572"/>
      <c r="E77" s="572"/>
      <c r="F77" s="572"/>
      <c r="G77" s="572"/>
      <c r="H77" s="572"/>
      <c r="I77" s="572"/>
      <c r="J77" s="572"/>
      <c r="K77" s="572"/>
      <c r="L77" s="573"/>
      <c r="M77" s="36"/>
    </row>
    <row r="78" spans="1:16" s="10" customFormat="1" x14ac:dyDescent="0.25">
      <c r="A78" s="7"/>
      <c r="B78" s="571"/>
      <c r="C78" s="572"/>
      <c r="D78" s="572"/>
      <c r="E78" s="572"/>
      <c r="F78" s="572"/>
      <c r="G78" s="572"/>
      <c r="H78" s="572"/>
      <c r="I78" s="572"/>
      <c r="J78" s="572"/>
      <c r="K78" s="572"/>
      <c r="L78" s="573"/>
      <c r="M78" s="36"/>
    </row>
    <row r="79" spans="1:16" x14ac:dyDescent="0.25">
      <c r="B79" s="67"/>
      <c r="C79" s="64"/>
      <c r="D79" s="64"/>
      <c r="E79" s="64"/>
      <c r="F79" s="64"/>
      <c r="G79" s="64"/>
      <c r="H79" s="64"/>
      <c r="I79" s="64"/>
      <c r="J79" s="64"/>
      <c r="K79" s="64"/>
      <c r="L79" s="65"/>
      <c r="M79" s="9"/>
    </row>
    <row r="80" spans="1:16" s="10" customFormat="1" x14ac:dyDescent="0.25">
      <c r="A80" s="7"/>
      <c r="B80" s="558" t="s">
        <v>17</v>
      </c>
      <c r="C80" s="559"/>
      <c r="D80" s="559"/>
      <c r="E80" s="559"/>
      <c r="F80" s="559"/>
      <c r="G80" s="559"/>
      <c r="H80" s="559"/>
      <c r="I80" s="559"/>
      <c r="J80" s="559"/>
      <c r="K80" s="559"/>
      <c r="L80" s="560"/>
      <c r="M80" s="68"/>
    </row>
    <row r="81" spans="1:16" x14ac:dyDescent="0.25">
      <c r="B81" s="69"/>
      <c r="C81" s="38"/>
      <c r="D81" s="38"/>
      <c r="E81" s="38"/>
      <c r="F81" s="38"/>
      <c r="G81" s="38"/>
      <c r="H81" s="38"/>
      <c r="I81" s="38"/>
      <c r="J81" s="38"/>
      <c r="K81" s="38"/>
      <c r="L81" s="54"/>
      <c r="M81" s="9"/>
    </row>
    <row r="82" spans="1:16" x14ac:dyDescent="0.25">
      <c r="B82" s="428" t="str">
        <f>IF(Intro!$G$21="English",O82,P82)</f>
        <v>Describe any changes in your firm’s inventory levels of the goods since January 1, 2023 and whether these changes impacted your firm’s ability to supply customers.</v>
      </c>
      <c r="C82" s="429"/>
      <c r="D82" s="429"/>
      <c r="E82" s="429"/>
      <c r="F82" s="429"/>
      <c r="G82" s="429"/>
      <c r="H82" s="429"/>
      <c r="I82" s="429"/>
      <c r="J82" s="429"/>
      <c r="K82" s="429"/>
      <c r="L82" s="430"/>
      <c r="M82" s="9"/>
      <c r="O82" s="9"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2" s="9"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3" spans="1:16" x14ac:dyDescent="0.25">
      <c r="B83" s="428"/>
      <c r="C83" s="429"/>
      <c r="D83" s="429"/>
      <c r="E83" s="429"/>
      <c r="F83" s="429"/>
      <c r="G83" s="429"/>
      <c r="H83" s="429"/>
      <c r="I83" s="429"/>
      <c r="J83" s="429"/>
      <c r="K83" s="429"/>
      <c r="L83" s="430"/>
      <c r="M83" s="9"/>
    </row>
    <row r="84" spans="1:16" x14ac:dyDescent="0.25">
      <c r="B84" s="69"/>
      <c r="C84" s="38"/>
      <c r="D84" s="38"/>
      <c r="E84" s="38"/>
      <c r="F84" s="38"/>
      <c r="G84" s="38"/>
      <c r="H84" s="38"/>
      <c r="I84" s="38"/>
      <c r="J84" s="38"/>
      <c r="K84" s="38"/>
      <c r="L84" s="54"/>
      <c r="M84" s="9"/>
    </row>
    <row r="85" spans="1:16" s="10" customFormat="1" x14ac:dyDescent="0.25">
      <c r="A85" s="7"/>
      <c r="B85" s="571"/>
      <c r="C85" s="572"/>
      <c r="D85" s="572"/>
      <c r="E85" s="572"/>
      <c r="F85" s="572"/>
      <c r="G85" s="572"/>
      <c r="H85" s="572"/>
      <c r="I85" s="572"/>
      <c r="J85" s="572"/>
      <c r="K85" s="572"/>
      <c r="L85" s="573"/>
      <c r="M85" s="36"/>
    </row>
    <row r="86" spans="1:16" s="10" customFormat="1" x14ac:dyDescent="0.25">
      <c r="A86" s="7"/>
      <c r="B86" s="571"/>
      <c r="C86" s="572"/>
      <c r="D86" s="572"/>
      <c r="E86" s="572"/>
      <c r="F86" s="572"/>
      <c r="G86" s="572"/>
      <c r="H86" s="572"/>
      <c r="I86" s="572"/>
      <c r="J86" s="572"/>
      <c r="K86" s="572"/>
      <c r="L86" s="573"/>
      <c r="M86" s="36"/>
    </row>
    <row r="87" spans="1:16" s="10" customFormat="1" x14ac:dyDescent="0.25">
      <c r="A87" s="7"/>
      <c r="B87" s="571"/>
      <c r="C87" s="572"/>
      <c r="D87" s="572"/>
      <c r="E87" s="572"/>
      <c r="F87" s="572"/>
      <c r="G87" s="572"/>
      <c r="H87" s="572"/>
      <c r="I87" s="572"/>
      <c r="J87" s="572"/>
      <c r="K87" s="572"/>
      <c r="L87" s="573"/>
      <c r="M87" s="36"/>
    </row>
    <row r="88" spans="1:16" s="10" customFormat="1" x14ac:dyDescent="0.25">
      <c r="A88" s="7"/>
      <c r="B88" s="571"/>
      <c r="C88" s="572"/>
      <c r="D88" s="572"/>
      <c r="E88" s="572"/>
      <c r="F88" s="572"/>
      <c r="G88" s="572"/>
      <c r="H88" s="572"/>
      <c r="I88" s="572"/>
      <c r="J88" s="572"/>
      <c r="K88" s="572"/>
      <c r="L88" s="573"/>
      <c r="M88" s="36"/>
    </row>
    <row r="89" spans="1:16" s="10" customFormat="1" x14ac:dyDescent="0.25">
      <c r="A89" s="7"/>
      <c r="B89" s="571"/>
      <c r="C89" s="572"/>
      <c r="D89" s="572"/>
      <c r="E89" s="572"/>
      <c r="F89" s="572"/>
      <c r="G89" s="572"/>
      <c r="H89" s="572"/>
      <c r="I89" s="572"/>
      <c r="J89" s="572"/>
      <c r="K89" s="572"/>
      <c r="L89" s="573"/>
      <c r="M89" s="36"/>
    </row>
    <row r="90" spans="1:16" s="10" customFormat="1" x14ac:dyDescent="0.25">
      <c r="A90" s="7"/>
      <c r="B90" s="571"/>
      <c r="C90" s="572"/>
      <c r="D90" s="572"/>
      <c r="E90" s="572"/>
      <c r="F90" s="572"/>
      <c r="G90" s="572"/>
      <c r="H90" s="572"/>
      <c r="I90" s="572"/>
      <c r="J90" s="572"/>
      <c r="K90" s="572"/>
      <c r="L90" s="573"/>
      <c r="M90" s="36"/>
    </row>
    <row r="91" spans="1:16" s="10" customFormat="1" x14ac:dyDescent="0.25">
      <c r="A91" s="7"/>
      <c r="B91" s="571"/>
      <c r="C91" s="572"/>
      <c r="D91" s="572"/>
      <c r="E91" s="572"/>
      <c r="F91" s="572"/>
      <c r="G91" s="572"/>
      <c r="H91" s="572"/>
      <c r="I91" s="572"/>
      <c r="J91" s="572"/>
      <c r="K91" s="572"/>
      <c r="L91" s="573"/>
      <c r="M91" s="36"/>
    </row>
    <row r="92" spans="1:16" s="10" customFormat="1" x14ac:dyDescent="0.25">
      <c r="A92" s="7"/>
      <c r="B92" s="571"/>
      <c r="C92" s="572"/>
      <c r="D92" s="572"/>
      <c r="E92" s="572"/>
      <c r="F92" s="572"/>
      <c r="G92" s="572"/>
      <c r="H92" s="572"/>
      <c r="I92" s="572"/>
      <c r="J92" s="572"/>
      <c r="K92" s="572"/>
      <c r="L92" s="573"/>
      <c r="M92" s="36"/>
    </row>
    <row r="93" spans="1:16" x14ac:dyDescent="0.25">
      <c r="B93" s="67"/>
      <c r="C93" s="64"/>
      <c r="D93" s="64"/>
      <c r="E93" s="64"/>
      <c r="F93" s="64"/>
      <c r="G93" s="64"/>
      <c r="H93" s="64"/>
      <c r="I93" s="64"/>
      <c r="J93" s="64"/>
      <c r="K93" s="64"/>
      <c r="L93" s="65"/>
      <c r="M93" s="9"/>
    </row>
    <row r="94" spans="1:16" s="10" customFormat="1" x14ac:dyDescent="0.25">
      <c r="A94" s="7"/>
      <c r="B94" s="558" t="s">
        <v>18</v>
      </c>
      <c r="C94" s="559"/>
      <c r="D94" s="559"/>
      <c r="E94" s="559"/>
      <c r="F94" s="559"/>
      <c r="G94" s="559"/>
      <c r="H94" s="559"/>
      <c r="I94" s="559"/>
      <c r="J94" s="559"/>
      <c r="K94" s="559"/>
      <c r="L94" s="560"/>
      <c r="M94" s="68"/>
    </row>
    <row r="95" spans="1:16" x14ac:dyDescent="0.25">
      <c r="B95" s="69"/>
      <c r="C95" s="38"/>
      <c r="D95" s="38"/>
      <c r="E95" s="38"/>
      <c r="F95" s="38"/>
      <c r="G95" s="38"/>
      <c r="H95" s="38"/>
      <c r="I95" s="38"/>
      <c r="J95" s="38"/>
      <c r="K95" s="38"/>
      <c r="L95" s="54"/>
      <c r="M95" s="9"/>
    </row>
    <row r="96" spans="1:16" x14ac:dyDescent="0.25">
      <c r="B96" s="428" t="str">
        <f>IF(Intro!$G$21="English",O96,P96)</f>
        <v>Describe your firm’s plans to manage inventory levels, in the next two years. Provide the rationale and assumptions underlying these strategies and objectives.</v>
      </c>
      <c r="C96" s="429"/>
      <c r="D96" s="429"/>
      <c r="E96" s="429"/>
      <c r="F96" s="429"/>
      <c r="G96" s="429"/>
      <c r="H96" s="429"/>
      <c r="I96" s="429"/>
      <c r="J96" s="429"/>
      <c r="K96" s="429"/>
      <c r="L96" s="430"/>
      <c r="M96" s="9"/>
      <c r="O96" s="9" t="s">
        <v>207</v>
      </c>
      <c r="P96" s="9" t="s">
        <v>146</v>
      </c>
    </row>
    <row r="97" spans="1:14" x14ac:dyDescent="0.25">
      <c r="B97" s="69"/>
      <c r="C97" s="38"/>
      <c r="D97" s="38"/>
      <c r="E97" s="38"/>
      <c r="F97" s="38"/>
      <c r="G97" s="38"/>
      <c r="H97" s="38"/>
      <c r="I97" s="38"/>
      <c r="J97" s="38"/>
      <c r="K97" s="38"/>
      <c r="L97" s="54"/>
      <c r="M97" s="9"/>
    </row>
    <row r="98" spans="1:14" s="10" customFormat="1" x14ac:dyDescent="0.25">
      <c r="A98" s="7"/>
      <c r="B98" s="571"/>
      <c r="C98" s="572"/>
      <c r="D98" s="572"/>
      <c r="E98" s="572"/>
      <c r="F98" s="572"/>
      <c r="G98" s="572"/>
      <c r="H98" s="572"/>
      <c r="I98" s="572"/>
      <c r="J98" s="572"/>
      <c r="K98" s="572"/>
      <c r="L98" s="573"/>
      <c r="M98" s="36"/>
    </row>
    <row r="99" spans="1:14" s="10" customFormat="1" x14ac:dyDescent="0.25">
      <c r="A99" s="7"/>
      <c r="B99" s="571"/>
      <c r="C99" s="572"/>
      <c r="D99" s="572"/>
      <c r="E99" s="572"/>
      <c r="F99" s="572"/>
      <c r="G99" s="572"/>
      <c r="H99" s="572"/>
      <c r="I99" s="572"/>
      <c r="J99" s="572"/>
      <c r="K99" s="572"/>
      <c r="L99" s="573"/>
      <c r="M99" s="36"/>
    </row>
    <row r="100" spans="1:14" s="10" customFormat="1" x14ac:dyDescent="0.25">
      <c r="A100" s="7"/>
      <c r="B100" s="571"/>
      <c r="C100" s="572"/>
      <c r="D100" s="572"/>
      <c r="E100" s="572"/>
      <c r="F100" s="572"/>
      <c r="G100" s="572"/>
      <c r="H100" s="572"/>
      <c r="I100" s="572"/>
      <c r="J100" s="572"/>
      <c r="K100" s="572"/>
      <c r="L100" s="573"/>
      <c r="M100" s="36"/>
    </row>
    <row r="101" spans="1:14" s="10" customFormat="1" x14ac:dyDescent="0.25">
      <c r="A101" s="7"/>
      <c r="B101" s="571"/>
      <c r="C101" s="572"/>
      <c r="D101" s="572"/>
      <c r="E101" s="572"/>
      <c r="F101" s="572"/>
      <c r="G101" s="572"/>
      <c r="H101" s="572"/>
      <c r="I101" s="572"/>
      <c r="J101" s="572"/>
      <c r="K101" s="572"/>
      <c r="L101" s="573"/>
      <c r="M101" s="36"/>
    </row>
    <row r="102" spans="1:14" s="10" customFormat="1" x14ac:dyDescent="0.25">
      <c r="A102" s="7"/>
      <c r="B102" s="571"/>
      <c r="C102" s="572"/>
      <c r="D102" s="572"/>
      <c r="E102" s="572"/>
      <c r="F102" s="572"/>
      <c r="G102" s="572"/>
      <c r="H102" s="572"/>
      <c r="I102" s="572"/>
      <c r="J102" s="572"/>
      <c r="K102" s="572"/>
      <c r="L102" s="573"/>
      <c r="M102" s="36"/>
    </row>
    <row r="103" spans="1:14" s="10" customFormat="1" x14ac:dyDescent="0.25">
      <c r="A103" s="7"/>
      <c r="B103" s="571"/>
      <c r="C103" s="572"/>
      <c r="D103" s="572"/>
      <c r="E103" s="572"/>
      <c r="F103" s="572"/>
      <c r="G103" s="572"/>
      <c r="H103" s="572"/>
      <c r="I103" s="572"/>
      <c r="J103" s="572"/>
      <c r="K103" s="572"/>
      <c r="L103" s="573"/>
      <c r="M103" s="36"/>
    </row>
    <row r="104" spans="1:14" s="10" customFormat="1" x14ac:dyDescent="0.25">
      <c r="A104" s="7"/>
      <c r="B104" s="571"/>
      <c r="C104" s="572"/>
      <c r="D104" s="572"/>
      <c r="E104" s="572"/>
      <c r="F104" s="572"/>
      <c r="G104" s="572"/>
      <c r="H104" s="572"/>
      <c r="I104" s="572"/>
      <c r="J104" s="572"/>
      <c r="K104" s="572"/>
      <c r="L104" s="573"/>
      <c r="M104" s="36"/>
    </row>
    <row r="105" spans="1:14" s="10" customFormat="1" x14ac:dyDescent="0.25">
      <c r="A105" s="7"/>
      <c r="B105" s="571"/>
      <c r="C105" s="572"/>
      <c r="D105" s="572"/>
      <c r="E105" s="572"/>
      <c r="F105" s="572"/>
      <c r="G105" s="572"/>
      <c r="H105" s="572"/>
      <c r="I105" s="572"/>
      <c r="J105" s="572"/>
      <c r="K105" s="572"/>
      <c r="L105" s="573"/>
      <c r="M105" s="36"/>
    </row>
    <row r="106" spans="1:14" x14ac:dyDescent="0.25">
      <c r="B106" s="67"/>
      <c r="C106" s="64"/>
      <c r="D106" s="64"/>
      <c r="E106" s="64"/>
      <c r="F106" s="64"/>
      <c r="G106" s="64"/>
      <c r="H106" s="64"/>
      <c r="I106" s="64"/>
      <c r="J106" s="64"/>
      <c r="K106" s="64"/>
      <c r="L106" s="65"/>
      <c r="M106" s="9"/>
    </row>
    <row r="107" spans="1:14" s="42" customFormat="1" x14ac:dyDescent="0.25">
      <c r="A107" s="70"/>
      <c r="B107" s="4"/>
      <c r="C107" s="71"/>
      <c r="D107" s="71"/>
      <c r="E107" s="71"/>
      <c r="F107" s="71"/>
      <c r="G107" s="71"/>
      <c r="H107" s="71"/>
      <c r="I107" s="71"/>
      <c r="J107" s="71"/>
      <c r="K107" s="71"/>
      <c r="L107" s="71"/>
      <c r="N107" s="72"/>
    </row>
    <row r="108" spans="1:14" s="42" customFormat="1" x14ac:dyDescent="0.25">
      <c r="A108" s="70"/>
      <c r="B108" s="4"/>
      <c r="C108" s="71"/>
      <c r="D108" s="71"/>
      <c r="E108" s="71"/>
      <c r="F108" s="71"/>
      <c r="G108" s="71"/>
      <c r="H108" s="71"/>
      <c r="I108" s="71"/>
      <c r="J108" s="71"/>
      <c r="K108" s="71"/>
      <c r="L108" s="71"/>
      <c r="N108" s="72"/>
    </row>
    <row r="109" spans="1:14" s="42" customFormat="1" x14ac:dyDescent="0.25">
      <c r="A109" s="70"/>
      <c r="B109" s="4"/>
      <c r="C109" s="71"/>
      <c r="D109" s="71"/>
      <c r="E109" s="71"/>
      <c r="F109" s="71"/>
      <c r="G109" s="71"/>
      <c r="H109" s="71"/>
      <c r="I109" s="71"/>
      <c r="J109" s="71"/>
      <c r="K109" s="71"/>
      <c r="L109" s="71"/>
      <c r="N109" s="72"/>
    </row>
    <row r="110" spans="1:14" s="42" customFormat="1" x14ac:dyDescent="0.25">
      <c r="A110" s="70"/>
      <c r="B110" s="4"/>
      <c r="C110" s="71"/>
      <c r="D110" s="71"/>
      <c r="E110" s="71"/>
      <c r="F110" s="71"/>
      <c r="G110" s="71"/>
      <c r="H110" s="71"/>
      <c r="I110" s="71"/>
      <c r="J110" s="71"/>
      <c r="K110" s="71"/>
      <c r="L110" s="71"/>
      <c r="N110" s="72"/>
    </row>
    <row r="111" spans="1:14" s="42" customFormat="1" x14ac:dyDescent="0.25">
      <c r="A111" s="70"/>
      <c r="B111" s="4"/>
      <c r="C111" s="71"/>
      <c r="D111" s="71"/>
      <c r="E111" s="71"/>
      <c r="F111" s="71"/>
      <c r="G111" s="71"/>
      <c r="H111" s="71"/>
      <c r="I111" s="71"/>
      <c r="J111" s="71"/>
      <c r="K111" s="71"/>
      <c r="L111" s="71"/>
      <c r="N111" s="72"/>
    </row>
  </sheetData>
  <sheetProtection algorithmName="SHA-512" hashValue="jPXZzliKa4OlbryKt25HYCLGHh4Dgqz9vXACdBvoe1z54hTyL5azBB30M6JEucH3K9LXTv6lohixLIbDTxh3HQ==" saltValue="sDiN8ckhBg1QE5VfZpxmvA==" spinCount="100000" sheet="1" objects="1" scenarios="1" selectLockedCells="1"/>
  <mergeCells count="72">
    <mergeCell ref="B38:C40"/>
    <mergeCell ref="D39:F39"/>
    <mergeCell ref="D40:F40"/>
    <mergeCell ref="D38:F38"/>
    <mergeCell ref="B44:L44"/>
    <mergeCell ref="B42:L42"/>
    <mergeCell ref="B55:L55"/>
    <mergeCell ref="G46:G47"/>
    <mergeCell ref="H46:H47"/>
    <mergeCell ref="I46:I47"/>
    <mergeCell ref="J46:J47"/>
    <mergeCell ref="K46:K47"/>
    <mergeCell ref="J51:J53"/>
    <mergeCell ref="K51:K53"/>
    <mergeCell ref="G51:G53"/>
    <mergeCell ref="H51:H53"/>
    <mergeCell ref="I51:I53"/>
    <mergeCell ref="G48:G49"/>
    <mergeCell ref="H48:H49"/>
    <mergeCell ref="F51:F53"/>
    <mergeCell ref="B51:E53"/>
    <mergeCell ref="F48:F50"/>
    <mergeCell ref="B14:L14"/>
    <mergeCell ref="B8:L8"/>
    <mergeCell ref="B9:L9"/>
    <mergeCell ref="B10:L10"/>
    <mergeCell ref="B12:L12"/>
    <mergeCell ref="B13:L13"/>
    <mergeCell ref="D33:F33"/>
    <mergeCell ref="D34:F34"/>
    <mergeCell ref="B35:C37"/>
    <mergeCell ref="D36:F36"/>
    <mergeCell ref="D37:F37"/>
    <mergeCell ref="B4:L4"/>
    <mergeCell ref="B5:L5"/>
    <mergeCell ref="B6:L6"/>
    <mergeCell ref="D26:F26"/>
    <mergeCell ref="D27:F27"/>
    <mergeCell ref="B26:C28"/>
    <mergeCell ref="D28:F28"/>
    <mergeCell ref="B19:L19"/>
    <mergeCell ref="G24:G25"/>
    <mergeCell ref="H24:H25"/>
    <mergeCell ref="I24:I25"/>
    <mergeCell ref="J24:J25"/>
    <mergeCell ref="B17:L17"/>
    <mergeCell ref="B22:L22"/>
    <mergeCell ref="K24:K25"/>
    <mergeCell ref="B20:L20"/>
    <mergeCell ref="B15:L15"/>
    <mergeCell ref="B16:L16"/>
    <mergeCell ref="B57:L64"/>
    <mergeCell ref="B71:L78"/>
    <mergeCell ref="B85:L92"/>
    <mergeCell ref="I48:I49"/>
    <mergeCell ref="J48:J49"/>
    <mergeCell ref="K48:K49"/>
    <mergeCell ref="B50:E50"/>
    <mergeCell ref="D35:F35"/>
    <mergeCell ref="B29:C31"/>
    <mergeCell ref="D29:F29"/>
    <mergeCell ref="D30:F30"/>
    <mergeCell ref="D31:F31"/>
    <mergeCell ref="B32:C34"/>
    <mergeCell ref="D32:F32"/>
    <mergeCell ref="B98:L105"/>
    <mergeCell ref="B68:L69"/>
    <mergeCell ref="B82:L83"/>
    <mergeCell ref="B96:L96"/>
    <mergeCell ref="B66:L66"/>
    <mergeCell ref="B80:L80"/>
    <mergeCell ref="B94:L94"/>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57 B71 B85 B98"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4:K34 G40:K40 G37:K37 G28 H26:K28 G31:K31 G50:K51"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35:K36 G38:K39 G29:K30 G32:K33" xr:uid="{7045C76A-A201-4E84-80FD-CF6874172F23}">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5" min="1" max="11"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285C6-02EC-4901-81DA-5891BA963E71}">
  <sheetPr codeName="Sheet13">
    <tabColor rgb="FF92D050"/>
    <pageSetUpPr fitToPage="1"/>
  </sheetPr>
  <dimension ref="A1:P63"/>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Pro!B2</f>
        <v>PROTECTED</v>
      </c>
      <c r="C2" s="11"/>
      <c r="O2" s="10" t="s">
        <v>91</v>
      </c>
      <c r="P2" s="10" t="s">
        <v>107</v>
      </c>
    </row>
    <row r="3" spans="1:16" x14ac:dyDescent="0.25">
      <c r="B3" s="12"/>
      <c r="C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ht="14.25" customHeight="1" x14ac:dyDescent="0.25">
      <c r="A6" s="4"/>
      <c r="B6" s="690" t="str">
        <f>Info!B6</f>
        <v>DECORATIVE AND OTHER NON-STRUCTURAL PLYWOOD</v>
      </c>
      <c r="C6" s="691"/>
      <c r="D6" s="691"/>
      <c r="E6" s="691"/>
      <c r="F6" s="691"/>
      <c r="G6" s="691"/>
      <c r="H6" s="691"/>
      <c r="I6" s="691"/>
      <c r="J6" s="691"/>
      <c r="K6" s="691"/>
      <c r="L6" s="692"/>
      <c r="M6" s="18"/>
      <c r="N6" s="18"/>
      <c r="O6" s="14"/>
      <c r="P6" s="14"/>
    </row>
    <row r="7" spans="1:16" s="6" customFormat="1" x14ac:dyDescent="0.25">
      <c r="A7" s="4"/>
      <c r="B7" s="13"/>
      <c r="C7" s="13"/>
      <c r="D7" s="3"/>
      <c r="E7" s="3"/>
      <c r="F7" s="3"/>
      <c r="G7" s="3"/>
      <c r="H7" s="3"/>
      <c r="I7" s="3"/>
      <c r="J7" s="3"/>
      <c r="K7" s="3"/>
      <c r="L7" s="3"/>
      <c r="O7" s="14"/>
      <c r="P7" s="14"/>
    </row>
    <row r="8" spans="1:16" x14ac:dyDescent="0.25">
      <c r="B8" s="431" t="str">
        <f>IF(Intro!$G$21="English",O8,P8)</f>
        <v>PROTECTED COMMENTS</v>
      </c>
      <c r="C8" s="432"/>
      <c r="D8" s="432"/>
      <c r="E8" s="432"/>
      <c r="F8" s="432"/>
      <c r="G8" s="432"/>
      <c r="H8" s="432"/>
      <c r="I8" s="432"/>
      <c r="J8" s="432"/>
      <c r="K8" s="432"/>
      <c r="L8" s="433"/>
      <c r="M8" s="9"/>
      <c r="O8" s="9" t="s">
        <v>86</v>
      </c>
      <c r="P8" s="9" t="s">
        <v>208</v>
      </c>
    </row>
    <row r="9" spans="1:16" x14ac:dyDescent="0.25">
      <c r="B9" s="15"/>
      <c r="C9" s="33"/>
      <c r="D9" s="34"/>
      <c r="E9" s="34"/>
      <c r="F9" s="34"/>
      <c r="G9" s="34"/>
      <c r="H9" s="34"/>
      <c r="I9" s="34"/>
      <c r="J9" s="34"/>
      <c r="K9" s="34"/>
      <c r="L9" s="16"/>
      <c r="M9" s="9"/>
    </row>
    <row r="10" spans="1:16" x14ac:dyDescent="0.25">
      <c r="B10" s="457" t="str">
        <f>AddPub!B10</f>
        <v>Should your firm wish to add any comments related to its responses, submit them here. Be sure to indicate the applicable question number.</v>
      </c>
      <c r="C10" s="458"/>
      <c r="D10" s="458"/>
      <c r="E10" s="458"/>
      <c r="F10" s="458"/>
      <c r="G10" s="458"/>
      <c r="H10" s="458"/>
      <c r="I10" s="458"/>
      <c r="J10" s="458"/>
      <c r="K10" s="458"/>
      <c r="L10" s="459"/>
      <c r="M10" s="9"/>
      <c r="O10" s="17"/>
    </row>
    <row r="11" spans="1:16" x14ac:dyDescent="0.25">
      <c r="B11" s="57"/>
      <c r="C11" s="33"/>
      <c r="D11" s="34"/>
      <c r="E11" s="34"/>
      <c r="F11" s="34"/>
      <c r="G11" s="34"/>
      <c r="H11" s="34"/>
      <c r="I11" s="34"/>
      <c r="J11" s="34"/>
      <c r="K11" s="34"/>
      <c r="L11" s="16"/>
      <c r="M11" s="9"/>
      <c r="O11" s="44" t="s">
        <v>430</v>
      </c>
      <c r="P11" s="44" t="s">
        <v>431</v>
      </c>
    </row>
    <row r="12" spans="1:16" ht="28.5" x14ac:dyDescent="0.25">
      <c r="A12" s="7" t="s">
        <v>487</v>
      </c>
      <c r="B12" s="57"/>
      <c r="C12" s="182" t="str">
        <f>IF(Intro!$G$21="English",O11,P11)</f>
        <v>Tab and Question</v>
      </c>
      <c r="D12" s="679" t="str">
        <f>IF(Intro!$G$21="English",O12,P12)</f>
        <v>Comments</v>
      </c>
      <c r="E12" s="680"/>
      <c r="F12" s="680"/>
      <c r="G12" s="680"/>
      <c r="H12" s="680"/>
      <c r="I12" s="680"/>
      <c r="J12" s="680"/>
      <c r="K12" s="680"/>
      <c r="L12" s="681"/>
      <c r="M12" s="9"/>
      <c r="O12" s="17" t="s">
        <v>127</v>
      </c>
      <c r="P12" s="9" t="s">
        <v>128</v>
      </c>
    </row>
    <row r="13" spans="1:16" x14ac:dyDescent="0.25">
      <c r="B13" s="686" t="str">
        <f>IF(Intro!$G$21="English",O13,P13)</f>
        <v>Comment 1</v>
      </c>
      <c r="C13" s="667"/>
      <c r="D13" s="670"/>
      <c r="E13" s="671"/>
      <c r="F13" s="671"/>
      <c r="G13" s="671"/>
      <c r="H13" s="671"/>
      <c r="I13" s="671"/>
      <c r="J13" s="671"/>
      <c r="K13" s="671"/>
      <c r="L13" s="672"/>
      <c r="M13" s="9"/>
      <c r="O13" s="17" t="s">
        <v>129</v>
      </c>
      <c r="P13" s="9" t="s">
        <v>130</v>
      </c>
    </row>
    <row r="14" spans="1:16" x14ac:dyDescent="0.25">
      <c r="B14" s="687"/>
      <c r="C14" s="668"/>
      <c r="D14" s="673"/>
      <c r="E14" s="674"/>
      <c r="F14" s="674"/>
      <c r="G14" s="674"/>
      <c r="H14" s="674"/>
      <c r="I14" s="674"/>
      <c r="J14" s="674"/>
      <c r="K14" s="674"/>
      <c r="L14" s="675"/>
      <c r="M14" s="9"/>
      <c r="O14" s="17"/>
    </row>
    <row r="15" spans="1:16" x14ac:dyDescent="0.25">
      <c r="B15" s="687"/>
      <c r="C15" s="668"/>
      <c r="D15" s="673"/>
      <c r="E15" s="674"/>
      <c r="F15" s="674"/>
      <c r="G15" s="674"/>
      <c r="H15" s="674"/>
      <c r="I15" s="674"/>
      <c r="J15" s="674"/>
      <c r="K15" s="674"/>
      <c r="L15" s="675"/>
      <c r="M15" s="9"/>
      <c r="O15" s="17"/>
    </row>
    <row r="16" spans="1:16" x14ac:dyDescent="0.25">
      <c r="B16" s="687"/>
      <c r="C16" s="668"/>
      <c r="D16" s="673"/>
      <c r="E16" s="674"/>
      <c r="F16" s="674"/>
      <c r="G16" s="674"/>
      <c r="H16" s="674"/>
      <c r="I16" s="674"/>
      <c r="J16" s="674"/>
      <c r="K16" s="674"/>
      <c r="L16" s="675"/>
      <c r="M16" s="9"/>
      <c r="O16" s="17"/>
    </row>
    <row r="17" spans="2:16" x14ac:dyDescent="0.25">
      <c r="B17" s="687"/>
      <c r="C17" s="668"/>
      <c r="D17" s="673"/>
      <c r="E17" s="674"/>
      <c r="F17" s="674"/>
      <c r="G17" s="674"/>
      <c r="H17" s="674"/>
      <c r="I17" s="674"/>
      <c r="J17" s="674"/>
      <c r="K17" s="674"/>
      <c r="L17" s="675"/>
      <c r="M17" s="9"/>
      <c r="O17" s="17"/>
    </row>
    <row r="18" spans="2:16" x14ac:dyDescent="0.25">
      <c r="B18" s="687"/>
      <c r="C18" s="668"/>
      <c r="D18" s="673"/>
      <c r="E18" s="674"/>
      <c r="F18" s="674"/>
      <c r="G18" s="674"/>
      <c r="H18" s="674"/>
      <c r="I18" s="674"/>
      <c r="J18" s="674"/>
      <c r="K18" s="674"/>
      <c r="L18" s="675"/>
      <c r="M18" s="9"/>
      <c r="O18" s="17"/>
    </row>
    <row r="19" spans="2:16" x14ac:dyDescent="0.25">
      <c r="B19" s="687"/>
      <c r="C19" s="668"/>
      <c r="D19" s="673"/>
      <c r="E19" s="674"/>
      <c r="F19" s="674"/>
      <c r="G19" s="674"/>
      <c r="H19" s="674"/>
      <c r="I19" s="674"/>
      <c r="J19" s="674"/>
      <c r="K19" s="674"/>
      <c r="L19" s="675"/>
      <c r="M19" s="9"/>
      <c r="O19" s="17"/>
    </row>
    <row r="20" spans="2:16" x14ac:dyDescent="0.25">
      <c r="B20" s="687"/>
      <c r="C20" s="668"/>
      <c r="D20" s="673"/>
      <c r="E20" s="674"/>
      <c r="F20" s="674"/>
      <c r="G20" s="674"/>
      <c r="H20" s="674"/>
      <c r="I20" s="674"/>
      <c r="J20" s="674"/>
      <c r="K20" s="674"/>
      <c r="L20" s="675"/>
      <c r="M20" s="9"/>
      <c r="O20" s="17"/>
    </row>
    <row r="21" spans="2:16" x14ac:dyDescent="0.25">
      <c r="B21" s="687"/>
      <c r="C21" s="668"/>
      <c r="D21" s="673"/>
      <c r="E21" s="674"/>
      <c r="F21" s="674"/>
      <c r="G21" s="674"/>
      <c r="H21" s="674"/>
      <c r="I21" s="674"/>
      <c r="J21" s="674"/>
      <c r="K21" s="674"/>
      <c r="L21" s="675"/>
      <c r="M21" s="9"/>
      <c r="O21" s="17"/>
    </row>
    <row r="22" spans="2:16" x14ac:dyDescent="0.25">
      <c r="B22" s="688"/>
      <c r="C22" s="685"/>
      <c r="D22" s="682"/>
      <c r="E22" s="683"/>
      <c r="F22" s="683"/>
      <c r="G22" s="683"/>
      <c r="H22" s="683"/>
      <c r="I22" s="683"/>
      <c r="J22" s="683"/>
      <c r="K22" s="683"/>
      <c r="L22" s="684"/>
      <c r="M22" s="9"/>
      <c r="O22" s="17"/>
    </row>
    <row r="23" spans="2:16" x14ac:dyDescent="0.25">
      <c r="B23" s="686" t="str">
        <f>IF(Intro!$G$21="English",O23,P23)</f>
        <v>Comment 2</v>
      </c>
      <c r="C23" s="667"/>
      <c r="D23" s="670"/>
      <c r="E23" s="671"/>
      <c r="F23" s="671"/>
      <c r="G23" s="671"/>
      <c r="H23" s="671"/>
      <c r="I23" s="671"/>
      <c r="J23" s="671"/>
      <c r="K23" s="671"/>
      <c r="L23" s="672"/>
      <c r="M23" s="9"/>
      <c r="O23" s="17" t="s">
        <v>131</v>
      </c>
      <c r="P23" s="9" t="s">
        <v>132</v>
      </c>
    </row>
    <row r="24" spans="2:16" x14ac:dyDescent="0.25">
      <c r="B24" s="687"/>
      <c r="C24" s="668"/>
      <c r="D24" s="673"/>
      <c r="E24" s="674"/>
      <c r="F24" s="674"/>
      <c r="G24" s="674"/>
      <c r="H24" s="674"/>
      <c r="I24" s="674"/>
      <c r="J24" s="674"/>
      <c r="K24" s="674"/>
      <c r="L24" s="675"/>
      <c r="M24" s="9"/>
    </row>
    <row r="25" spans="2:16" x14ac:dyDescent="0.25">
      <c r="B25" s="687"/>
      <c r="C25" s="668"/>
      <c r="D25" s="673"/>
      <c r="E25" s="674"/>
      <c r="F25" s="674"/>
      <c r="G25" s="674"/>
      <c r="H25" s="674"/>
      <c r="I25" s="674"/>
      <c r="J25" s="674"/>
      <c r="K25" s="674"/>
      <c r="L25" s="675"/>
      <c r="M25" s="9"/>
    </row>
    <row r="26" spans="2:16" x14ac:dyDescent="0.25">
      <c r="B26" s="687"/>
      <c r="C26" s="668"/>
      <c r="D26" s="673"/>
      <c r="E26" s="674"/>
      <c r="F26" s="674"/>
      <c r="G26" s="674"/>
      <c r="H26" s="674"/>
      <c r="I26" s="674"/>
      <c r="J26" s="674"/>
      <c r="K26" s="674"/>
      <c r="L26" s="675"/>
      <c r="M26" s="9"/>
      <c r="O26" s="17"/>
    </row>
    <row r="27" spans="2:16" x14ac:dyDescent="0.25">
      <c r="B27" s="687"/>
      <c r="C27" s="668"/>
      <c r="D27" s="673"/>
      <c r="E27" s="674"/>
      <c r="F27" s="674"/>
      <c r="G27" s="674"/>
      <c r="H27" s="674"/>
      <c r="I27" s="674"/>
      <c r="J27" s="674"/>
      <c r="K27" s="674"/>
      <c r="L27" s="675"/>
      <c r="M27" s="9"/>
      <c r="O27" s="17"/>
    </row>
    <row r="28" spans="2:16" x14ac:dyDescent="0.25">
      <c r="B28" s="687"/>
      <c r="C28" s="668"/>
      <c r="D28" s="673"/>
      <c r="E28" s="674"/>
      <c r="F28" s="674"/>
      <c r="G28" s="674"/>
      <c r="H28" s="674"/>
      <c r="I28" s="674"/>
      <c r="J28" s="674"/>
      <c r="K28" s="674"/>
      <c r="L28" s="675"/>
      <c r="M28" s="9"/>
    </row>
    <row r="29" spans="2:16" x14ac:dyDescent="0.25">
      <c r="B29" s="687"/>
      <c r="C29" s="668"/>
      <c r="D29" s="673"/>
      <c r="E29" s="674"/>
      <c r="F29" s="674"/>
      <c r="G29" s="674"/>
      <c r="H29" s="674"/>
      <c r="I29" s="674"/>
      <c r="J29" s="674"/>
      <c r="K29" s="674"/>
      <c r="L29" s="675"/>
      <c r="M29" s="9"/>
      <c r="O29" s="17"/>
    </row>
    <row r="30" spans="2:16" x14ac:dyDescent="0.25">
      <c r="B30" s="687"/>
      <c r="C30" s="668"/>
      <c r="D30" s="673"/>
      <c r="E30" s="674"/>
      <c r="F30" s="674"/>
      <c r="G30" s="674"/>
      <c r="H30" s="674"/>
      <c r="I30" s="674"/>
      <c r="J30" s="674"/>
      <c r="K30" s="674"/>
      <c r="L30" s="675"/>
      <c r="M30" s="9"/>
      <c r="O30" s="17"/>
    </row>
    <row r="31" spans="2:16" x14ac:dyDescent="0.25">
      <c r="B31" s="687"/>
      <c r="C31" s="668"/>
      <c r="D31" s="673"/>
      <c r="E31" s="674"/>
      <c r="F31" s="674"/>
      <c r="G31" s="674"/>
      <c r="H31" s="674"/>
      <c r="I31" s="674"/>
      <c r="J31" s="674"/>
      <c r="K31" s="674"/>
      <c r="L31" s="675"/>
      <c r="M31" s="9"/>
      <c r="O31" s="17"/>
    </row>
    <row r="32" spans="2:16" x14ac:dyDescent="0.25">
      <c r="B32" s="688"/>
      <c r="C32" s="685"/>
      <c r="D32" s="682"/>
      <c r="E32" s="683"/>
      <c r="F32" s="683"/>
      <c r="G32" s="683"/>
      <c r="H32" s="683"/>
      <c r="I32" s="683"/>
      <c r="J32" s="683"/>
      <c r="K32" s="683"/>
      <c r="L32" s="684"/>
      <c r="M32" s="9"/>
      <c r="O32" s="17"/>
    </row>
    <row r="33" spans="2:16" x14ac:dyDescent="0.25">
      <c r="B33" s="686" t="str">
        <f>IF(Intro!$G$21="English",O33,P33)</f>
        <v>Comment 3</v>
      </c>
      <c r="C33" s="667"/>
      <c r="D33" s="670"/>
      <c r="E33" s="671"/>
      <c r="F33" s="671"/>
      <c r="G33" s="671"/>
      <c r="H33" s="671"/>
      <c r="I33" s="671"/>
      <c r="J33" s="671"/>
      <c r="K33" s="671"/>
      <c r="L33" s="672"/>
      <c r="M33" s="9"/>
      <c r="O33" s="17" t="s">
        <v>133</v>
      </c>
      <c r="P33" s="9" t="s">
        <v>134</v>
      </c>
    </row>
    <row r="34" spans="2:16" x14ac:dyDescent="0.25">
      <c r="B34" s="687"/>
      <c r="C34" s="668"/>
      <c r="D34" s="673"/>
      <c r="E34" s="674"/>
      <c r="F34" s="674"/>
      <c r="G34" s="674"/>
      <c r="H34" s="674"/>
      <c r="I34" s="674"/>
      <c r="J34" s="674"/>
      <c r="K34" s="674"/>
      <c r="L34" s="675"/>
      <c r="M34" s="9"/>
      <c r="O34" s="17"/>
    </row>
    <row r="35" spans="2:16" x14ac:dyDescent="0.25">
      <c r="B35" s="687"/>
      <c r="C35" s="668"/>
      <c r="D35" s="673"/>
      <c r="E35" s="674"/>
      <c r="F35" s="674"/>
      <c r="G35" s="674"/>
      <c r="H35" s="674"/>
      <c r="I35" s="674"/>
      <c r="J35" s="674"/>
      <c r="K35" s="674"/>
      <c r="L35" s="675"/>
      <c r="M35" s="9"/>
      <c r="O35" s="17"/>
    </row>
    <row r="36" spans="2:16" x14ac:dyDescent="0.25">
      <c r="B36" s="687"/>
      <c r="C36" s="668"/>
      <c r="D36" s="673"/>
      <c r="E36" s="674"/>
      <c r="F36" s="674"/>
      <c r="G36" s="674"/>
      <c r="H36" s="674"/>
      <c r="I36" s="674"/>
      <c r="J36" s="674"/>
      <c r="K36" s="674"/>
      <c r="L36" s="675"/>
      <c r="M36" s="9"/>
      <c r="O36" s="17"/>
    </row>
    <row r="37" spans="2:16" x14ac:dyDescent="0.25">
      <c r="B37" s="687"/>
      <c r="C37" s="668"/>
      <c r="D37" s="673"/>
      <c r="E37" s="674"/>
      <c r="F37" s="674"/>
      <c r="G37" s="674"/>
      <c r="H37" s="674"/>
      <c r="I37" s="674"/>
      <c r="J37" s="674"/>
      <c r="K37" s="674"/>
      <c r="L37" s="675"/>
      <c r="M37" s="9"/>
      <c r="O37" s="17"/>
    </row>
    <row r="38" spans="2:16" x14ac:dyDescent="0.25">
      <c r="B38" s="687"/>
      <c r="C38" s="668"/>
      <c r="D38" s="673"/>
      <c r="E38" s="674"/>
      <c r="F38" s="674"/>
      <c r="G38" s="674"/>
      <c r="H38" s="674"/>
      <c r="I38" s="674"/>
      <c r="J38" s="674"/>
      <c r="K38" s="674"/>
      <c r="L38" s="675"/>
      <c r="M38" s="9"/>
      <c r="O38" s="17"/>
    </row>
    <row r="39" spans="2:16" x14ac:dyDescent="0.25">
      <c r="B39" s="687"/>
      <c r="C39" s="668"/>
      <c r="D39" s="673"/>
      <c r="E39" s="674"/>
      <c r="F39" s="674"/>
      <c r="G39" s="674"/>
      <c r="H39" s="674"/>
      <c r="I39" s="674"/>
      <c r="J39" s="674"/>
      <c r="K39" s="674"/>
      <c r="L39" s="675"/>
      <c r="M39" s="9"/>
      <c r="O39" s="17"/>
    </row>
    <row r="40" spans="2:16" x14ac:dyDescent="0.25">
      <c r="B40" s="687"/>
      <c r="C40" s="668"/>
      <c r="D40" s="673"/>
      <c r="E40" s="674"/>
      <c r="F40" s="674"/>
      <c r="G40" s="674"/>
      <c r="H40" s="674"/>
      <c r="I40" s="674"/>
      <c r="J40" s="674"/>
      <c r="K40" s="674"/>
      <c r="L40" s="675"/>
      <c r="M40" s="9"/>
      <c r="O40" s="17"/>
    </row>
    <row r="41" spans="2:16" x14ac:dyDescent="0.25">
      <c r="B41" s="687"/>
      <c r="C41" s="668"/>
      <c r="D41" s="673"/>
      <c r="E41" s="674"/>
      <c r="F41" s="674"/>
      <c r="G41" s="674"/>
      <c r="H41" s="674"/>
      <c r="I41" s="674"/>
      <c r="J41" s="674"/>
      <c r="K41" s="674"/>
      <c r="L41" s="675"/>
      <c r="M41" s="9"/>
      <c r="O41" s="17"/>
    </row>
    <row r="42" spans="2:16" x14ac:dyDescent="0.25">
      <c r="B42" s="688"/>
      <c r="C42" s="685"/>
      <c r="D42" s="682"/>
      <c r="E42" s="683"/>
      <c r="F42" s="683"/>
      <c r="G42" s="683"/>
      <c r="H42" s="683"/>
      <c r="I42" s="683"/>
      <c r="J42" s="683"/>
      <c r="K42" s="683"/>
      <c r="L42" s="684"/>
      <c r="M42" s="9"/>
      <c r="O42" s="17"/>
    </row>
    <row r="43" spans="2:16" x14ac:dyDescent="0.25">
      <c r="B43" s="686" t="str">
        <f>IF(Intro!$G$21="English",O43,P43)</f>
        <v>Comment 4</v>
      </c>
      <c r="C43" s="667"/>
      <c r="D43" s="670"/>
      <c r="E43" s="671"/>
      <c r="F43" s="671"/>
      <c r="G43" s="671"/>
      <c r="H43" s="671"/>
      <c r="I43" s="671"/>
      <c r="J43" s="671"/>
      <c r="K43" s="671"/>
      <c r="L43" s="672"/>
      <c r="M43" s="9"/>
      <c r="O43" s="17" t="s">
        <v>135</v>
      </c>
      <c r="P43" s="9" t="s">
        <v>136</v>
      </c>
    </row>
    <row r="44" spans="2:16" x14ac:dyDescent="0.25">
      <c r="B44" s="687"/>
      <c r="C44" s="668"/>
      <c r="D44" s="673"/>
      <c r="E44" s="674"/>
      <c r="F44" s="674"/>
      <c r="G44" s="674"/>
      <c r="H44" s="674"/>
      <c r="I44" s="674"/>
      <c r="J44" s="674"/>
      <c r="K44" s="674"/>
      <c r="L44" s="675"/>
      <c r="M44" s="9"/>
      <c r="O44" s="17"/>
    </row>
    <row r="45" spans="2:16" x14ac:dyDescent="0.25">
      <c r="B45" s="687"/>
      <c r="C45" s="668"/>
      <c r="D45" s="673"/>
      <c r="E45" s="674"/>
      <c r="F45" s="674"/>
      <c r="G45" s="674"/>
      <c r="H45" s="674"/>
      <c r="I45" s="674"/>
      <c r="J45" s="674"/>
      <c r="K45" s="674"/>
      <c r="L45" s="675"/>
      <c r="M45" s="9"/>
      <c r="O45" s="17"/>
    </row>
    <row r="46" spans="2:16" x14ac:dyDescent="0.25">
      <c r="B46" s="687"/>
      <c r="C46" s="668"/>
      <c r="D46" s="673"/>
      <c r="E46" s="674"/>
      <c r="F46" s="674"/>
      <c r="G46" s="674"/>
      <c r="H46" s="674"/>
      <c r="I46" s="674"/>
      <c r="J46" s="674"/>
      <c r="K46" s="674"/>
      <c r="L46" s="675"/>
      <c r="M46" s="9"/>
      <c r="O46" s="17"/>
    </row>
    <row r="47" spans="2:16" x14ac:dyDescent="0.25">
      <c r="B47" s="687"/>
      <c r="C47" s="668"/>
      <c r="D47" s="673"/>
      <c r="E47" s="674"/>
      <c r="F47" s="674"/>
      <c r="G47" s="674"/>
      <c r="H47" s="674"/>
      <c r="I47" s="674"/>
      <c r="J47" s="674"/>
      <c r="K47" s="674"/>
      <c r="L47" s="675"/>
      <c r="M47" s="9"/>
      <c r="O47" s="17"/>
    </row>
    <row r="48" spans="2:16" x14ac:dyDescent="0.25">
      <c r="B48" s="687"/>
      <c r="C48" s="668"/>
      <c r="D48" s="673"/>
      <c r="E48" s="674"/>
      <c r="F48" s="674"/>
      <c r="G48" s="674"/>
      <c r="H48" s="674"/>
      <c r="I48" s="674"/>
      <c r="J48" s="674"/>
      <c r="K48" s="674"/>
      <c r="L48" s="675"/>
      <c r="M48" s="9"/>
      <c r="O48" s="17"/>
    </row>
    <row r="49" spans="1:16" x14ac:dyDescent="0.25">
      <c r="B49" s="687"/>
      <c r="C49" s="668"/>
      <c r="D49" s="673"/>
      <c r="E49" s="674"/>
      <c r="F49" s="674"/>
      <c r="G49" s="674"/>
      <c r="H49" s="674"/>
      <c r="I49" s="674"/>
      <c r="J49" s="674"/>
      <c r="K49" s="674"/>
      <c r="L49" s="675"/>
      <c r="M49" s="9"/>
      <c r="O49" s="17"/>
    </row>
    <row r="50" spans="1:16" x14ac:dyDescent="0.25">
      <c r="B50" s="687"/>
      <c r="C50" s="668"/>
      <c r="D50" s="673"/>
      <c r="E50" s="674"/>
      <c r="F50" s="674"/>
      <c r="G50" s="674"/>
      <c r="H50" s="674"/>
      <c r="I50" s="674"/>
      <c r="J50" s="674"/>
      <c r="K50" s="674"/>
      <c r="L50" s="675"/>
      <c r="M50" s="9"/>
      <c r="O50" s="17"/>
    </row>
    <row r="51" spans="1:16" x14ac:dyDescent="0.25">
      <c r="B51" s="687"/>
      <c r="C51" s="668"/>
      <c r="D51" s="673"/>
      <c r="E51" s="674"/>
      <c r="F51" s="674"/>
      <c r="G51" s="674"/>
      <c r="H51" s="674"/>
      <c r="I51" s="674"/>
      <c r="J51" s="674"/>
      <c r="K51" s="674"/>
      <c r="L51" s="675"/>
      <c r="M51" s="9"/>
      <c r="O51" s="17"/>
    </row>
    <row r="52" spans="1:16" x14ac:dyDescent="0.25">
      <c r="B52" s="688"/>
      <c r="C52" s="685"/>
      <c r="D52" s="682"/>
      <c r="E52" s="683"/>
      <c r="F52" s="683"/>
      <c r="G52" s="683"/>
      <c r="H52" s="683"/>
      <c r="I52" s="683"/>
      <c r="J52" s="683"/>
      <c r="K52" s="683"/>
      <c r="L52" s="684"/>
      <c r="M52" s="9"/>
      <c r="O52" s="17"/>
    </row>
    <row r="53" spans="1:16" x14ac:dyDescent="0.25">
      <c r="B53" s="686" t="str">
        <f>IF(Intro!$G$21="English",O53,P53)</f>
        <v>Comment 5</v>
      </c>
      <c r="C53" s="667"/>
      <c r="D53" s="670"/>
      <c r="E53" s="671"/>
      <c r="F53" s="671"/>
      <c r="G53" s="671"/>
      <c r="H53" s="671"/>
      <c r="I53" s="671"/>
      <c r="J53" s="671"/>
      <c r="K53" s="671"/>
      <c r="L53" s="672"/>
      <c r="M53" s="9"/>
      <c r="O53" s="17" t="s">
        <v>137</v>
      </c>
      <c r="P53" s="9" t="s">
        <v>138</v>
      </c>
    </row>
    <row r="54" spans="1:16" x14ac:dyDescent="0.25">
      <c r="B54" s="687"/>
      <c r="C54" s="668"/>
      <c r="D54" s="673"/>
      <c r="E54" s="674"/>
      <c r="F54" s="674"/>
      <c r="G54" s="674"/>
      <c r="H54" s="674"/>
      <c r="I54" s="674"/>
      <c r="J54" s="674"/>
      <c r="K54" s="674"/>
      <c r="L54" s="675"/>
      <c r="M54" s="9"/>
      <c r="O54" s="17"/>
    </row>
    <row r="55" spans="1:16" x14ac:dyDescent="0.25">
      <c r="B55" s="687"/>
      <c r="C55" s="668"/>
      <c r="D55" s="673"/>
      <c r="E55" s="674"/>
      <c r="F55" s="674"/>
      <c r="G55" s="674"/>
      <c r="H55" s="674"/>
      <c r="I55" s="674"/>
      <c r="J55" s="674"/>
      <c r="K55" s="674"/>
      <c r="L55" s="675"/>
      <c r="M55" s="9"/>
      <c r="O55" s="17"/>
    </row>
    <row r="56" spans="1:16" x14ac:dyDescent="0.25">
      <c r="B56" s="687"/>
      <c r="C56" s="668"/>
      <c r="D56" s="673"/>
      <c r="E56" s="674"/>
      <c r="F56" s="674"/>
      <c r="G56" s="674"/>
      <c r="H56" s="674"/>
      <c r="I56" s="674"/>
      <c r="J56" s="674"/>
      <c r="K56" s="674"/>
      <c r="L56" s="675"/>
      <c r="M56" s="9"/>
      <c r="O56" s="17"/>
    </row>
    <row r="57" spans="1:16" x14ac:dyDescent="0.25">
      <c r="B57" s="687"/>
      <c r="C57" s="668"/>
      <c r="D57" s="673"/>
      <c r="E57" s="674"/>
      <c r="F57" s="674"/>
      <c r="G57" s="674"/>
      <c r="H57" s="674"/>
      <c r="I57" s="674"/>
      <c r="J57" s="674"/>
      <c r="K57" s="674"/>
      <c r="L57" s="675"/>
      <c r="M57" s="9"/>
      <c r="O57" s="17"/>
    </row>
    <row r="58" spans="1:16" x14ac:dyDescent="0.25">
      <c r="B58" s="687"/>
      <c r="C58" s="668"/>
      <c r="D58" s="673"/>
      <c r="E58" s="674"/>
      <c r="F58" s="674"/>
      <c r="G58" s="674"/>
      <c r="H58" s="674"/>
      <c r="I58" s="674"/>
      <c r="J58" s="674"/>
      <c r="K58" s="674"/>
      <c r="L58" s="675"/>
      <c r="M58" s="9"/>
      <c r="O58" s="17"/>
    </row>
    <row r="59" spans="1:16" x14ac:dyDescent="0.25">
      <c r="B59" s="687"/>
      <c r="C59" s="668"/>
      <c r="D59" s="673"/>
      <c r="E59" s="674"/>
      <c r="F59" s="674"/>
      <c r="G59" s="674"/>
      <c r="H59" s="674"/>
      <c r="I59" s="674"/>
      <c r="J59" s="674"/>
      <c r="K59" s="674"/>
      <c r="L59" s="675"/>
      <c r="M59" s="9"/>
      <c r="O59" s="17"/>
    </row>
    <row r="60" spans="1:16" x14ac:dyDescent="0.25">
      <c r="B60" s="687"/>
      <c r="C60" s="668"/>
      <c r="D60" s="673"/>
      <c r="E60" s="674"/>
      <c r="F60" s="674"/>
      <c r="G60" s="674"/>
      <c r="H60" s="674"/>
      <c r="I60" s="674"/>
      <c r="J60" s="674"/>
      <c r="K60" s="674"/>
      <c r="L60" s="675"/>
      <c r="M60" s="9"/>
      <c r="O60" s="17"/>
    </row>
    <row r="61" spans="1:16" x14ac:dyDescent="0.25">
      <c r="B61" s="687"/>
      <c r="C61" s="668"/>
      <c r="D61" s="673"/>
      <c r="E61" s="674"/>
      <c r="F61" s="674"/>
      <c r="G61" s="674"/>
      <c r="H61" s="674"/>
      <c r="I61" s="674"/>
      <c r="J61" s="674"/>
      <c r="K61" s="674"/>
      <c r="L61" s="675"/>
      <c r="M61" s="9"/>
      <c r="O61" s="17"/>
    </row>
    <row r="62" spans="1:16" x14ac:dyDescent="0.25">
      <c r="B62" s="689"/>
      <c r="C62" s="669"/>
      <c r="D62" s="676"/>
      <c r="E62" s="677"/>
      <c r="F62" s="677"/>
      <c r="G62" s="677"/>
      <c r="H62" s="677"/>
      <c r="I62" s="677"/>
      <c r="J62" s="677"/>
      <c r="K62" s="677"/>
      <c r="L62" s="678"/>
      <c r="M62" s="9"/>
      <c r="O62" s="17"/>
    </row>
    <row r="63" spans="1:16" s="42" customFormat="1" x14ac:dyDescent="0.25">
      <c r="A63" s="70"/>
      <c r="B63" s="4"/>
      <c r="C63" s="71"/>
      <c r="D63" s="71"/>
      <c r="E63" s="71"/>
      <c r="F63" s="71"/>
      <c r="G63" s="71"/>
      <c r="H63" s="71"/>
      <c r="I63" s="71"/>
      <c r="J63" s="71"/>
      <c r="K63" s="71"/>
      <c r="L63" s="71"/>
      <c r="N63" s="72"/>
    </row>
  </sheetData>
  <sheetProtection algorithmName="SHA-512" hashValue="Li4sSmT+dvgAFv22heIfN5Rt/LErJdG6utsT2IrUvfuSKSKmwFikHKMcX7UUvCAApTfAzcSsIPwvahAcZWHdgg==" saltValue="uoy76AvXcSvzls34DmRXyA==" spinCount="100000" sheet="1" objects="1" scenarios="1" selectLockedCells="1"/>
  <mergeCells count="21">
    <mergeCell ref="B53:B62"/>
    <mergeCell ref="C53:C62"/>
    <mergeCell ref="D53:L62"/>
    <mergeCell ref="B4:L4"/>
    <mergeCell ref="B5:L5"/>
    <mergeCell ref="B6:L6"/>
    <mergeCell ref="B10:L10"/>
    <mergeCell ref="B8:L8"/>
    <mergeCell ref="B33:B42"/>
    <mergeCell ref="C33:C42"/>
    <mergeCell ref="D33:L42"/>
    <mergeCell ref="B43:B52"/>
    <mergeCell ref="C43:C52"/>
    <mergeCell ref="D43:L52"/>
    <mergeCell ref="D12:L12"/>
    <mergeCell ref="B13:B22"/>
    <mergeCell ref="C13:C22"/>
    <mergeCell ref="D13:L22"/>
    <mergeCell ref="B23:B32"/>
    <mergeCell ref="C23:C3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4">
    <tabColor rgb="FF00B0F0"/>
    <pageSetUpPr fitToPage="1"/>
  </sheetPr>
  <dimension ref="A1:P46"/>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9.140625" style="9" customWidth="1"/>
    <col min="20" max="16384" width="9.140625" style="9"/>
  </cols>
  <sheetData>
    <row r="1" spans="1:16" x14ac:dyDescent="0.25">
      <c r="O1" s="9" t="s">
        <v>457</v>
      </c>
      <c r="P1" s="9" t="s">
        <v>457</v>
      </c>
    </row>
    <row r="2" spans="1:16" x14ac:dyDescent="0.25">
      <c r="B2" s="11" t="s">
        <v>65</v>
      </c>
      <c r="O2" s="10" t="s">
        <v>91</v>
      </c>
      <c r="P2" s="10" t="s">
        <v>107</v>
      </c>
    </row>
    <row r="3" spans="1:16" x14ac:dyDescent="0.25">
      <c r="B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ht="14.25" customHeight="1" x14ac:dyDescent="0.25">
      <c r="A6" s="4"/>
      <c r="B6" s="690" t="str">
        <f>Info!B6</f>
        <v>DECORATIVE AND OTHER NON-STRUCTURAL PLYWOOD</v>
      </c>
      <c r="C6" s="691"/>
      <c r="D6" s="691"/>
      <c r="E6" s="691"/>
      <c r="F6" s="691"/>
      <c r="G6" s="691"/>
      <c r="H6" s="691"/>
      <c r="I6" s="691"/>
      <c r="J6" s="691"/>
      <c r="K6" s="691"/>
      <c r="L6" s="692"/>
      <c r="M6" s="18"/>
      <c r="N6" s="18"/>
      <c r="O6" s="14"/>
      <c r="P6" s="14"/>
    </row>
    <row r="7" spans="1:16" s="6" customFormat="1" x14ac:dyDescent="0.25">
      <c r="A7" s="4"/>
      <c r="B7" s="13"/>
      <c r="C7" s="3"/>
      <c r="D7" s="3"/>
      <c r="E7" s="3"/>
      <c r="F7" s="3"/>
      <c r="G7" s="3"/>
      <c r="H7" s="3"/>
      <c r="I7" s="3"/>
      <c r="J7" s="3"/>
      <c r="K7" s="3"/>
      <c r="L7" s="3"/>
      <c r="O7" s="14"/>
      <c r="P7" s="14"/>
    </row>
    <row r="8" spans="1:16" x14ac:dyDescent="0.25">
      <c r="B8" s="431" t="str">
        <f>IF(Intro!$G$21="English",O8,P8)</f>
        <v>CONFIRMATION OF REPORTED DATA</v>
      </c>
      <c r="C8" s="432"/>
      <c r="D8" s="432"/>
      <c r="E8" s="432"/>
      <c r="F8" s="432"/>
      <c r="G8" s="432"/>
      <c r="H8" s="432"/>
      <c r="I8" s="432"/>
      <c r="J8" s="432"/>
      <c r="K8" s="432"/>
      <c r="L8" s="433"/>
      <c r="M8" s="9"/>
      <c r="O8" s="9" t="s">
        <v>60</v>
      </c>
      <c r="P8" s="9" t="s">
        <v>29</v>
      </c>
    </row>
    <row r="9" spans="1:16" x14ac:dyDescent="0.25">
      <c r="B9" s="431" t="str">
        <f>IF(Intro!$G$21="English",O9,P9)</f>
        <v>GENERAL</v>
      </c>
      <c r="C9" s="432"/>
      <c r="D9" s="432"/>
      <c r="E9" s="432"/>
      <c r="F9" s="432"/>
      <c r="G9" s="432"/>
      <c r="H9" s="432"/>
      <c r="I9" s="432"/>
      <c r="J9" s="432"/>
      <c r="K9" s="432"/>
      <c r="L9" s="433"/>
      <c r="M9" s="9"/>
      <c r="O9" s="90" t="s">
        <v>329</v>
      </c>
      <c r="P9" s="90" t="s">
        <v>330</v>
      </c>
    </row>
    <row r="10" spans="1:16" x14ac:dyDescent="0.25">
      <c r="B10" s="69"/>
      <c r="C10" s="38"/>
      <c r="D10" s="38"/>
      <c r="E10" s="38"/>
      <c r="F10" s="38"/>
      <c r="G10" s="38"/>
      <c r="H10" s="38"/>
      <c r="I10" s="38"/>
      <c r="J10" s="38"/>
      <c r="K10" s="38"/>
      <c r="L10" s="54"/>
      <c r="M10" s="9"/>
    </row>
    <row r="11" spans="1:16" s="8" customFormat="1" x14ac:dyDescent="0.25">
      <c r="A11" s="159"/>
      <c r="B11" s="195"/>
      <c r="C11" s="1"/>
      <c r="D11" s="1"/>
      <c r="E11" s="1"/>
      <c r="F11" s="1"/>
      <c r="G11" s="1"/>
      <c r="H11" s="1"/>
      <c r="I11" s="1"/>
      <c r="J11" s="202" t="str">
        <f>IF(Intro!$G$21="English",O11,P11)</f>
        <v>Select Yes or No</v>
      </c>
      <c r="K11" s="1"/>
      <c r="L11" s="160"/>
      <c r="O11" s="8" t="s">
        <v>171</v>
      </c>
      <c r="P11" s="8" t="s">
        <v>407</v>
      </c>
    </row>
    <row r="12" spans="1:16" s="36" customFormat="1" x14ac:dyDescent="0.25">
      <c r="A12" s="45"/>
      <c r="B12" s="420" t="str">
        <f>IF(Intro!$G$21="English",O12,P12)</f>
        <v>Confirm that all data reported in this questionnaire pertain to the goods as defined in the "Intro" tab.</v>
      </c>
      <c r="C12" s="456"/>
      <c r="D12" s="456"/>
      <c r="E12" s="456"/>
      <c r="F12" s="456"/>
      <c r="G12" s="456"/>
      <c r="H12" s="456"/>
      <c r="I12" s="456"/>
      <c r="J12" s="100"/>
      <c r="K12" s="1"/>
      <c r="L12" s="50"/>
      <c r="O12" s="36" t="s">
        <v>424</v>
      </c>
      <c r="P12" s="36" t="s">
        <v>425</v>
      </c>
    </row>
    <row r="13" spans="1:16" s="36" customFormat="1" x14ac:dyDescent="0.25">
      <c r="A13" s="45"/>
      <c r="B13" s="420" t="str">
        <f>IF(Intro!$G$21="English",O13,P13)</f>
        <v>Confirm that all the sources of imports (countries) of the goods have been reported in this questionnaire.</v>
      </c>
      <c r="C13" s="456"/>
      <c r="D13" s="456"/>
      <c r="E13" s="456"/>
      <c r="F13" s="456"/>
      <c r="G13" s="456"/>
      <c r="H13" s="456"/>
      <c r="I13" s="456"/>
      <c r="J13" s="100"/>
      <c r="K13" s="1"/>
      <c r="L13" s="50"/>
      <c r="O13" s="36" t="s">
        <v>481</v>
      </c>
      <c r="P13" s="36" t="s">
        <v>482</v>
      </c>
    </row>
    <row r="14" spans="1:16" s="36" customFormat="1" x14ac:dyDescent="0.25">
      <c r="A14" s="45"/>
      <c r="B14" s="420" t="str">
        <f>IF(Intro!$G$21="English",O14,P14)</f>
        <v>Confirm that all volumes reported in this questionnaire are in MSF.</v>
      </c>
      <c r="C14" s="456"/>
      <c r="D14" s="456"/>
      <c r="E14" s="456"/>
      <c r="F14" s="456"/>
      <c r="G14" s="456"/>
      <c r="H14" s="456"/>
      <c r="I14" s="456"/>
      <c r="J14" s="100"/>
      <c r="K14" s="1"/>
      <c r="L14" s="66"/>
      <c r="O14" s="36" t="str">
        <f>"Confirm that all volumes reported in this questionnaire are in "&amp;(Variables!B23)&amp;"."</f>
        <v>Confirm that all volumes reported in this questionnaire are in MSF.</v>
      </c>
      <c r="P14" s="36" t="str">
        <f>"Confirmez que tous les volumes déclarés dans ce questionnaire sont en "&amp;(Variables!C23)&amp;"."</f>
        <v>Confirmez que tous les volumes déclarés dans ce questionnaire sont en MPC.</v>
      </c>
    </row>
    <row r="15" spans="1:16" s="36" customFormat="1" x14ac:dyDescent="0.25">
      <c r="A15" s="45"/>
      <c r="B15" s="420" t="str">
        <f>IF(Intro!$G$21="English",O15,P15)</f>
        <v>Confirm that all values reported in this questionnaire are in Canadian dollars.</v>
      </c>
      <c r="C15" s="456" t="str">
        <f>IF(SUM(Pro!E19:E19)&lt;&gt;0,"X","-")</f>
        <v>-</v>
      </c>
      <c r="D15" s="456" t="str">
        <f>IF(SUM(Pro!F19:F19)&lt;&gt;0,"X","-")</f>
        <v>-</v>
      </c>
      <c r="E15" s="456" t="str">
        <f>IF(SUM(Pro!G19:G19)&lt;&gt;0,"X","-")</f>
        <v>-</v>
      </c>
      <c r="F15" s="456" t="str">
        <f>IF(SUM(Pro!H19:H19)&lt;&gt;0,"X","-")</f>
        <v>-</v>
      </c>
      <c r="G15" s="456" t="str">
        <f>IF(SUM(Pro!I19:I19)&lt;&gt;0,"X","-")</f>
        <v>-</v>
      </c>
      <c r="H15" s="456"/>
      <c r="I15" s="456"/>
      <c r="J15" s="100"/>
      <c r="K15" s="1"/>
      <c r="L15" s="66"/>
      <c r="O15" s="36" t="s">
        <v>210</v>
      </c>
      <c r="P15" s="36" t="s">
        <v>209</v>
      </c>
    </row>
    <row r="16" spans="1:16" s="36" customFormat="1" x14ac:dyDescent="0.25">
      <c r="A16" s="45"/>
      <c r="B16" s="420" t="str">
        <f>IF(Intro!$G$21="English",O16,P16)</f>
        <v>Confirm that all information is reported on a calendar-year basis.</v>
      </c>
      <c r="C16" s="456" t="e">
        <f>IF(SUM(Pro!#REF!)&lt;&gt;0,"X","-")</f>
        <v>#REF!</v>
      </c>
      <c r="D16" s="456" t="e">
        <f>IF(SUM(Pro!#REF!)&lt;&gt;0,"X","-")</f>
        <v>#REF!</v>
      </c>
      <c r="E16" s="456" t="e">
        <f>IF(SUM(Pro!#REF!)&lt;&gt;0,"X","-")</f>
        <v>#REF!</v>
      </c>
      <c r="F16" s="456" t="e">
        <f>IF(SUM(Pro!#REF!)&lt;&gt;0,"X","-")</f>
        <v>#REF!</v>
      </c>
      <c r="G16" s="456" t="e">
        <f>IF(SUM(Pro!#REF!)&lt;&gt;0,"X","-")</f>
        <v>#REF!</v>
      </c>
      <c r="H16" s="456"/>
      <c r="I16" s="456"/>
      <c r="J16" s="100"/>
      <c r="K16" s="1"/>
      <c r="L16" s="50"/>
      <c r="O16" s="36" t="s">
        <v>87</v>
      </c>
      <c r="P16" s="36" t="s">
        <v>88</v>
      </c>
    </row>
    <row r="17" spans="1:16" x14ac:dyDescent="0.25">
      <c r="B17" s="69"/>
      <c r="C17" s="38"/>
      <c r="D17" s="38"/>
      <c r="E17" s="38"/>
      <c r="F17" s="38"/>
      <c r="G17" s="38"/>
      <c r="H17" s="38"/>
      <c r="I17" s="38"/>
      <c r="J17" s="38"/>
      <c r="K17" s="38"/>
      <c r="L17" s="54"/>
      <c r="M17" s="9"/>
    </row>
    <row r="18" spans="1:16" x14ac:dyDescent="0.25">
      <c r="B18" s="457" t="str">
        <f>IF(Intro!$G$21="English",O18,P18)</f>
        <v>If no, explain.</v>
      </c>
      <c r="C18" s="458"/>
      <c r="D18" s="458"/>
      <c r="E18" s="458"/>
      <c r="F18" s="458"/>
      <c r="G18" s="458"/>
      <c r="H18" s="458"/>
      <c r="I18" s="458"/>
      <c r="J18" s="458"/>
      <c r="K18" s="458"/>
      <c r="L18" s="459"/>
      <c r="M18" s="9"/>
      <c r="O18" s="51" t="s">
        <v>356</v>
      </c>
      <c r="P18" s="6" t="s">
        <v>357</v>
      </c>
    </row>
    <row r="19" spans="1:16" s="36" customFormat="1" x14ac:dyDescent="0.25">
      <c r="A19" s="45"/>
      <c r="B19" s="49"/>
      <c r="C19" s="80"/>
      <c r="D19" s="80"/>
      <c r="E19" s="80"/>
      <c r="F19" s="80"/>
      <c r="G19" s="80"/>
      <c r="H19" s="80"/>
      <c r="I19" s="80"/>
      <c r="J19" s="80"/>
      <c r="K19" s="80"/>
      <c r="L19" s="50"/>
      <c r="O19" s="6"/>
      <c r="P19" s="6"/>
    </row>
    <row r="20" spans="1:16" s="10" customFormat="1" x14ac:dyDescent="0.25">
      <c r="A20" s="7"/>
      <c r="B20" s="571"/>
      <c r="C20" s="572"/>
      <c r="D20" s="572"/>
      <c r="E20" s="572"/>
      <c r="F20" s="572"/>
      <c r="G20" s="572"/>
      <c r="H20" s="572"/>
      <c r="I20" s="572"/>
      <c r="J20" s="572"/>
      <c r="K20" s="572"/>
      <c r="L20" s="573"/>
      <c r="M20" s="36"/>
      <c r="O20" s="118"/>
      <c r="P20" s="118"/>
    </row>
    <row r="21" spans="1:16" s="10" customFormat="1" x14ac:dyDescent="0.25">
      <c r="A21" s="7"/>
      <c r="B21" s="571"/>
      <c r="C21" s="572"/>
      <c r="D21" s="572"/>
      <c r="E21" s="572"/>
      <c r="F21" s="572"/>
      <c r="G21" s="572"/>
      <c r="H21" s="572"/>
      <c r="I21" s="572"/>
      <c r="J21" s="572"/>
      <c r="K21" s="572"/>
      <c r="L21" s="573"/>
      <c r="M21" s="36"/>
      <c r="O21" s="118"/>
      <c r="P21" s="118"/>
    </row>
    <row r="22" spans="1:16" s="10" customFormat="1" x14ac:dyDescent="0.25">
      <c r="A22" s="7"/>
      <c r="B22" s="571"/>
      <c r="C22" s="572"/>
      <c r="D22" s="572"/>
      <c r="E22" s="572"/>
      <c r="F22" s="572"/>
      <c r="G22" s="572"/>
      <c r="H22" s="572"/>
      <c r="I22" s="572"/>
      <c r="J22" s="572"/>
      <c r="K22" s="572"/>
      <c r="L22" s="573"/>
      <c r="M22" s="36"/>
      <c r="O22" s="118"/>
      <c r="P22" s="118"/>
    </row>
    <row r="23" spans="1:16" s="10" customFormat="1" x14ac:dyDescent="0.25">
      <c r="A23" s="7"/>
      <c r="B23" s="571"/>
      <c r="C23" s="572"/>
      <c r="D23" s="572"/>
      <c r="E23" s="572"/>
      <c r="F23" s="572"/>
      <c r="G23" s="572"/>
      <c r="H23" s="572"/>
      <c r="I23" s="572"/>
      <c r="J23" s="572"/>
      <c r="K23" s="572"/>
      <c r="L23" s="573"/>
      <c r="M23" s="36"/>
      <c r="O23" s="118"/>
      <c r="P23" s="118"/>
    </row>
    <row r="24" spans="1:16" s="10" customFormat="1" x14ac:dyDescent="0.25">
      <c r="A24" s="7"/>
      <c r="B24" s="571"/>
      <c r="C24" s="572"/>
      <c r="D24" s="572"/>
      <c r="E24" s="572"/>
      <c r="F24" s="572"/>
      <c r="G24" s="572"/>
      <c r="H24" s="572"/>
      <c r="I24" s="572"/>
      <c r="J24" s="572"/>
      <c r="K24" s="572"/>
      <c r="L24" s="573"/>
      <c r="M24" s="36"/>
      <c r="O24" s="118"/>
      <c r="P24" s="118"/>
    </row>
    <row r="25" spans="1:16" s="10" customFormat="1" x14ac:dyDescent="0.25">
      <c r="A25" s="7"/>
      <c r="B25" s="571"/>
      <c r="C25" s="572"/>
      <c r="D25" s="572"/>
      <c r="E25" s="572"/>
      <c r="F25" s="572"/>
      <c r="G25" s="572"/>
      <c r="H25" s="572"/>
      <c r="I25" s="572"/>
      <c r="J25" s="572"/>
      <c r="K25" s="572"/>
      <c r="L25" s="573"/>
      <c r="M25" s="36"/>
      <c r="O25" s="118"/>
      <c r="P25" s="118"/>
    </row>
    <row r="26" spans="1:16" s="10" customFormat="1" x14ac:dyDescent="0.25">
      <c r="A26" s="7"/>
      <c r="B26" s="571"/>
      <c r="C26" s="572"/>
      <c r="D26" s="572"/>
      <c r="E26" s="572"/>
      <c r="F26" s="572"/>
      <c r="G26" s="572"/>
      <c r="H26" s="572"/>
      <c r="I26" s="572"/>
      <c r="J26" s="572"/>
      <c r="K26" s="572"/>
      <c r="L26" s="573"/>
      <c r="M26" s="36"/>
      <c r="O26" s="118"/>
      <c r="P26" s="118"/>
    </row>
    <row r="27" spans="1:16" s="10" customFormat="1" x14ac:dyDescent="0.25">
      <c r="A27" s="7"/>
      <c r="B27" s="571"/>
      <c r="C27" s="572"/>
      <c r="D27" s="572"/>
      <c r="E27" s="572"/>
      <c r="F27" s="572"/>
      <c r="G27" s="572"/>
      <c r="H27" s="572"/>
      <c r="I27" s="572"/>
      <c r="J27" s="572"/>
      <c r="K27" s="572"/>
      <c r="L27" s="573"/>
      <c r="M27" s="36"/>
      <c r="O27" s="118"/>
      <c r="P27" s="118"/>
    </row>
    <row r="28" spans="1:16" x14ac:dyDescent="0.25">
      <c r="B28" s="69"/>
      <c r="C28" s="38"/>
      <c r="D28" s="38"/>
      <c r="E28" s="38"/>
      <c r="F28" s="38"/>
      <c r="G28" s="38"/>
      <c r="H28" s="38"/>
      <c r="I28" s="38"/>
      <c r="J28" s="38"/>
      <c r="K28" s="38"/>
      <c r="L28" s="54"/>
      <c r="M28" s="9"/>
    </row>
    <row r="29" spans="1:16" x14ac:dyDescent="0.25">
      <c r="B29" s="431" t="str">
        <f>IF(Intro!$G$21="English",O29,P29)</f>
        <v>IMPORTS AND SALES</v>
      </c>
      <c r="C29" s="432"/>
      <c r="D29" s="432"/>
      <c r="E29" s="432"/>
      <c r="F29" s="432"/>
      <c r="G29" s="432"/>
      <c r="H29" s="432"/>
      <c r="I29" s="432"/>
      <c r="J29" s="432"/>
      <c r="K29" s="432"/>
      <c r="L29" s="433"/>
      <c r="M29" s="9"/>
      <c r="O29" s="90" t="s">
        <v>318</v>
      </c>
      <c r="P29" s="90" t="s">
        <v>319</v>
      </c>
    </row>
    <row r="30" spans="1:16" x14ac:dyDescent="0.25">
      <c r="B30" s="69"/>
      <c r="C30" s="38"/>
      <c r="D30" s="38"/>
      <c r="E30" s="38"/>
      <c r="F30" s="38"/>
      <c r="G30" s="38"/>
      <c r="H30" s="38"/>
      <c r="I30" s="38"/>
      <c r="J30" s="38"/>
      <c r="K30" s="38"/>
      <c r="L30" s="54"/>
      <c r="M30" s="9"/>
    </row>
    <row r="31" spans="1:16" x14ac:dyDescent="0.25">
      <c r="B31" s="428" t="str">
        <f>IF(Intro!$G$21="English",O31,P31)</f>
        <v>Note: Public/non-confidential information in this table is automatically generated from the information provided in the "Imp" tabs and "Invent-Stock" tab. Any changes to this public summary must therefore be made in those tabs.</v>
      </c>
      <c r="C31" s="429"/>
      <c r="D31" s="429"/>
      <c r="E31" s="429"/>
      <c r="F31" s="429"/>
      <c r="G31" s="429"/>
      <c r="H31" s="429"/>
      <c r="I31" s="429"/>
      <c r="J31" s="429"/>
      <c r="K31" s="429"/>
      <c r="L31" s="430"/>
      <c r="M31" s="9"/>
      <c r="O31" s="9" t="s">
        <v>345</v>
      </c>
      <c r="P31" s="9" t="s">
        <v>170</v>
      </c>
    </row>
    <row r="32" spans="1:16" x14ac:dyDescent="0.25">
      <c r="B32" s="428"/>
      <c r="C32" s="429"/>
      <c r="D32" s="429"/>
      <c r="E32" s="429"/>
      <c r="F32" s="429"/>
      <c r="G32" s="429"/>
      <c r="H32" s="429"/>
      <c r="I32" s="429"/>
      <c r="J32" s="429"/>
      <c r="K32" s="429"/>
      <c r="L32" s="430"/>
      <c r="M32" s="9"/>
    </row>
    <row r="33" spans="1:15" x14ac:dyDescent="0.25">
      <c r="B33" s="69"/>
      <c r="C33" s="38"/>
      <c r="D33" s="38"/>
      <c r="E33" s="38"/>
      <c r="F33" s="38"/>
      <c r="G33" s="38"/>
      <c r="H33" s="38"/>
      <c r="I33" s="38"/>
      <c r="J33" s="38"/>
      <c r="K33" s="38"/>
      <c r="L33" s="54"/>
      <c r="M33" s="9"/>
    </row>
    <row r="34" spans="1:15" x14ac:dyDescent="0.25">
      <c r="B34" s="57"/>
      <c r="D34" s="94"/>
      <c r="E34" s="695">
        <f>Variables!B6</f>
        <v>2023</v>
      </c>
      <c r="F34" s="695">
        <f>E34+1</f>
        <v>2024</v>
      </c>
      <c r="G34" s="695">
        <f>F34+1</f>
        <v>2025</v>
      </c>
      <c r="H34" s="695" t="str">
        <f>IF(Intro!$G$21="English",Variables!B9,Variables!C9)</f>
        <v>Jan-Mar 2025</v>
      </c>
      <c r="I34" s="695" t="str">
        <f>IF(Intro!$G$21="English",Variables!B10,Variables!C10)</f>
        <v>Jan-Mar 2026</v>
      </c>
      <c r="J34" s="36"/>
      <c r="K34" s="36"/>
      <c r="L34" s="66"/>
      <c r="M34" s="9"/>
      <c r="O34" s="17"/>
    </row>
    <row r="35" spans="1:15" x14ac:dyDescent="0.25">
      <c r="B35" s="57"/>
      <c r="D35" s="94"/>
      <c r="E35" s="695"/>
      <c r="F35" s="695"/>
      <c r="G35" s="695"/>
      <c r="H35" s="695"/>
      <c r="I35" s="695"/>
      <c r="J35" s="36"/>
      <c r="K35" s="36"/>
      <c r="L35" s="66"/>
      <c r="M35" s="9"/>
      <c r="O35" s="17"/>
    </row>
    <row r="36" spans="1:15" s="36" customFormat="1" x14ac:dyDescent="0.25">
      <c r="A36" s="45"/>
      <c r="B36" s="73"/>
      <c r="C36" s="74"/>
      <c r="D36" s="116" t="str">
        <f>IF(Intro!$G$21="English","Imports from "&amp;Variables!B47,"Importations de "&amp;Variables!C47)</f>
        <v>Imports from China</v>
      </c>
      <c r="E36" s="117" t="str">
        <f>IF(SUM(Begin:EndCHN!G27:G28)&lt;&gt;0,"X","-")</f>
        <v>-</v>
      </c>
      <c r="F36" s="117" t="str">
        <f>IF(SUM(Begin:EndCHN!H27:H28)&lt;&gt;0,"X","-")</f>
        <v>-</v>
      </c>
      <c r="G36" s="117" t="str">
        <f>IF(SUM(Begin:EndCHN!I27:I28)&lt;&gt;0,"X","-")</f>
        <v>-</v>
      </c>
      <c r="H36" s="117" t="str">
        <f>IF(SUM(Begin:EndCHN!J27:J28)&lt;&gt;0,"X","-")</f>
        <v>-</v>
      </c>
      <c r="I36" s="117" t="str">
        <f>IF(SUM(Begin:EndCHN!K27:K28)&lt;&gt;0,"X","-")</f>
        <v>-</v>
      </c>
      <c r="L36" s="66"/>
    </row>
    <row r="37" spans="1:15" s="36" customFormat="1" x14ac:dyDescent="0.25">
      <c r="A37" s="45"/>
      <c r="B37" s="73"/>
      <c r="C37" s="74"/>
      <c r="D37" s="116" t="str">
        <f>IF(Intro!$G$21="English","Imports from "&amp;Variables!B48,"Importations de "&amp;Variables!C48)</f>
        <v>Imports from United States of America</v>
      </c>
      <c r="E37" s="117" t="str">
        <f>IF(SUM('Imp-US'!G27:G28)&lt;&gt;0,"X","-")</f>
        <v>-</v>
      </c>
      <c r="F37" s="117" t="str">
        <f>IF(SUM('Imp-US'!H27:H28)&lt;&gt;0,"X","-")</f>
        <v>-</v>
      </c>
      <c r="G37" s="117" t="str">
        <f>IF(SUM('Imp-US'!I27:I28)&lt;&gt;0,"X","-")</f>
        <v>-</v>
      </c>
      <c r="H37" s="117" t="str">
        <f>IF(SUM('Imp-US'!J27:J28)&lt;&gt;0,"X","-")</f>
        <v>-</v>
      </c>
      <c r="I37" s="117" t="str">
        <f>IF(SUM('Imp-US'!K27:K28)&lt;&gt;0,"X","-")</f>
        <v>-</v>
      </c>
      <c r="L37" s="66"/>
    </row>
    <row r="38" spans="1:15" s="36" customFormat="1" x14ac:dyDescent="0.25">
      <c r="A38" s="45"/>
      <c r="B38" s="73"/>
      <c r="C38" s="74"/>
      <c r="D38" s="116" t="str">
        <f>IF(Intro!$G$21="English","Imports from "&amp;Variables!B49,"Importations de "&amp;Variables!C49)</f>
        <v>Imports from Other Countries</v>
      </c>
      <c r="E38" s="117" t="str">
        <f>IF(SUM('Imp-Other-Autre'!G27:G28)&lt;&gt;0,"X","-")</f>
        <v>-</v>
      </c>
      <c r="F38" s="117" t="str">
        <f>IF(SUM('Imp-Other-Autre'!H27:H28)&lt;&gt;0,"X","-")</f>
        <v>-</v>
      </c>
      <c r="G38" s="117" t="str">
        <f>IF(SUM('Imp-Other-Autre'!I27:I28)&lt;&gt;0,"X","-")</f>
        <v>-</v>
      </c>
      <c r="H38" s="117" t="str">
        <f>IF(SUM('Imp-Other-Autre'!J27:J28)&lt;&gt;0,"X","-")</f>
        <v>-</v>
      </c>
      <c r="I38" s="117" t="str">
        <f>IF(SUM('Imp-Other-Autre'!K27:K28)&lt;&gt;0,"X","-")</f>
        <v>-</v>
      </c>
      <c r="L38" s="66"/>
    </row>
    <row r="39" spans="1:15" s="36" customFormat="1" x14ac:dyDescent="0.25">
      <c r="A39" s="45"/>
      <c r="B39" s="73"/>
      <c r="C39" s="74"/>
      <c r="D39" s="116" t="str">
        <f>'Imp-Other-Autre'!B23</f>
        <v xml:space="preserve">Other countries include: </v>
      </c>
      <c r="E39" s="827" t="str">
        <f>IF('Imp-Other-Autre'!D23="","-",'Imp-Other-Autre'!D23)</f>
        <v>-</v>
      </c>
      <c r="F39" s="827"/>
      <c r="G39" s="827"/>
      <c r="H39" s="827"/>
      <c r="I39" s="827"/>
      <c r="L39" s="66"/>
    </row>
    <row r="40" spans="1:15" s="36" customFormat="1" x14ac:dyDescent="0.25">
      <c r="A40" s="45"/>
      <c r="B40" s="73"/>
      <c r="C40" s="74"/>
      <c r="D40" s="116"/>
      <c r="E40" s="827"/>
      <c r="F40" s="827"/>
      <c r="G40" s="827"/>
      <c r="H40" s="827"/>
      <c r="I40" s="827"/>
      <c r="L40" s="66"/>
    </row>
    <row r="41" spans="1:15" s="36" customFormat="1" x14ac:dyDescent="0.25">
      <c r="A41" s="45"/>
      <c r="B41" s="73"/>
      <c r="C41" s="74"/>
      <c r="D41" s="116"/>
      <c r="E41" s="827"/>
      <c r="F41" s="827"/>
      <c r="G41" s="827"/>
      <c r="H41" s="827"/>
      <c r="I41" s="827"/>
      <c r="L41" s="66"/>
    </row>
    <row r="42" spans="1:15" s="36" customFormat="1" x14ac:dyDescent="0.25">
      <c r="A42" s="45"/>
      <c r="B42" s="73"/>
      <c r="C42" s="74"/>
      <c r="D42" s="116" t="str">
        <f>'Imp-Exp1-CHN'!B31</f>
        <v>Sales to distributors in Canada</v>
      </c>
      <c r="E42" s="117" t="str">
        <f>IF(SUM(Begin:End!G31:G32)&lt;&gt;0,"X","-")</f>
        <v>-</v>
      </c>
      <c r="F42" s="117" t="str">
        <f>IF(SUM(Begin:End!H31:H32)&lt;&gt;0,"X","-")</f>
        <v>-</v>
      </c>
      <c r="G42" s="117" t="str">
        <f>IF(SUM(Begin:End!I31:I32)&lt;&gt;0,"X","-")</f>
        <v>-</v>
      </c>
      <c r="H42" s="117" t="str">
        <f>IF(SUM(Begin:End!J31:J32)&lt;&gt;0,"X","-")</f>
        <v>-</v>
      </c>
      <c r="I42" s="117" t="str">
        <f>IF(SUM(Begin:End!K31:K32)&lt;&gt;0,"X","-")</f>
        <v>-</v>
      </c>
      <c r="L42" s="66"/>
    </row>
    <row r="43" spans="1:15" s="36" customFormat="1" x14ac:dyDescent="0.25">
      <c r="A43" s="45"/>
      <c r="B43" s="73"/>
      <c r="C43" s="74"/>
      <c r="D43" s="116" t="str">
        <f>'Imp-Exp1-CHN'!B34</f>
        <v>Sales to end users/OEM in Canada</v>
      </c>
      <c r="E43" s="117" t="str">
        <f>IF(SUM(Begin:End!G34:G35)&lt;&gt;0,"X","-")</f>
        <v>-</v>
      </c>
      <c r="F43" s="117" t="str">
        <f>IF(SUM(Begin:End!H34:H35)&lt;&gt;0,"X","-")</f>
        <v>-</v>
      </c>
      <c r="G43" s="117" t="str">
        <f>IF(SUM(Begin:End!I34:I35)&lt;&gt;0,"X","-")</f>
        <v>-</v>
      </c>
      <c r="H43" s="117" t="str">
        <f>IF(SUM(Begin:End!J34:J35)&lt;&gt;0,"X","-")</f>
        <v>-</v>
      </c>
      <c r="I43" s="117" t="str">
        <f>IF(SUM(Begin:End!K34:K35)&lt;&gt;0,"X","-")</f>
        <v>-</v>
      </c>
      <c r="L43" s="66"/>
    </row>
    <row r="44" spans="1:15" s="36" customFormat="1" x14ac:dyDescent="0.25">
      <c r="A44" s="45"/>
      <c r="B44" s="73"/>
      <c r="C44" s="74"/>
      <c r="D44" s="116" t="str">
        <f>'Imp-Exp1-CHN'!B37</f>
        <v>Sales to retailers in Canada</v>
      </c>
      <c r="E44" s="117" t="str">
        <f>IF(SUM(Begin:End!G37:G38)&lt;&gt;0,"X","-")</f>
        <v>-</v>
      </c>
      <c r="F44" s="117" t="str">
        <f>IF(SUM(Begin:End!H37:H38)&lt;&gt;0,"X","-")</f>
        <v>-</v>
      </c>
      <c r="G44" s="117" t="str">
        <f>IF(SUM(Begin:End!I37:I38)&lt;&gt;0,"X","-")</f>
        <v>-</v>
      </c>
      <c r="H44" s="117" t="str">
        <f>IF(SUM(Begin:End!J37:J38)&lt;&gt;0,"X","-")</f>
        <v>-</v>
      </c>
      <c r="I44" s="117" t="str">
        <f>IF(SUM(Begin:End!K37:K38)&lt;&gt;0,"X","-")</f>
        <v>-</v>
      </c>
      <c r="L44" s="66"/>
    </row>
    <row r="45" spans="1:15" s="36" customFormat="1" x14ac:dyDescent="0.25">
      <c r="A45" s="45"/>
      <c r="B45" s="73"/>
      <c r="C45" s="74"/>
      <c r="D45" s="116" t="str">
        <f>'Invent-Stock'!B35</f>
        <v>Export sales</v>
      </c>
      <c r="E45" s="117" t="str">
        <f>IF(SUM('Invent-Stock'!G35:G36)&lt;&gt;0,"X","-")</f>
        <v>-</v>
      </c>
      <c r="F45" s="117" t="str">
        <f>IF(SUM('Invent-Stock'!H35:H36)&lt;&gt;0,"X","-")</f>
        <v>-</v>
      </c>
      <c r="G45" s="117" t="str">
        <f>IF(SUM('Invent-Stock'!I35:I36)&lt;&gt;0,"X","-")</f>
        <v>-</v>
      </c>
      <c r="H45" s="117" t="str">
        <f>IF(SUM('Invent-Stock'!J35:J36)&lt;&gt;0,"X","-")</f>
        <v>-</v>
      </c>
      <c r="I45" s="117" t="str">
        <f>IF(SUM('Invent-Stock'!K35:K36)&lt;&gt;0,"X","-")</f>
        <v>-</v>
      </c>
      <c r="L45" s="66"/>
    </row>
    <row r="46" spans="1:15" x14ac:dyDescent="0.25">
      <c r="B46" s="67"/>
      <c r="C46" s="64"/>
      <c r="D46" s="64"/>
      <c r="E46" s="64"/>
      <c r="F46" s="64"/>
      <c r="G46" s="64"/>
      <c r="H46" s="64"/>
      <c r="I46" s="64"/>
      <c r="J46" s="64"/>
      <c r="K46" s="64"/>
      <c r="L46" s="65"/>
      <c r="M46" s="9"/>
    </row>
  </sheetData>
  <sheetProtection algorithmName="SHA-512" hashValue="o9BnerCrRYG3pZFr098w17Ph0Fz1o9eickwUnNoH6Hv8aB5JLDRRTQ/V2c69sUKYpzkqezcxWDRS/Uy+lDiZqA==" saltValue="cFaEeYM+A35MaM72gvboLA==" spinCount="100000" sheet="1" objects="1" scenarios="1" selectLockedCells="1"/>
  <mergeCells count="20">
    <mergeCell ref="E39:I41"/>
    <mergeCell ref="B31:L32"/>
    <mergeCell ref="B14:I14"/>
    <mergeCell ref="B15:I15"/>
    <mergeCell ref="B16:I16"/>
    <mergeCell ref="E34:E35"/>
    <mergeCell ref="F34:F35"/>
    <mergeCell ref="G34:G35"/>
    <mergeCell ref="H34:H35"/>
    <mergeCell ref="I34:I35"/>
    <mergeCell ref="B18:L18"/>
    <mergeCell ref="B20:L27"/>
    <mergeCell ref="B4:L4"/>
    <mergeCell ref="B5:L5"/>
    <mergeCell ref="B6:L6"/>
    <mergeCell ref="B29:L29"/>
    <mergeCell ref="B8:L8"/>
    <mergeCell ref="B9:L9"/>
    <mergeCell ref="B12:I12"/>
    <mergeCell ref="B13:I13"/>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0" xr:uid="{7001EC79-BB29-42CC-BA8E-F10C32CC887D}">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1480E6A-B19A-423F-ADBE-D835D510D40F}">
          <x14:formula1>
            <xm:f>Variables!$D$56:$D$57</xm:f>
          </x14:formula1>
          <xm:sqref>J12:J16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2DA45-4191-4E19-8BF6-7482AEE55236}">
  <sheetPr>
    <tabColor rgb="FFFFC000"/>
  </sheetPr>
  <dimension ref="A1:Y114"/>
  <sheetViews>
    <sheetView topLeftCell="A47" workbookViewId="0">
      <selection activeCell="F103" sqref="F103"/>
    </sheetView>
  </sheetViews>
  <sheetFormatPr defaultColWidth="9.140625" defaultRowHeight="12" x14ac:dyDescent="0.2"/>
  <cols>
    <col min="1" max="1" width="16.5703125" style="214" customWidth="1"/>
    <col min="2" max="2" width="25" style="214" bestFit="1" customWidth="1"/>
    <col min="3" max="3" width="25" style="214" customWidth="1"/>
    <col min="4" max="4" width="18.140625" style="214" customWidth="1"/>
    <col min="5" max="5" width="9.7109375" style="214" bestFit="1" customWidth="1"/>
    <col min="6" max="6" width="9" style="214" customWidth="1"/>
    <col min="7" max="7" width="9.28515625" style="214" bestFit="1" customWidth="1"/>
    <col min="8" max="8" width="11.5703125" style="214" customWidth="1"/>
    <col min="9" max="9" width="15.42578125" style="214" customWidth="1"/>
    <col min="10" max="11" width="10" style="214" customWidth="1"/>
    <col min="12" max="12" width="10.28515625" style="214" bestFit="1" customWidth="1"/>
    <col min="13" max="13" width="10.28515625" style="214" customWidth="1"/>
    <col min="14" max="14" width="9.42578125" style="214" bestFit="1" customWidth="1"/>
    <col min="15" max="15" width="10.140625" style="214" bestFit="1" customWidth="1"/>
    <col min="16" max="17" width="10.140625" style="214" customWidth="1"/>
    <col min="18" max="18" width="9.140625" style="214"/>
    <col min="19" max="20" width="10.140625" style="214" customWidth="1"/>
    <col min="21" max="25" width="9.140625" style="214"/>
    <col min="26" max="26" width="10" style="214" customWidth="1"/>
    <col min="27" max="16384" width="9.140625" style="214"/>
  </cols>
  <sheetData>
    <row r="1" spans="1:11" x14ac:dyDescent="0.2">
      <c r="B1" s="829" t="s">
        <v>665</v>
      </c>
      <c r="C1" s="833"/>
    </row>
    <row r="2" spans="1:11" x14ac:dyDescent="0.2">
      <c r="B2" s="407" t="s">
        <v>615</v>
      </c>
      <c r="C2" s="408" t="s">
        <v>666</v>
      </c>
    </row>
    <row r="3" spans="1:11" x14ac:dyDescent="0.2">
      <c r="B3" s="409" t="s">
        <v>662</v>
      </c>
      <c r="C3" s="409">
        <f>'Imp-Exp1-CHN'!G$23</f>
        <v>0</v>
      </c>
      <c r="D3" s="410" t="str">
        <f>IF(C3=0, "Don't","Copy")</f>
        <v>Don't</v>
      </c>
    </row>
    <row r="4" spans="1:11" x14ac:dyDescent="0.2">
      <c r="B4" s="409" t="s">
        <v>662</v>
      </c>
      <c r="C4" s="409">
        <f>'Imp-Exp2-CHN'!G$23</f>
        <v>0</v>
      </c>
      <c r="D4" s="410" t="str">
        <f t="shared" ref="D4:D12" si="0">IF(C4=0, "Don't","Copy")</f>
        <v>Don't</v>
      </c>
    </row>
    <row r="5" spans="1:11" x14ac:dyDescent="0.2">
      <c r="B5" s="409" t="s">
        <v>662</v>
      </c>
      <c r="C5" s="409">
        <f>'Imp-Exp3-CHN'!G$23</f>
        <v>0</v>
      </c>
      <c r="D5" s="410" t="str">
        <f t="shared" si="0"/>
        <v>Don't</v>
      </c>
    </row>
    <row r="6" spans="1:11" x14ac:dyDescent="0.2">
      <c r="B6" s="409" t="s">
        <v>662</v>
      </c>
      <c r="C6" s="409">
        <f>'Imp-Exp4-CHN'!G$23</f>
        <v>0</v>
      </c>
      <c r="D6" s="410" t="str">
        <f t="shared" si="0"/>
        <v>Don't</v>
      </c>
    </row>
    <row r="7" spans="1:11" x14ac:dyDescent="0.2">
      <c r="B7" s="409" t="s">
        <v>662</v>
      </c>
      <c r="C7" s="409">
        <f>'Imp-Exp5-CHN'!G$23</f>
        <v>0</v>
      </c>
      <c r="D7" s="410" t="str">
        <f t="shared" si="0"/>
        <v>Don't</v>
      </c>
    </row>
    <row r="8" spans="1:11" x14ac:dyDescent="0.2">
      <c r="B8" s="409" t="s">
        <v>662</v>
      </c>
      <c r="C8" s="409">
        <f>'Imp-Exp6-CHN'!G$23</f>
        <v>0</v>
      </c>
      <c r="D8" s="410" t="str">
        <f t="shared" si="0"/>
        <v>Don't</v>
      </c>
    </row>
    <row r="9" spans="1:11" x14ac:dyDescent="0.2">
      <c r="B9" s="409" t="s">
        <v>662</v>
      </c>
      <c r="C9" s="409">
        <f>'Imp-Exp7-CHN'!G$23</f>
        <v>0</v>
      </c>
      <c r="D9" s="410" t="str">
        <f t="shared" si="0"/>
        <v>Don't</v>
      </c>
      <c r="E9" s="215"/>
      <c r="F9" s="215"/>
      <c r="G9" s="278"/>
      <c r="H9" s="278"/>
      <c r="I9" s="278"/>
      <c r="J9" s="278"/>
      <c r="K9" s="278"/>
    </row>
    <row r="10" spans="1:11" x14ac:dyDescent="0.2">
      <c r="B10" s="409" t="s">
        <v>662</v>
      </c>
      <c r="C10" s="409">
        <f>'Imp-Exp8-CHN'!G$23</f>
        <v>0</v>
      </c>
      <c r="D10" s="410" t="str">
        <f t="shared" si="0"/>
        <v>Don't</v>
      </c>
    </row>
    <row r="11" spans="1:11" x14ac:dyDescent="0.2">
      <c r="B11" s="409" t="s">
        <v>662</v>
      </c>
      <c r="C11" s="409">
        <f>'Imp-Exp9-CHN'!G$23</f>
        <v>0</v>
      </c>
      <c r="D11" s="410" t="str">
        <f t="shared" si="0"/>
        <v>Don't</v>
      </c>
    </row>
    <row r="12" spans="1:11" x14ac:dyDescent="0.2">
      <c r="B12" s="409" t="s">
        <v>662</v>
      </c>
      <c r="C12" s="409">
        <f>'Imp-Exp10-CHN'!G$23</f>
        <v>0</v>
      </c>
      <c r="D12" s="410" t="str">
        <f t="shared" si="0"/>
        <v>Don't</v>
      </c>
    </row>
    <row r="13" spans="1:11" ht="12.75" thickBot="1" x14ac:dyDescent="0.25">
      <c r="D13" s="215"/>
      <c r="E13" s="215"/>
      <c r="F13" s="215"/>
      <c r="G13" s="278"/>
      <c r="H13" s="278"/>
      <c r="I13" s="278"/>
      <c r="J13" s="278"/>
      <c r="K13" s="278"/>
    </row>
    <row r="14" spans="1:11" ht="12.75" thickBot="1" x14ac:dyDescent="0.25">
      <c r="A14" s="217" t="s">
        <v>602</v>
      </c>
      <c r="B14" s="834" t="s">
        <v>603</v>
      </c>
      <c r="C14" s="835"/>
      <c r="D14" s="835"/>
      <c r="E14" s="218"/>
      <c r="F14" s="219">
        <f>F27</f>
        <v>2023</v>
      </c>
      <c r="G14" s="219">
        <f t="shared" ref="G14:J14" si="1">G27</f>
        <v>2024</v>
      </c>
      <c r="H14" s="219">
        <f t="shared" si="1"/>
        <v>2025</v>
      </c>
      <c r="I14" s="219" t="str">
        <f t="shared" si="1"/>
        <v>I-2025</v>
      </c>
      <c r="J14" s="220" t="str">
        <f t="shared" si="1"/>
        <v>I-2026</v>
      </c>
    </row>
    <row r="15" spans="1:11" x14ac:dyDescent="0.2">
      <c r="A15" s="257" t="str">
        <f>IF(Public!K17="X","Retailer","")</f>
        <v/>
      </c>
      <c r="B15" s="264" t="s">
        <v>662</v>
      </c>
      <c r="C15" s="260"/>
      <c r="D15" s="279"/>
      <c r="E15" s="279"/>
      <c r="F15" s="275" t="str">
        <f>Confirm!E36</f>
        <v>-</v>
      </c>
      <c r="G15" s="275" t="str">
        <f>Confirm!F36</f>
        <v>-</v>
      </c>
      <c r="H15" s="275" t="str">
        <f>Confirm!G36</f>
        <v>-</v>
      </c>
      <c r="I15" s="275" t="str">
        <f>Confirm!H36</f>
        <v>-</v>
      </c>
      <c r="J15" s="358" t="str">
        <f>Confirm!I36</f>
        <v>-</v>
      </c>
    </row>
    <row r="16" spans="1:11" x14ac:dyDescent="0.2">
      <c r="A16" s="257" t="str">
        <f>IF(Public!K21="X","End User","")</f>
        <v/>
      </c>
      <c r="B16" s="221" t="s">
        <v>604</v>
      </c>
      <c r="D16" s="222"/>
      <c r="E16" s="222"/>
      <c r="F16" s="275" t="str">
        <f>Confirm!E37</f>
        <v>-</v>
      </c>
      <c r="G16" s="275" t="str">
        <f>Confirm!F37</f>
        <v>-</v>
      </c>
      <c r="H16" s="275" t="str">
        <f>Confirm!G37</f>
        <v>-</v>
      </c>
      <c r="I16" s="275" t="str">
        <f>Confirm!H37</f>
        <v>-</v>
      </c>
      <c r="J16" s="359" t="str">
        <f>Confirm!I37</f>
        <v>-</v>
      </c>
    </row>
    <row r="17" spans="1:25" x14ac:dyDescent="0.2">
      <c r="A17" s="214" t="str">
        <f>IF(Public!K19="X","Distributor","")</f>
        <v/>
      </c>
      <c r="B17" s="221" t="s">
        <v>361</v>
      </c>
      <c r="C17" s="257"/>
      <c r="F17" s="275" t="str">
        <f>Confirm!E38</f>
        <v>-</v>
      </c>
      <c r="G17" s="275" t="str">
        <f>Confirm!F38</f>
        <v>-</v>
      </c>
      <c r="H17" s="275" t="str">
        <f>Confirm!G38</f>
        <v>-</v>
      </c>
      <c r="I17" s="275" t="str">
        <f>Confirm!H38</f>
        <v>-</v>
      </c>
      <c r="J17" s="359" t="str">
        <f>Confirm!I38</f>
        <v>-</v>
      </c>
    </row>
    <row r="18" spans="1:25" x14ac:dyDescent="0.2">
      <c r="B18" s="221" t="s">
        <v>605</v>
      </c>
      <c r="D18" s="214" t="s">
        <v>606</v>
      </c>
      <c r="F18" s="275" t="str">
        <f>Confirm!E42</f>
        <v>-</v>
      </c>
      <c r="G18" s="275" t="str">
        <f>Confirm!F42</f>
        <v>-</v>
      </c>
      <c r="H18" s="275" t="str">
        <f>Confirm!G42</f>
        <v>-</v>
      </c>
      <c r="I18" s="275" t="str">
        <f>Confirm!H42</f>
        <v>-</v>
      </c>
      <c r="J18" s="359" t="str">
        <f>Confirm!I42</f>
        <v>-</v>
      </c>
    </row>
    <row r="19" spans="1:25" x14ac:dyDescent="0.2">
      <c r="B19" s="221"/>
      <c r="D19" s="214" t="s">
        <v>607</v>
      </c>
      <c r="F19" s="275" t="str">
        <f>Confirm!E43</f>
        <v>-</v>
      </c>
      <c r="G19" s="275" t="str">
        <f>Confirm!F43</f>
        <v>-</v>
      </c>
      <c r="H19" s="275" t="str">
        <f>Confirm!G43</f>
        <v>-</v>
      </c>
      <c r="I19" s="275" t="str">
        <f>Confirm!H43</f>
        <v>-</v>
      </c>
      <c r="J19" s="359" t="str">
        <f>Confirm!I43</f>
        <v>-</v>
      </c>
    </row>
    <row r="20" spans="1:25" x14ac:dyDescent="0.2">
      <c r="B20" s="221"/>
      <c r="D20" s="214" t="s">
        <v>663</v>
      </c>
      <c r="F20" s="275" t="str">
        <f>Confirm!E44</f>
        <v>-</v>
      </c>
      <c r="G20" s="275" t="str">
        <f>Confirm!F44</f>
        <v>-</v>
      </c>
      <c r="H20" s="275" t="str">
        <f>Confirm!G44</f>
        <v>-</v>
      </c>
      <c r="I20" s="275" t="str">
        <f>Confirm!H44</f>
        <v>-</v>
      </c>
      <c r="J20" s="359" t="str">
        <f>Confirm!I44</f>
        <v>-</v>
      </c>
    </row>
    <row r="21" spans="1:25" ht="12.75" thickBot="1" x14ac:dyDescent="0.25">
      <c r="B21" s="226" t="s">
        <v>608</v>
      </c>
      <c r="C21" s="227"/>
      <c r="D21" s="227"/>
      <c r="E21" s="227"/>
      <c r="F21" s="357" t="str">
        <f>Confirm!E45</f>
        <v>-</v>
      </c>
      <c r="G21" s="357" t="str">
        <f>Confirm!F45</f>
        <v>-</v>
      </c>
      <c r="H21" s="357" t="str">
        <f>Confirm!G45</f>
        <v>-</v>
      </c>
      <c r="I21" s="357" t="str">
        <f>Confirm!H45</f>
        <v>-</v>
      </c>
      <c r="J21" s="360" t="str">
        <f>Confirm!I45</f>
        <v>-</v>
      </c>
    </row>
    <row r="22" spans="1:25" x14ac:dyDescent="0.2">
      <c r="B22" s="224" t="s">
        <v>609</v>
      </c>
      <c r="C22" s="280"/>
    </row>
    <row r="23" spans="1:25" ht="12.75" thickBot="1" x14ac:dyDescent="0.25">
      <c r="B23" s="225" t="str">
        <f>Confirm!E39</f>
        <v>-</v>
      </c>
      <c r="C23" s="228"/>
      <c r="D23" s="258"/>
    </row>
    <row r="24" spans="1:25" ht="12.75" thickBot="1" x14ac:dyDescent="0.25">
      <c r="G24" s="228"/>
    </row>
    <row r="25" spans="1:25" ht="15.75" customHeight="1" thickBot="1" x14ac:dyDescent="0.25">
      <c r="F25" s="836" t="s">
        <v>601</v>
      </c>
      <c r="G25" s="837"/>
      <c r="H25" s="837"/>
      <c r="I25" s="837"/>
      <c r="J25" s="837"/>
      <c r="K25" s="837"/>
      <c r="L25" s="837"/>
      <c r="M25" s="837"/>
      <c r="N25" s="837"/>
      <c r="O25" s="837"/>
      <c r="P25" s="837"/>
      <c r="Q25" s="837"/>
      <c r="R25" s="281" t="s">
        <v>667</v>
      </c>
      <c r="S25" s="281"/>
      <c r="T25" s="281"/>
      <c r="U25" s="281"/>
      <c r="V25" s="281"/>
      <c r="W25" s="282"/>
    </row>
    <row r="26" spans="1:25" ht="12.75" thickBot="1" x14ac:dyDescent="0.25">
      <c r="F26" s="283" t="s">
        <v>610</v>
      </c>
      <c r="G26" s="283"/>
      <c r="H26" s="283"/>
      <c r="I26" s="283"/>
      <c r="J26" s="283"/>
      <c r="K26" s="283"/>
      <c r="L26" s="283"/>
      <c r="M26" s="283" t="s">
        <v>611</v>
      </c>
      <c r="N26" s="283"/>
      <c r="O26" s="283"/>
      <c r="P26" s="283"/>
      <c r="Q26" s="283"/>
      <c r="R26" s="284"/>
      <c r="S26" s="284"/>
      <c r="T26" s="284"/>
      <c r="U26" s="284"/>
      <c r="V26" s="284"/>
      <c r="W26" s="259"/>
      <c r="X26" s="259"/>
      <c r="Y26" s="259"/>
    </row>
    <row r="27" spans="1:25" ht="12.75" thickBot="1" x14ac:dyDescent="0.25">
      <c r="B27" s="829" t="s">
        <v>612</v>
      </c>
      <c r="C27" s="830"/>
      <c r="D27" s="830"/>
      <c r="E27" s="229"/>
      <c r="F27" s="285">
        <v>2023</v>
      </c>
      <c r="G27" s="230">
        <v>2024</v>
      </c>
      <c r="H27" s="230">
        <v>2025</v>
      </c>
      <c r="I27" s="230" t="s">
        <v>613</v>
      </c>
      <c r="J27" s="230" t="s">
        <v>614</v>
      </c>
      <c r="K27" s="231" t="s">
        <v>668</v>
      </c>
      <c r="L27" s="285">
        <f>F27</f>
        <v>2023</v>
      </c>
      <c r="M27" s="285">
        <f t="shared" ref="M27:W27" si="2">G27</f>
        <v>2024</v>
      </c>
      <c r="N27" s="285">
        <f t="shared" si="2"/>
        <v>2025</v>
      </c>
      <c r="O27" s="285" t="str">
        <f t="shared" si="2"/>
        <v>I-2025</v>
      </c>
      <c r="P27" s="285" t="str">
        <f t="shared" si="2"/>
        <v>I-2026</v>
      </c>
      <c r="Q27" s="285" t="str">
        <f t="shared" si="2"/>
        <v>POID/POIS</v>
      </c>
      <c r="R27" s="230">
        <f t="shared" si="2"/>
        <v>2023</v>
      </c>
      <c r="S27" s="230">
        <f t="shared" si="2"/>
        <v>2024</v>
      </c>
      <c r="T27" s="230">
        <f t="shared" si="2"/>
        <v>2025</v>
      </c>
      <c r="U27" s="230" t="str">
        <f t="shared" si="2"/>
        <v>I-2025</v>
      </c>
      <c r="V27" s="230" t="str">
        <f t="shared" si="2"/>
        <v>I-2026</v>
      </c>
      <c r="W27" s="231" t="str">
        <f t="shared" si="2"/>
        <v>POID/POIS</v>
      </c>
    </row>
    <row r="28" spans="1:25" ht="12.75" thickBot="1" x14ac:dyDescent="0.25">
      <c r="A28" s="256" t="s">
        <v>602</v>
      </c>
      <c r="B28" s="232" t="s">
        <v>615</v>
      </c>
      <c r="C28" s="233" t="s">
        <v>666</v>
      </c>
      <c r="D28" s="233" t="s">
        <v>616</v>
      </c>
      <c r="E28" s="234" t="s">
        <v>617</v>
      </c>
      <c r="F28" s="235" t="s">
        <v>618</v>
      </c>
      <c r="G28" s="235" t="s">
        <v>618</v>
      </c>
      <c r="H28" s="235" t="s">
        <v>618</v>
      </c>
      <c r="I28" s="235" t="s">
        <v>618</v>
      </c>
      <c r="J28" s="235" t="s">
        <v>618</v>
      </c>
      <c r="K28" s="286" t="s">
        <v>618</v>
      </c>
      <c r="L28" s="235" t="s">
        <v>619</v>
      </c>
      <c r="M28" s="235" t="s">
        <v>619</v>
      </c>
      <c r="N28" s="235" t="s">
        <v>619</v>
      </c>
      <c r="O28" s="235" t="s">
        <v>619</v>
      </c>
      <c r="P28" s="235" t="s">
        <v>619</v>
      </c>
      <c r="Q28" s="286" t="s">
        <v>619</v>
      </c>
      <c r="R28" s="236" t="s">
        <v>620</v>
      </c>
      <c r="S28" s="236" t="s">
        <v>620</v>
      </c>
      <c r="T28" s="236" t="s">
        <v>620</v>
      </c>
      <c r="U28" s="236" t="s">
        <v>620</v>
      </c>
      <c r="V28" s="236" t="s">
        <v>620</v>
      </c>
      <c r="W28" s="237" t="s">
        <v>620</v>
      </c>
    </row>
    <row r="29" spans="1:25" s="216" customFormat="1" x14ac:dyDescent="0.2">
      <c r="A29" s="287">
        <f>A2</f>
        <v>0</v>
      </c>
      <c r="B29" s="238" t="s">
        <v>662</v>
      </c>
      <c r="C29" s="239">
        <f>'Imp-Exp1-CHN'!G$23</f>
        <v>0</v>
      </c>
      <c r="D29" s="361" t="s">
        <v>700</v>
      </c>
      <c r="E29" s="288" t="s">
        <v>621</v>
      </c>
      <c r="F29" s="289">
        <f>'Imp-Exp1-CHN'!G$27</f>
        <v>0</v>
      </c>
      <c r="G29" s="289">
        <f>'Imp-Exp1-CHN'!H$27</f>
        <v>0</v>
      </c>
      <c r="H29" s="289">
        <f>'Imp-Exp1-CHN'!I$27</f>
        <v>0</v>
      </c>
      <c r="I29" s="289">
        <f>'Imp-Exp1-CHN'!J$27</f>
        <v>0</v>
      </c>
      <c r="J29" s="289">
        <f>'Imp-Exp1-CHN'!K$27</f>
        <v>0</v>
      </c>
      <c r="K29" s="290">
        <f>'Imp-Exp1-CHN'!F$223</f>
        <v>0</v>
      </c>
      <c r="L29" s="289">
        <f>'Imp-Exp1-CHN'!G$28/1000</f>
        <v>0</v>
      </c>
      <c r="M29" s="289">
        <f>'Imp-Exp1-CHN'!H$28/1000</f>
        <v>0</v>
      </c>
      <c r="N29" s="289">
        <f>'Imp-Exp1-CHN'!I$28/1000</f>
        <v>0</v>
      </c>
      <c r="O29" s="289">
        <f>'Imp-Exp1-CHN'!J$28/1000</f>
        <v>0</v>
      </c>
      <c r="P29" s="289">
        <f>'Imp-Exp1-CHN'!K$28/1000</f>
        <v>0</v>
      </c>
      <c r="Q29" s="290">
        <f>'Imp-Exp1-CHN'!F$225/1000</f>
        <v>0</v>
      </c>
      <c r="R29" s="240">
        <f>(IF(ISERROR(L29/F29),0,L29/F29))*1000</f>
        <v>0</v>
      </c>
      <c r="S29" s="240">
        <f t="shared" ref="S29:S32" si="3">(IF(ISERROR(M29/G29),0,M29/G29))*1000</f>
        <v>0</v>
      </c>
      <c r="T29" s="240">
        <f t="shared" ref="T29:T32" si="4">(IF(ISERROR(N29/H29),0,N29/H29))*1000</f>
        <v>0</v>
      </c>
      <c r="U29" s="240">
        <f t="shared" ref="U29:U32" si="5">(IF(ISERROR(O29/I29),0,O29/I29))*1000</f>
        <v>0</v>
      </c>
      <c r="V29" s="240">
        <f t="shared" ref="V29:V32" si="6">(IF(ISERROR(P29/J29),0,P29/J29))*1000</f>
        <v>0</v>
      </c>
      <c r="W29" s="241">
        <f t="shared" ref="W29:W32" si="7">(IF(ISERROR(Q29/K29),0,Q29/K29))*1000</f>
        <v>0</v>
      </c>
    </row>
    <row r="30" spans="1:25" x14ac:dyDescent="0.2">
      <c r="A30" s="287">
        <f>A3</f>
        <v>0</v>
      </c>
      <c r="B30" s="221" t="s">
        <v>662</v>
      </c>
      <c r="C30" s="214">
        <f>C29</f>
        <v>0</v>
      </c>
      <c r="D30" s="362" t="s">
        <v>701</v>
      </c>
      <c r="E30" s="291" t="s">
        <v>622</v>
      </c>
      <c r="F30" s="292">
        <f>'Imp-Exp1-CHN'!G$31</f>
        <v>0</v>
      </c>
      <c r="G30" s="292">
        <f>'Imp-Exp1-CHN'!H$31</f>
        <v>0</v>
      </c>
      <c r="H30" s="292">
        <f>'Imp-Exp1-CHN'!I$31</f>
        <v>0</v>
      </c>
      <c r="I30" s="292">
        <f>'Imp-Exp1-CHN'!J$31</f>
        <v>0</v>
      </c>
      <c r="J30" s="292">
        <f>'Imp-Exp1-CHN'!K$31</f>
        <v>0</v>
      </c>
      <c r="K30" s="293"/>
      <c r="L30" s="292">
        <f>'Imp-Exp1-CHN'!G$32/1000</f>
        <v>0</v>
      </c>
      <c r="M30" s="292">
        <f>'Imp-Exp1-CHN'!H$32/1000</f>
        <v>0</v>
      </c>
      <c r="N30" s="292">
        <f>'Imp-Exp1-CHN'!I$32/1000</f>
        <v>0</v>
      </c>
      <c r="O30" s="292">
        <f>'Imp-Exp1-CHN'!J$32/1000</f>
        <v>0</v>
      </c>
      <c r="P30" s="292">
        <f>'Imp-Exp1-CHN'!K$32/1000</f>
        <v>0</v>
      </c>
      <c r="Q30" s="293"/>
      <c r="R30" s="244">
        <f t="shared" ref="R30:R32" si="8">(IF(ISERROR(L30/F30),0,L30/F30))*1000</f>
        <v>0</v>
      </c>
      <c r="S30" s="244">
        <f t="shared" si="3"/>
        <v>0</v>
      </c>
      <c r="T30" s="244">
        <f t="shared" si="4"/>
        <v>0</v>
      </c>
      <c r="U30" s="244">
        <f t="shared" si="5"/>
        <v>0</v>
      </c>
      <c r="V30" s="244">
        <f t="shared" si="6"/>
        <v>0</v>
      </c>
      <c r="W30" s="245">
        <f t="shared" si="7"/>
        <v>0</v>
      </c>
    </row>
    <row r="31" spans="1:25" x14ac:dyDescent="0.2">
      <c r="A31" s="287">
        <f>A9</f>
        <v>0</v>
      </c>
      <c r="B31" s="221" t="s">
        <v>662</v>
      </c>
      <c r="C31" s="214">
        <f>C30</f>
        <v>0</v>
      </c>
      <c r="D31" s="362" t="s">
        <v>701</v>
      </c>
      <c r="E31" s="291" t="s">
        <v>607</v>
      </c>
      <c r="F31" s="294">
        <f>'Imp-Exp1-CHN'!G$34</f>
        <v>0</v>
      </c>
      <c r="G31" s="294">
        <f>'Imp-Exp1-CHN'!H$34</f>
        <v>0</v>
      </c>
      <c r="H31" s="294">
        <f>'Imp-Exp1-CHN'!I$34</f>
        <v>0</v>
      </c>
      <c r="I31" s="294">
        <f>'Imp-Exp1-CHN'!J$34</f>
        <v>0</v>
      </c>
      <c r="J31" s="294">
        <f>'Imp-Exp1-CHN'!K$34</f>
        <v>0</v>
      </c>
      <c r="K31" s="295"/>
      <c r="L31" s="294">
        <f>'Imp-Exp1-CHN'!G$35/1000</f>
        <v>0</v>
      </c>
      <c r="M31" s="294">
        <f>'Imp-Exp1-CHN'!H$35/1000</f>
        <v>0</v>
      </c>
      <c r="N31" s="294">
        <f>'Imp-Exp1-CHN'!I$35/1000</f>
        <v>0</v>
      </c>
      <c r="O31" s="294">
        <f>'Imp-Exp1-CHN'!J$35/1000</f>
        <v>0</v>
      </c>
      <c r="P31" s="294">
        <f>'Imp-Exp1-CHN'!K$35/1000</f>
        <v>0</v>
      </c>
      <c r="Q31" s="295"/>
      <c r="R31" s="244">
        <f t="shared" si="8"/>
        <v>0</v>
      </c>
      <c r="S31" s="244">
        <f t="shared" si="3"/>
        <v>0</v>
      </c>
      <c r="T31" s="244">
        <f t="shared" si="4"/>
        <v>0</v>
      </c>
      <c r="U31" s="244">
        <f t="shared" si="5"/>
        <v>0</v>
      </c>
      <c r="V31" s="244">
        <f t="shared" si="6"/>
        <v>0</v>
      </c>
      <c r="W31" s="245">
        <f t="shared" si="7"/>
        <v>0</v>
      </c>
    </row>
    <row r="32" spans="1:25" ht="12.75" thickBot="1" x14ac:dyDescent="0.25">
      <c r="A32" s="296">
        <f>A3</f>
        <v>0</v>
      </c>
      <c r="B32" s="221" t="s">
        <v>662</v>
      </c>
      <c r="C32" s="214">
        <f>C31</f>
        <v>0</v>
      </c>
      <c r="D32" s="405" t="s">
        <v>701</v>
      </c>
      <c r="E32" s="291" t="s">
        <v>664</v>
      </c>
      <c r="F32" s="297">
        <f>'Imp-Exp1-CHN'!G$37</f>
        <v>0</v>
      </c>
      <c r="G32" s="297">
        <f>'Imp-Exp1-CHN'!H$37</f>
        <v>0</v>
      </c>
      <c r="H32" s="297">
        <f>'Imp-Exp1-CHN'!I$37</f>
        <v>0</v>
      </c>
      <c r="I32" s="297">
        <f>'Imp-Exp1-CHN'!J$37</f>
        <v>0</v>
      </c>
      <c r="J32" s="297">
        <f>'Imp-Exp1-CHN'!K$37</f>
        <v>0</v>
      </c>
      <c r="K32" s="298"/>
      <c r="L32" s="297">
        <f>'Imp-Exp1-CHN'!G$38/1000</f>
        <v>0</v>
      </c>
      <c r="M32" s="297">
        <f>'Imp-Exp1-CHN'!H$38/1000</f>
        <v>0</v>
      </c>
      <c r="N32" s="297">
        <f>'Imp-Exp1-CHN'!I$38/1000</f>
        <v>0</v>
      </c>
      <c r="O32" s="297">
        <f>'Imp-Exp1-CHN'!J$38/1000</f>
        <v>0</v>
      </c>
      <c r="P32" s="297">
        <f>'Imp-Exp1-CHN'!K$38/1000</f>
        <v>0</v>
      </c>
      <c r="Q32" s="298"/>
      <c r="R32" s="244">
        <f t="shared" si="8"/>
        <v>0</v>
      </c>
      <c r="S32" s="244">
        <f t="shared" si="3"/>
        <v>0</v>
      </c>
      <c r="T32" s="244">
        <f t="shared" si="4"/>
        <v>0</v>
      </c>
      <c r="U32" s="244">
        <f t="shared" si="5"/>
        <v>0</v>
      </c>
      <c r="V32" s="244">
        <f t="shared" si="6"/>
        <v>0</v>
      </c>
      <c r="W32" s="245">
        <f t="shared" si="7"/>
        <v>0</v>
      </c>
    </row>
    <row r="33" spans="1:23" s="216" customFormat="1" x14ac:dyDescent="0.2">
      <c r="A33" s="287" t="str">
        <f>A15</f>
        <v/>
      </c>
      <c r="B33" s="238" t="s">
        <v>662</v>
      </c>
      <c r="C33" s="239">
        <f>'Imp-Exp2-CHN'!G$23</f>
        <v>0</v>
      </c>
      <c r="D33" s="361" t="s">
        <v>700</v>
      </c>
      <c r="E33" s="288" t="s">
        <v>621</v>
      </c>
      <c r="F33" s="289">
        <f>'Imp-Exp2-CHN'!G$27</f>
        <v>0</v>
      </c>
      <c r="G33" s="289">
        <f>'Imp-Exp2-CHN'!H$27</f>
        <v>0</v>
      </c>
      <c r="H33" s="289">
        <f>'Imp-Exp2-CHN'!I$27</f>
        <v>0</v>
      </c>
      <c r="I33" s="289">
        <f>'Imp-Exp2-CHN'!J$27</f>
        <v>0</v>
      </c>
      <c r="J33" s="289">
        <f>'Imp-Exp2-CHN'!K$27</f>
        <v>0</v>
      </c>
      <c r="K33" s="290">
        <f>'Imp-Exp2-CHN'!F$223</f>
        <v>0</v>
      </c>
      <c r="L33" s="289">
        <f>'Imp-Exp2-CHN'!G$28/1000</f>
        <v>0</v>
      </c>
      <c r="M33" s="289">
        <f>'Imp-Exp2-CHN'!H$28/1000</f>
        <v>0</v>
      </c>
      <c r="N33" s="289">
        <f>'Imp-Exp2-CHN'!I$28/1000</f>
        <v>0</v>
      </c>
      <c r="O33" s="289">
        <f>'Imp-Exp2-CHN'!J$28/1000</f>
        <v>0</v>
      </c>
      <c r="P33" s="289">
        <f>'Imp-Exp2-CHN'!K$28/1000</f>
        <v>0</v>
      </c>
      <c r="Q33" s="290">
        <f>'Imp-Exp2-CHN'!F$225/1000</f>
        <v>0</v>
      </c>
      <c r="R33" s="240">
        <f>(IF(ISERROR(L33/F33),0,L33/F33))*1000</f>
        <v>0</v>
      </c>
      <c r="S33" s="240">
        <f t="shared" ref="S33:W36" si="9">(IF(ISERROR(M33/G33),0,M33/G33))*1000</f>
        <v>0</v>
      </c>
      <c r="T33" s="240">
        <f t="shared" si="9"/>
        <v>0</v>
      </c>
      <c r="U33" s="240">
        <f t="shared" si="9"/>
        <v>0</v>
      </c>
      <c r="V33" s="240">
        <f t="shared" si="9"/>
        <v>0</v>
      </c>
      <c r="W33" s="241">
        <f t="shared" si="9"/>
        <v>0</v>
      </c>
    </row>
    <row r="34" spans="1:23" x14ac:dyDescent="0.2">
      <c r="A34" s="214" t="str">
        <f>A16</f>
        <v/>
      </c>
      <c r="B34" s="221" t="s">
        <v>662</v>
      </c>
      <c r="C34" s="214">
        <f>C33</f>
        <v>0</v>
      </c>
      <c r="D34" s="362" t="s">
        <v>701</v>
      </c>
      <c r="E34" s="291" t="s">
        <v>622</v>
      </c>
      <c r="F34" s="292">
        <f>'Imp-Exp2-CHN'!G$31</f>
        <v>0</v>
      </c>
      <c r="G34" s="292">
        <f>'Imp-Exp2-CHN'!H$31</f>
        <v>0</v>
      </c>
      <c r="H34" s="292">
        <f>'Imp-Exp2-CHN'!I$31</f>
        <v>0</v>
      </c>
      <c r="I34" s="292">
        <f>'Imp-Exp2-CHN'!J$31</f>
        <v>0</v>
      </c>
      <c r="J34" s="292">
        <f>'Imp-Exp2-CHN'!K$31</f>
        <v>0</v>
      </c>
      <c r="K34" s="293"/>
      <c r="L34" s="292">
        <f>'Imp-Exp2-CHN'!G$32/1000</f>
        <v>0</v>
      </c>
      <c r="M34" s="292">
        <f>'Imp-Exp2-CHN'!H$32/1000</f>
        <v>0</v>
      </c>
      <c r="N34" s="292">
        <f>'Imp-Exp2-CHN'!I$32/1000</f>
        <v>0</v>
      </c>
      <c r="O34" s="292">
        <f>'Imp-Exp2-CHN'!J$32/1000</f>
        <v>0</v>
      </c>
      <c r="P34" s="292">
        <f>'Imp-Exp2-CHN'!K$32/1000</f>
        <v>0</v>
      </c>
      <c r="Q34" s="293"/>
      <c r="R34" s="244">
        <f t="shared" ref="R34:W76" si="10">(IF(ISERROR(L34/F34),0,L34/F34))*1000</f>
        <v>0</v>
      </c>
      <c r="S34" s="244">
        <f t="shared" si="9"/>
        <v>0</v>
      </c>
      <c r="T34" s="244">
        <f t="shared" si="9"/>
        <v>0</v>
      </c>
      <c r="U34" s="244">
        <f t="shared" si="9"/>
        <v>0</v>
      </c>
      <c r="V34" s="244">
        <f t="shared" si="9"/>
        <v>0</v>
      </c>
      <c r="W34" s="245">
        <f t="shared" si="9"/>
        <v>0</v>
      </c>
    </row>
    <row r="35" spans="1:23" x14ac:dyDescent="0.2">
      <c r="A35" s="214" t="str">
        <f>A17</f>
        <v/>
      </c>
      <c r="B35" s="221" t="s">
        <v>662</v>
      </c>
      <c r="C35" s="214">
        <f>C34</f>
        <v>0</v>
      </c>
      <c r="D35" s="362" t="s">
        <v>701</v>
      </c>
      <c r="E35" s="291" t="s">
        <v>607</v>
      </c>
      <c r="F35" s="294">
        <f>'Imp-Exp2-CHN'!G$34</f>
        <v>0</v>
      </c>
      <c r="G35" s="294">
        <f>'Imp-Exp2-CHN'!H$34</f>
        <v>0</v>
      </c>
      <c r="H35" s="294">
        <f>'Imp-Exp2-CHN'!I$34</f>
        <v>0</v>
      </c>
      <c r="I35" s="294">
        <f>'Imp-Exp2-CHN'!J$34</f>
        <v>0</v>
      </c>
      <c r="J35" s="294">
        <f>'Imp-Exp2-CHN'!K$34</f>
        <v>0</v>
      </c>
      <c r="K35" s="295"/>
      <c r="L35" s="294">
        <f>'Imp-Exp2-CHN'!G$35/1000</f>
        <v>0</v>
      </c>
      <c r="M35" s="294">
        <f>'Imp-Exp2-CHN'!H$35/1000</f>
        <v>0</v>
      </c>
      <c r="N35" s="294">
        <f>'Imp-Exp2-CHN'!I$35/1000</f>
        <v>0</v>
      </c>
      <c r="O35" s="294">
        <f>'Imp-Exp2-CHN'!J$35/1000</f>
        <v>0</v>
      </c>
      <c r="P35" s="294">
        <f>'Imp-Exp2-CHN'!K$35/1000</f>
        <v>0</v>
      </c>
      <c r="Q35" s="295"/>
      <c r="R35" s="244">
        <f t="shared" si="10"/>
        <v>0</v>
      </c>
      <c r="S35" s="244">
        <f t="shared" si="9"/>
        <v>0</v>
      </c>
      <c r="T35" s="244">
        <f t="shared" si="9"/>
        <v>0</v>
      </c>
      <c r="U35" s="244">
        <f t="shared" si="9"/>
        <v>0</v>
      </c>
      <c r="V35" s="244">
        <f t="shared" si="9"/>
        <v>0</v>
      </c>
      <c r="W35" s="245">
        <f t="shared" si="9"/>
        <v>0</v>
      </c>
    </row>
    <row r="36" spans="1:23" ht="12.75" thickBot="1" x14ac:dyDescent="0.25">
      <c r="A36" s="214" t="str">
        <f>A16</f>
        <v/>
      </c>
      <c r="B36" s="221" t="s">
        <v>662</v>
      </c>
      <c r="C36" s="214">
        <f>C35</f>
        <v>0</v>
      </c>
      <c r="D36" s="405" t="s">
        <v>701</v>
      </c>
      <c r="E36" s="291" t="s">
        <v>664</v>
      </c>
      <c r="F36" s="297">
        <f>'Imp-Exp2-CHN'!G$37</f>
        <v>0</v>
      </c>
      <c r="G36" s="297">
        <f>'Imp-Exp2-CHN'!H$37</f>
        <v>0</v>
      </c>
      <c r="H36" s="297">
        <f>'Imp-Exp2-CHN'!I$37</f>
        <v>0</v>
      </c>
      <c r="I36" s="297">
        <f>'Imp-Exp2-CHN'!J$37</f>
        <v>0</v>
      </c>
      <c r="J36" s="297">
        <f>'Imp-Exp2-CHN'!K$37</f>
        <v>0</v>
      </c>
      <c r="K36" s="298"/>
      <c r="L36" s="297">
        <f>'Imp-Exp2-CHN'!G$38/1000</f>
        <v>0</v>
      </c>
      <c r="M36" s="297">
        <f>'Imp-Exp2-CHN'!H$38/1000</f>
        <v>0</v>
      </c>
      <c r="N36" s="297">
        <f>'Imp-Exp2-CHN'!I$38/1000</f>
        <v>0</v>
      </c>
      <c r="O36" s="297">
        <f>'Imp-Exp2-CHN'!J$38/1000</f>
        <v>0</v>
      </c>
      <c r="P36" s="297">
        <f>'Imp-Exp2-CHN'!K$38/1000</f>
        <v>0</v>
      </c>
      <c r="Q36" s="298"/>
      <c r="R36" s="244">
        <f t="shared" si="10"/>
        <v>0</v>
      </c>
      <c r="S36" s="244">
        <f t="shared" si="9"/>
        <v>0</v>
      </c>
      <c r="T36" s="244">
        <f t="shared" si="9"/>
        <v>0</v>
      </c>
      <c r="U36" s="244">
        <f t="shared" si="9"/>
        <v>0</v>
      </c>
      <c r="V36" s="244">
        <f t="shared" si="9"/>
        <v>0</v>
      </c>
      <c r="W36" s="245">
        <f t="shared" si="9"/>
        <v>0</v>
      </c>
    </row>
    <row r="37" spans="1:23" s="216" customFormat="1" x14ac:dyDescent="0.2">
      <c r="A37" s="214"/>
      <c r="B37" s="238" t="s">
        <v>662</v>
      </c>
      <c r="C37" s="239">
        <f>'Imp-Exp3-CHN'!G$23</f>
        <v>0</v>
      </c>
      <c r="D37" s="361" t="s">
        <v>700</v>
      </c>
      <c r="E37" s="288" t="s">
        <v>621</v>
      </c>
      <c r="F37" s="289">
        <f>'Imp-Exp3-CHN'!G$27</f>
        <v>0</v>
      </c>
      <c r="G37" s="289">
        <f>'Imp-Exp3-CHN'!H$27</f>
        <v>0</v>
      </c>
      <c r="H37" s="289">
        <f>'Imp-Exp3-CHN'!I$27</f>
        <v>0</v>
      </c>
      <c r="I37" s="289">
        <f>'Imp-Exp3-CHN'!J$27</f>
        <v>0</v>
      </c>
      <c r="J37" s="289">
        <f>'Imp-Exp3-CHN'!K$27</f>
        <v>0</v>
      </c>
      <c r="K37" s="290">
        <f>'Imp-Exp3-CHN'!F$223</f>
        <v>0</v>
      </c>
      <c r="L37" s="289">
        <f>'Imp-Exp3-CHN'!G$28/1000</f>
        <v>0</v>
      </c>
      <c r="M37" s="289">
        <f>'Imp-Exp3-CHN'!H$28/1000</f>
        <v>0</v>
      </c>
      <c r="N37" s="289">
        <f>'Imp-Exp3-CHN'!I$28/1000</f>
        <v>0</v>
      </c>
      <c r="O37" s="289">
        <f>'Imp-Exp3-CHN'!J$28/1000</f>
        <v>0</v>
      </c>
      <c r="P37" s="289">
        <f>'Imp-Exp3-CHN'!K$28/1000</f>
        <v>0</v>
      </c>
      <c r="Q37" s="290">
        <f>'Imp-Exp3-CHN'!F$225/1000</f>
        <v>0</v>
      </c>
      <c r="R37" s="240">
        <f>(IF(ISERROR(L37/F37),0,L37/F37))*1000</f>
        <v>0</v>
      </c>
      <c r="S37" s="240">
        <f t="shared" ref="S37:S40" si="11">(IF(ISERROR(M37/G37),0,M37/G37))*1000</f>
        <v>0</v>
      </c>
      <c r="T37" s="240">
        <f t="shared" ref="T37:T40" si="12">(IF(ISERROR(N37/H37),0,N37/H37))*1000</f>
        <v>0</v>
      </c>
      <c r="U37" s="240">
        <f t="shared" ref="U37:U40" si="13">(IF(ISERROR(O37/I37),0,O37/I37))*1000</f>
        <v>0</v>
      </c>
      <c r="V37" s="240">
        <f t="shared" ref="V37:V40" si="14">(IF(ISERROR(P37/J37),0,P37/J37))*1000</f>
        <v>0</v>
      </c>
      <c r="W37" s="241">
        <f t="shared" ref="W37:W40" si="15">(IF(ISERROR(Q37/K37),0,Q37/K37))*1000</f>
        <v>0</v>
      </c>
    </row>
    <row r="38" spans="1:23" x14ac:dyDescent="0.2">
      <c r="B38" s="221" t="s">
        <v>662</v>
      </c>
      <c r="C38" s="214">
        <f>C37</f>
        <v>0</v>
      </c>
      <c r="D38" s="362" t="s">
        <v>701</v>
      </c>
      <c r="E38" s="291" t="s">
        <v>622</v>
      </c>
      <c r="F38" s="292">
        <f>'Imp-Exp3-CHN'!G$31</f>
        <v>0</v>
      </c>
      <c r="G38" s="292">
        <f>'Imp-Exp3-CHN'!H$31</f>
        <v>0</v>
      </c>
      <c r="H38" s="292">
        <f>'Imp-Exp3-CHN'!I$31</f>
        <v>0</v>
      </c>
      <c r="I38" s="292">
        <f>'Imp-Exp3-CHN'!J$31</f>
        <v>0</v>
      </c>
      <c r="J38" s="292">
        <f>'Imp-Exp3-CHN'!K$31</f>
        <v>0</v>
      </c>
      <c r="K38" s="293"/>
      <c r="L38" s="292">
        <f>'Imp-Exp3-CHN'!G$32/1000</f>
        <v>0</v>
      </c>
      <c r="M38" s="292">
        <f>'Imp-Exp3-CHN'!H$32/1000</f>
        <v>0</v>
      </c>
      <c r="N38" s="292">
        <f>'Imp-Exp3-CHN'!I$32/1000</f>
        <v>0</v>
      </c>
      <c r="O38" s="292">
        <f>'Imp-Exp3-CHN'!J$32/1000</f>
        <v>0</v>
      </c>
      <c r="P38" s="292">
        <f>'Imp-Exp3-CHN'!K$32/1000</f>
        <v>0</v>
      </c>
      <c r="Q38" s="293"/>
      <c r="R38" s="244">
        <f t="shared" ref="R38:R40" si="16">(IF(ISERROR(L38/F38),0,L38/F38))*1000</f>
        <v>0</v>
      </c>
      <c r="S38" s="244">
        <f t="shared" si="11"/>
        <v>0</v>
      </c>
      <c r="T38" s="244">
        <f t="shared" si="12"/>
        <v>0</v>
      </c>
      <c r="U38" s="244">
        <f t="shared" si="13"/>
        <v>0</v>
      </c>
      <c r="V38" s="244">
        <f t="shared" si="14"/>
        <v>0</v>
      </c>
      <c r="W38" s="245">
        <f t="shared" si="15"/>
        <v>0</v>
      </c>
    </row>
    <row r="39" spans="1:23" x14ac:dyDescent="0.2">
      <c r="B39" s="221" t="s">
        <v>662</v>
      </c>
      <c r="C39" s="214">
        <f>C38</f>
        <v>0</v>
      </c>
      <c r="D39" s="362" t="s">
        <v>701</v>
      </c>
      <c r="E39" s="291" t="s">
        <v>607</v>
      </c>
      <c r="F39" s="294">
        <f>'Imp-Exp3-CHN'!G$34</f>
        <v>0</v>
      </c>
      <c r="G39" s="294">
        <f>'Imp-Exp3-CHN'!H$34</f>
        <v>0</v>
      </c>
      <c r="H39" s="294">
        <f>'Imp-Exp3-CHN'!I$34</f>
        <v>0</v>
      </c>
      <c r="I39" s="294">
        <f>'Imp-Exp3-CHN'!J$34</f>
        <v>0</v>
      </c>
      <c r="J39" s="294">
        <f>'Imp-Exp3-CHN'!K$34</f>
        <v>0</v>
      </c>
      <c r="K39" s="295"/>
      <c r="L39" s="294">
        <f>'Imp-Exp3-CHN'!G$35/1000</f>
        <v>0</v>
      </c>
      <c r="M39" s="294">
        <f>'Imp-Exp3-CHN'!H$35/1000</f>
        <v>0</v>
      </c>
      <c r="N39" s="294">
        <f>'Imp-Exp3-CHN'!I$35/1000</f>
        <v>0</v>
      </c>
      <c r="O39" s="294">
        <f>'Imp-Exp3-CHN'!J$35/1000</f>
        <v>0</v>
      </c>
      <c r="P39" s="294">
        <f>'Imp-Exp3-CHN'!K$35/1000</f>
        <v>0</v>
      </c>
      <c r="Q39" s="295"/>
      <c r="R39" s="244">
        <f t="shared" si="16"/>
        <v>0</v>
      </c>
      <c r="S39" s="244">
        <f t="shared" si="11"/>
        <v>0</v>
      </c>
      <c r="T39" s="244">
        <f t="shared" si="12"/>
        <v>0</v>
      </c>
      <c r="U39" s="244">
        <f t="shared" si="13"/>
        <v>0</v>
      </c>
      <c r="V39" s="244">
        <f t="shared" si="14"/>
        <v>0</v>
      </c>
      <c r="W39" s="245">
        <f t="shared" si="15"/>
        <v>0</v>
      </c>
    </row>
    <row r="40" spans="1:23" ht="12.75" thickBot="1" x14ac:dyDescent="0.25">
      <c r="B40" s="221" t="s">
        <v>662</v>
      </c>
      <c r="C40" s="214">
        <f>C39</f>
        <v>0</v>
      </c>
      <c r="D40" s="405" t="s">
        <v>701</v>
      </c>
      <c r="E40" s="291" t="s">
        <v>664</v>
      </c>
      <c r="F40" s="297">
        <f>'Imp-Exp3-CHN'!G$37</f>
        <v>0</v>
      </c>
      <c r="G40" s="297">
        <f>'Imp-Exp3-CHN'!H$37</f>
        <v>0</v>
      </c>
      <c r="H40" s="297">
        <f>'Imp-Exp3-CHN'!I$37</f>
        <v>0</v>
      </c>
      <c r="I40" s="297">
        <f>'Imp-Exp3-CHN'!J$37</f>
        <v>0</v>
      </c>
      <c r="J40" s="297">
        <f>'Imp-Exp3-CHN'!K$37</f>
        <v>0</v>
      </c>
      <c r="K40" s="298"/>
      <c r="L40" s="297">
        <f>'Imp-Exp3-CHN'!G$38/1000</f>
        <v>0</v>
      </c>
      <c r="M40" s="297">
        <f>'Imp-Exp3-CHN'!H$38/1000</f>
        <v>0</v>
      </c>
      <c r="N40" s="297">
        <f>'Imp-Exp3-CHN'!I$38/1000</f>
        <v>0</v>
      </c>
      <c r="O40" s="297">
        <f>'Imp-Exp3-CHN'!J$38/1000</f>
        <v>0</v>
      </c>
      <c r="P40" s="297">
        <f>'Imp-Exp3-CHN'!K$38/1000</f>
        <v>0</v>
      </c>
      <c r="Q40" s="298"/>
      <c r="R40" s="244">
        <f t="shared" si="16"/>
        <v>0</v>
      </c>
      <c r="S40" s="244">
        <f t="shared" si="11"/>
        <v>0</v>
      </c>
      <c r="T40" s="244">
        <f t="shared" si="12"/>
        <v>0</v>
      </c>
      <c r="U40" s="244">
        <f t="shared" si="13"/>
        <v>0</v>
      </c>
      <c r="V40" s="244">
        <f t="shared" si="14"/>
        <v>0</v>
      </c>
      <c r="W40" s="245">
        <f t="shared" si="15"/>
        <v>0</v>
      </c>
    </row>
    <row r="41" spans="1:23" s="216" customFormat="1" x14ac:dyDescent="0.2">
      <c r="A41" s="214"/>
      <c r="B41" s="238" t="s">
        <v>662</v>
      </c>
      <c r="C41" s="239">
        <f>'Imp-Exp4-CHN'!G$23</f>
        <v>0</v>
      </c>
      <c r="D41" s="361" t="s">
        <v>700</v>
      </c>
      <c r="E41" s="288" t="s">
        <v>621</v>
      </c>
      <c r="F41" s="289">
        <f>'Imp-Exp4-CHN'!G$27</f>
        <v>0</v>
      </c>
      <c r="G41" s="289">
        <f>'Imp-Exp4-CHN'!H$27</f>
        <v>0</v>
      </c>
      <c r="H41" s="289">
        <f>'Imp-Exp4-CHN'!I$27</f>
        <v>0</v>
      </c>
      <c r="I41" s="289">
        <f>'Imp-Exp4-CHN'!J$27</f>
        <v>0</v>
      </c>
      <c r="J41" s="289">
        <f>'Imp-Exp4-CHN'!K$27</f>
        <v>0</v>
      </c>
      <c r="K41" s="290">
        <f>'Imp-Exp4-CHN'!F$223</f>
        <v>0</v>
      </c>
      <c r="L41" s="289">
        <f>'Imp-Exp4-CHN'!G$28/1000</f>
        <v>0</v>
      </c>
      <c r="M41" s="289">
        <f>'Imp-Exp4-CHN'!H$28/1000</f>
        <v>0</v>
      </c>
      <c r="N41" s="289">
        <f>'Imp-Exp4-CHN'!I$28/1000</f>
        <v>0</v>
      </c>
      <c r="O41" s="289">
        <f>'Imp-Exp4-CHN'!J$28/1000</f>
        <v>0</v>
      </c>
      <c r="P41" s="289">
        <f>'Imp-Exp4-CHN'!K$28/1000</f>
        <v>0</v>
      </c>
      <c r="Q41" s="290">
        <f>'Imp-Exp4-CHN'!F$225/1000</f>
        <v>0</v>
      </c>
      <c r="R41" s="240">
        <f>(IF(ISERROR(L41/F41),0,L41/F41))*1000</f>
        <v>0</v>
      </c>
      <c r="S41" s="240">
        <f t="shared" ref="S41:S56" si="17">(IF(ISERROR(M41/G41),0,M41/G41))*1000</f>
        <v>0</v>
      </c>
      <c r="T41" s="240">
        <f t="shared" ref="T41:T56" si="18">(IF(ISERROR(N41/H41),0,N41/H41))*1000</f>
        <v>0</v>
      </c>
      <c r="U41" s="240">
        <f t="shared" ref="U41:U56" si="19">(IF(ISERROR(O41/I41),0,O41/I41))*1000</f>
        <v>0</v>
      </c>
      <c r="V41" s="240">
        <f t="shared" ref="V41:V56" si="20">(IF(ISERROR(P41/J41),0,P41/J41))*1000</f>
        <v>0</v>
      </c>
      <c r="W41" s="241">
        <f t="shared" ref="W41:W56" si="21">(IF(ISERROR(Q41/K41),0,Q41/K41))*1000</f>
        <v>0</v>
      </c>
    </row>
    <row r="42" spans="1:23" x14ac:dyDescent="0.2">
      <c r="B42" s="221" t="s">
        <v>662</v>
      </c>
      <c r="C42" s="214">
        <f>C41</f>
        <v>0</v>
      </c>
      <c r="D42" s="362" t="s">
        <v>701</v>
      </c>
      <c r="E42" s="291" t="s">
        <v>622</v>
      </c>
      <c r="F42" s="292">
        <f>'Imp-Exp4-CHN'!G$31</f>
        <v>0</v>
      </c>
      <c r="G42" s="292">
        <f>'Imp-Exp4-CHN'!H$31</f>
        <v>0</v>
      </c>
      <c r="H42" s="292">
        <f>'Imp-Exp4-CHN'!I$31</f>
        <v>0</v>
      </c>
      <c r="I42" s="292">
        <f>'Imp-Exp4-CHN'!J$31</f>
        <v>0</v>
      </c>
      <c r="J42" s="292">
        <f>'Imp-Exp4-CHN'!K$31</f>
        <v>0</v>
      </c>
      <c r="K42" s="293"/>
      <c r="L42" s="292">
        <f>'Imp-Exp4-CHN'!G$32/1000</f>
        <v>0</v>
      </c>
      <c r="M42" s="292">
        <f>'Imp-Exp4-CHN'!H$32/1000</f>
        <v>0</v>
      </c>
      <c r="N42" s="292">
        <f>'Imp-Exp4-CHN'!I$32/1000</f>
        <v>0</v>
      </c>
      <c r="O42" s="292">
        <f>'Imp-Exp4-CHN'!J$32/1000</f>
        <v>0</v>
      </c>
      <c r="P42" s="292">
        <f>'Imp-Exp4-CHN'!K$32/1000</f>
        <v>0</v>
      </c>
      <c r="Q42" s="293"/>
      <c r="R42" s="244">
        <f t="shared" ref="R42:R44" si="22">(IF(ISERROR(L42/F42),0,L42/F42))*1000</f>
        <v>0</v>
      </c>
      <c r="S42" s="244">
        <f t="shared" si="17"/>
        <v>0</v>
      </c>
      <c r="T42" s="244">
        <f t="shared" si="18"/>
        <v>0</v>
      </c>
      <c r="U42" s="244">
        <f t="shared" si="19"/>
        <v>0</v>
      </c>
      <c r="V42" s="244">
        <f t="shared" si="20"/>
        <v>0</v>
      </c>
      <c r="W42" s="245">
        <f t="shared" si="21"/>
        <v>0</v>
      </c>
    </row>
    <row r="43" spans="1:23" x14ac:dyDescent="0.2">
      <c r="B43" s="221" t="s">
        <v>662</v>
      </c>
      <c r="C43" s="214">
        <f>C42</f>
        <v>0</v>
      </c>
      <c r="D43" s="362" t="s">
        <v>701</v>
      </c>
      <c r="E43" s="291" t="s">
        <v>607</v>
      </c>
      <c r="F43" s="294">
        <f>'Imp-Exp4-CHN'!G$34</f>
        <v>0</v>
      </c>
      <c r="G43" s="294">
        <f>'Imp-Exp4-CHN'!H$34</f>
        <v>0</v>
      </c>
      <c r="H43" s="294">
        <f>'Imp-Exp4-CHN'!I$34</f>
        <v>0</v>
      </c>
      <c r="I43" s="294">
        <f>'Imp-Exp4-CHN'!J$34</f>
        <v>0</v>
      </c>
      <c r="J43" s="294">
        <f>'Imp-Exp4-CHN'!K$34</f>
        <v>0</v>
      </c>
      <c r="K43" s="295"/>
      <c r="L43" s="294">
        <f>'Imp-Exp4-CHN'!G$35/1000</f>
        <v>0</v>
      </c>
      <c r="M43" s="294">
        <f>'Imp-Exp4-CHN'!H$35/1000</f>
        <v>0</v>
      </c>
      <c r="N43" s="294">
        <f>'Imp-Exp4-CHN'!I$35/1000</f>
        <v>0</v>
      </c>
      <c r="O43" s="294">
        <f>'Imp-Exp4-CHN'!J$35/1000</f>
        <v>0</v>
      </c>
      <c r="P43" s="294">
        <f>'Imp-Exp4-CHN'!K$35/1000</f>
        <v>0</v>
      </c>
      <c r="Q43" s="295"/>
      <c r="R43" s="244">
        <f t="shared" si="22"/>
        <v>0</v>
      </c>
      <c r="S43" s="244">
        <f t="shared" si="17"/>
        <v>0</v>
      </c>
      <c r="T43" s="244">
        <f t="shared" si="18"/>
        <v>0</v>
      </c>
      <c r="U43" s="244">
        <f t="shared" si="19"/>
        <v>0</v>
      </c>
      <c r="V43" s="244">
        <f t="shared" si="20"/>
        <v>0</v>
      </c>
      <c r="W43" s="245">
        <f t="shared" si="21"/>
        <v>0</v>
      </c>
    </row>
    <row r="44" spans="1:23" ht="12.75" thickBot="1" x14ac:dyDescent="0.25">
      <c r="B44" s="221" t="s">
        <v>662</v>
      </c>
      <c r="C44" s="214">
        <f>C43</f>
        <v>0</v>
      </c>
      <c r="D44" s="405" t="s">
        <v>701</v>
      </c>
      <c r="E44" s="291" t="s">
        <v>664</v>
      </c>
      <c r="F44" s="297">
        <f>'Imp-Exp4-CHN'!G$37</f>
        <v>0</v>
      </c>
      <c r="G44" s="297">
        <f>'Imp-Exp4-CHN'!H$37</f>
        <v>0</v>
      </c>
      <c r="H44" s="297">
        <f>'Imp-Exp4-CHN'!I$37</f>
        <v>0</v>
      </c>
      <c r="I44" s="297">
        <f>'Imp-Exp4-CHN'!J$37</f>
        <v>0</v>
      </c>
      <c r="J44" s="297">
        <f>'Imp-Exp4-CHN'!K$37</f>
        <v>0</v>
      </c>
      <c r="K44" s="298"/>
      <c r="L44" s="297">
        <f>'Imp-Exp4-CHN'!G$38/1000</f>
        <v>0</v>
      </c>
      <c r="M44" s="297">
        <f>'Imp-Exp4-CHN'!H$38/1000</f>
        <v>0</v>
      </c>
      <c r="N44" s="297">
        <f>'Imp-Exp4-CHN'!I$38/1000</f>
        <v>0</v>
      </c>
      <c r="O44" s="297">
        <f>'Imp-Exp4-CHN'!J$38/1000</f>
        <v>0</v>
      </c>
      <c r="P44" s="297">
        <f>'Imp-Exp4-CHN'!K$38/1000</f>
        <v>0</v>
      </c>
      <c r="Q44" s="298"/>
      <c r="R44" s="244">
        <f t="shared" si="22"/>
        <v>0</v>
      </c>
      <c r="S44" s="244">
        <f t="shared" si="17"/>
        <v>0</v>
      </c>
      <c r="T44" s="244">
        <f t="shared" si="18"/>
        <v>0</v>
      </c>
      <c r="U44" s="244">
        <f t="shared" si="19"/>
        <v>0</v>
      </c>
      <c r="V44" s="244">
        <f t="shared" si="20"/>
        <v>0</v>
      </c>
      <c r="W44" s="245">
        <f t="shared" si="21"/>
        <v>0</v>
      </c>
    </row>
    <row r="45" spans="1:23" s="216" customFormat="1" x14ac:dyDescent="0.2">
      <c r="A45" s="214"/>
      <c r="B45" s="238" t="s">
        <v>662</v>
      </c>
      <c r="C45" s="239">
        <f>'Imp-Exp5-CHN'!G$23</f>
        <v>0</v>
      </c>
      <c r="D45" s="361" t="s">
        <v>700</v>
      </c>
      <c r="E45" s="288" t="s">
        <v>621</v>
      </c>
      <c r="F45" s="289">
        <f>'Imp-Exp5-CHN'!G$27</f>
        <v>0</v>
      </c>
      <c r="G45" s="289">
        <f>'Imp-Exp5-CHN'!H$27</f>
        <v>0</v>
      </c>
      <c r="H45" s="289">
        <f>'Imp-Exp5-CHN'!I$27</f>
        <v>0</v>
      </c>
      <c r="I45" s="289">
        <f>'Imp-Exp5-CHN'!J$27</f>
        <v>0</v>
      </c>
      <c r="J45" s="289">
        <f>'Imp-Exp5-CHN'!K$27</f>
        <v>0</v>
      </c>
      <c r="K45" s="290">
        <f>'Imp-Exp5-CHN'!F$223</f>
        <v>0</v>
      </c>
      <c r="L45" s="289">
        <f>'Imp-Exp5-CHN'!G$28/1000</f>
        <v>0</v>
      </c>
      <c r="M45" s="289">
        <f>'Imp-Exp5-CHN'!H$28/1000</f>
        <v>0</v>
      </c>
      <c r="N45" s="289">
        <f>'Imp-Exp5-CHN'!I$28/1000</f>
        <v>0</v>
      </c>
      <c r="O45" s="289">
        <f>'Imp-Exp5-CHN'!J$28/1000</f>
        <v>0</v>
      </c>
      <c r="P45" s="289">
        <f>'Imp-Exp5-CHN'!K$28/1000</f>
        <v>0</v>
      </c>
      <c r="Q45" s="290">
        <f>'Imp-Exp5-CHN'!F$225/1000</f>
        <v>0</v>
      </c>
      <c r="R45" s="240">
        <f>(IF(ISERROR(L45/F45),0,L45/F45))*1000</f>
        <v>0</v>
      </c>
      <c r="S45" s="240">
        <f t="shared" si="17"/>
        <v>0</v>
      </c>
      <c r="T45" s="240">
        <f t="shared" si="18"/>
        <v>0</v>
      </c>
      <c r="U45" s="240">
        <f t="shared" si="19"/>
        <v>0</v>
      </c>
      <c r="V45" s="240">
        <f t="shared" si="20"/>
        <v>0</v>
      </c>
      <c r="W45" s="241">
        <f t="shared" si="21"/>
        <v>0</v>
      </c>
    </row>
    <row r="46" spans="1:23" x14ac:dyDescent="0.2">
      <c r="B46" s="221" t="s">
        <v>662</v>
      </c>
      <c r="C46" s="214">
        <f>C45</f>
        <v>0</v>
      </c>
      <c r="D46" s="362" t="s">
        <v>701</v>
      </c>
      <c r="E46" s="291" t="s">
        <v>622</v>
      </c>
      <c r="F46" s="292">
        <f>'Imp-Exp5-CHN'!G$31</f>
        <v>0</v>
      </c>
      <c r="G46" s="292">
        <f>'Imp-Exp5-CHN'!H$31</f>
        <v>0</v>
      </c>
      <c r="H46" s="292">
        <f>'Imp-Exp5-CHN'!I$31</f>
        <v>0</v>
      </c>
      <c r="I46" s="292">
        <f>'Imp-Exp5-CHN'!J$31</f>
        <v>0</v>
      </c>
      <c r="J46" s="292">
        <f>'Imp-Exp5-CHN'!K$31</f>
        <v>0</v>
      </c>
      <c r="K46" s="293"/>
      <c r="L46" s="292">
        <f>'Imp-Exp5-CHN'!G$32/1000</f>
        <v>0</v>
      </c>
      <c r="M46" s="292">
        <f>'Imp-Exp5-CHN'!H$32/1000</f>
        <v>0</v>
      </c>
      <c r="N46" s="292">
        <f>'Imp-Exp5-CHN'!I$32/1000</f>
        <v>0</v>
      </c>
      <c r="O46" s="292">
        <f>'Imp-Exp5-CHN'!J$32/1000</f>
        <v>0</v>
      </c>
      <c r="P46" s="292">
        <f>'Imp-Exp5-CHN'!K$32/1000</f>
        <v>0</v>
      </c>
      <c r="Q46" s="293"/>
      <c r="R46" s="244">
        <f t="shared" ref="R46:R48" si="23">(IF(ISERROR(L46/F46),0,L46/F46))*1000</f>
        <v>0</v>
      </c>
      <c r="S46" s="244">
        <f t="shared" si="17"/>
        <v>0</v>
      </c>
      <c r="T46" s="244">
        <f t="shared" si="18"/>
        <v>0</v>
      </c>
      <c r="U46" s="244">
        <f t="shared" si="19"/>
        <v>0</v>
      </c>
      <c r="V46" s="244">
        <f t="shared" si="20"/>
        <v>0</v>
      </c>
      <c r="W46" s="245">
        <f t="shared" si="21"/>
        <v>0</v>
      </c>
    </row>
    <row r="47" spans="1:23" x14ac:dyDescent="0.2">
      <c r="B47" s="221" t="s">
        <v>662</v>
      </c>
      <c r="C47" s="214">
        <f>C46</f>
        <v>0</v>
      </c>
      <c r="D47" s="362" t="s">
        <v>701</v>
      </c>
      <c r="E47" s="291" t="s">
        <v>607</v>
      </c>
      <c r="F47" s="294">
        <f>'Imp-Exp5-CHN'!G$34</f>
        <v>0</v>
      </c>
      <c r="G47" s="294">
        <f>'Imp-Exp5-CHN'!H$34</f>
        <v>0</v>
      </c>
      <c r="H47" s="294">
        <f>'Imp-Exp5-CHN'!I$34</f>
        <v>0</v>
      </c>
      <c r="I47" s="294">
        <f>'Imp-Exp5-CHN'!J$34</f>
        <v>0</v>
      </c>
      <c r="J47" s="294">
        <f>'Imp-Exp5-CHN'!K$34</f>
        <v>0</v>
      </c>
      <c r="K47" s="295"/>
      <c r="L47" s="294">
        <f>'Imp-Exp5-CHN'!G$35/1000</f>
        <v>0</v>
      </c>
      <c r="M47" s="294">
        <f>'Imp-Exp5-CHN'!H$35/1000</f>
        <v>0</v>
      </c>
      <c r="N47" s="294">
        <f>'Imp-Exp5-CHN'!I$35/1000</f>
        <v>0</v>
      </c>
      <c r="O47" s="294">
        <f>'Imp-Exp5-CHN'!J$35/1000</f>
        <v>0</v>
      </c>
      <c r="P47" s="294">
        <f>'Imp-Exp5-CHN'!K$35/1000</f>
        <v>0</v>
      </c>
      <c r="Q47" s="295"/>
      <c r="R47" s="244">
        <f t="shared" si="23"/>
        <v>0</v>
      </c>
      <c r="S47" s="244">
        <f t="shared" si="17"/>
        <v>0</v>
      </c>
      <c r="T47" s="244">
        <f t="shared" si="18"/>
        <v>0</v>
      </c>
      <c r="U47" s="244">
        <f t="shared" si="19"/>
        <v>0</v>
      </c>
      <c r="V47" s="244">
        <f t="shared" si="20"/>
        <v>0</v>
      </c>
      <c r="W47" s="245">
        <f t="shared" si="21"/>
        <v>0</v>
      </c>
    </row>
    <row r="48" spans="1:23" ht="12.75" thickBot="1" x14ac:dyDescent="0.25">
      <c r="B48" s="221" t="s">
        <v>662</v>
      </c>
      <c r="C48" s="214">
        <f>C47</f>
        <v>0</v>
      </c>
      <c r="D48" s="405" t="s">
        <v>701</v>
      </c>
      <c r="E48" s="291" t="s">
        <v>664</v>
      </c>
      <c r="F48" s="297">
        <f>'Imp-Exp5-CHN'!G$37</f>
        <v>0</v>
      </c>
      <c r="G48" s="297">
        <f>'Imp-Exp5-CHN'!H$37</f>
        <v>0</v>
      </c>
      <c r="H48" s="297">
        <f>'Imp-Exp5-CHN'!I$37</f>
        <v>0</v>
      </c>
      <c r="I48" s="297">
        <f>'Imp-Exp5-CHN'!J$37</f>
        <v>0</v>
      </c>
      <c r="J48" s="297">
        <f>'Imp-Exp5-CHN'!K$37</f>
        <v>0</v>
      </c>
      <c r="K48" s="298"/>
      <c r="L48" s="297">
        <f>'Imp-Exp5-CHN'!G$38/1000</f>
        <v>0</v>
      </c>
      <c r="M48" s="297">
        <f>'Imp-Exp5-CHN'!H$38/1000</f>
        <v>0</v>
      </c>
      <c r="N48" s="297">
        <f>'Imp-Exp5-CHN'!I$38/1000</f>
        <v>0</v>
      </c>
      <c r="O48" s="297">
        <f>'Imp-Exp5-CHN'!J$38/1000</f>
        <v>0</v>
      </c>
      <c r="P48" s="297">
        <f>'Imp-Exp5-CHN'!K$38/1000</f>
        <v>0</v>
      </c>
      <c r="Q48" s="298"/>
      <c r="R48" s="244">
        <f t="shared" si="23"/>
        <v>0</v>
      </c>
      <c r="S48" s="244">
        <f t="shared" si="17"/>
        <v>0</v>
      </c>
      <c r="T48" s="244">
        <f t="shared" si="18"/>
        <v>0</v>
      </c>
      <c r="U48" s="244">
        <f t="shared" si="19"/>
        <v>0</v>
      </c>
      <c r="V48" s="244">
        <f t="shared" si="20"/>
        <v>0</v>
      </c>
      <c r="W48" s="245">
        <f t="shared" si="21"/>
        <v>0</v>
      </c>
    </row>
    <row r="49" spans="1:23" s="216" customFormat="1" x14ac:dyDescent="0.2">
      <c r="A49" s="214"/>
      <c r="B49" s="238" t="s">
        <v>662</v>
      </c>
      <c r="C49" s="239">
        <f>'Imp-Exp6-CHN'!G$23</f>
        <v>0</v>
      </c>
      <c r="D49" s="361" t="s">
        <v>700</v>
      </c>
      <c r="E49" s="288" t="s">
        <v>621</v>
      </c>
      <c r="F49" s="289">
        <f>'Imp-Exp6-CHN'!G$27</f>
        <v>0</v>
      </c>
      <c r="G49" s="289">
        <f>'Imp-Exp6-CHN'!H$27</f>
        <v>0</v>
      </c>
      <c r="H49" s="289">
        <f>'Imp-Exp6-CHN'!I$27</f>
        <v>0</v>
      </c>
      <c r="I49" s="289">
        <f>'Imp-Exp6-CHN'!J$27</f>
        <v>0</v>
      </c>
      <c r="J49" s="289">
        <f>'Imp-Exp6-CHN'!K$27</f>
        <v>0</v>
      </c>
      <c r="K49" s="290">
        <f>'Imp-Exp6-CHN'!F$223</f>
        <v>0</v>
      </c>
      <c r="L49" s="289">
        <f>'Imp-Exp6-CHN'!G$28/1000</f>
        <v>0</v>
      </c>
      <c r="M49" s="289">
        <f>'Imp-Exp6-CHN'!H$28/1000</f>
        <v>0</v>
      </c>
      <c r="N49" s="289">
        <f>'Imp-Exp6-CHN'!I$28/1000</f>
        <v>0</v>
      </c>
      <c r="O49" s="289">
        <f>'Imp-Exp6-CHN'!J$28/1000</f>
        <v>0</v>
      </c>
      <c r="P49" s="289">
        <f>'Imp-Exp6-CHN'!K$28/1000</f>
        <v>0</v>
      </c>
      <c r="Q49" s="290">
        <f>'Imp-Exp6-CHN'!F$225/1000</f>
        <v>0</v>
      </c>
      <c r="R49" s="240">
        <f>(IF(ISERROR(L49/F49),0,L49/F49))*1000</f>
        <v>0</v>
      </c>
      <c r="S49" s="240">
        <f t="shared" si="17"/>
        <v>0</v>
      </c>
      <c r="T49" s="240">
        <f t="shared" si="18"/>
        <v>0</v>
      </c>
      <c r="U49" s="240">
        <f t="shared" si="19"/>
        <v>0</v>
      </c>
      <c r="V49" s="240">
        <f t="shared" si="20"/>
        <v>0</v>
      </c>
      <c r="W49" s="241">
        <f t="shared" si="21"/>
        <v>0</v>
      </c>
    </row>
    <row r="50" spans="1:23" x14ac:dyDescent="0.2">
      <c r="B50" s="221" t="s">
        <v>662</v>
      </c>
      <c r="C50" s="214">
        <f>C49</f>
        <v>0</v>
      </c>
      <c r="D50" s="362" t="s">
        <v>701</v>
      </c>
      <c r="E50" s="291" t="s">
        <v>622</v>
      </c>
      <c r="F50" s="292">
        <f>'Imp-Exp6-CHN'!G$31</f>
        <v>0</v>
      </c>
      <c r="G50" s="292">
        <f>'Imp-Exp6-CHN'!H$31</f>
        <v>0</v>
      </c>
      <c r="H50" s="292">
        <f>'Imp-Exp6-CHN'!I$31</f>
        <v>0</v>
      </c>
      <c r="I50" s="292">
        <f>'Imp-Exp6-CHN'!J$31</f>
        <v>0</v>
      </c>
      <c r="J50" s="292">
        <f>'Imp-Exp6-CHN'!K$31</f>
        <v>0</v>
      </c>
      <c r="K50" s="293"/>
      <c r="L50" s="292">
        <f>'Imp-Exp6-CHN'!G$32/1000</f>
        <v>0</v>
      </c>
      <c r="M50" s="292">
        <f>'Imp-Exp6-CHN'!H$32/1000</f>
        <v>0</v>
      </c>
      <c r="N50" s="292">
        <f>'Imp-Exp6-CHN'!I$32/1000</f>
        <v>0</v>
      </c>
      <c r="O50" s="292">
        <f>'Imp-Exp6-CHN'!J$32/1000</f>
        <v>0</v>
      </c>
      <c r="P50" s="292">
        <f>'Imp-Exp6-CHN'!K$32/1000</f>
        <v>0</v>
      </c>
      <c r="Q50" s="293"/>
      <c r="R50" s="244">
        <f t="shared" ref="R50:R52" si="24">(IF(ISERROR(L50/F50),0,L50/F50))*1000</f>
        <v>0</v>
      </c>
      <c r="S50" s="244">
        <f t="shared" si="17"/>
        <v>0</v>
      </c>
      <c r="T50" s="244">
        <f t="shared" si="18"/>
        <v>0</v>
      </c>
      <c r="U50" s="244">
        <f t="shared" si="19"/>
        <v>0</v>
      </c>
      <c r="V50" s="244">
        <f t="shared" si="20"/>
        <v>0</v>
      </c>
      <c r="W50" s="245">
        <f t="shared" si="21"/>
        <v>0</v>
      </c>
    </row>
    <row r="51" spans="1:23" x14ac:dyDescent="0.2">
      <c r="B51" s="221" t="s">
        <v>662</v>
      </c>
      <c r="C51" s="214">
        <f>C50</f>
        <v>0</v>
      </c>
      <c r="D51" s="362" t="s">
        <v>701</v>
      </c>
      <c r="E51" s="291" t="s">
        <v>607</v>
      </c>
      <c r="F51" s="294">
        <f>'Imp-Exp6-CHN'!G$34</f>
        <v>0</v>
      </c>
      <c r="G51" s="294">
        <f>'Imp-Exp6-CHN'!H$34</f>
        <v>0</v>
      </c>
      <c r="H51" s="294">
        <f>'Imp-Exp6-CHN'!I$34</f>
        <v>0</v>
      </c>
      <c r="I51" s="294">
        <f>'Imp-Exp6-CHN'!J$34</f>
        <v>0</v>
      </c>
      <c r="J51" s="294">
        <f>'Imp-Exp6-CHN'!K$34</f>
        <v>0</v>
      </c>
      <c r="K51" s="295"/>
      <c r="L51" s="294">
        <f>'Imp-Exp6-CHN'!G$35/1000</f>
        <v>0</v>
      </c>
      <c r="M51" s="294">
        <f>'Imp-Exp6-CHN'!H$35/1000</f>
        <v>0</v>
      </c>
      <c r="N51" s="294">
        <f>'Imp-Exp6-CHN'!I$35/1000</f>
        <v>0</v>
      </c>
      <c r="O51" s="294">
        <f>'Imp-Exp6-CHN'!J$35/1000</f>
        <v>0</v>
      </c>
      <c r="P51" s="294">
        <f>'Imp-Exp6-CHN'!K$35/1000</f>
        <v>0</v>
      </c>
      <c r="Q51" s="295"/>
      <c r="R51" s="244">
        <f t="shared" si="24"/>
        <v>0</v>
      </c>
      <c r="S51" s="244">
        <f t="shared" si="17"/>
        <v>0</v>
      </c>
      <c r="T51" s="244">
        <f t="shared" si="18"/>
        <v>0</v>
      </c>
      <c r="U51" s="244">
        <f t="shared" si="19"/>
        <v>0</v>
      </c>
      <c r="V51" s="244">
        <f t="shared" si="20"/>
        <v>0</v>
      </c>
      <c r="W51" s="245">
        <f t="shared" si="21"/>
        <v>0</v>
      </c>
    </row>
    <row r="52" spans="1:23" ht="12.75" thickBot="1" x14ac:dyDescent="0.25">
      <c r="B52" s="221" t="s">
        <v>662</v>
      </c>
      <c r="C52" s="214">
        <f>C51</f>
        <v>0</v>
      </c>
      <c r="D52" s="405" t="s">
        <v>701</v>
      </c>
      <c r="E52" s="291" t="s">
        <v>664</v>
      </c>
      <c r="F52" s="297">
        <f>'Imp-Exp6-CHN'!G$37</f>
        <v>0</v>
      </c>
      <c r="G52" s="297">
        <f>'Imp-Exp6-CHN'!H$37</f>
        <v>0</v>
      </c>
      <c r="H52" s="297">
        <f>'Imp-Exp6-CHN'!I$37</f>
        <v>0</v>
      </c>
      <c r="I52" s="297">
        <f>'Imp-Exp6-CHN'!J$37</f>
        <v>0</v>
      </c>
      <c r="J52" s="297">
        <f>'Imp-Exp6-CHN'!K$37</f>
        <v>0</v>
      </c>
      <c r="K52" s="298"/>
      <c r="L52" s="297">
        <f>'Imp-Exp6-CHN'!G$38/1000</f>
        <v>0</v>
      </c>
      <c r="M52" s="297">
        <f>'Imp-Exp6-CHN'!H$38/1000</f>
        <v>0</v>
      </c>
      <c r="N52" s="297">
        <f>'Imp-Exp6-CHN'!I$38/1000</f>
        <v>0</v>
      </c>
      <c r="O52" s="297">
        <f>'Imp-Exp6-CHN'!J$38/1000</f>
        <v>0</v>
      </c>
      <c r="P52" s="297">
        <f>'Imp-Exp6-CHN'!K$38/1000</f>
        <v>0</v>
      </c>
      <c r="Q52" s="298"/>
      <c r="R52" s="244">
        <f t="shared" si="24"/>
        <v>0</v>
      </c>
      <c r="S52" s="244">
        <f t="shared" si="17"/>
        <v>0</v>
      </c>
      <c r="T52" s="244">
        <f t="shared" si="18"/>
        <v>0</v>
      </c>
      <c r="U52" s="244">
        <f t="shared" si="19"/>
        <v>0</v>
      </c>
      <c r="V52" s="244">
        <f t="shared" si="20"/>
        <v>0</v>
      </c>
      <c r="W52" s="245">
        <f t="shared" si="21"/>
        <v>0</v>
      </c>
    </row>
    <row r="53" spans="1:23" s="216" customFormat="1" x14ac:dyDescent="0.2">
      <c r="A53" s="214"/>
      <c r="B53" s="238" t="s">
        <v>662</v>
      </c>
      <c r="C53" s="239">
        <f>'Imp-Exp7-CHN'!G$23</f>
        <v>0</v>
      </c>
      <c r="D53" s="361" t="s">
        <v>700</v>
      </c>
      <c r="E53" s="288" t="s">
        <v>621</v>
      </c>
      <c r="F53" s="289">
        <f>'Imp-Exp7-CHN'!G$27</f>
        <v>0</v>
      </c>
      <c r="G53" s="289">
        <f>'Imp-Exp7-CHN'!H$27</f>
        <v>0</v>
      </c>
      <c r="H53" s="289">
        <f>'Imp-Exp7-CHN'!I$27</f>
        <v>0</v>
      </c>
      <c r="I53" s="289">
        <f>'Imp-Exp7-CHN'!J$27</f>
        <v>0</v>
      </c>
      <c r="J53" s="289">
        <f>'Imp-Exp7-CHN'!K$27</f>
        <v>0</v>
      </c>
      <c r="K53" s="290">
        <f>'Imp-Exp7-CHN'!F$223</f>
        <v>0</v>
      </c>
      <c r="L53" s="289">
        <f>'Imp-Exp7-CHN'!G$28/1000</f>
        <v>0</v>
      </c>
      <c r="M53" s="289">
        <f>'Imp-Exp7-CHN'!H$28/1000</f>
        <v>0</v>
      </c>
      <c r="N53" s="289">
        <f>'Imp-Exp7-CHN'!I$28/1000</f>
        <v>0</v>
      </c>
      <c r="O53" s="289">
        <f>'Imp-Exp7-CHN'!J$28/1000</f>
        <v>0</v>
      </c>
      <c r="P53" s="289">
        <f>'Imp-Exp7-CHN'!K$28/1000</f>
        <v>0</v>
      </c>
      <c r="Q53" s="290">
        <f>'Imp-Exp7-CHN'!F$225/1000</f>
        <v>0</v>
      </c>
      <c r="R53" s="240">
        <f>(IF(ISERROR(L53/F53),0,L53/F53))*1000</f>
        <v>0</v>
      </c>
      <c r="S53" s="240">
        <f t="shared" si="17"/>
        <v>0</v>
      </c>
      <c r="T53" s="240">
        <f t="shared" si="18"/>
        <v>0</v>
      </c>
      <c r="U53" s="240">
        <f t="shared" si="19"/>
        <v>0</v>
      </c>
      <c r="V53" s="240">
        <f t="shared" si="20"/>
        <v>0</v>
      </c>
      <c r="W53" s="241">
        <f t="shared" si="21"/>
        <v>0</v>
      </c>
    </row>
    <row r="54" spans="1:23" x14ac:dyDescent="0.2">
      <c r="B54" s="221" t="s">
        <v>662</v>
      </c>
      <c r="C54" s="214">
        <f>C53</f>
        <v>0</v>
      </c>
      <c r="D54" s="362" t="s">
        <v>701</v>
      </c>
      <c r="E54" s="291" t="s">
        <v>622</v>
      </c>
      <c r="F54" s="292">
        <f>'Imp-Exp7-CHN'!G$31</f>
        <v>0</v>
      </c>
      <c r="G54" s="292">
        <f>'Imp-Exp7-CHN'!H$31</f>
        <v>0</v>
      </c>
      <c r="H54" s="292">
        <f>'Imp-Exp7-CHN'!I$31</f>
        <v>0</v>
      </c>
      <c r="I54" s="292">
        <f>'Imp-Exp7-CHN'!J$31</f>
        <v>0</v>
      </c>
      <c r="J54" s="292">
        <f>'Imp-Exp7-CHN'!K$31</f>
        <v>0</v>
      </c>
      <c r="K54" s="293"/>
      <c r="L54" s="292">
        <f>'Imp-Exp7-CHN'!G$32/1000</f>
        <v>0</v>
      </c>
      <c r="M54" s="292">
        <f>'Imp-Exp7-CHN'!H$32/1000</f>
        <v>0</v>
      </c>
      <c r="N54" s="292">
        <f>'Imp-Exp7-CHN'!I$32/1000</f>
        <v>0</v>
      </c>
      <c r="O54" s="292">
        <f>'Imp-Exp7-CHN'!J$32/1000</f>
        <v>0</v>
      </c>
      <c r="P54" s="292">
        <f>'Imp-Exp7-CHN'!K$32/1000</f>
        <v>0</v>
      </c>
      <c r="Q54" s="293"/>
      <c r="R54" s="244">
        <f t="shared" ref="R54:R56" si="25">(IF(ISERROR(L54/F54),0,L54/F54))*1000</f>
        <v>0</v>
      </c>
      <c r="S54" s="244">
        <f t="shared" si="17"/>
        <v>0</v>
      </c>
      <c r="T54" s="244">
        <f t="shared" si="18"/>
        <v>0</v>
      </c>
      <c r="U54" s="244">
        <f t="shared" si="19"/>
        <v>0</v>
      </c>
      <c r="V54" s="244">
        <f t="shared" si="20"/>
        <v>0</v>
      </c>
      <c r="W54" s="245">
        <f t="shared" si="21"/>
        <v>0</v>
      </c>
    </row>
    <row r="55" spans="1:23" x14ac:dyDescent="0.2">
      <c r="B55" s="221" t="s">
        <v>662</v>
      </c>
      <c r="C55" s="214">
        <f>C54</f>
        <v>0</v>
      </c>
      <c r="D55" s="362" t="s">
        <v>701</v>
      </c>
      <c r="E55" s="291" t="s">
        <v>607</v>
      </c>
      <c r="F55" s="294">
        <f>'Imp-Exp7-CHN'!G$34</f>
        <v>0</v>
      </c>
      <c r="G55" s="294">
        <f>'Imp-Exp7-CHN'!H$34</f>
        <v>0</v>
      </c>
      <c r="H55" s="294">
        <f>'Imp-Exp7-CHN'!I$34</f>
        <v>0</v>
      </c>
      <c r="I55" s="294">
        <f>'Imp-Exp7-CHN'!J$34</f>
        <v>0</v>
      </c>
      <c r="J55" s="294">
        <f>'Imp-Exp7-CHN'!K$34</f>
        <v>0</v>
      </c>
      <c r="K55" s="295"/>
      <c r="L55" s="294">
        <f>'Imp-Exp7-CHN'!G$35/1000</f>
        <v>0</v>
      </c>
      <c r="M55" s="294">
        <f>'Imp-Exp7-CHN'!H$35/1000</f>
        <v>0</v>
      </c>
      <c r="N55" s="294">
        <f>'Imp-Exp7-CHN'!I$35/1000</f>
        <v>0</v>
      </c>
      <c r="O55" s="294">
        <f>'Imp-Exp7-CHN'!J$35/1000</f>
        <v>0</v>
      </c>
      <c r="P55" s="294">
        <f>'Imp-Exp7-CHN'!K$35/1000</f>
        <v>0</v>
      </c>
      <c r="Q55" s="295"/>
      <c r="R55" s="244">
        <f t="shared" si="25"/>
        <v>0</v>
      </c>
      <c r="S55" s="244">
        <f t="shared" si="17"/>
        <v>0</v>
      </c>
      <c r="T55" s="244">
        <f t="shared" si="18"/>
        <v>0</v>
      </c>
      <c r="U55" s="244">
        <f t="shared" si="19"/>
        <v>0</v>
      </c>
      <c r="V55" s="244">
        <f t="shared" si="20"/>
        <v>0</v>
      </c>
      <c r="W55" s="245">
        <f t="shared" si="21"/>
        <v>0</v>
      </c>
    </row>
    <row r="56" spans="1:23" ht="12.75" thickBot="1" x14ac:dyDescent="0.25">
      <c r="B56" s="221" t="s">
        <v>662</v>
      </c>
      <c r="C56" s="214">
        <f>C55</f>
        <v>0</v>
      </c>
      <c r="D56" s="405" t="s">
        <v>701</v>
      </c>
      <c r="E56" s="291" t="s">
        <v>664</v>
      </c>
      <c r="F56" s="297">
        <f>'Imp-Exp7-CHN'!G$37</f>
        <v>0</v>
      </c>
      <c r="G56" s="297">
        <f>'Imp-Exp7-CHN'!H$37</f>
        <v>0</v>
      </c>
      <c r="H56" s="297">
        <f>'Imp-Exp7-CHN'!I$37</f>
        <v>0</v>
      </c>
      <c r="I56" s="297">
        <f>'Imp-Exp7-CHN'!J$37</f>
        <v>0</v>
      </c>
      <c r="J56" s="297">
        <f>'Imp-Exp7-CHN'!K$37</f>
        <v>0</v>
      </c>
      <c r="K56" s="298"/>
      <c r="L56" s="297">
        <f>'Imp-Exp7-CHN'!G$38/1000</f>
        <v>0</v>
      </c>
      <c r="M56" s="297">
        <f>'Imp-Exp7-CHN'!H$38/1000</f>
        <v>0</v>
      </c>
      <c r="N56" s="297">
        <f>'Imp-Exp7-CHN'!I$38/1000</f>
        <v>0</v>
      </c>
      <c r="O56" s="297">
        <f>'Imp-Exp7-CHN'!J$38/1000</f>
        <v>0</v>
      </c>
      <c r="P56" s="297">
        <f>'Imp-Exp7-CHN'!K$38/1000</f>
        <v>0</v>
      </c>
      <c r="Q56" s="298"/>
      <c r="R56" s="244">
        <f t="shared" si="25"/>
        <v>0</v>
      </c>
      <c r="S56" s="244">
        <f t="shared" si="17"/>
        <v>0</v>
      </c>
      <c r="T56" s="244">
        <f t="shared" si="18"/>
        <v>0</v>
      </c>
      <c r="U56" s="244">
        <f t="shared" si="19"/>
        <v>0</v>
      </c>
      <c r="V56" s="244">
        <f t="shared" si="20"/>
        <v>0</v>
      </c>
      <c r="W56" s="245">
        <f t="shared" si="21"/>
        <v>0</v>
      </c>
    </row>
    <row r="57" spans="1:23" s="216" customFormat="1" x14ac:dyDescent="0.2">
      <c r="A57" s="214"/>
      <c r="B57" s="238" t="s">
        <v>662</v>
      </c>
      <c r="C57" s="239">
        <f>'Imp-Exp8-CHN'!G$23</f>
        <v>0</v>
      </c>
      <c r="D57" s="361" t="s">
        <v>700</v>
      </c>
      <c r="E57" s="288" t="s">
        <v>621</v>
      </c>
      <c r="F57" s="289">
        <f>'Imp-Exp8-CHN'!G$27</f>
        <v>0</v>
      </c>
      <c r="G57" s="289">
        <f>'Imp-Exp8-CHN'!H$27</f>
        <v>0</v>
      </c>
      <c r="H57" s="289">
        <f>'Imp-Exp8-CHN'!I$27</f>
        <v>0</v>
      </c>
      <c r="I57" s="289">
        <f>'Imp-Exp8-CHN'!J$27</f>
        <v>0</v>
      </c>
      <c r="J57" s="289">
        <f>'Imp-Exp8-CHN'!K$27</f>
        <v>0</v>
      </c>
      <c r="K57" s="290">
        <f>'Imp-Exp8-CHN'!F$223</f>
        <v>0</v>
      </c>
      <c r="L57" s="289">
        <f>'Imp-Exp8-CHN'!G$28/1000</f>
        <v>0</v>
      </c>
      <c r="M57" s="289">
        <f>'Imp-Exp8-CHN'!H$28/1000</f>
        <v>0</v>
      </c>
      <c r="N57" s="289">
        <f>'Imp-Exp8-CHN'!I$28/1000</f>
        <v>0</v>
      </c>
      <c r="O57" s="289">
        <f>'Imp-Exp8-CHN'!J$28/1000</f>
        <v>0</v>
      </c>
      <c r="P57" s="289">
        <f>'Imp-Exp8-CHN'!K$28/1000</f>
        <v>0</v>
      </c>
      <c r="Q57" s="290">
        <f>'Imp-Exp8-CHN'!F$225/1000</f>
        <v>0</v>
      </c>
      <c r="R57" s="240">
        <f>(IF(ISERROR(L57/F57),0,L57/F57))*1000</f>
        <v>0</v>
      </c>
      <c r="S57" s="240">
        <f t="shared" ref="S57:S64" si="26">(IF(ISERROR(M57/G57),0,M57/G57))*1000</f>
        <v>0</v>
      </c>
      <c r="T57" s="240">
        <f t="shared" ref="T57:T64" si="27">(IF(ISERROR(N57/H57),0,N57/H57))*1000</f>
        <v>0</v>
      </c>
      <c r="U57" s="240">
        <f t="shared" ref="U57:U64" si="28">(IF(ISERROR(O57/I57),0,O57/I57))*1000</f>
        <v>0</v>
      </c>
      <c r="V57" s="240">
        <f t="shared" ref="V57:V64" si="29">(IF(ISERROR(P57/J57),0,P57/J57))*1000</f>
        <v>0</v>
      </c>
      <c r="W57" s="241">
        <f t="shared" ref="W57:W64" si="30">(IF(ISERROR(Q57/K57),0,Q57/K57))*1000</f>
        <v>0</v>
      </c>
    </row>
    <row r="58" spans="1:23" x14ac:dyDescent="0.2">
      <c r="B58" s="221" t="s">
        <v>662</v>
      </c>
      <c r="C58" s="214">
        <f>C57</f>
        <v>0</v>
      </c>
      <c r="D58" s="362" t="s">
        <v>701</v>
      </c>
      <c r="E58" s="291" t="s">
        <v>622</v>
      </c>
      <c r="F58" s="292">
        <f>'Imp-Exp8-CHN'!G$31</f>
        <v>0</v>
      </c>
      <c r="G58" s="292">
        <f>'Imp-Exp8-CHN'!H$31</f>
        <v>0</v>
      </c>
      <c r="H58" s="292">
        <f>'Imp-Exp8-CHN'!I$31</f>
        <v>0</v>
      </c>
      <c r="I58" s="292">
        <f>'Imp-Exp8-CHN'!J$31</f>
        <v>0</v>
      </c>
      <c r="J58" s="292">
        <f>'Imp-Exp8-CHN'!K$31</f>
        <v>0</v>
      </c>
      <c r="K58" s="293"/>
      <c r="L58" s="292">
        <f>'Imp-Exp8-CHN'!G$32/1000</f>
        <v>0</v>
      </c>
      <c r="M58" s="292">
        <f>'Imp-Exp8-CHN'!H$32/1000</f>
        <v>0</v>
      </c>
      <c r="N58" s="292">
        <f>'Imp-Exp8-CHN'!I$32/1000</f>
        <v>0</v>
      </c>
      <c r="O58" s="292">
        <f>'Imp-Exp8-CHN'!J$32/1000</f>
        <v>0</v>
      </c>
      <c r="P58" s="292">
        <f>'Imp-Exp8-CHN'!K$32/1000</f>
        <v>0</v>
      </c>
      <c r="Q58" s="293"/>
      <c r="R58" s="244">
        <f t="shared" ref="R58:R60" si="31">(IF(ISERROR(L58/F58),0,L58/F58))*1000</f>
        <v>0</v>
      </c>
      <c r="S58" s="244">
        <f t="shared" si="26"/>
        <v>0</v>
      </c>
      <c r="T58" s="244">
        <f t="shared" si="27"/>
        <v>0</v>
      </c>
      <c r="U58" s="244">
        <f t="shared" si="28"/>
        <v>0</v>
      </c>
      <c r="V58" s="244">
        <f t="shared" si="29"/>
        <v>0</v>
      </c>
      <c r="W58" s="245">
        <f t="shared" si="30"/>
        <v>0</v>
      </c>
    </row>
    <row r="59" spans="1:23" x14ac:dyDescent="0.2">
      <c r="B59" s="221" t="s">
        <v>662</v>
      </c>
      <c r="C59" s="214">
        <f>C58</f>
        <v>0</v>
      </c>
      <c r="D59" s="362" t="s">
        <v>701</v>
      </c>
      <c r="E59" s="291" t="s">
        <v>607</v>
      </c>
      <c r="F59" s="294">
        <f>'Imp-Exp8-CHN'!G$34</f>
        <v>0</v>
      </c>
      <c r="G59" s="294">
        <f>'Imp-Exp8-CHN'!H$34</f>
        <v>0</v>
      </c>
      <c r="H59" s="294">
        <f>'Imp-Exp8-CHN'!I$34</f>
        <v>0</v>
      </c>
      <c r="I59" s="294">
        <f>'Imp-Exp8-CHN'!J$34</f>
        <v>0</v>
      </c>
      <c r="J59" s="294">
        <f>'Imp-Exp8-CHN'!K$34</f>
        <v>0</v>
      </c>
      <c r="K59" s="295"/>
      <c r="L59" s="294">
        <f>'Imp-Exp8-CHN'!G$35/1000</f>
        <v>0</v>
      </c>
      <c r="M59" s="294">
        <f>'Imp-Exp8-CHN'!H$35/1000</f>
        <v>0</v>
      </c>
      <c r="N59" s="294">
        <f>'Imp-Exp8-CHN'!I$35/1000</f>
        <v>0</v>
      </c>
      <c r="O59" s="294">
        <f>'Imp-Exp8-CHN'!J$35/1000</f>
        <v>0</v>
      </c>
      <c r="P59" s="294">
        <f>'Imp-Exp8-CHN'!K$35/1000</f>
        <v>0</v>
      </c>
      <c r="Q59" s="295"/>
      <c r="R59" s="244">
        <f t="shared" si="31"/>
        <v>0</v>
      </c>
      <c r="S59" s="244">
        <f t="shared" si="26"/>
        <v>0</v>
      </c>
      <c r="T59" s="244">
        <f t="shared" si="27"/>
        <v>0</v>
      </c>
      <c r="U59" s="244">
        <f t="shared" si="28"/>
        <v>0</v>
      </c>
      <c r="V59" s="244">
        <f t="shared" si="29"/>
        <v>0</v>
      </c>
      <c r="W59" s="245">
        <f t="shared" si="30"/>
        <v>0</v>
      </c>
    </row>
    <row r="60" spans="1:23" ht="12.75" thickBot="1" x14ac:dyDescent="0.25">
      <c r="B60" s="221" t="s">
        <v>662</v>
      </c>
      <c r="C60" s="214">
        <f>C59</f>
        <v>0</v>
      </c>
      <c r="D60" s="405" t="s">
        <v>701</v>
      </c>
      <c r="E60" s="291" t="s">
        <v>664</v>
      </c>
      <c r="F60" s="297">
        <f>'Imp-Exp8-CHN'!G$37</f>
        <v>0</v>
      </c>
      <c r="G60" s="297">
        <f>'Imp-Exp8-CHN'!H$37</f>
        <v>0</v>
      </c>
      <c r="H60" s="297">
        <f>'Imp-Exp8-CHN'!I$37</f>
        <v>0</v>
      </c>
      <c r="I60" s="297">
        <f>'Imp-Exp8-CHN'!J$37</f>
        <v>0</v>
      </c>
      <c r="J60" s="297">
        <f>'Imp-Exp8-CHN'!K$37</f>
        <v>0</v>
      </c>
      <c r="K60" s="298"/>
      <c r="L60" s="297">
        <f>'Imp-Exp8-CHN'!G$38/1000</f>
        <v>0</v>
      </c>
      <c r="M60" s="297">
        <f>'Imp-Exp8-CHN'!H$38/1000</f>
        <v>0</v>
      </c>
      <c r="N60" s="297">
        <f>'Imp-Exp8-CHN'!I$38/1000</f>
        <v>0</v>
      </c>
      <c r="O60" s="297">
        <f>'Imp-Exp8-CHN'!J$38/1000</f>
        <v>0</v>
      </c>
      <c r="P60" s="297">
        <f>'Imp-Exp8-CHN'!K$38/1000</f>
        <v>0</v>
      </c>
      <c r="Q60" s="298"/>
      <c r="R60" s="244">
        <f t="shared" si="31"/>
        <v>0</v>
      </c>
      <c r="S60" s="244">
        <f t="shared" si="26"/>
        <v>0</v>
      </c>
      <c r="T60" s="244">
        <f t="shared" si="27"/>
        <v>0</v>
      </c>
      <c r="U60" s="244">
        <f t="shared" si="28"/>
        <v>0</v>
      </c>
      <c r="V60" s="244">
        <f t="shared" si="29"/>
        <v>0</v>
      </c>
      <c r="W60" s="245">
        <f t="shared" si="30"/>
        <v>0</v>
      </c>
    </row>
    <row r="61" spans="1:23" s="216" customFormat="1" x14ac:dyDescent="0.2">
      <c r="A61" s="214"/>
      <c r="B61" s="238" t="s">
        <v>662</v>
      </c>
      <c r="C61" s="239">
        <f>'Imp-Exp9-CHN'!G$23</f>
        <v>0</v>
      </c>
      <c r="D61" s="361" t="s">
        <v>700</v>
      </c>
      <c r="E61" s="288" t="s">
        <v>621</v>
      </c>
      <c r="F61" s="289">
        <f>'Imp-Exp9-CHN'!G$27</f>
        <v>0</v>
      </c>
      <c r="G61" s="289">
        <f>'Imp-Exp9-CHN'!H$27</f>
        <v>0</v>
      </c>
      <c r="H61" s="289">
        <f>'Imp-Exp9-CHN'!I$27</f>
        <v>0</v>
      </c>
      <c r="I61" s="289">
        <f>'Imp-Exp9-CHN'!J$27</f>
        <v>0</v>
      </c>
      <c r="J61" s="289">
        <f>'Imp-Exp9-CHN'!K$27</f>
        <v>0</v>
      </c>
      <c r="K61" s="290">
        <f>'Imp-Exp9-CHN'!F$223</f>
        <v>0</v>
      </c>
      <c r="L61" s="289">
        <f>'Imp-Exp9-CHN'!G$28/1000</f>
        <v>0</v>
      </c>
      <c r="M61" s="289">
        <f>'Imp-Exp9-CHN'!H$28/1000</f>
        <v>0</v>
      </c>
      <c r="N61" s="289">
        <f>'Imp-Exp9-CHN'!I$28/1000</f>
        <v>0</v>
      </c>
      <c r="O61" s="289">
        <f>'Imp-Exp9-CHN'!J$28/1000</f>
        <v>0</v>
      </c>
      <c r="P61" s="289">
        <f>'Imp-Exp9-CHN'!K$28/1000</f>
        <v>0</v>
      </c>
      <c r="Q61" s="290">
        <f>'Imp-Exp9-CHN'!F$225/1000</f>
        <v>0</v>
      </c>
      <c r="R61" s="240">
        <f>(IF(ISERROR(L61/F61),0,L61/F61))*1000</f>
        <v>0</v>
      </c>
      <c r="S61" s="240">
        <f t="shared" si="26"/>
        <v>0</v>
      </c>
      <c r="T61" s="240">
        <f t="shared" si="27"/>
        <v>0</v>
      </c>
      <c r="U61" s="240">
        <f t="shared" si="28"/>
        <v>0</v>
      </c>
      <c r="V61" s="240">
        <f t="shared" si="29"/>
        <v>0</v>
      </c>
      <c r="W61" s="241">
        <f t="shared" si="30"/>
        <v>0</v>
      </c>
    </row>
    <row r="62" spans="1:23" x14ac:dyDescent="0.2">
      <c r="B62" s="221" t="s">
        <v>662</v>
      </c>
      <c r="C62" s="214">
        <f>C61</f>
        <v>0</v>
      </c>
      <c r="D62" s="362" t="s">
        <v>701</v>
      </c>
      <c r="E62" s="291" t="s">
        <v>622</v>
      </c>
      <c r="F62" s="292">
        <f>'Imp-Exp9-CHN'!G$31</f>
        <v>0</v>
      </c>
      <c r="G62" s="292">
        <f>'Imp-Exp9-CHN'!H$31</f>
        <v>0</v>
      </c>
      <c r="H62" s="292">
        <f>'Imp-Exp9-CHN'!I$31</f>
        <v>0</v>
      </c>
      <c r="I62" s="292">
        <f>'Imp-Exp9-CHN'!J$31</f>
        <v>0</v>
      </c>
      <c r="J62" s="292">
        <f>'Imp-Exp9-CHN'!K$31</f>
        <v>0</v>
      </c>
      <c r="K62" s="293"/>
      <c r="L62" s="292">
        <f>'Imp-Exp9-CHN'!G$32/1000</f>
        <v>0</v>
      </c>
      <c r="M62" s="292">
        <f>'Imp-Exp9-CHN'!H$32/1000</f>
        <v>0</v>
      </c>
      <c r="N62" s="292">
        <f>'Imp-Exp9-CHN'!I$32/1000</f>
        <v>0</v>
      </c>
      <c r="O62" s="292">
        <f>'Imp-Exp9-CHN'!J$32/1000</f>
        <v>0</v>
      </c>
      <c r="P62" s="292">
        <f>'Imp-Exp9-CHN'!K$32/1000</f>
        <v>0</v>
      </c>
      <c r="Q62" s="293"/>
      <c r="R62" s="244">
        <f t="shared" ref="R62:R64" si="32">(IF(ISERROR(L62/F62),0,L62/F62))*1000</f>
        <v>0</v>
      </c>
      <c r="S62" s="244">
        <f t="shared" si="26"/>
        <v>0</v>
      </c>
      <c r="T62" s="244">
        <f t="shared" si="27"/>
        <v>0</v>
      </c>
      <c r="U62" s="244">
        <f t="shared" si="28"/>
        <v>0</v>
      </c>
      <c r="V62" s="244">
        <f t="shared" si="29"/>
        <v>0</v>
      </c>
      <c r="W62" s="245">
        <f t="shared" si="30"/>
        <v>0</v>
      </c>
    </row>
    <row r="63" spans="1:23" x14ac:dyDescent="0.2">
      <c r="B63" s="221" t="s">
        <v>662</v>
      </c>
      <c r="C63" s="214">
        <f>C62</f>
        <v>0</v>
      </c>
      <c r="D63" s="362" t="s">
        <v>701</v>
      </c>
      <c r="E63" s="291" t="s">
        <v>607</v>
      </c>
      <c r="F63" s="294">
        <f>'Imp-Exp9-CHN'!G$34</f>
        <v>0</v>
      </c>
      <c r="G63" s="294">
        <f>'Imp-Exp9-CHN'!H$34</f>
        <v>0</v>
      </c>
      <c r="H63" s="294">
        <f>'Imp-Exp9-CHN'!I$34</f>
        <v>0</v>
      </c>
      <c r="I63" s="294">
        <f>'Imp-Exp9-CHN'!J$34</f>
        <v>0</v>
      </c>
      <c r="J63" s="294">
        <f>'Imp-Exp9-CHN'!K$34</f>
        <v>0</v>
      </c>
      <c r="K63" s="295"/>
      <c r="L63" s="294">
        <f>'Imp-Exp9-CHN'!G$35/1000</f>
        <v>0</v>
      </c>
      <c r="M63" s="294">
        <f>'Imp-Exp9-CHN'!H$35/1000</f>
        <v>0</v>
      </c>
      <c r="N63" s="294">
        <f>'Imp-Exp9-CHN'!I$35/1000</f>
        <v>0</v>
      </c>
      <c r="O63" s="294">
        <f>'Imp-Exp9-CHN'!J$35/1000</f>
        <v>0</v>
      </c>
      <c r="P63" s="294">
        <f>'Imp-Exp9-CHN'!K$35/1000</f>
        <v>0</v>
      </c>
      <c r="Q63" s="295"/>
      <c r="R63" s="244">
        <f t="shared" si="32"/>
        <v>0</v>
      </c>
      <c r="S63" s="244">
        <f t="shared" si="26"/>
        <v>0</v>
      </c>
      <c r="T63" s="244">
        <f t="shared" si="27"/>
        <v>0</v>
      </c>
      <c r="U63" s="244">
        <f t="shared" si="28"/>
        <v>0</v>
      </c>
      <c r="V63" s="244">
        <f t="shared" si="29"/>
        <v>0</v>
      </c>
      <c r="W63" s="245">
        <f t="shared" si="30"/>
        <v>0</v>
      </c>
    </row>
    <row r="64" spans="1:23" ht="12.75" thickBot="1" x14ac:dyDescent="0.25">
      <c r="B64" s="221" t="s">
        <v>662</v>
      </c>
      <c r="C64" s="214">
        <f>C63</f>
        <v>0</v>
      </c>
      <c r="D64" s="405" t="s">
        <v>701</v>
      </c>
      <c r="E64" s="291" t="s">
        <v>664</v>
      </c>
      <c r="F64" s="297">
        <f>'Imp-Exp9-CHN'!G$37</f>
        <v>0</v>
      </c>
      <c r="G64" s="297">
        <f>'Imp-Exp9-CHN'!H$37</f>
        <v>0</v>
      </c>
      <c r="H64" s="297">
        <f>'Imp-Exp9-CHN'!I$37</f>
        <v>0</v>
      </c>
      <c r="I64" s="297">
        <f>'Imp-Exp9-CHN'!J$37</f>
        <v>0</v>
      </c>
      <c r="J64" s="297">
        <f>'Imp-Exp9-CHN'!K$37</f>
        <v>0</v>
      </c>
      <c r="K64" s="298"/>
      <c r="L64" s="297">
        <f>'Imp-Exp9-CHN'!G$38/1000</f>
        <v>0</v>
      </c>
      <c r="M64" s="297">
        <f>'Imp-Exp9-CHN'!H$38/1000</f>
        <v>0</v>
      </c>
      <c r="N64" s="297">
        <f>'Imp-Exp9-CHN'!I$38/1000</f>
        <v>0</v>
      </c>
      <c r="O64" s="297">
        <f>'Imp-Exp9-CHN'!J$38/1000</f>
        <v>0</v>
      </c>
      <c r="P64" s="297">
        <f>'Imp-Exp9-CHN'!K$38/1000</f>
        <v>0</v>
      </c>
      <c r="Q64" s="298"/>
      <c r="R64" s="244">
        <f t="shared" si="32"/>
        <v>0</v>
      </c>
      <c r="S64" s="244">
        <f t="shared" si="26"/>
        <v>0</v>
      </c>
      <c r="T64" s="244">
        <f t="shared" si="27"/>
        <v>0</v>
      </c>
      <c r="U64" s="244">
        <f t="shared" si="28"/>
        <v>0</v>
      </c>
      <c r="V64" s="244">
        <f t="shared" si="29"/>
        <v>0</v>
      </c>
      <c r="W64" s="245">
        <f t="shared" si="30"/>
        <v>0</v>
      </c>
    </row>
    <row r="65" spans="1:23" s="216" customFormat="1" x14ac:dyDescent="0.2">
      <c r="A65" s="214"/>
      <c r="B65" s="238" t="s">
        <v>662</v>
      </c>
      <c r="C65" s="239">
        <f>'Imp-Exp10-CHN'!G$23</f>
        <v>0</v>
      </c>
      <c r="D65" s="361" t="s">
        <v>700</v>
      </c>
      <c r="E65" s="288" t="s">
        <v>621</v>
      </c>
      <c r="F65" s="289">
        <f>'Imp-Exp10-CHN'!G$27</f>
        <v>0</v>
      </c>
      <c r="G65" s="289">
        <f>'Imp-Exp10-CHN'!H$27</f>
        <v>0</v>
      </c>
      <c r="H65" s="289">
        <f>'Imp-Exp10-CHN'!I$27</f>
        <v>0</v>
      </c>
      <c r="I65" s="289">
        <f>'Imp-Exp10-CHN'!J$27</f>
        <v>0</v>
      </c>
      <c r="J65" s="289">
        <f>'Imp-Exp10-CHN'!K$27</f>
        <v>0</v>
      </c>
      <c r="K65" s="290">
        <f>'Imp-Exp10-CHN'!F$223</f>
        <v>0</v>
      </c>
      <c r="L65" s="289">
        <f>'Imp-Exp10-CHN'!G$28/1000</f>
        <v>0</v>
      </c>
      <c r="M65" s="289">
        <f>'Imp-Exp10-CHN'!H$28/1000</f>
        <v>0</v>
      </c>
      <c r="N65" s="289">
        <f>'Imp-Exp10-CHN'!I$28/1000</f>
        <v>0</v>
      </c>
      <c r="O65" s="289">
        <f>'Imp-Exp10-CHN'!J$28/1000</f>
        <v>0</v>
      </c>
      <c r="P65" s="289">
        <f>'Imp-Exp10-CHN'!K$28/1000</f>
        <v>0</v>
      </c>
      <c r="Q65" s="290">
        <f>'Imp-Exp10-CHN'!F$225/1000</f>
        <v>0</v>
      </c>
      <c r="R65" s="240">
        <f>(IF(ISERROR(L65/F65),0,L65/F65))*1000</f>
        <v>0</v>
      </c>
      <c r="S65" s="240">
        <f t="shared" ref="S65:S68" si="33">(IF(ISERROR(M65/G65),0,M65/G65))*1000</f>
        <v>0</v>
      </c>
      <c r="T65" s="240">
        <f t="shared" ref="T65:T68" si="34">(IF(ISERROR(N65/H65),0,N65/H65))*1000</f>
        <v>0</v>
      </c>
      <c r="U65" s="240">
        <f t="shared" ref="U65:U68" si="35">(IF(ISERROR(O65/I65),0,O65/I65))*1000</f>
        <v>0</v>
      </c>
      <c r="V65" s="240">
        <f t="shared" ref="V65:V68" si="36">(IF(ISERROR(P65/J65),0,P65/J65))*1000</f>
        <v>0</v>
      </c>
      <c r="W65" s="241">
        <f t="shared" ref="W65:W68" si="37">(IF(ISERROR(Q65/K65),0,Q65/K65))*1000</f>
        <v>0</v>
      </c>
    </row>
    <row r="66" spans="1:23" x14ac:dyDescent="0.2">
      <c r="B66" s="221" t="s">
        <v>662</v>
      </c>
      <c r="C66" s="214">
        <f>C65</f>
        <v>0</v>
      </c>
      <c r="D66" s="362" t="s">
        <v>701</v>
      </c>
      <c r="E66" s="291" t="s">
        <v>622</v>
      </c>
      <c r="F66" s="292">
        <f>'Imp-Exp10-CHN'!G$31</f>
        <v>0</v>
      </c>
      <c r="G66" s="292">
        <f>'Imp-Exp10-CHN'!H$31</f>
        <v>0</v>
      </c>
      <c r="H66" s="292">
        <f>'Imp-Exp10-CHN'!I$31</f>
        <v>0</v>
      </c>
      <c r="I66" s="292">
        <f>'Imp-Exp10-CHN'!J$31</f>
        <v>0</v>
      </c>
      <c r="J66" s="292">
        <f>'Imp-Exp10-CHN'!K$31</f>
        <v>0</v>
      </c>
      <c r="K66" s="293"/>
      <c r="L66" s="292">
        <f>'Imp-Exp10-CHN'!G$32/1000</f>
        <v>0</v>
      </c>
      <c r="M66" s="292">
        <f>'Imp-Exp10-CHN'!H$32/1000</f>
        <v>0</v>
      </c>
      <c r="N66" s="292">
        <f>'Imp-Exp10-CHN'!I$32/1000</f>
        <v>0</v>
      </c>
      <c r="O66" s="292">
        <f>'Imp-Exp10-CHN'!J$32/1000</f>
        <v>0</v>
      </c>
      <c r="P66" s="292">
        <f>'Imp-Exp10-CHN'!K$32/1000</f>
        <v>0</v>
      </c>
      <c r="Q66" s="293"/>
      <c r="R66" s="244">
        <f t="shared" ref="R66:R68" si="38">(IF(ISERROR(L66/F66),0,L66/F66))*1000</f>
        <v>0</v>
      </c>
      <c r="S66" s="244">
        <f t="shared" si="33"/>
        <v>0</v>
      </c>
      <c r="T66" s="244">
        <f t="shared" si="34"/>
        <v>0</v>
      </c>
      <c r="U66" s="244">
        <f t="shared" si="35"/>
        <v>0</v>
      </c>
      <c r="V66" s="244">
        <f t="shared" si="36"/>
        <v>0</v>
      </c>
      <c r="W66" s="245">
        <f t="shared" si="37"/>
        <v>0</v>
      </c>
    </row>
    <row r="67" spans="1:23" x14ac:dyDescent="0.2">
      <c r="B67" s="221" t="s">
        <v>662</v>
      </c>
      <c r="C67" s="214">
        <f>C66</f>
        <v>0</v>
      </c>
      <c r="D67" s="362" t="s">
        <v>701</v>
      </c>
      <c r="E67" s="291" t="s">
        <v>607</v>
      </c>
      <c r="F67" s="294">
        <f>'Imp-Exp10-CHN'!G$34</f>
        <v>0</v>
      </c>
      <c r="G67" s="294">
        <f>'Imp-Exp10-CHN'!H$34</f>
        <v>0</v>
      </c>
      <c r="H67" s="294">
        <f>'Imp-Exp10-CHN'!I$34</f>
        <v>0</v>
      </c>
      <c r="I67" s="294">
        <f>'Imp-Exp10-CHN'!J$34</f>
        <v>0</v>
      </c>
      <c r="J67" s="294">
        <f>'Imp-Exp10-CHN'!K$34</f>
        <v>0</v>
      </c>
      <c r="K67" s="295"/>
      <c r="L67" s="294">
        <f>'Imp-Exp10-CHN'!G$35/1000</f>
        <v>0</v>
      </c>
      <c r="M67" s="294">
        <f>'Imp-Exp10-CHN'!H$35/1000</f>
        <v>0</v>
      </c>
      <c r="N67" s="294">
        <f>'Imp-Exp10-CHN'!I$35/1000</f>
        <v>0</v>
      </c>
      <c r="O67" s="294">
        <f>'Imp-Exp10-CHN'!J$35/1000</f>
        <v>0</v>
      </c>
      <c r="P67" s="294">
        <f>'Imp-Exp10-CHN'!K$35/1000</f>
        <v>0</v>
      </c>
      <c r="Q67" s="295"/>
      <c r="R67" s="244">
        <f t="shared" si="38"/>
        <v>0</v>
      </c>
      <c r="S67" s="244">
        <f t="shared" si="33"/>
        <v>0</v>
      </c>
      <c r="T67" s="244">
        <f t="shared" si="34"/>
        <v>0</v>
      </c>
      <c r="U67" s="244">
        <f t="shared" si="35"/>
        <v>0</v>
      </c>
      <c r="V67" s="244">
        <f t="shared" si="36"/>
        <v>0</v>
      </c>
      <c r="W67" s="245">
        <f t="shared" si="37"/>
        <v>0</v>
      </c>
    </row>
    <row r="68" spans="1:23" ht="12.75" thickBot="1" x14ac:dyDescent="0.25">
      <c r="B68" s="226" t="s">
        <v>662</v>
      </c>
      <c r="C68" s="227">
        <f>C67</f>
        <v>0</v>
      </c>
      <c r="D68" s="405" t="s">
        <v>701</v>
      </c>
      <c r="E68" s="291" t="s">
        <v>664</v>
      </c>
      <c r="F68" s="396">
        <f>'Imp-Exp10-CHN'!G$37</f>
        <v>0</v>
      </c>
      <c r="G68" s="397">
        <f>'Imp-Exp10-CHN'!H$37</f>
        <v>0</v>
      </c>
      <c r="H68" s="397">
        <f>'Imp-Exp10-CHN'!I$37</f>
        <v>0</v>
      </c>
      <c r="I68" s="397">
        <f>'Imp-Exp10-CHN'!J$37</f>
        <v>0</v>
      </c>
      <c r="J68" s="397">
        <f>'Imp-Exp10-CHN'!K$37</f>
        <v>0</v>
      </c>
      <c r="K68" s="398"/>
      <c r="L68" s="397">
        <f>'Imp-Exp10-CHN'!G$38/1000</f>
        <v>0</v>
      </c>
      <c r="M68" s="397">
        <f>'Imp-Exp10-CHN'!H$38/1000</f>
        <v>0</v>
      </c>
      <c r="N68" s="397">
        <f>'Imp-Exp10-CHN'!I$38/1000</f>
        <v>0</v>
      </c>
      <c r="O68" s="397">
        <f>'Imp-Exp10-CHN'!J$38/1000</f>
        <v>0</v>
      </c>
      <c r="P68" s="397">
        <f>'Imp-Exp10-CHN'!K$38/1000</f>
        <v>0</v>
      </c>
      <c r="Q68" s="398"/>
      <c r="R68" s="399">
        <f t="shared" si="38"/>
        <v>0</v>
      </c>
      <c r="S68" s="399">
        <f t="shared" si="33"/>
        <v>0</v>
      </c>
      <c r="T68" s="399">
        <f t="shared" si="34"/>
        <v>0</v>
      </c>
      <c r="U68" s="399">
        <f t="shared" si="35"/>
        <v>0</v>
      </c>
      <c r="V68" s="399">
        <f t="shared" si="36"/>
        <v>0</v>
      </c>
      <c r="W68" s="400">
        <f t="shared" si="37"/>
        <v>0</v>
      </c>
    </row>
    <row r="69" spans="1:23" s="216" customFormat="1" x14ac:dyDescent="0.2">
      <c r="A69" s="214"/>
      <c r="B69" s="246" t="s">
        <v>604</v>
      </c>
      <c r="C69" s="303"/>
      <c r="D69" s="361" t="s">
        <v>700</v>
      </c>
      <c r="E69" s="288" t="s">
        <v>621</v>
      </c>
      <c r="F69" s="394">
        <f>'Imp-US'!G27</f>
        <v>0</v>
      </c>
      <c r="G69" s="394">
        <f>'Imp-US'!H27</f>
        <v>0</v>
      </c>
      <c r="H69" s="394">
        <f>'Imp-US'!I27</f>
        <v>0</v>
      </c>
      <c r="I69" s="394">
        <f>'Imp-US'!J27</f>
        <v>0</v>
      </c>
      <c r="J69" s="394">
        <f>'Imp-US'!K27</f>
        <v>0</v>
      </c>
      <c r="K69" s="395">
        <f>'Imp-US'!F223</f>
        <v>0</v>
      </c>
      <c r="L69" s="394">
        <f>'Imp-US'!G28/1000</f>
        <v>0</v>
      </c>
      <c r="M69" s="394">
        <f>'Imp-US'!H28/1000</f>
        <v>0</v>
      </c>
      <c r="N69" s="394">
        <f>'Imp-US'!I28/1000</f>
        <v>0</v>
      </c>
      <c r="O69" s="394">
        <f>'Imp-US'!J28/1000</f>
        <v>0</v>
      </c>
      <c r="P69" s="394">
        <f>'Imp-US'!K28/1000</f>
        <v>0</v>
      </c>
      <c r="Q69" s="395">
        <f>'Imp-US'!F225/1000</f>
        <v>0</v>
      </c>
      <c r="R69" s="247">
        <f t="shared" si="10"/>
        <v>0</v>
      </c>
      <c r="S69" s="247">
        <f t="shared" si="10"/>
        <v>0</v>
      </c>
      <c r="T69" s="247">
        <f t="shared" si="10"/>
        <v>0</v>
      </c>
      <c r="U69" s="247">
        <f t="shared" si="10"/>
        <v>0</v>
      </c>
      <c r="V69" s="247">
        <f t="shared" si="10"/>
        <v>0</v>
      </c>
      <c r="W69" s="248">
        <f t="shared" si="10"/>
        <v>0</v>
      </c>
    </row>
    <row r="70" spans="1:23" x14ac:dyDescent="0.2">
      <c r="B70" s="221" t="s">
        <v>604</v>
      </c>
      <c r="C70" s="303"/>
      <c r="D70" s="362" t="s">
        <v>701</v>
      </c>
      <c r="E70" s="291" t="s">
        <v>622</v>
      </c>
      <c r="F70" s="297">
        <f>'Imp-US'!G31</f>
        <v>0</v>
      </c>
      <c r="G70" s="297">
        <f>'Imp-US'!H31</f>
        <v>0</v>
      </c>
      <c r="H70" s="297">
        <f>'Imp-US'!I31</f>
        <v>0</v>
      </c>
      <c r="I70" s="297">
        <f>'Imp-US'!J31</f>
        <v>0</v>
      </c>
      <c r="J70" s="297">
        <f>'Imp-US'!K31</f>
        <v>0</v>
      </c>
      <c r="K70" s="298"/>
      <c r="L70" s="297">
        <f>'Imp-US'!G32/1000</f>
        <v>0</v>
      </c>
      <c r="M70" s="297">
        <f>'Imp-US'!H32/1000</f>
        <v>0</v>
      </c>
      <c r="N70" s="297">
        <f>'Imp-US'!I32/1000</f>
        <v>0</v>
      </c>
      <c r="O70" s="297">
        <f>'Imp-US'!J32/1000</f>
        <v>0</v>
      </c>
      <c r="P70" s="297">
        <f>'Imp-US'!K32/1000</f>
        <v>0</v>
      </c>
      <c r="Q70" s="298"/>
      <c r="R70" s="244">
        <f t="shared" si="10"/>
        <v>0</v>
      </c>
      <c r="S70" s="244">
        <f t="shared" si="10"/>
        <v>0</v>
      </c>
      <c r="T70" s="244">
        <f t="shared" si="10"/>
        <v>0</v>
      </c>
      <c r="U70" s="244">
        <f t="shared" si="10"/>
        <v>0</v>
      </c>
      <c r="V70" s="244">
        <f t="shared" si="10"/>
        <v>0</v>
      </c>
      <c r="W70" s="245">
        <f t="shared" si="10"/>
        <v>0</v>
      </c>
    </row>
    <row r="71" spans="1:23" x14ac:dyDescent="0.2">
      <c r="B71" s="221" t="s">
        <v>604</v>
      </c>
      <c r="C71" s="303"/>
      <c r="D71" s="362" t="s">
        <v>701</v>
      </c>
      <c r="E71" s="291" t="s">
        <v>607</v>
      </c>
      <c r="F71" s="299">
        <f>'Imp-US'!G34</f>
        <v>0</v>
      </c>
      <c r="G71" s="299">
        <f>'Imp-US'!H34</f>
        <v>0</v>
      </c>
      <c r="H71" s="299">
        <f>'Imp-US'!I34</f>
        <v>0</v>
      </c>
      <c r="I71" s="299">
        <f>'Imp-US'!J34</f>
        <v>0</v>
      </c>
      <c r="J71" s="299">
        <f>'Imp-US'!K34</f>
        <v>0</v>
      </c>
      <c r="K71" s="300"/>
      <c r="L71" s="299">
        <f>'Imp-US'!G35/1000</f>
        <v>0</v>
      </c>
      <c r="M71" s="299">
        <f>'Imp-US'!H35/1000</f>
        <v>0</v>
      </c>
      <c r="N71" s="299">
        <f>'Imp-US'!I35/1000</f>
        <v>0</v>
      </c>
      <c r="O71" s="299">
        <f>'Imp-US'!J35/1000</f>
        <v>0</v>
      </c>
      <c r="P71" s="299">
        <f>'Imp-US'!K35/1000</f>
        <v>0</v>
      </c>
      <c r="Q71" s="300"/>
      <c r="R71" s="244">
        <f t="shared" si="10"/>
        <v>0</v>
      </c>
      <c r="S71" s="244">
        <f t="shared" si="10"/>
        <v>0</v>
      </c>
      <c r="T71" s="244">
        <f t="shared" si="10"/>
        <v>0</v>
      </c>
      <c r="U71" s="244">
        <f t="shared" si="10"/>
        <v>0</v>
      </c>
      <c r="V71" s="244">
        <f t="shared" si="10"/>
        <v>0</v>
      </c>
      <c r="W71" s="245">
        <f t="shared" si="10"/>
        <v>0</v>
      </c>
    </row>
    <row r="72" spans="1:23" ht="12.75" thickBot="1" x14ac:dyDescent="0.25">
      <c r="B72" s="226" t="s">
        <v>604</v>
      </c>
      <c r="C72" s="406"/>
      <c r="D72" s="405" t="s">
        <v>701</v>
      </c>
      <c r="E72" s="291" t="s">
        <v>664</v>
      </c>
      <c r="F72" s="402">
        <f>'Imp-US'!G37</f>
        <v>0</v>
      </c>
      <c r="G72" s="403">
        <f>'Imp-US'!H37</f>
        <v>0</v>
      </c>
      <c r="H72" s="403">
        <f>'Imp-US'!I37</f>
        <v>0</v>
      </c>
      <c r="I72" s="403">
        <f>'Imp-US'!J37</f>
        <v>0</v>
      </c>
      <c r="J72" s="403">
        <f>'Imp-US'!K37</f>
        <v>0</v>
      </c>
      <c r="K72" s="404"/>
      <c r="L72" s="403">
        <f>'Imp-US'!G38/1000</f>
        <v>0</v>
      </c>
      <c r="M72" s="403">
        <f>'Imp-US'!H38/1000</f>
        <v>0</v>
      </c>
      <c r="N72" s="403">
        <f>'Imp-US'!I38/1000</f>
        <v>0</v>
      </c>
      <c r="O72" s="403">
        <f>'Imp-US'!J38/1000</f>
        <v>0</v>
      </c>
      <c r="P72" s="403">
        <f>'Imp-US'!K38/1000</f>
        <v>0</v>
      </c>
      <c r="Q72" s="404"/>
      <c r="R72" s="399">
        <f t="shared" si="10"/>
        <v>0</v>
      </c>
      <c r="S72" s="399">
        <f t="shared" si="10"/>
        <v>0</v>
      </c>
      <c r="T72" s="399">
        <f t="shared" si="10"/>
        <v>0</v>
      </c>
      <c r="U72" s="399">
        <f t="shared" si="10"/>
        <v>0</v>
      </c>
      <c r="V72" s="399">
        <f t="shared" si="10"/>
        <v>0</v>
      </c>
      <c r="W72" s="400">
        <f t="shared" si="10"/>
        <v>0</v>
      </c>
    </row>
    <row r="73" spans="1:23" x14ac:dyDescent="0.2">
      <c r="B73" s="246" t="s">
        <v>361</v>
      </c>
      <c r="C73" s="303"/>
      <c r="D73" s="361" t="s">
        <v>700</v>
      </c>
      <c r="E73" s="288" t="s">
        <v>621</v>
      </c>
      <c r="F73" s="302">
        <f>'Imp-Other-Autre'!G27</f>
        <v>0</v>
      </c>
      <c r="G73" s="302">
        <f>'Imp-Other-Autre'!H27</f>
        <v>0</v>
      </c>
      <c r="H73" s="302">
        <f>'Imp-Other-Autre'!I27</f>
        <v>0</v>
      </c>
      <c r="I73" s="302">
        <f>'Imp-Other-Autre'!J27</f>
        <v>0</v>
      </c>
      <c r="J73" s="302">
        <f>'Imp-Other-Autre'!K27</f>
        <v>0</v>
      </c>
      <c r="K73" s="401">
        <f>'Imp-Other-Autre'!F223</f>
        <v>0</v>
      </c>
      <c r="L73" s="302">
        <f>'Imp-Other-Autre'!G28/1000</f>
        <v>0</v>
      </c>
      <c r="M73" s="302">
        <f>'Imp-Other-Autre'!H28/1000</f>
        <v>0</v>
      </c>
      <c r="N73" s="302">
        <f>'Imp-Other-Autre'!I28/1000</f>
        <v>0</v>
      </c>
      <c r="O73" s="302">
        <f>'Imp-Other-Autre'!J28/1000</f>
        <v>0</v>
      </c>
      <c r="P73" s="302">
        <f>'Imp-Other-Autre'!K28/1000</f>
        <v>0</v>
      </c>
      <c r="Q73" s="401">
        <f>'Imp-Other-Autre'!F225/1000</f>
        <v>0</v>
      </c>
      <c r="R73" s="244">
        <f t="shared" si="10"/>
        <v>0</v>
      </c>
      <c r="S73" s="244">
        <f t="shared" si="10"/>
        <v>0</v>
      </c>
      <c r="T73" s="244">
        <f t="shared" si="10"/>
        <v>0</v>
      </c>
      <c r="U73" s="244">
        <f t="shared" si="10"/>
        <v>0</v>
      </c>
      <c r="V73" s="244">
        <f t="shared" si="10"/>
        <v>0</v>
      </c>
      <c r="W73" s="245">
        <f t="shared" si="10"/>
        <v>0</v>
      </c>
    </row>
    <row r="74" spans="1:23" s="216" customFormat="1" x14ac:dyDescent="0.2">
      <c r="A74" s="214"/>
      <c r="B74" s="221" t="str">
        <f>B73</f>
        <v>Other Countries</v>
      </c>
      <c r="C74" s="303"/>
      <c r="D74" s="362" t="s">
        <v>701</v>
      </c>
      <c r="E74" s="291" t="s">
        <v>622</v>
      </c>
      <c r="F74" s="297">
        <f>'Imp-Other-Autre'!G31</f>
        <v>0</v>
      </c>
      <c r="G74" s="297">
        <f>'Imp-Other-Autre'!H31</f>
        <v>0</v>
      </c>
      <c r="H74" s="297">
        <f>'Imp-Other-Autre'!I31</f>
        <v>0</v>
      </c>
      <c r="I74" s="297">
        <f>'Imp-Other-Autre'!J31</f>
        <v>0</v>
      </c>
      <c r="J74" s="297">
        <f>'Imp-Other-Autre'!K31</f>
        <v>0</v>
      </c>
      <c r="K74" s="298"/>
      <c r="L74" s="297">
        <f>'Imp-Other-Autre'!G32/1000</f>
        <v>0</v>
      </c>
      <c r="M74" s="297">
        <f>'Imp-Other-Autre'!H32/1000</f>
        <v>0</v>
      </c>
      <c r="N74" s="297">
        <f>'Imp-Other-Autre'!I32/1000</f>
        <v>0</v>
      </c>
      <c r="O74" s="297">
        <f>'Imp-Other-Autre'!J32/1000</f>
        <v>0</v>
      </c>
      <c r="P74" s="297">
        <f>'Imp-Other-Autre'!K32/1000</f>
        <v>0</v>
      </c>
      <c r="Q74" s="301"/>
      <c r="R74" s="250">
        <f t="shared" si="10"/>
        <v>0</v>
      </c>
      <c r="S74" s="250">
        <f t="shared" si="10"/>
        <v>0</v>
      </c>
      <c r="T74" s="250">
        <f t="shared" si="10"/>
        <v>0</v>
      </c>
      <c r="U74" s="250">
        <f t="shared" si="10"/>
        <v>0</v>
      </c>
      <c r="V74" s="250">
        <f t="shared" si="10"/>
        <v>0</v>
      </c>
      <c r="W74" s="251">
        <f t="shared" si="10"/>
        <v>0</v>
      </c>
    </row>
    <row r="75" spans="1:23" x14ac:dyDescent="0.2">
      <c r="B75" s="221" t="str">
        <f>B74</f>
        <v>Other Countries</v>
      </c>
      <c r="C75" s="304"/>
      <c r="D75" s="362" t="s">
        <v>701</v>
      </c>
      <c r="E75" s="291" t="s">
        <v>607</v>
      </c>
      <c r="F75" s="302">
        <f>'Imp-Other-Autre'!G34</f>
        <v>0</v>
      </c>
      <c r="G75" s="302">
        <f>'Imp-Other-Autre'!H34</f>
        <v>0</v>
      </c>
      <c r="H75" s="302">
        <f>'Imp-Other-Autre'!I34</f>
        <v>0</v>
      </c>
      <c r="I75" s="302">
        <f>'Imp-Other-Autre'!J34</f>
        <v>0</v>
      </c>
      <c r="J75" s="302">
        <f>'Imp-Other-Autre'!K34</f>
        <v>0</v>
      </c>
      <c r="K75" s="295"/>
      <c r="L75" s="302">
        <f>'Imp-Other-Autre'!G35/1000</f>
        <v>0</v>
      </c>
      <c r="M75" s="302">
        <f>'Imp-Other-Autre'!H35/1000</f>
        <v>0</v>
      </c>
      <c r="N75" s="302">
        <f>'Imp-Other-Autre'!I35/1000</f>
        <v>0</v>
      </c>
      <c r="O75" s="302">
        <f>'Imp-Other-Autre'!J35/1000</f>
        <v>0</v>
      </c>
      <c r="P75" s="302">
        <f>'Imp-Other-Autre'!K35/1000</f>
        <v>0</v>
      </c>
      <c r="Q75" s="295"/>
      <c r="R75" s="252">
        <f t="shared" si="10"/>
        <v>0</v>
      </c>
      <c r="S75" s="252">
        <f t="shared" si="10"/>
        <v>0</v>
      </c>
      <c r="T75" s="252">
        <f t="shared" si="10"/>
        <v>0</v>
      </c>
      <c r="U75" s="252">
        <f t="shared" si="10"/>
        <v>0</v>
      </c>
      <c r="V75" s="252">
        <f t="shared" si="10"/>
        <v>0</v>
      </c>
      <c r="W75" s="253">
        <f t="shared" si="10"/>
        <v>0</v>
      </c>
    </row>
    <row r="76" spans="1:23" ht="12.75" thickBot="1" x14ac:dyDescent="0.25">
      <c r="B76" s="221" t="str">
        <f>B75</f>
        <v>Other Countries</v>
      </c>
      <c r="C76" s="304"/>
      <c r="D76" s="362" t="s">
        <v>701</v>
      </c>
      <c r="E76" s="291" t="s">
        <v>664</v>
      </c>
      <c r="F76" s="402">
        <f>'Imp-Other-Autre'!G37</f>
        <v>0</v>
      </c>
      <c r="G76" s="403">
        <f>'Imp-Other-Autre'!H37</f>
        <v>0</v>
      </c>
      <c r="H76" s="403">
        <f>'Imp-Other-Autre'!I37</f>
        <v>0</v>
      </c>
      <c r="I76" s="403">
        <f>'Imp-Other-Autre'!J37</f>
        <v>0</v>
      </c>
      <c r="J76" s="403">
        <f>'Imp-Other-Autre'!K37</f>
        <v>0</v>
      </c>
      <c r="K76" s="404"/>
      <c r="L76" s="403">
        <f>'Imp-Other-Autre'!G38/1000</f>
        <v>0</v>
      </c>
      <c r="M76" s="403">
        <f>'Imp-Other-Autre'!H38/1000</f>
        <v>0</v>
      </c>
      <c r="N76" s="403">
        <f>'Imp-Other-Autre'!I38/1000</f>
        <v>0</v>
      </c>
      <c r="O76" s="403">
        <f>'Imp-Other-Autre'!J38/1000</f>
        <v>0</v>
      </c>
      <c r="P76" s="403">
        <f>'Imp-Other-Autre'!K38/1000</f>
        <v>0</v>
      </c>
      <c r="Q76" s="404"/>
      <c r="R76" s="254">
        <f t="shared" si="10"/>
        <v>0</v>
      </c>
      <c r="S76" s="254">
        <f t="shared" si="10"/>
        <v>0</v>
      </c>
      <c r="T76" s="254">
        <f t="shared" si="10"/>
        <v>0</v>
      </c>
      <c r="U76" s="254">
        <f t="shared" si="10"/>
        <v>0</v>
      </c>
      <c r="V76" s="254">
        <f t="shared" si="10"/>
        <v>0</v>
      </c>
      <c r="W76" s="255">
        <f t="shared" si="10"/>
        <v>0</v>
      </c>
    </row>
    <row r="77" spans="1:23" x14ac:dyDescent="0.2">
      <c r="B77" s="217" t="s">
        <v>609</v>
      </c>
      <c r="C77" s="239"/>
      <c r="D77" s="260"/>
      <c r="E77" s="276"/>
      <c r="F77" s="243"/>
      <c r="G77" s="243"/>
      <c r="H77" s="243"/>
      <c r="I77" s="243"/>
      <c r="J77" s="243"/>
      <c r="K77" s="243"/>
      <c r="L77" s="243"/>
      <c r="M77" s="243"/>
      <c r="N77" s="243"/>
      <c r="O77" s="243"/>
      <c r="P77" s="243"/>
      <c r="Q77" s="243"/>
    </row>
    <row r="78" spans="1:23" ht="12.75" thickBot="1" x14ac:dyDescent="0.25">
      <c r="B78" s="305">
        <f>'Imp-Other-Autre'!G23</f>
        <v>0</v>
      </c>
      <c r="C78" s="306"/>
      <c r="D78" s="307"/>
      <c r="E78" s="277"/>
    </row>
    <row r="79" spans="1:23" ht="12.75" thickBot="1" x14ac:dyDescent="0.25">
      <c r="B79" s="257"/>
      <c r="C79" s="228"/>
      <c r="D79" s="258"/>
    </row>
    <row r="80" spans="1:23" ht="15" customHeight="1" x14ac:dyDescent="0.2">
      <c r="B80" s="829" t="s">
        <v>669</v>
      </c>
      <c r="C80" s="830"/>
      <c r="D80" s="830"/>
      <c r="E80" s="260"/>
      <c r="F80" s="838" t="s">
        <v>670</v>
      </c>
      <c r="G80" s="839"/>
      <c r="H80" s="839"/>
      <c r="I80" s="839" t="s">
        <v>671</v>
      </c>
      <c r="J80" s="839"/>
      <c r="K80" s="839"/>
      <c r="L80" s="216"/>
      <c r="P80" s="216"/>
      <c r="Q80" s="216"/>
    </row>
    <row r="81" spans="2:11" ht="47.25" customHeight="1" x14ac:dyDescent="0.2">
      <c r="B81" s="221"/>
      <c r="F81" s="278" t="s">
        <v>672</v>
      </c>
      <c r="G81" s="278" t="s">
        <v>673</v>
      </c>
      <c r="H81" s="278" t="s">
        <v>673</v>
      </c>
      <c r="I81" s="278" t="str">
        <f>F81</f>
        <v>Q1 - 2025</v>
      </c>
      <c r="J81" s="278" t="str">
        <f t="shared" ref="J81:K81" si="39">G81</f>
        <v>Q1 - 2026</v>
      </c>
      <c r="K81" s="363" t="str">
        <f t="shared" si="39"/>
        <v>Q1 - 2026</v>
      </c>
    </row>
    <row r="82" spans="2:11" x14ac:dyDescent="0.2">
      <c r="B82" s="221"/>
      <c r="F82" s="261" t="s">
        <v>618</v>
      </c>
      <c r="G82" s="261" t="s">
        <v>618</v>
      </c>
      <c r="H82" s="261" t="s">
        <v>618</v>
      </c>
      <c r="I82" s="261" t="s">
        <v>619</v>
      </c>
      <c r="J82" s="261" t="s">
        <v>619</v>
      </c>
      <c r="K82" s="261" t="s">
        <v>619</v>
      </c>
    </row>
    <row r="83" spans="2:11" x14ac:dyDescent="0.2">
      <c r="B83" s="221" t="s">
        <v>662</v>
      </c>
      <c r="C83" s="214">
        <f>C29</f>
        <v>0</v>
      </c>
      <c r="D83" s="214" t="s">
        <v>674</v>
      </c>
      <c r="F83" s="309">
        <f>'Imp-Exp1-CHN'!E$235</f>
        <v>0</v>
      </c>
      <c r="G83" s="309">
        <f>'Imp-Exp1-CHN'!F$235</f>
        <v>0</v>
      </c>
      <c r="H83" s="309">
        <f>'Imp-Exp1-CHN'!G$235</f>
        <v>0</v>
      </c>
      <c r="I83" s="309">
        <f>'Imp-Exp1-CHN'!E$236/1000</f>
        <v>0</v>
      </c>
      <c r="J83" s="309">
        <f>'Imp-Exp1-CHN'!F$236/1000</f>
        <v>0</v>
      </c>
      <c r="K83" s="309">
        <f>'Imp-Exp1-CHN'!G$236/1000</f>
        <v>0</v>
      </c>
    </row>
    <row r="84" spans="2:11" x14ac:dyDescent="0.2">
      <c r="C84" s="214">
        <f>C33</f>
        <v>0</v>
      </c>
      <c r="D84" s="214" t="s">
        <v>787</v>
      </c>
      <c r="F84" s="309">
        <f>'Imp-Exp2-CHN'!E$235</f>
        <v>0</v>
      </c>
      <c r="G84" s="309">
        <f>'Imp-Exp2-CHN'!F$235</f>
        <v>0</v>
      </c>
      <c r="H84" s="309">
        <f>'Imp-Exp2-CHN'!G$235</f>
        <v>0</v>
      </c>
      <c r="I84" s="309">
        <f>'Imp-Exp2-CHN'!E$236/1000</f>
        <v>0</v>
      </c>
      <c r="J84" s="309">
        <f>'Imp-Exp2-CHN'!F$236/1000</f>
        <v>0</v>
      </c>
      <c r="K84" s="309">
        <f>'Imp-Exp2-CHN'!G$236/1000</f>
        <v>0</v>
      </c>
    </row>
    <row r="85" spans="2:11" x14ac:dyDescent="0.2">
      <c r="C85" s="214">
        <f>C37</f>
        <v>0</v>
      </c>
      <c r="D85" s="214" t="s">
        <v>788</v>
      </c>
      <c r="F85" s="309">
        <f>'Imp-Exp3-CHN'!E$235</f>
        <v>0</v>
      </c>
      <c r="G85" s="309">
        <f>'Imp-Exp3-CHN'!F$235</f>
        <v>0</v>
      </c>
      <c r="H85" s="309">
        <f>'Imp-Exp3-CHN'!G$235</f>
        <v>0</v>
      </c>
      <c r="I85" s="309">
        <f>'Imp-Exp3-CHN'!E$236/1000</f>
        <v>0</v>
      </c>
      <c r="J85" s="309">
        <f>'Imp-Exp3-CHN'!F$236/1000</f>
        <v>0</v>
      </c>
      <c r="K85" s="309">
        <f>'Imp-Exp3-CHN'!G$236/1000</f>
        <v>0</v>
      </c>
    </row>
    <row r="86" spans="2:11" x14ac:dyDescent="0.2">
      <c r="C86" s="214">
        <f>C41</f>
        <v>0</v>
      </c>
      <c r="D86" s="214" t="s">
        <v>789</v>
      </c>
      <c r="F86" s="309">
        <f>'Imp-Exp4-CHN'!E$235</f>
        <v>0</v>
      </c>
      <c r="G86" s="309">
        <f>'Imp-Exp4-CHN'!F$235</f>
        <v>0</v>
      </c>
      <c r="H86" s="309">
        <f>'Imp-Exp4-CHN'!G$235</f>
        <v>0</v>
      </c>
      <c r="I86" s="309">
        <f>'Imp-Exp4-CHN'!E$236/1000</f>
        <v>0</v>
      </c>
      <c r="J86" s="309">
        <f>'Imp-Exp4-CHN'!F$236/1000</f>
        <v>0</v>
      </c>
      <c r="K86" s="309">
        <f>'Imp-Exp4-CHN'!G$236/1000</f>
        <v>0</v>
      </c>
    </row>
    <row r="87" spans="2:11" x14ac:dyDescent="0.2">
      <c r="C87" s="214">
        <f>C45</f>
        <v>0</v>
      </c>
      <c r="D87" s="214" t="s">
        <v>790</v>
      </c>
      <c r="F87" s="309">
        <f>'Imp-Exp5-CHN'!E$235</f>
        <v>0</v>
      </c>
      <c r="G87" s="309">
        <f>'Imp-Exp5-CHN'!F$235</f>
        <v>0</v>
      </c>
      <c r="H87" s="309">
        <f>'Imp-Exp5-CHN'!G$235</f>
        <v>0</v>
      </c>
      <c r="I87" s="309">
        <f>'Imp-Exp5-CHN'!E$236/1000</f>
        <v>0</v>
      </c>
      <c r="J87" s="309">
        <f>'Imp-Exp5-CHN'!F$236/1000</f>
        <v>0</v>
      </c>
      <c r="K87" s="309">
        <f>'Imp-Exp5-CHN'!G$236/1000</f>
        <v>0</v>
      </c>
    </row>
    <row r="88" spans="2:11" x14ac:dyDescent="0.2">
      <c r="C88" s="214">
        <f>C49</f>
        <v>0</v>
      </c>
      <c r="D88" s="214" t="s">
        <v>791</v>
      </c>
      <c r="F88" s="309">
        <f>'Imp-Exp6-CHN'!E$235</f>
        <v>0</v>
      </c>
      <c r="G88" s="309">
        <f>'Imp-Exp6-CHN'!F$235</f>
        <v>0</v>
      </c>
      <c r="H88" s="309">
        <f>'Imp-Exp6-CHN'!G$235</f>
        <v>0</v>
      </c>
      <c r="I88" s="309">
        <f>'Imp-Exp6-CHN'!E$236/1000</f>
        <v>0</v>
      </c>
      <c r="J88" s="309">
        <f>'Imp-Exp6-CHN'!F$236/1000</f>
        <v>0</v>
      </c>
      <c r="K88" s="309">
        <f>'Imp-Exp6-CHN'!G$236/1000</f>
        <v>0</v>
      </c>
    </row>
    <row r="89" spans="2:11" x14ac:dyDescent="0.2">
      <c r="C89" s="214">
        <f>C53</f>
        <v>0</v>
      </c>
      <c r="D89" s="214" t="s">
        <v>792</v>
      </c>
      <c r="F89" s="309">
        <f>'Imp-Exp7-CHN'!E$235</f>
        <v>0</v>
      </c>
      <c r="G89" s="309">
        <f>'Imp-Exp7-CHN'!F$235</f>
        <v>0</v>
      </c>
      <c r="H89" s="309">
        <f>'Imp-Exp7-CHN'!G$235</f>
        <v>0</v>
      </c>
      <c r="I89" s="309">
        <f>'Imp-Exp7-CHN'!E$236/1000</f>
        <v>0</v>
      </c>
      <c r="J89" s="309">
        <f>'Imp-Exp7-CHN'!F$236/1000</f>
        <v>0</v>
      </c>
      <c r="K89" s="309">
        <f>'Imp-Exp7-CHN'!G$236/1000</f>
        <v>0</v>
      </c>
    </row>
    <row r="90" spans="2:11" x14ac:dyDescent="0.2">
      <c r="C90" s="214">
        <f>C57</f>
        <v>0</v>
      </c>
      <c r="D90" s="214" t="s">
        <v>793</v>
      </c>
      <c r="F90" s="309">
        <f>'Imp-Exp8-CHN'!E$235</f>
        <v>0</v>
      </c>
      <c r="G90" s="309">
        <f>'Imp-Exp8-CHN'!F$235</f>
        <v>0</v>
      </c>
      <c r="H90" s="309">
        <f>'Imp-Exp8-CHN'!G$235</f>
        <v>0</v>
      </c>
      <c r="I90" s="309">
        <f>'Imp-Exp8-CHN'!E$236/1000</f>
        <v>0</v>
      </c>
      <c r="J90" s="309">
        <f>'Imp-Exp8-CHN'!F$236/1000</f>
        <v>0</v>
      </c>
      <c r="K90" s="309">
        <f>'Imp-Exp8-CHN'!G$236/1000</f>
        <v>0</v>
      </c>
    </row>
    <row r="91" spans="2:11" x14ac:dyDescent="0.2">
      <c r="C91" s="214">
        <f>C61</f>
        <v>0</v>
      </c>
      <c r="D91" s="214" t="s">
        <v>794</v>
      </c>
      <c r="F91" s="309">
        <f>'Imp-Exp9-CHN'!E$235</f>
        <v>0</v>
      </c>
      <c r="G91" s="309">
        <f>'Imp-Exp9-CHN'!F$235</f>
        <v>0</v>
      </c>
      <c r="H91" s="309">
        <f>'Imp-Exp9-CHN'!G$235</f>
        <v>0</v>
      </c>
      <c r="I91" s="309">
        <f>'Imp-Exp9-CHN'!E$236/1000</f>
        <v>0</v>
      </c>
      <c r="J91" s="309">
        <f>'Imp-Exp9-CHN'!F$236/1000</f>
        <v>0</v>
      </c>
      <c r="K91" s="309">
        <f>'Imp-Exp9-CHN'!G$236/1000</f>
        <v>0</v>
      </c>
    </row>
    <row r="92" spans="2:11" ht="12.75" thickBot="1" x14ac:dyDescent="0.25">
      <c r="C92" s="214">
        <f>C65</f>
        <v>0</v>
      </c>
      <c r="D92" s="214" t="s">
        <v>795</v>
      </c>
      <c r="F92" s="309">
        <f>'Imp-Exp10-CHN'!E$235</f>
        <v>0</v>
      </c>
      <c r="G92" s="309">
        <f>'Imp-Exp10-CHN'!F$235</f>
        <v>0</v>
      </c>
      <c r="H92" s="309">
        <f>'Imp-Exp10-CHN'!G$235</f>
        <v>0</v>
      </c>
      <c r="I92" s="309">
        <f>'Imp-Exp10-CHN'!E$236/1000</f>
        <v>0</v>
      </c>
      <c r="J92" s="309">
        <f>'Imp-Exp10-CHN'!F$236/1000</f>
        <v>0</v>
      </c>
      <c r="K92" s="309">
        <f>'Imp-Exp10-CHN'!G$236/1000</f>
        <v>0</v>
      </c>
    </row>
    <row r="93" spans="2:11" x14ac:dyDescent="0.2">
      <c r="D93" s="264" t="s">
        <v>624</v>
      </c>
      <c r="E93" s="260"/>
      <c r="F93" s="311">
        <f>SUM(F83:F92)</f>
        <v>0</v>
      </c>
      <c r="G93" s="311">
        <f t="shared" ref="G93:K93" si="40">SUM(G83:G92)</f>
        <v>0</v>
      </c>
      <c r="H93" s="311">
        <f t="shared" si="40"/>
        <v>0</v>
      </c>
      <c r="I93" s="311">
        <f t="shared" si="40"/>
        <v>0</v>
      </c>
      <c r="J93" s="311">
        <f t="shared" si="40"/>
        <v>0</v>
      </c>
      <c r="K93" s="311">
        <f t="shared" si="40"/>
        <v>0</v>
      </c>
    </row>
    <row r="94" spans="2:11" x14ac:dyDescent="0.2">
      <c r="D94" s="221"/>
      <c r="F94" s="312">
        <f>SUM(Begin:End!E$235)</f>
        <v>0</v>
      </c>
      <c r="G94" s="312">
        <f>SUM(Begin:End!F$235)</f>
        <v>0</v>
      </c>
      <c r="H94" s="312">
        <f>SUM(Begin:End!G$235)</f>
        <v>0</v>
      </c>
      <c r="I94" s="312">
        <f>SUM(Begin:End!E$236)</f>
        <v>0</v>
      </c>
      <c r="J94" s="312">
        <f>SUM(Begin:End!F$236)</f>
        <v>0</v>
      </c>
      <c r="K94" s="312">
        <f>SUM(Begin:End!G$236)</f>
        <v>0</v>
      </c>
    </row>
    <row r="95" spans="2:11" ht="12.75" thickBot="1" x14ac:dyDescent="0.25">
      <c r="D95" s="226"/>
      <c r="E95" s="227"/>
      <c r="F95" s="265" t="b">
        <f t="shared" ref="F95:K95" si="41">F93=F94</f>
        <v>1</v>
      </c>
      <c r="G95" s="265" t="b">
        <f t="shared" si="41"/>
        <v>1</v>
      </c>
      <c r="H95" s="265" t="b">
        <f t="shared" si="41"/>
        <v>1</v>
      </c>
      <c r="I95" s="265" t="b">
        <f t="shared" si="41"/>
        <v>1</v>
      </c>
      <c r="J95" s="265" t="b">
        <f t="shared" si="41"/>
        <v>1</v>
      </c>
      <c r="K95" s="364" t="b">
        <f t="shared" si="41"/>
        <v>1</v>
      </c>
    </row>
    <row r="97" spans="2:22" ht="27" thickBot="1" x14ac:dyDescent="0.45">
      <c r="B97" s="313" t="s">
        <v>675</v>
      </c>
      <c r="F97" s="828" t="s">
        <v>610</v>
      </c>
      <c r="G97" s="828"/>
      <c r="H97" s="828"/>
      <c r="I97" s="828"/>
      <c r="J97" s="828"/>
      <c r="K97" s="259" t="s">
        <v>611</v>
      </c>
    </row>
    <row r="98" spans="2:22" x14ac:dyDescent="0.2">
      <c r="B98" s="829" t="s">
        <v>623</v>
      </c>
      <c r="C98" s="830"/>
      <c r="D98" s="830"/>
      <c r="E98" s="260"/>
      <c r="F98" s="230">
        <f>F27</f>
        <v>2023</v>
      </c>
      <c r="G98" s="230">
        <f>G27</f>
        <v>2024</v>
      </c>
      <c r="H98" s="230">
        <f>H27</f>
        <v>2025</v>
      </c>
      <c r="I98" s="230" t="str">
        <f>I27</f>
        <v>I-2025</v>
      </c>
      <c r="J98" s="230" t="str">
        <f>J27</f>
        <v>I-2026</v>
      </c>
      <c r="K98" s="230">
        <f t="shared" ref="K98:T98" si="42">F98</f>
        <v>2023</v>
      </c>
      <c r="L98" s="230">
        <f t="shared" si="42"/>
        <v>2024</v>
      </c>
      <c r="M98" s="230">
        <f t="shared" si="42"/>
        <v>2025</v>
      </c>
      <c r="N98" s="230" t="str">
        <f t="shared" si="42"/>
        <v>I-2025</v>
      </c>
      <c r="O98" s="230" t="str">
        <f t="shared" si="42"/>
        <v>I-2026</v>
      </c>
      <c r="P98" s="230">
        <f t="shared" si="42"/>
        <v>2023</v>
      </c>
      <c r="Q98" s="230">
        <f t="shared" si="42"/>
        <v>2024</v>
      </c>
      <c r="R98" s="230">
        <f t="shared" si="42"/>
        <v>2025</v>
      </c>
      <c r="S98" s="230" t="str">
        <f t="shared" si="42"/>
        <v>I-2025</v>
      </c>
      <c r="T98" s="231" t="str">
        <f t="shared" si="42"/>
        <v>I-2026</v>
      </c>
    </row>
    <row r="99" spans="2:22" x14ac:dyDescent="0.2">
      <c r="B99" s="831"/>
      <c r="C99" s="832"/>
      <c r="D99" s="832"/>
      <c r="E99" s="222"/>
      <c r="F99" s="261" t="str">
        <f t="shared" ref="F99:O99" si="43">G28</f>
        <v>VOL</v>
      </c>
      <c r="G99" s="261" t="str">
        <f t="shared" si="43"/>
        <v>VOL</v>
      </c>
      <c r="H99" s="261" t="str">
        <f t="shared" si="43"/>
        <v>VOL</v>
      </c>
      <c r="I99" s="261" t="str">
        <f t="shared" si="43"/>
        <v>VOL</v>
      </c>
      <c r="J99" s="261" t="str">
        <f t="shared" si="43"/>
        <v>VOL</v>
      </c>
      <c r="K99" s="261" t="str">
        <f t="shared" si="43"/>
        <v>VAL/1000</v>
      </c>
      <c r="L99" s="261" t="str">
        <f t="shared" si="43"/>
        <v>VAL/1000</v>
      </c>
      <c r="M99" s="261" t="str">
        <f t="shared" si="43"/>
        <v>VAL/1000</v>
      </c>
      <c r="N99" s="261" t="str">
        <f t="shared" si="43"/>
        <v>VAL/1000</v>
      </c>
      <c r="O99" s="261" t="str">
        <f t="shared" si="43"/>
        <v>VAL/1000</v>
      </c>
      <c r="P99" s="262" t="str">
        <f>R28</f>
        <v>UV</v>
      </c>
      <c r="Q99" s="262" t="str">
        <f>S28</f>
        <v>UV</v>
      </c>
      <c r="R99" s="262" t="str">
        <f>T28</f>
        <v>UV</v>
      </c>
      <c r="S99" s="262" t="str">
        <f>U28</f>
        <v>UV</v>
      </c>
      <c r="T99" s="263" t="str">
        <f>V28</f>
        <v>UV</v>
      </c>
      <c r="U99" s="259"/>
      <c r="V99" s="259"/>
    </row>
    <row r="100" spans="2:22" ht="12.75" thickBot="1" x14ac:dyDescent="0.25">
      <c r="B100" s="226"/>
      <c r="C100" s="227"/>
      <c r="D100" s="227"/>
      <c r="E100" s="227"/>
      <c r="F100" s="254">
        <f>'Invent-Stock'!G38</f>
        <v>0</v>
      </c>
      <c r="G100" s="254">
        <f>'Invent-Stock'!H38</f>
        <v>0</v>
      </c>
      <c r="H100" s="254">
        <f>'Invent-Stock'!I38</f>
        <v>0</v>
      </c>
      <c r="I100" s="254">
        <f>'Invent-Stock'!J38</f>
        <v>0</v>
      </c>
      <c r="J100" s="254">
        <f>'Invent-Stock'!K38</f>
        <v>0</v>
      </c>
      <c r="K100" s="254">
        <f>'Invent-Stock'!G39/1000</f>
        <v>0</v>
      </c>
      <c r="L100" s="254">
        <f>'Invent-Stock'!H39/1000</f>
        <v>0</v>
      </c>
      <c r="M100" s="254">
        <f>'Invent-Stock'!I39/1000</f>
        <v>0</v>
      </c>
      <c r="N100" s="254">
        <f>'Invent-Stock'!J39/1000</f>
        <v>0</v>
      </c>
      <c r="O100" s="254">
        <f>'Invent-Stock'!K39/1000</f>
        <v>0</v>
      </c>
      <c r="P100" s="254">
        <f>(IF(ISERROR(K100/F100),0,K100/F100))*1000</f>
        <v>0</v>
      </c>
      <c r="Q100" s="254">
        <f>(IF(ISERROR(L100/G100),0,L100/G100))*1000</f>
        <v>0</v>
      </c>
      <c r="R100" s="254">
        <f>(IF(ISERROR(M100/H100),0,M100/H100))*1000</f>
        <v>0</v>
      </c>
      <c r="S100" s="254">
        <f>(IF(ISERROR(N100/I100),0,N100/I100))*1000</f>
        <v>0</v>
      </c>
      <c r="T100" s="255">
        <f>(IF(ISERROR(O100/J100),0,O100/J100))*1000</f>
        <v>0</v>
      </c>
    </row>
    <row r="101" spans="2:22" ht="12.75" thickBot="1" x14ac:dyDescent="0.25"/>
    <row r="102" spans="2:22" x14ac:dyDescent="0.2">
      <c r="B102" s="264"/>
      <c r="C102" s="260"/>
      <c r="D102" s="260"/>
      <c r="E102" s="260"/>
      <c r="F102" s="230">
        <v>2023</v>
      </c>
      <c r="G102" s="230">
        <v>2024</v>
      </c>
      <c r="H102" s="230">
        <v>2025</v>
      </c>
      <c r="I102" s="230" t="s">
        <v>613</v>
      </c>
      <c r="J102" s="230" t="s">
        <v>614</v>
      </c>
      <c r="K102" s="230" t="s">
        <v>668</v>
      </c>
      <c r="L102" s="230">
        <f t="shared" ref="L102:Q102" si="44">F102</f>
        <v>2023</v>
      </c>
      <c r="M102" s="230">
        <f t="shared" si="44"/>
        <v>2024</v>
      </c>
      <c r="N102" s="230">
        <f t="shared" si="44"/>
        <v>2025</v>
      </c>
      <c r="O102" s="230" t="str">
        <f t="shared" si="44"/>
        <v>I-2025</v>
      </c>
      <c r="P102" s="230" t="str">
        <f t="shared" si="44"/>
        <v>I-2026</v>
      </c>
      <c r="Q102" s="231" t="str">
        <f t="shared" si="44"/>
        <v>POID/POIS</v>
      </c>
    </row>
    <row r="103" spans="2:22" x14ac:dyDescent="0.2">
      <c r="B103" s="221" t="s">
        <v>624</v>
      </c>
      <c r="D103" s="214" t="s">
        <v>89</v>
      </c>
      <c r="F103" s="247">
        <f>SUMIFS(F$29:F$76,$D$29:$D$76,$D$24)</f>
        <v>0</v>
      </c>
      <c r="G103" s="247">
        <f t="shared" ref="G103:Q103" si="45">SUMIFS(G$33:G$76,$D$33:$D$76,$D$24)</f>
        <v>0</v>
      </c>
      <c r="H103" s="247">
        <f t="shared" si="45"/>
        <v>0</v>
      </c>
      <c r="I103" s="247">
        <f t="shared" si="45"/>
        <v>0</v>
      </c>
      <c r="J103" s="247">
        <f t="shared" si="45"/>
        <v>0</v>
      </c>
      <c r="K103" s="247">
        <f t="shared" si="45"/>
        <v>0</v>
      </c>
      <c r="L103" s="247">
        <f t="shared" si="45"/>
        <v>0</v>
      </c>
      <c r="M103" s="247">
        <f t="shared" si="45"/>
        <v>0</v>
      </c>
      <c r="N103" s="247">
        <f t="shared" si="45"/>
        <v>0</v>
      </c>
      <c r="O103" s="247">
        <f t="shared" si="45"/>
        <v>0</v>
      </c>
      <c r="P103" s="247">
        <f t="shared" si="45"/>
        <v>0</v>
      </c>
      <c r="Q103" s="248">
        <f t="shared" si="45"/>
        <v>0</v>
      </c>
      <c r="R103" s="247"/>
      <c r="S103" s="244"/>
      <c r="T103" s="244"/>
    </row>
    <row r="104" spans="2:22" x14ac:dyDescent="0.2">
      <c r="B104" s="221"/>
      <c r="F104" s="247">
        <f>SUM(Begin:End!G26)</f>
        <v>0</v>
      </c>
      <c r="G104" s="247">
        <f>SUM(Begin:End!H26)</f>
        <v>0</v>
      </c>
      <c r="H104" s="247">
        <f>SUM(Begin:End!I26)</f>
        <v>0</v>
      </c>
      <c r="I104" s="247">
        <f>SUM(Begin:End!J26)</f>
        <v>0</v>
      </c>
      <c r="J104" s="247">
        <f>SUM(Begin:End!K26)</f>
        <v>0</v>
      </c>
      <c r="K104" s="247">
        <f>SUM(Begin:End!F237)</f>
        <v>0</v>
      </c>
      <c r="L104" s="247">
        <f>SUM(Begin:End!G27)/1000</f>
        <v>0</v>
      </c>
      <c r="M104" s="247">
        <f>SUM(Begin:End!H27)/1000</f>
        <v>0</v>
      </c>
      <c r="N104" s="247">
        <f>SUM(Begin:End!I27)/1000</f>
        <v>0</v>
      </c>
      <c r="O104" s="247">
        <f>SUM(Begin:End!J27)/1000</f>
        <v>0</v>
      </c>
      <c r="P104" s="247">
        <f>SUM(Begin:End!K27)/1000</f>
        <v>0</v>
      </c>
      <c r="Q104" s="248">
        <f>SUM(Begin:End!F238)/1000</f>
        <v>0</v>
      </c>
      <c r="R104" s="247"/>
      <c r="S104" s="244"/>
      <c r="T104" s="244"/>
    </row>
    <row r="105" spans="2:22" x14ac:dyDescent="0.2">
      <c r="B105" s="221"/>
      <c r="F105" s="250" t="b">
        <f>F103=F104</f>
        <v>1</v>
      </c>
      <c r="G105" s="250" t="b">
        <f t="shared" ref="G105:Q105" si="46">G103=G104</f>
        <v>1</v>
      </c>
      <c r="H105" s="250" t="b">
        <f t="shared" si="46"/>
        <v>1</v>
      </c>
      <c r="I105" s="250" t="b">
        <f t="shared" si="46"/>
        <v>1</v>
      </c>
      <c r="J105" s="250" t="b">
        <f t="shared" si="46"/>
        <v>1</v>
      </c>
      <c r="K105" s="250" t="b">
        <f t="shared" si="46"/>
        <v>1</v>
      </c>
      <c r="L105" s="250" t="b">
        <f t="shared" si="46"/>
        <v>1</v>
      </c>
      <c r="M105" s="250" t="b">
        <f t="shared" si="46"/>
        <v>1</v>
      </c>
      <c r="N105" s="250" t="b">
        <f t="shared" si="46"/>
        <v>1</v>
      </c>
      <c r="O105" s="250" t="b">
        <f t="shared" si="46"/>
        <v>1</v>
      </c>
      <c r="P105" s="250" t="b">
        <f t="shared" si="46"/>
        <v>1</v>
      </c>
      <c r="Q105" s="251" t="b">
        <f t="shared" si="46"/>
        <v>1</v>
      </c>
      <c r="R105" s="250"/>
      <c r="S105" s="250"/>
      <c r="T105" s="250"/>
      <c r="U105" s="244"/>
    </row>
    <row r="114" spans="24:24" x14ac:dyDescent="0.2">
      <c r="X114" s="223"/>
    </row>
  </sheetData>
  <sheetProtection algorithmName="SHA-512" hashValue="qedh+1QIrDmxKHM6Q1tX3HEwr4p3PpwD3EfJnU8X4K10iddM5SeXHYyLuiMtE+0szSsCQx61cOMqOfQZvkiX8A==" saltValue="7CiOhxEnT+SyjYvGq3YVdg==" spinCount="100000" sheet="1" objects="1" scenarios="1" selectLockedCells="1"/>
  <mergeCells count="10">
    <mergeCell ref="F97:J97"/>
    <mergeCell ref="B98:D98"/>
    <mergeCell ref="B99:D99"/>
    <mergeCell ref="B1:C1"/>
    <mergeCell ref="B14:D14"/>
    <mergeCell ref="F25:Q25"/>
    <mergeCell ref="B27:D27"/>
    <mergeCell ref="B80:D80"/>
    <mergeCell ref="F80:H80"/>
    <mergeCell ref="I80:K80"/>
  </mergeCells>
  <phoneticPr fontId="42" type="noConversion"/>
  <conditionalFormatting sqref="D3:D24">
    <cfRule type="containsText" dxfId="7" priority="1" operator="containsText" text="Don't">
      <formula>NOT(ISERROR(SEARCH("Don't",D3)))</formula>
    </cfRule>
    <cfRule type="containsText" dxfId="6" priority="2" operator="containsText" text="Copy">
      <formula>NOT(ISERROR(SEARCH("Copy",D3)))</formula>
    </cfRule>
  </conditionalFormatting>
  <conditionalFormatting sqref="F95:K95 F103:R105 S105:T105">
    <cfRule type="containsText" dxfId="5" priority="3" operator="containsText" text="FALSE">
      <formula>NOT(ISERROR(SEARCH("FALSE",F95)))</formula>
    </cfRule>
    <cfRule type="containsText" dxfId="4" priority="4" operator="containsText" text="TRUE">
      <formula>NOT(ISERROR(SEARCH("TRUE",F95)))</formula>
    </cfRule>
  </conditionalFormatting>
  <dataValidations count="2">
    <dataValidation type="list" allowBlank="1" showInputMessage="1" showErrorMessage="1" sqref="E24:F24" xr:uid="{97830515-E613-484E-880C-B32F0883A25B}">
      <formula1>#REF!</formula1>
    </dataValidation>
    <dataValidation type="list" allowBlank="1" showInputMessage="1" showErrorMessage="1" sqref="D29:D76" xr:uid="{2716E26C-B158-4943-B62D-97824CE1109B}">
      <formula1>$N$1:$N$14</formula1>
    </dataValidation>
  </dataValidation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34FBD-15B3-4D21-B9EC-FCC059293FE7}">
  <sheetPr>
    <tabColor rgb="FFFFC000"/>
  </sheetPr>
  <dimension ref="A1:AC299"/>
  <sheetViews>
    <sheetView workbookViewId="0">
      <selection activeCell="B8" sqref="B8"/>
    </sheetView>
  </sheetViews>
  <sheetFormatPr defaultRowHeight="15" x14ac:dyDescent="0.25"/>
  <cols>
    <col min="1" max="1" width="35.42578125" customWidth="1"/>
    <col min="2" max="2" width="32.28515625" bestFit="1" customWidth="1"/>
    <col min="3" max="3" width="11.7109375" bestFit="1" customWidth="1"/>
    <col min="4" max="4" width="12.140625" bestFit="1" customWidth="1"/>
    <col min="5" max="5" width="39.28515625" bestFit="1" customWidth="1"/>
    <col min="6" max="6" width="10.42578125" bestFit="1" customWidth="1"/>
    <col min="7" max="7" width="10.28515625" customWidth="1"/>
    <col min="8" max="8" width="11.28515625" bestFit="1" customWidth="1"/>
    <col min="9" max="9" width="10.28515625" bestFit="1" customWidth="1"/>
    <col min="10" max="10" width="11.42578125" bestFit="1" customWidth="1"/>
    <col min="11" max="13" width="11.28515625" bestFit="1" customWidth="1"/>
    <col min="14" max="14" width="10.140625" bestFit="1" customWidth="1"/>
    <col min="15" max="15" width="12.28515625" bestFit="1" customWidth="1"/>
    <col min="16" max="16" width="12.28515625" customWidth="1"/>
    <col min="17" max="21" width="11.28515625" bestFit="1" customWidth="1"/>
    <col min="22" max="22" width="10.140625" bestFit="1" customWidth="1"/>
  </cols>
  <sheetData>
    <row r="1" spans="1:29" x14ac:dyDescent="0.25">
      <c r="A1" s="370" t="s">
        <v>756</v>
      </c>
      <c r="B1" s="371" t="s">
        <v>757</v>
      </c>
      <c r="C1" s="371" t="s">
        <v>758</v>
      </c>
      <c r="D1" s="371" t="s">
        <v>759</v>
      </c>
      <c r="E1" s="371" t="s">
        <v>760</v>
      </c>
      <c r="F1" s="372">
        <v>2023</v>
      </c>
      <c r="G1" s="372">
        <v>2024</v>
      </c>
      <c r="H1" s="372">
        <v>2025</v>
      </c>
      <c r="I1" s="373" t="s">
        <v>761</v>
      </c>
      <c r="J1" s="373" t="s">
        <v>907</v>
      </c>
      <c r="K1" s="372">
        <v>2023</v>
      </c>
      <c r="L1" s="372">
        <v>2024</v>
      </c>
      <c r="M1" s="372">
        <v>2025</v>
      </c>
      <c r="N1" s="373" t="s">
        <v>761</v>
      </c>
      <c r="O1" s="373" t="s">
        <v>907</v>
      </c>
    </row>
    <row r="2" spans="1:29" x14ac:dyDescent="0.25">
      <c r="A2" s="374">
        <f>Intro!E94</f>
        <v>0</v>
      </c>
      <c r="B2" s="375" t="s">
        <v>762</v>
      </c>
      <c r="C2" s="375" t="s">
        <v>763</v>
      </c>
      <c r="D2" s="375" t="s">
        <v>764</v>
      </c>
      <c r="E2" s="376" t="s">
        <v>765</v>
      </c>
      <c r="F2" s="377">
        <f>SUM(Begin:End!G$41)*K2</f>
        <v>0</v>
      </c>
      <c r="G2" s="377">
        <f>SUM(Begin:End!H$41)*L2</f>
        <v>0</v>
      </c>
      <c r="H2" s="377">
        <f>SUM(Begin:End!I$41)*M2</f>
        <v>0</v>
      </c>
      <c r="I2" s="377">
        <f>SUM(Begin:End!J$41)*N2</f>
        <v>0</v>
      </c>
      <c r="J2" s="377">
        <f>SUM(Begin:End!K$41)*O2</f>
        <v>0</v>
      </c>
      <c r="K2" s="378">
        <f>Pro!G105/100</f>
        <v>0</v>
      </c>
      <c r="L2" s="378">
        <f>Pro!H105/100</f>
        <v>0</v>
      </c>
      <c r="M2" s="378">
        <f>Pro!I105/100</f>
        <v>0</v>
      </c>
      <c r="N2" s="378">
        <f>Pro!J105/100</f>
        <v>0</v>
      </c>
      <c r="O2" s="378">
        <f>Pro!K105/100</f>
        <v>0</v>
      </c>
    </row>
    <row r="3" spans="1:29" x14ac:dyDescent="0.25">
      <c r="A3" s="379">
        <f>A2</f>
        <v>0</v>
      </c>
      <c r="B3" s="380" t="s">
        <v>762</v>
      </c>
      <c r="C3" s="380" t="s">
        <v>763</v>
      </c>
      <c r="D3" s="380" t="s">
        <v>766</v>
      </c>
      <c r="E3" s="381" t="s">
        <v>767</v>
      </c>
      <c r="F3" s="377">
        <f>SUM(Begin:End!G$41)*K3</f>
        <v>0</v>
      </c>
      <c r="G3" s="377">
        <f>SUM(Begin:End!H$41)*L3</f>
        <v>0</v>
      </c>
      <c r="H3" s="377">
        <f>SUM(Begin:End!I$41)*M3</f>
        <v>0</v>
      </c>
      <c r="I3" s="377">
        <f>SUM(Begin:End!J$41)*N3</f>
        <v>0</v>
      </c>
      <c r="J3" s="377">
        <f>SUM(Begin:End!K$41)*O3</f>
        <v>0</v>
      </c>
      <c r="K3" s="378">
        <f>Pro!G106/100</f>
        <v>0</v>
      </c>
      <c r="L3" s="378">
        <f>Pro!H106/100</f>
        <v>0</v>
      </c>
      <c r="M3" s="378">
        <f>Pro!I106/100</f>
        <v>0</v>
      </c>
      <c r="N3" s="378">
        <f>Pro!J106/100</f>
        <v>0</v>
      </c>
      <c r="O3" s="378">
        <f>Pro!K106/100</f>
        <v>0</v>
      </c>
    </row>
    <row r="4" spans="1:29" x14ac:dyDescent="0.25">
      <c r="A4" s="379">
        <f>A3</f>
        <v>0</v>
      </c>
      <c r="B4" s="380" t="s">
        <v>762</v>
      </c>
      <c r="C4" s="380" t="s">
        <v>763</v>
      </c>
      <c r="D4" s="380" t="s">
        <v>768</v>
      </c>
      <c r="E4" s="381" t="s">
        <v>769</v>
      </c>
      <c r="F4" s="377">
        <f>SUM(Begin:End!G$41)*K4</f>
        <v>0</v>
      </c>
      <c r="G4" s="377">
        <f>SUM(Begin:End!H$41)*L4</f>
        <v>0</v>
      </c>
      <c r="H4" s="377">
        <f>SUM(Begin:End!I$41)*M4</f>
        <v>0</v>
      </c>
      <c r="I4" s="377">
        <f>SUM(Begin:End!J$41)*N4</f>
        <v>0</v>
      </c>
      <c r="J4" s="377">
        <f>SUM(Begin:End!K$41)*O4</f>
        <v>0</v>
      </c>
      <c r="K4" s="378">
        <f>Pro!G107/100</f>
        <v>0</v>
      </c>
      <c r="L4" s="378">
        <f>Pro!H107/100</f>
        <v>0</v>
      </c>
      <c r="M4" s="378">
        <f>Pro!I107/100</f>
        <v>0</v>
      </c>
      <c r="N4" s="378">
        <f>Pro!J107/100</f>
        <v>0</v>
      </c>
      <c r="O4" s="378">
        <f>Pro!K107/100</f>
        <v>0</v>
      </c>
    </row>
    <row r="5" spans="1:29" x14ac:dyDescent="0.25">
      <c r="A5" s="379">
        <f>A4</f>
        <v>0</v>
      </c>
      <c r="B5" s="380" t="s">
        <v>762</v>
      </c>
      <c r="C5" s="380" t="s">
        <v>763</v>
      </c>
      <c r="D5" s="380" t="s">
        <v>770</v>
      </c>
      <c r="E5" s="381" t="s">
        <v>771</v>
      </c>
      <c r="F5" s="377">
        <f>SUM(Begin:End!G$41)*K5</f>
        <v>0</v>
      </c>
      <c r="G5" s="377">
        <f>SUM(Begin:End!H$41)*L5</f>
        <v>0</v>
      </c>
      <c r="H5" s="377">
        <f>SUM(Begin:End!I$41)*M5</f>
        <v>0</v>
      </c>
      <c r="I5" s="377">
        <f>SUM(Begin:End!J$41)*N5</f>
        <v>0</v>
      </c>
      <c r="J5" s="377">
        <f>SUM(Begin:End!K$41)*O5</f>
        <v>0</v>
      </c>
      <c r="K5" s="378">
        <f>Pro!G108/100</f>
        <v>0</v>
      </c>
      <c r="L5" s="378">
        <f>Pro!H108/100</f>
        <v>0</v>
      </c>
      <c r="M5" s="378">
        <f>Pro!I108/100</f>
        <v>0</v>
      </c>
      <c r="N5" s="378">
        <f>Pro!J108/100</f>
        <v>0</v>
      </c>
      <c r="O5" s="378">
        <f>Pro!K108/100</f>
        <v>0</v>
      </c>
    </row>
    <row r="6" spans="1:29" x14ac:dyDescent="0.25">
      <c r="A6" s="379">
        <f>A5</f>
        <v>0</v>
      </c>
      <c r="B6" s="380" t="s">
        <v>762</v>
      </c>
      <c r="C6" s="380" t="s">
        <v>763</v>
      </c>
      <c r="D6" s="380" t="s">
        <v>772</v>
      </c>
      <c r="E6" s="381" t="s">
        <v>773</v>
      </c>
      <c r="F6" s="377">
        <f>SUM(Begin:End!G$41)*K6</f>
        <v>0</v>
      </c>
      <c r="G6" s="377">
        <f>SUM(Begin:End!H$41)*L6</f>
        <v>0</v>
      </c>
      <c r="H6" s="377">
        <f>SUM(Begin:End!I$41)*M6</f>
        <v>0</v>
      </c>
      <c r="I6" s="377">
        <f>SUM(Begin:End!J$41)*N6</f>
        <v>0</v>
      </c>
      <c r="J6" s="377">
        <f>SUM(Begin:End!K$41)*O6</f>
        <v>0</v>
      </c>
      <c r="K6" s="378">
        <f>Pro!G109/100</f>
        <v>0</v>
      </c>
      <c r="L6" s="378">
        <f>Pro!H109/100</f>
        <v>0</v>
      </c>
      <c r="M6" s="378">
        <f>Pro!I109/100</f>
        <v>0</v>
      </c>
      <c r="N6" s="378">
        <f>Pro!J109/100</f>
        <v>0</v>
      </c>
      <c r="O6" s="378">
        <f>Pro!K109/100</f>
        <v>0</v>
      </c>
    </row>
    <row r="7" spans="1:29" ht="15.75" thickBot="1" x14ac:dyDescent="0.3">
      <c r="E7" s="316" t="s">
        <v>214</v>
      </c>
      <c r="F7">
        <f>Pro!G110</f>
        <v>100</v>
      </c>
      <c r="G7">
        <f>Pro!H110</f>
        <v>100</v>
      </c>
      <c r="H7">
        <f>Pro!I110</f>
        <v>100</v>
      </c>
      <c r="I7">
        <f>Pro!J110</f>
        <v>100</v>
      </c>
      <c r="J7">
        <f>Pro!K110</f>
        <v>100</v>
      </c>
    </row>
    <row r="8" spans="1:29" ht="15.75" thickBot="1" x14ac:dyDescent="0.3">
      <c r="F8" s="365"/>
    </row>
    <row r="9" spans="1:29" ht="15.75" thickBot="1" x14ac:dyDescent="0.3">
      <c r="B9" s="842"/>
      <c r="C9" s="842"/>
      <c r="D9" s="842"/>
      <c r="F9" s="322" t="s">
        <v>601</v>
      </c>
      <c r="G9" s="323"/>
      <c r="H9" s="323"/>
      <c r="I9" s="323"/>
      <c r="J9" s="323"/>
      <c r="K9" s="323"/>
      <c r="L9" s="324"/>
      <c r="M9" s="324"/>
      <c r="N9" s="324"/>
      <c r="O9" s="324"/>
      <c r="P9" s="324"/>
      <c r="Q9" s="324"/>
      <c r="R9" s="324"/>
      <c r="S9" s="324"/>
      <c r="T9" s="324"/>
      <c r="U9" s="324"/>
      <c r="V9" s="843" t="s">
        <v>667</v>
      </c>
      <c r="W9" s="843"/>
      <c r="X9" s="843"/>
      <c r="Y9" s="843"/>
      <c r="Z9" s="843"/>
      <c r="AA9" s="843"/>
      <c r="AB9" s="843"/>
      <c r="AC9" s="844"/>
    </row>
    <row r="10" spans="1:29" ht="40.5" customHeight="1" x14ac:dyDescent="0.25">
      <c r="B10" s="840" t="s">
        <v>676</v>
      </c>
      <c r="C10" s="841"/>
      <c r="D10" s="841"/>
      <c r="E10" s="841"/>
      <c r="F10" s="325" t="str">
        <f>'Imp-Exp1-CHN'!E91</f>
        <v>Q2 - 2024</v>
      </c>
      <c r="G10" s="326" t="str">
        <f>'Imp-Exp1-CHN'!F91</f>
        <v>Q3 - 2024</v>
      </c>
      <c r="H10" s="326" t="str">
        <f>'Imp-Exp1-CHN'!G91</f>
        <v>Q4 - 2024</v>
      </c>
      <c r="I10" s="326" t="str">
        <f>'Imp-Exp1-CHN'!H91</f>
        <v>Q1 - 2025</v>
      </c>
      <c r="J10" s="326" t="str">
        <f>'Imp-Exp1-CHN'!I91</f>
        <v>Q2 - 2025</v>
      </c>
      <c r="K10" s="326" t="str">
        <f>'Imp-Exp1-CHN'!J91</f>
        <v>Q3 - 2025</v>
      </c>
      <c r="L10" s="326" t="str">
        <f>'Imp-Exp1-CHN'!K91</f>
        <v>Q4 - 2025</v>
      </c>
      <c r="M10" s="326" t="str">
        <f>'Imp-Exp1-CHN'!L91</f>
        <v>Q1 - 2026</v>
      </c>
      <c r="N10" s="325" t="str">
        <f t="shared" ref="N10:AC10" si="0">F10</f>
        <v>Q2 - 2024</v>
      </c>
      <c r="O10" s="326" t="str">
        <f t="shared" si="0"/>
        <v>Q3 - 2024</v>
      </c>
      <c r="P10" s="326" t="str">
        <f t="shared" si="0"/>
        <v>Q4 - 2024</v>
      </c>
      <c r="Q10" s="326" t="str">
        <f t="shared" si="0"/>
        <v>Q1 - 2025</v>
      </c>
      <c r="R10" s="326" t="str">
        <f t="shared" si="0"/>
        <v>Q2 - 2025</v>
      </c>
      <c r="S10" s="326" t="str">
        <f t="shared" si="0"/>
        <v>Q3 - 2025</v>
      </c>
      <c r="T10" s="326" t="str">
        <f t="shared" si="0"/>
        <v>Q4 - 2025</v>
      </c>
      <c r="U10" s="326" t="str">
        <f t="shared" si="0"/>
        <v>Q1 - 2026</v>
      </c>
      <c r="V10" s="327" t="str">
        <f t="shared" si="0"/>
        <v>Q2 - 2024</v>
      </c>
      <c r="W10" s="328" t="str">
        <f t="shared" si="0"/>
        <v>Q3 - 2024</v>
      </c>
      <c r="X10" s="328" t="str">
        <f t="shared" si="0"/>
        <v>Q4 - 2024</v>
      </c>
      <c r="Y10" s="328" t="str">
        <f t="shared" si="0"/>
        <v>Q1 - 2025</v>
      </c>
      <c r="Z10" s="328" t="str">
        <f t="shared" si="0"/>
        <v>Q2 - 2025</v>
      </c>
      <c r="AA10" s="328" t="str">
        <f t="shared" si="0"/>
        <v>Q3 - 2025</v>
      </c>
      <c r="AB10" s="328" t="str">
        <f t="shared" si="0"/>
        <v>Q4 - 2025</v>
      </c>
      <c r="AC10" s="329" t="str">
        <f t="shared" si="0"/>
        <v>Q1 - 2026</v>
      </c>
    </row>
    <row r="11" spans="1:29" ht="15.75" thickBot="1" x14ac:dyDescent="0.3">
      <c r="B11" s="330" t="s">
        <v>615</v>
      </c>
      <c r="C11" s="331" t="s">
        <v>666</v>
      </c>
      <c r="D11" s="331" t="s">
        <v>616</v>
      </c>
      <c r="E11" s="331" t="s">
        <v>677</v>
      </c>
      <c r="F11" s="332" t="s">
        <v>618</v>
      </c>
      <c r="G11" s="274" t="s">
        <v>618</v>
      </c>
      <c r="H11" s="274" t="s">
        <v>618</v>
      </c>
      <c r="I11" s="274" t="s">
        <v>618</v>
      </c>
      <c r="J11" s="274" t="s">
        <v>618</v>
      </c>
      <c r="K11" s="274" t="s">
        <v>618</v>
      </c>
      <c r="L11" s="274" t="s">
        <v>618</v>
      </c>
      <c r="M11" s="274" t="s">
        <v>618</v>
      </c>
      <c r="N11" s="332" t="s">
        <v>619</v>
      </c>
      <c r="O11" s="274" t="s">
        <v>619</v>
      </c>
      <c r="P11" s="274" t="str">
        <f>N11</f>
        <v>VAL/1000</v>
      </c>
      <c r="Q11" s="274" t="str">
        <f t="shared" ref="Q11:U11" si="1">P11</f>
        <v>VAL/1000</v>
      </c>
      <c r="R11" s="274" t="str">
        <f t="shared" si="1"/>
        <v>VAL/1000</v>
      </c>
      <c r="S11" s="274" t="str">
        <f t="shared" si="1"/>
        <v>VAL/1000</v>
      </c>
      <c r="T11" s="274" t="str">
        <f t="shared" si="1"/>
        <v>VAL/1000</v>
      </c>
      <c r="U11" s="274" t="str">
        <f t="shared" si="1"/>
        <v>VAL/1000</v>
      </c>
      <c r="V11" s="333" t="s">
        <v>620</v>
      </c>
      <c r="W11" s="273" t="s">
        <v>620</v>
      </c>
      <c r="X11" s="273" t="s">
        <v>620</v>
      </c>
      <c r="Y11" s="273" t="s">
        <v>620</v>
      </c>
      <c r="Z11" s="273" t="s">
        <v>620</v>
      </c>
      <c r="AA11" s="273" t="s">
        <v>620</v>
      </c>
      <c r="AB11" s="273" t="s">
        <v>620</v>
      </c>
      <c r="AC11" s="334" t="s">
        <v>620</v>
      </c>
    </row>
    <row r="12" spans="1:29" x14ac:dyDescent="0.25">
      <c r="A12" s="242" t="str">
        <f>IF(SUM(F12:U26)&gt;=0.01,"Copy","Don't")</f>
        <v>Don't</v>
      </c>
      <c r="B12" s="317" t="s">
        <v>662</v>
      </c>
      <c r="C12" s="335">
        <f>'Imp-Exp1-CHN'!G23</f>
        <v>0</v>
      </c>
      <c r="D12" s="335" t="s">
        <v>678</v>
      </c>
      <c r="E12" s="336" t="s">
        <v>679</v>
      </c>
      <c r="F12" s="337">
        <f>'Imp-Exp1-CHN'!E$94</f>
        <v>0</v>
      </c>
      <c r="G12" s="243">
        <f>'Imp-Exp1-CHN'!F$94</f>
        <v>0</v>
      </c>
      <c r="H12" s="243">
        <f>'Imp-Exp1-CHN'!G$94</f>
        <v>0</v>
      </c>
      <c r="I12" s="243">
        <f>'Imp-Exp1-CHN'!H$94</f>
        <v>0</v>
      </c>
      <c r="J12" s="243">
        <f>'Imp-Exp1-CHN'!I$94</f>
        <v>0</v>
      </c>
      <c r="K12" s="243">
        <f>'Imp-Exp1-CHN'!J$94</f>
        <v>0</v>
      </c>
      <c r="L12" s="243">
        <f>'Imp-Exp1-CHN'!K$94</f>
        <v>0</v>
      </c>
      <c r="M12" s="243">
        <f>'Imp-Exp1-CHN'!L$94</f>
        <v>0</v>
      </c>
      <c r="N12" s="337">
        <f>'Imp-Exp1-CHN'!E$95/1000</f>
        <v>0</v>
      </c>
      <c r="O12" s="243">
        <f>'Imp-Exp1-CHN'!F$95/1000</f>
        <v>0</v>
      </c>
      <c r="P12" s="243">
        <f>'Imp-Exp1-CHN'!G$95/1000</f>
        <v>0</v>
      </c>
      <c r="Q12" s="243">
        <f>'Imp-Exp1-CHN'!H$95/1000</f>
        <v>0</v>
      </c>
      <c r="R12" s="243">
        <f>'Imp-Exp1-CHN'!I$95/1000</f>
        <v>0</v>
      </c>
      <c r="S12" s="243">
        <f>'Imp-Exp1-CHN'!J$95/1000</f>
        <v>0</v>
      </c>
      <c r="T12" s="243">
        <f>'Imp-Exp1-CHN'!K$95/1000</f>
        <v>0</v>
      </c>
      <c r="U12" s="243">
        <f>'Imp-Exp1-CHN'!L$95/1000</f>
        <v>0</v>
      </c>
      <c r="V12" s="338">
        <f>(IF(ISERROR(N12/F12),0,N12/F12))*1000</f>
        <v>0</v>
      </c>
      <c r="W12" s="339">
        <f t="shared" ref="W12:AC26" si="2">(IF(ISERROR(O12/G12),0,O12/G12))*1000</f>
        <v>0</v>
      </c>
      <c r="X12" s="339">
        <f t="shared" si="2"/>
        <v>0</v>
      </c>
      <c r="Y12" s="339">
        <f t="shared" si="2"/>
        <v>0</v>
      </c>
      <c r="Z12" s="339">
        <f t="shared" si="2"/>
        <v>0</v>
      </c>
      <c r="AA12" s="339">
        <f t="shared" si="2"/>
        <v>0</v>
      </c>
      <c r="AB12" s="339">
        <f t="shared" si="2"/>
        <v>0</v>
      </c>
      <c r="AC12" s="340">
        <f t="shared" si="2"/>
        <v>0</v>
      </c>
    </row>
    <row r="13" spans="1:29" x14ac:dyDescent="0.25">
      <c r="A13" s="249" t="str">
        <f>A12</f>
        <v>Don't</v>
      </c>
      <c r="B13" s="314" t="str">
        <f>B12</f>
        <v>CHN</v>
      </c>
      <c r="C13">
        <f>C12</f>
        <v>0</v>
      </c>
      <c r="D13" t="str">
        <f>D12</f>
        <v>IMP</v>
      </c>
      <c r="E13" s="315" t="s">
        <v>680</v>
      </c>
      <c r="F13" s="337">
        <f>'Imp-Exp1-CHN'!E$99</f>
        <v>0</v>
      </c>
      <c r="G13" s="243">
        <f>'Imp-Exp1-CHN'!F$99</f>
        <v>0</v>
      </c>
      <c r="H13" s="243">
        <f>'Imp-Exp1-CHN'!G$99</f>
        <v>0</v>
      </c>
      <c r="I13" s="243">
        <f>'Imp-Exp1-CHN'!H$99</f>
        <v>0</v>
      </c>
      <c r="J13" s="243">
        <f>'Imp-Exp1-CHN'!I$99</f>
        <v>0</v>
      </c>
      <c r="K13" s="243">
        <f>'Imp-Exp1-CHN'!J$99</f>
        <v>0</v>
      </c>
      <c r="L13" s="243">
        <f>'Imp-Exp1-CHN'!K$99</f>
        <v>0</v>
      </c>
      <c r="M13" s="243">
        <f>'Imp-Exp1-CHN'!L$99</f>
        <v>0</v>
      </c>
      <c r="N13" s="337">
        <f>'Imp-Exp1-CHN'!E$100/1000</f>
        <v>0</v>
      </c>
      <c r="O13" s="243">
        <f>'Imp-Exp1-CHN'!F$100/1000</f>
        <v>0</v>
      </c>
      <c r="P13" s="243">
        <f>'Imp-Exp1-CHN'!G$100/1000</f>
        <v>0</v>
      </c>
      <c r="Q13" s="243">
        <f>'Imp-Exp1-CHN'!H$100/1000</f>
        <v>0</v>
      </c>
      <c r="R13" s="243">
        <f>'Imp-Exp1-CHN'!I$100/1000</f>
        <v>0</v>
      </c>
      <c r="S13" s="243">
        <f>'Imp-Exp1-CHN'!J$100/1000</f>
        <v>0</v>
      </c>
      <c r="T13" s="243">
        <f>'Imp-Exp1-CHN'!K$100/1000</f>
        <v>0</v>
      </c>
      <c r="U13" s="243">
        <f>'Imp-Exp1-CHN'!L$100/1000</f>
        <v>0</v>
      </c>
      <c r="V13" s="338">
        <f t="shared" ref="V13:AC29" si="3">(IF(ISERROR(N13/F13),0,N13/F13))*1000</f>
        <v>0</v>
      </c>
      <c r="W13" s="339">
        <f t="shared" si="2"/>
        <v>0</v>
      </c>
      <c r="X13" s="339">
        <f t="shared" si="2"/>
        <v>0</v>
      </c>
      <c r="Y13" s="339">
        <f t="shared" si="2"/>
        <v>0</v>
      </c>
      <c r="Z13" s="339">
        <f t="shared" si="2"/>
        <v>0</v>
      </c>
      <c r="AA13" s="339">
        <f t="shared" si="2"/>
        <v>0</v>
      </c>
      <c r="AB13" s="339">
        <f t="shared" si="2"/>
        <v>0</v>
      </c>
      <c r="AC13" s="340">
        <f t="shared" si="2"/>
        <v>0</v>
      </c>
    </row>
    <row r="14" spans="1:29" x14ac:dyDescent="0.25">
      <c r="A14" s="249" t="str">
        <f t="shared" ref="A14:D28" si="4">A13</f>
        <v>Don't</v>
      </c>
      <c r="B14" s="314" t="str">
        <f t="shared" si="4"/>
        <v>CHN</v>
      </c>
      <c r="C14">
        <f t="shared" si="4"/>
        <v>0</v>
      </c>
      <c r="D14" t="str">
        <f t="shared" si="4"/>
        <v>IMP</v>
      </c>
      <c r="E14" s="315" t="s">
        <v>681</v>
      </c>
      <c r="F14" s="337">
        <f>'Imp-Exp1-CHN'!E$104</f>
        <v>0</v>
      </c>
      <c r="G14" s="243">
        <f>'Imp-Exp1-CHN'!F$104</f>
        <v>0</v>
      </c>
      <c r="H14" s="243">
        <f>'Imp-Exp1-CHN'!G$104</f>
        <v>0</v>
      </c>
      <c r="I14" s="243">
        <f>'Imp-Exp1-CHN'!H$104</f>
        <v>0</v>
      </c>
      <c r="J14" s="243">
        <f>'Imp-Exp1-CHN'!I$104</f>
        <v>0</v>
      </c>
      <c r="K14" s="243">
        <f>'Imp-Exp1-CHN'!J$104</f>
        <v>0</v>
      </c>
      <c r="L14" s="243">
        <f>'Imp-Exp1-CHN'!K$104</f>
        <v>0</v>
      </c>
      <c r="M14" s="243">
        <f>'Imp-Exp1-CHN'!L$104</f>
        <v>0</v>
      </c>
      <c r="N14" s="337">
        <f>'Imp-Exp1-CHN'!E$105/1000</f>
        <v>0</v>
      </c>
      <c r="O14" s="243">
        <f>'Imp-Exp1-CHN'!F$105/1000</f>
        <v>0</v>
      </c>
      <c r="P14" s="243">
        <f>'Imp-Exp1-CHN'!G$105/1000</f>
        <v>0</v>
      </c>
      <c r="Q14" s="243">
        <f>'Imp-Exp1-CHN'!H$105/1000</f>
        <v>0</v>
      </c>
      <c r="R14" s="243">
        <f>'Imp-Exp1-CHN'!I$105/1000</f>
        <v>0</v>
      </c>
      <c r="S14" s="243">
        <f>'Imp-Exp1-CHN'!J$105/1000</f>
        <v>0</v>
      </c>
      <c r="T14" s="243">
        <f>'Imp-Exp1-CHN'!K$105/1000</f>
        <v>0</v>
      </c>
      <c r="U14" s="243">
        <f>'Imp-Exp1-CHN'!L$105/1000</f>
        <v>0</v>
      </c>
      <c r="V14" s="338">
        <f t="shared" si="3"/>
        <v>0</v>
      </c>
      <c r="W14" s="339">
        <f t="shared" si="2"/>
        <v>0</v>
      </c>
      <c r="X14" s="339">
        <f t="shared" si="2"/>
        <v>0</v>
      </c>
      <c r="Y14" s="339">
        <f t="shared" si="2"/>
        <v>0</v>
      </c>
      <c r="Z14" s="339">
        <f t="shared" si="2"/>
        <v>0</v>
      </c>
      <c r="AA14" s="339">
        <f t="shared" si="2"/>
        <v>0</v>
      </c>
      <c r="AB14" s="339">
        <f t="shared" si="2"/>
        <v>0</v>
      </c>
      <c r="AC14" s="340">
        <f t="shared" si="2"/>
        <v>0</v>
      </c>
    </row>
    <row r="15" spans="1:29" x14ac:dyDescent="0.25">
      <c r="A15" s="249" t="str">
        <f t="shared" si="4"/>
        <v>Don't</v>
      </c>
      <c r="B15" s="314" t="str">
        <f t="shared" si="4"/>
        <v>CHN</v>
      </c>
      <c r="C15">
        <f t="shared" si="4"/>
        <v>0</v>
      </c>
      <c r="D15" t="str">
        <f t="shared" si="4"/>
        <v>IMP</v>
      </c>
      <c r="E15" s="315" t="s">
        <v>682</v>
      </c>
      <c r="F15" s="337">
        <f>'Imp-Exp1-CHN'!E$109</f>
        <v>0</v>
      </c>
      <c r="G15" s="243">
        <f>'Imp-Exp1-CHN'!F$109</f>
        <v>0</v>
      </c>
      <c r="H15" s="243">
        <f>'Imp-Exp1-CHN'!G$109</f>
        <v>0</v>
      </c>
      <c r="I15" s="243">
        <f>'Imp-Exp1-CHN'!H$109</f>
        <v>0</v>
      </c>
      <c r="J15" s="243">
        <f>'Imp-Exp1-CHN'!I$109</f>
        <v>0</v>
      </c>
      <c r="K15" s="243">
        <f>'Imp-Exp1-CHN'!J$109</f>
        <v>0</v>
      </c>
      <c r="L15" s="243">
        <f>'Imp-Exp1-CHN'!K$109</f>
        <v>0</v>
      </c>
      <c r="M15" s="243">
        <f>'Imp-Exp1-CHN'!L$109</f>
        <v>0</v>
      </c>
      <c r="N15" s="337">
        <f>'Imp-Exp1-CHN'!E$110/1000</f>
        <v>0</v>
      </c>
      <c r="O15" s="243">
        <f>'Imp-Exp1-CHN'!F$110/1000</f>
        <v>0</v>
      </c>
      <c r="P15" s="243">
        <f>'Imp-Exp1-CHN'!G$110/1000</f>
        <v>0</v>
      </c>
      <c r="Q15" s="243">
        <f>'Imp-Exp1-CHN'!H$110/1000</f>
        <v>0</v>
      </c>
      <c r="R15" s="243">
        <f>'Imp-Exp1-CHN'!I$110/1000</f>
        <v>0</v>
      </c>
      <c r="S15" s="243">
        <f>'Imp-Exp1-CHN'!J$110/1000</f>
        <v>0</v>
      </c>
      <c r="T15" s="243">
        <f>'Imp-Exp1-CHN'!K$110/1000</f>
        <v>0</v>
      </c>
      <c r="U15" s="243">
        <f>'Imp-Exp1-CHN'!L$110/1000</f>
        <v>0</v>
      </c>
      <c r="V15" s="338">
        <f t="shared" si="3"/>
        <v>0</v>
      </c>
      <c r="W15" s="339">
        <f t="shared" si="2"/>
        <v>0</v>
      </c>
      <c r="X15" s="339">
        <f t="shared" si="2"/>
        <v>0</v>
      </c>
      <c r="Y15" s="339">
        <f t="shared" si="2"/>
        <v>0</v>
      </c>
      <c r="Z15" s="339">
        <f t="shared" si="2"/>
        <v>0</v>
      </c>
      <c r="AA15" s="339">
        <f t="shared" si="2"/>
        <v>0</v>
      </c>
      <c r="AB15" s="339">
        <f t="shared" si="2"/>
        <v>0</v>
      </c>
      <c r="AC15" s="340">
        <f t="shared" si="2"/>
        <v>0</v>
      </c>
    </row>
    <row r="16" spans="1:29" x14ac:dyDescent="0.25">
      <c r="A16" s="249" t="str">
        <f t="shared" si="4"/>
        <v>Don't</v>
      </c>
      <c r="B16" s="314" t="str">
        <f t="shared" si="4"/>
        <v>CHN</v>
      </c>
      <c r="C16">
        <f t="shared" si="4"/>
        <v>0</v>
      </c>
      <c r="D16" t="str">
        <f t="shared" si="4"/>
        <v>IMP</v>
      </c>
      <c r="E16" s="315" t="s">
        <v>683</v>
      </c>
      <c r="F16" s="337">
        <f>'Imp-Exp1-CHN'!E$114</f>
        <v>0</v>
      </c>
      <c r="G16" s="243">
        <f>'Imp-Exp1-CHN'!F$114</f>
        <v>0</v>
      </c>
      <c r="H16" s="243">
        <f>'Imp-Exp1-CHN'!G$114</f>
        <v>0</v>
      </c>
      <c r="I16" s="243">
        <f>'Imp-Exp1-CHN'!H$114</f>
        <v>0</v>
      </c>
      <c r="J16" s="243">
        <f>'Imp-Exp1-CHN'!I$114</f>
        <v>0</v>
      </c>
      <c r="K16" s="243">
        <f>'Imp-Exp1-CHN'!J$114</f>
        <v>0</v>
      </c>
      <c r="L16" s="243">
        <f>'Imp-Exp1-CHN'!K$114</f>
        <v>0</v>
      </c>
      <c r="M16" s="243">
        <f>'Imp-Exp1-CHN'!L$114</f>
        <v>0</v>
      </c>
      <c r="N16" s="337">
        <f>'Imp-Exp1-CHN'!E$115/1000</f>
        <v>0</v>
      </c>
      <c r="O16" s="243">
        <f>'Imp-Exp1-CHN'!F$115/1000</f>
        <v>0</v>
      </c>
      <c r="P16" s="243">
        <f>'Imp-Exp1-CHN'!G$115/1000</f>
        <v>0</v>
      </c>
      <c r="Q16" s="243">
        <f>'Imp-Exp1-CHN'!H$115/1000</f>
        <v>0</v>
      </c>
      <c r="R16" s="243">
        <f>'Imp-Exp1-CHN'!I$115/1000</f>
        <v>0</v>
      </c>
      <c r="S16" s="243">
        <f>'Imp-Exp1-CHN'!J$115/1000</f>
        <v>0</v>
      </c>
      <c r="T16" s="243">
        <f>'Imp-Exp1-CHN'!K$115/1000</f>
        <v>0</v>
      </c>
      <c r="U16" s="243">
        <f>'Imp-Exp1-CHN'!L$115/1000</f>
        <v>0</v>
      </c>
      <c r="V16" s="338">
        <f t="shared" si="3"/>
        <v>0</v>
      </c>
      <c r="W16" s="339">
        <f t="shared" si="2"/>
        <v>0</v>
      </c>
      <c r="X16" s="339">
        <f t="shared" si="2"/>
        <v>0</v>
      </c>
      <c r="Y16" s="339">
        <f t="shared" si="2"/>
        <v>0</v>
      </c>
      <c r="Z16" s="339">
        <f t="shared" si="2"/>
        <v>0</v>
      </c>
      <c r="AA16" s="339">
        <f t="shared" si="2"/>
        <v>0</v>
      </c>
      <c r="AB16" s="339">
        <f t="shared" si="2"/>
        <v>0</v>
      </c>
      <c r="AC16" s="340">
        <f t="shared" si="2"/>
        <v>0</v>
      </c>
    </row>
    <row r="17" spans="1:29" x14ac:dyDescent="0.25">
      <c r="A17" s="249" t="str">
        <f t="shared" si="4"/>
        <v>Don't</v>
      </c>
      <c r="B17" s="314" t="str">
        <f t="shared" si="4"/>
        <v>CHN</v>
      </c>
      <c r="C17">
        <f t="shared" si="4"/>
        <v>0</v>
      </c>
      <c r="D17" t="str">
        <f t="shared" si="4"/>
        <v>IMP</v>
      </c>
      <c r="E17" s="315" t="s">
        <v>684</v>
      </c>
      <c r="F17" s="337">
        <f>'Imp-Exp1-CHN'!E$119</f>
        <v>0</v>
      </c>
      <c r="G17" s="243">
        <f>'Imp-Exp1-CHN'!F$119</f>
        <v>0</v>
      </c>
      <c r="H17" s="243">
        <f>'Imp-Exp1-CHN'!G$119</f>
        <v>0</v>
      </c>
      <c r="I17" s="243">
        <f>'Imp-Exp1-CHN'!H$119</f>
        <v>0</v>
      </c>
      <c r="J17" s="243">
        <f>'Imp-Exp1-CHN'!I$119</f>
        <v>0</v>
      </c>
      <c r="K17" s="243">
        <f>'Imp-Exp1-CHN'!J$119</f>
        <v>0</v>
      </c>
      <c r="L17" s="243">
        <f>'Imp-Exp1-CHN'!K$119</f>
        <v>0</v>
      </c>
      <c r="M17" s="243">
        <f>'Imp-Exp1-CHN'!L$119</f>
        <v>0</v>
      </c>
      <c r="N17" s="337">
        <f>'Imp-Exp1-CHN'!E$120/1000</f>
        <v>0</v>
      </c>
      <c r="O17" s="243">
        <f>'Imp-Exp1-CHN'!F$120/1000</f>
        <v>0</v>
      </c>
      <c r="P17" s="243">
        <f>'Imp-Exp1-CHN'!G$120/1000</f>
        <v>0</v>
      </c>
      <c r="Q17" s="243">
        <f>'Imp-Exp1-CHN'!H$120/1000</f>
        <v>0</v>
      </c>
      <c r="R17" s="243">
        <f>'Imp-Exp1-CHN'!I$120/1000</f>
        <v>0</v>
      </c>
      <c r="S17" s="243">
        <f>'Imp-Exp1-CHN'!J$120/1000</f>
        <v>0</v>
      </c>
      <c r="T17" s="243">
        <f>'Imp-Exp1-CHN'!K$120/1000</f>
        <v>0</v>
      </c>
      <c r="U17" s="243">
        <f>'Imp-Exp1-CHN'!L$120/1000</f>
        <v>0</v>
      </c>
      <c r="V17" s="338">
        <f t="shared" si="3"/>
        <v>0</v>
      </c>
      <c r="W17" s="339">
        <f t="shared" si="2"/>
        <v>0</v>
      </c>
      <c r="X17" s="339">
        <f t="shared" si="2"/>
        <v>0</v>
      </c>
      <c r="Y17" s="339">
        <f t="shared" si="2"/>
        <v>0</v>
      </c>
      <c r="Z17" s="339">
        <f t="shared" si="2"/>
        <v>0</v>
      </c>
      <c r="AA17" s="339">
        <f t="shared" si="2"/>
        <v>0</v>
      </c>
      <c r="AB17" s="339">
        <f t="shared" si="2"/>
        <v>0</v>
      </c>
      <c r="AC17" s="340">
        <f t="shared" si="2"/>
        <v>0</v>
      </c>
    </row>
    <row r="18" spans="1:29" x14ac:dyDescent="0.25">
      <c r="A18" s="249" t="str">
        <f t="shared" si="4"/>
        <v>Don't</v>
      </c>
      <c r="B18" s="314" t="str">
        <f t="shared" si="4"/>
        <v>CHN</v>
      </c>
      <c r="C18">
        <f t="shared" si="4"/>
        <v>0</v>
      </c>
      <c r="D18" t="str">
        <f t="shared" si="4"/>
        <v>IMP</v>
      </c>
      <c r="E18" s="315" t="s">
        <v>685</v>
      </c>
      <c r="F18" s="337">
        <f>'Imp-Exp1-CHN'!E$124</f>
        <v>0</v>
      </c>
      <c r="G18" s="243">
        <f>'Imp-Exp1-CHN'!F$124</f>
        <v>0</v>
      </c>
      <c r="H18" s="243">
        <f>'Imp-Exp1-CHN'!G$124</f>
        <v>0</v>
      </c>
      <c r="I18" s="243">
        <f>'Imp-Exp1-CHN'!H$124</f>
        <v>0</v>
      </c>
      <c r="J18" s="243">
        <f>'Imp-Exp1-CHN'!I$124</f>
        <v>0</v>
      </c>
      <c r="K18" s="243">
        <f>'Imp-Exp1-CHN'!J$124</f>
        <v>0</v>
      </c>
      <c r="L18" s="243">
        <f>'Imp-Exp1-CHN'!K$124</f>
        <v>0</v>
      </c>
      <c r="M18" s="243">
        <f>'Imp-Exp1-CHN'!L$124</f>
        <v>0</v>
      </c>
      <c r="N18" s="337">
        <f>'Imp-Exp1-CHN'!E$125/1000</f>
        <v>0</v>
      </c>
      <c r="O18" s="243">
        <f>'Imp-Exp1-CHN'!F$125/1000</f>
        <v>0</v>
      </c>
      <c r="P18" s="243">
        <f>'Imp-Exp1-CHN'!G$125/1000</f>
        <v>0</v>
      </c>
      <c r="Q18" s="243">
        <f>'Imp-Exp1-CHN'!H$125/1000</f>
        <v>0</v>
      </c>
      <c r="R18" s="243">
        <f>'Imp-Exp1-CHN'!I$125/1000</f>
        <v>0</v>
      </c>
      <c r="S18" s="243">
        <f>'Imp-Exp1-CHN'!J$125/1000</f>
        <v>0</v>
      </c>
      <c r="T18" s="243">
        <f>'Imp-Exp1-CHN'!K$125/1000</f>
        <v>0</v>
      </c>
      <c r="U18" s="243">
        <f>'Imp-Exp1-CHN'!L$125/1000</f>
        <v>0</v>
      </c>
      <c r="V18" s="338">
        <f t="shared" si="3"/>
        <v>0</v>
      </c>
      <c r="W18" s="339">
        <f t="shared" si="2"/>
        <v>0</v>
      </c>
      <c r="X18" s="339">
        <f t="shared" si="2"/>
        <v>0</v>
      </c>
      <c r="Y18" s="339">
        <f t="shared" si="2"/>
        <v>0</v>
      </c>
      <c r="Z18" s="339">
        <f t="shared" si="2"/>
        <v>0</v>
      </c>
      <c r="AA18" s="339">
        <f t="shared" si="2"/>
        <v>0</v>
      </c>
      <c r="AB18" s="339">
        <f t="shared" si="2"/>
        <v>0</v>
      </c>
      <c r="AC18" s="340">
        <f t="shared" si="2"/>
        <v>0</v>
      </c>
    </row>
    <row r="19" spans="1:29" x14ac:dyDescent="0.25">
      <c r="A19" s="249" t="str">
        <f t="shared" si="4"/>
        <v>Don't</v>
      </c>
      <c r="B19" s="314" t="str">
        <f t="shared" si="4"/>
        <v>CHN</v>
      </c>
      <c r="C19">
        <f t="shared" si="4"/>
        <v>0</v>
      </c>
      <c r="D19" t="str">
        <f t="shared" si="4"/>
        <v>IMP</v>
      </c>
      <c r="E19" s="315" t="s">
        <v>686</v>
      </c>
      <c r="F19" s="337">
        <f>'Imp-Exp1-CHN'!E$129</f>
        <v>0</v>
      </c>
      <c r="G19" s="243">
        <f>'Imp-Exp1-CHN'!F$129</f>
        <v>0</v>
      </c>
      <c r="H19" s="243">
        <f>'Imp-Exp1-CHN'!G$129</f>
        <v>0</v>
      </c>
      <c r="I19" s="243">
        <f>'Imp-Exp1-CHN'!H$129</f>
        <v>0</v>
      </c>
      <c r="J19" s="243">
        <f>'Imp-Exp1-CHN'!I$129</f>
        <v>0</v>
      </c>
      <c r="K19" s="243">
        <f>'Imp-Exp1-CHN'!J$129</f>
        <v>0</v>
      </c>
      <c r="L19" s="243">
        <f>'Imp-Exp1-CHN'!K$129</f>
        <v>0</v>
      </c>
      <c r="M19" s="243">
        <f>'Imp-Exp1-CHN'!L$129</f>
        <v>0</v>
      </c>
      <c r="N19" s="337">
        <f>'Imp-Exp1-CHN'!E$130/1000</f>
        <v>0</v>
      </c>
      <c r="O19" s="243">
        <f>'Imp-Exp1-CHN'!F$130/1000</f>
        <v>0</v>
      </c>
      <c r="P19" s="243">
        <f>'Imp-Exp1-CHN'!G$130/1000</f>
        <v>0</v>
      </c>
      <c r="Q19" s="243">
        <f>'Imp-Exp1-CHN'!H$130/1000</f>
        <v>0</v>
      </c>
      <c r="R19" s="243">
        <f>'Imp-Exp1-CHN'!I$130/1000</f>
        <v>0</v>
      </c>
      <c r="S19" s="243">
        <f>'Imp-Exp1-CHN'!J$130/1000</f>
        <v>0</v>
      </c>
      <c r="T19" s="243">
        <f>'Imp-Exp1-CHN'!K$130/1000</f>
        <v>0</v>
      </c>
      <c r="U19" s="243">
        <f>'Imp-Exp1-CHN'!L$130/1000</f>
        <v>0</v>
      </c>
      <c r="V19" s="338">
        <f t="shared" si="3"/>
        <v>0</v>
      </c>
      <c r="W19" s="339">
        <f t="shared" si="2"/>
        <v>0</v>
      </c>
      <c r="X19" s="339">
        <f t="shared" si="2"/>
        <v>0</v>
      </c>
      <c r="Y19" s="339">
        <f t="shared" si="2"/>
        <v>0</v>
      </c>
      <c r="Z19" s="339">
        <f t="shared" si="2"/>
        <v>0</v>
      </c>
      <c r="AA19" s="339">
        <f t="shared" si="2"/>
        <v>0</v>
      </c>
      <c r="AB19" s="339">
        <f t="shared" si="2"/>
        <v>0</v>
      </c>
      <c r="AC19" s="340">
        <f t="shared" si="2"/>
        <v>0</v>
      </c>
    </row>
    <row r="20" spans="1:29" x14ac:dyDescent="0.25">
      <c r="A20" s="249" t="str">
        <f t="shared" si="4"/>
        <v>Don't</v>
      </c>
      <c r="B20" s="314" t="str">
        <f t="shared" si="4"/>
        <v>CHN</v>
      </c>
      <c r="C20">
        <f t="shared" si="4"/>
        <v>0</v>
      </c>
      <c r="D20" t="str">
        <f t="shared" si="4"/>
        <v>IMP</v>
      </c>
      <c r="E20" s="315" t="s">
        <v>687</v>
      </c>
      <c r="F20" s="337">
        <f>'Imp-Exp1-CHN'!E$134</f>
        <v>0</v>
      </c>
      <c r="G20" s="243">
        <f>'Imp-Exp1-CHN'!F$134</f>
        <v>0</v>
      </c>
      <c r="H20" s="243">
        <f>'Imp-Exp1-CHN'!G$134</f>
        <v>0</v>
      </c>
      <c r="I20" s="243">
        <f>'Imp-Exp1-CHN'!H$134</f>
        <v>0</v>
      </c>
      <c r="J20" s="243">
        <f>'Imp-Exp1-CHN'!I$134</f>
        <v>0</v>
      </c>
      <c r="K20" s="243">
        <f>'Imp-Exp1-CHN'!J$134</f>
        <v>0</v>
      </c>
      <c r="L20" s="243">
        <f>'Imp-Exp1-CHN'!K$134</f>
        <v>0</v>
      </c>
      <c r="M20" s="243">
        <f>'Imp-Exp1-CHN'!L$134</f>
        <v>0</v>
      </c>
      <c r="N20" s="337">
        <f>'Imp-Exp1-CHN'!E$135/1000</f>
        <v>0</v>
      </c>
      <c r="O20" s="243">
        <f>'Imp-Exp1-CHN'!F$135/1000</f>
        <v>0</v>
      </c>
      <c r="P20" s="243">
        <f>'Imp-Exp1-CHN'!G$135/1000</f>
        <v>0</v>
      </c>
      <c r="Q20" s="243">
        <f>'Imp-Exp1-CHN'!H$135/1000</f>
        <v>0</v>
      </c>
      <c r="R20" s="243">
        <f>'Imp-Exp1-CHN'!I$135/1000</f>
        <v>0</v>
      </c>
      <c r="S20" s="243">
        <f>'Imp-Exp1-CHN'!J$135/1000</f>
        <v>0</v>
      </c>
      <c r="T20" s="243">
        <f>'Imp-Exp1-CHN'!K$135/1000</f>
        <v>0</v>
      </c>
      <c r="U20" s="243">
        <f>'Imp-Exp1-CHN'!L$135/1000</f>
        <v>0</v>
      </c>
      <c r="V20" s="338">
        <f t="shared" si="3"/>
        <v>0</v>
      </c>
      <c r="W20" s="339">
        <f t="shared" si="2"/>
        <v>0</v>
      </c>
      <c r="X20" s="339">
        <f t="shared" si="2"/>
        <v>0</v>
      </c>
      <c r="Y20" s="339">
        <f t="shared" si="2"/>
        <v>0</v>
      </c>
      <c r="Z20" s="339">
        <f t="shared" si="2"/>
        <v>0</v>
      </c>
      <c r="AA20" s="339">
        <f t="shared" si="2"/>
        <v>0</v>
      </c>
      <c r="AB20" s="339">
        <f t="shared" si="2"/>
        <v>0</v>
      </c>
      <c r="AC20" s="340">
        <f t="shared" si="2"/>
        <v>0</v>
      </c>
    </row>
    <row r="21" spans="1:29" x14ac:dyDescent="0.25">
      <c r="A21" s="249" t="str">
        <f t="shared" ref="A21:C21" si="5">A20</f>
        <v>Don't</v>
      </c>
      <c r="B21" s="314" t="str">
        <f t="shared" si="5"/>
        <v>CHN</v>
      </c>
      <c r="C21">
        <f t="shared" si="5"/>
        <v>0</v>
      </c>
      <c r="D21" t="s">
        <v>688</v>
      </c>
      <c r="E21" s="315" t="str">
        <f t="shared" ref="E21:E29" si="6">E12</f>
        <v>BMP 1</v>
      </c>
      <c r="F21" s="337">
        <f>'Imp-Exp1-CHN'!E$161</f>
        <v>0</v>
      </c>
      <c r="G21" s="243">
        <f>'Imp-Exp1-CHN'!F$161</f>
        <v>0</v>
      </c>
      <c r="H21" s="243">
        <f>'Imp-Exp1-CHN'!G$161</f>
        <v>0</v>
      </c>
      <c r="I21" s="243">
        <f>'Imp-Exp1-CHN'!H$161</f>
        <v>0</v>
      </c>
      <c r="J21" s="243">
        <f>'Imp-Exp1-CHN'!I$161</f>
        <v>0</v>
      </c>
      <c r="K21" s="243">
        <f>'Imp-Exp1-CHN'!J$161</f>
        <v>0</v>
      </c>
      <c r="L21" s="243">
        <f>'Imp-Exp1-CHN'!K$161</f>
        <v>0</v>
      </c>
      <c r="M21" s="243">
        <f>'Imp-Exp1-CHN'!L$161</f>
        <v>0</v>
      </c>
      <c r="N21" s="337">
        <f>'Imp-Exp1-CHN'!E$162/1000</f>
        <v>0</v>
      </c>
      <c r="O21" s="243">
        <f>'Imp-Exp1-CHN'!F$162/1000</f>
        <v>0</v>
      </c>
      <c r="P21" s="243">
        <f>'Imp-Exp1-CHN'!G$162/1000</f>
        <v>0</v>
      </c>
      <c r="Q21" s="243">
        <f>'Imp-Exp1-CHN'!H$162/1000</f>
        <v>0</v>
      </c>
      <c r="R21" s="243">
        <f>'Imp-Exp1-CHN'!I$162/1000</f>
        <v>0</v>
      </c>
      <c r="S21" s="243">
        <f>'Imp-Exp1-CHN'!J$162/1000</f>
        <v>0</v>
      </c>
      <c r="T21" s="243">
        <f>'Imp-Exp1-CHN'!K$162/1000</f>
        <v>0</v>
      </c>
      <c r="U21" s="243">
        <f>'Imp-Exp1-CHN'!L$162/1000</f>
        <v>0</v>
      </c>
      <c r="V21" s="338">
        <f t="shared" si="3"/>
        <v>0</v>
      </c>
      <c r="W21" s="339">
        <f t="shared" si="2"/>
        <v>0</v>
      </c>
      <c r="X21" s="339">
        <f t="shared" si="2"/>
        <v>0</v>
      </c>
      <c r="Y21" s="339">
        <f t="shared" si="2"/>
        <v>0</v>
      </c>
      <c r="Z21" s="339">
        <f t="shared" si="2"/>
        <v>0</v>
      </c>
      <c r="AA21" s="339">
        <f t="shared" si="2"/>
        <v>0</v>
      </c>
      <c r="AB21" s="339">
        <f t="shared" si="2"/>
        <v>0</v>
      </c>
      <c r="AC21" s="340">
        <f t="shared" si="2"/>
        <v>0</v>
      </c>
    </row>
    <row r="22" spans="1:29" x14ac:dyDescent="0.25">
      <c r="A22" s="249" t="str">
        <f t="shared" ref="A22:C22" si="7">A21</f>
        <v>Don't</v>
      </c>
      <c r="B22" s="314" t="str">
        <f t="shared" si="7"/>
        <v>CHN</v>
      </c>
      <c r="C22">
        <f t="shared" si="7"/>
        <v>0</v>
      </c>
      <c r="D22" t="str">
        <f>D21</f>
        <v>IMP SLS</v>
      </c>
      <c r="E22" s="315" t="str">
        <f t="shared" si="6"/>
        <v>BMP 2</v>
      </c>
      <c r="F22" s="337">
        <f>'Imp-Exp1-CHN'!E$166</f>
        <v>0</v>
      </c>
      <c r="G22" s="243">
        <f>'Imp-Exp1-CHN'!F$166</f>
        <v>0</v>
      </c>
      <c r="H22" s="243">
        <f>'Imp-Exp1-CHN'!G$166</f>
        <v>0</v>
      </c>
      <c r="I22" s="243">
        <f>'Imp-Exp1-CHN'!H$166</f>
        <v>0</v>
      </c>
      <c r="J22" s="243">
        <f>'Imp-Exp1-CHN'!I$166</f>
        <v>0</v>
      </c>
      <c r="K22" s="243">
        <f>'Imp-Exp1-CHN'!J$166</f>
        <v>0</v>
      </c>
      <c r="L22" s="243">
        <f>'Imp-Exp1-CHN'!K$166</f>
        <v>0</v>
      </c>
      <c r="M22" s="243">
        <f>'Imp-Exp1-CHN'!L$166</f>
        <v>0</v>
      </c>
      <c r="N22" s="337">
        <f>'Imp-Exp1-CHN'!E$167/1000</f>
        <v>0</v>
      </c>
      <c r="O22" s="243">
        <f>'Imp-Exp1-CHN'!F$167/1000</f>
        <v>0</v>
      </c>
      <c r="P22" s="243">
        <f>'Imp-Exp1-CHN'!G$167/1000</f>
        <v>0</v>
      </c>
      <c r="Q22" s="243">
        <f>'Imp-Exp1-CHN'!H$167/1000</f>
        <v>0</v>
      </c>
      <c r="R22" s="243">
        <f>'Imp-Exp1-CHN'!I$167/1000</f>
        <v>0</v>
      </c>
      <c r="S22" s="243">
        <f>'Imp-Exp1-CHN'!J$167/1000</f>
        <v>0</v>
      </c>
      <c r="T22" s="243">
        <f>'Imp-Exp1-CHN'!K$167/1000</f>
        <v>0</v>
      </c>
      <c r="U22" s="243">
        <f>'Imp-Exp1-CHN'!L$167/1000</f>
        <v>0</v>
      </c>
      <c r="V22" s="338">
        <f t="shared" si="3"/>
        <v>0</v>
      </c>
      <c r="W22" s="339">
        <f t="shared" si="2"/>
        <v>0</v>
      </c>
      <c r="X22" s="339">
        <f t="shared" si="2"/>
        <v>0</v>
      </c>
      <c r="Y22" s="339">
        <f t="shared" si="2"/>
        <v>0</v>
      </c>
      <c r="Z22" s="339">
        <f t="shared" si="2"/>
        <v>0</v>
      </c>
      <c r="AA22" s="339">
        <f t="shared" si="2"/>
        <v>0</v>
      </c>
      <c r="AB22" s="339">
        <f t="shared" si="2"/>
        <v>0</v>
      </c>
      <c r="AC22" s="340">
        <f t="shared" si="2"/>
        <v>0</v>
      </c>
    </row>
    <row r="23" spans="1:29" x14ac:dyDescent="0.25">
      <c r="A23" s="249" t="str">
        <f t="shared" ref="A23:C23" si="8">A22</f>
        <v>Don't</v>
      </c>
      <c r="B23" s="314" t="str">
        <f t="shared" si="8"/>
        <v>CHN</v>
      </c>
      <c r="C23">
        <f t="shared" si="8"/>
        <v>0</v>
      </c>
      <c r="D23" t="str">
        <f t="shared" ref="D23:D26" si="9">D22</f>
        <v>IMP SLS</v>
      </c>
      <c r="E23" s="315" t="str">
        <f t="shared" si="6"/>
        <v>BMP 3</v>
      </c>
      <c r="F23" s="337">
        <f>'Imp-Exp1-CHN'!E$171</f>
        <v>0</v>
      </c>
      <c r="G23" s="243">
        <f>'Imp-Exp1-CHN'!F$171</f>
        <v>0</v>
      </c>
      <c r="H23" s="243">
        <f>'Imp-Exp1-CHN'!G$171</f>
        <v>0</v>
      </c>
      <c r="I23" s="243">
        <f>'Imp-Exp1-CHN'!H$171</f>
        <v>0</v>
      </c>
      <c r="J23" s="243">
        <f>'Imp-Exp1-CHN'!I$171</f>
        <v>0</v>
      </c>
      <c r="K23" s="243">
        <f>'Imp-Exp1-CHN'!J$171</f>
        <v>0</v>
      </c>
      <c r="L23" s="243">
        <f>'Imp-Exp1-CHN'!K$171</f>
        <v>0</v>
      </c>
      <c r="M23" s="243">
        <f>'Imp-Exp1-CHN'!L$171</f>
        <v>0</v>
      </c>
      <c r="N23" s="337">
        <f>'Imp-Exp1-CHN'!E$172/1000</f>
        <v>0</v>
      </c>
      <c r="O23" s="243">
        <f>'Imp-Exp1-CHN'!F$172/1000</f>
        <v>0</v>
      </c>
      <c r="P23" s="243">
        <f>'Imp-Exp1-CHN'!G$172/1000</f>
        <v>0</v>
      </c>
      <c r="Q23" s="243">
        <f>'Imp-Exp1-CHN'!H$172/1000</f>
        <v>0</v>
      </c>
      <c r="R23" s="243">
        <f>'Imp-Exp1-CHN'!I$172/1000</f>
        <v>0</v>
      </c>
      <c r="S23" s="243">
        <f>'Imp-Exp1-CHN'!J$172/1000</f>
        <v>0</v>
      </c>
      <c r="T23" s="243">
        <f>'Imp-Exp1-CHN'!K$172/1000</f>
        <v>0</v>
      </c>
      <c r="U23" s="243">
        <f>'Imp-Exp1-CHN'!L$172/1000</f>
        <v>0</v>
      </c>
      <c r="V23" s="338">
        <f t="shared" si="3"/>
        <v>0</v>
      </c>
      <c r="W23" s="339">
        <f t="shared" si="2"/>
        <v>0</v>
      </c>
      <c r="X23" s="339">
        <f t="shared" si="2"/>
        <v>0</v>
      </c>
      <c r="Y23" s="339">
        <f t="shared" si="2"/>
        <v>0</v>
      </c>
      <c r="Z23" s="339">
        <f t="shared" si="2"/>
        <v>0</v>
      </c>
      <c r="AA23" s="339">
        <f t="shared" si="2"/>
        <v>0</v>
      </c>
      <c r="AB23" s="339">
        <f t="shared" si="2"/>
        <v>0</v>
      </c>
      <c r="AC23" s="340">
        <f t="shared" si="2"/>
        <v>0</v>
      </c>
    </row>
    <row r="24" spans="1:29" x14ac:dyDescent="0.25">
      <c r="A24" s="249" t="str">
        <f t="shared" ref="A24:C24" si="10">A23</f>
        <v>Don't</v>
      </c>
      <c r="B24" s="314" t="str">
        <f t="shared" si="10"/>
        <v>CHN</v>
      </c>
      <c r="C24">
        <f t="shared" si="10"/>
        <v>0</v>
      </c>
      <c r="D24" t="str">
        <f t="shared" si="9"/>
        <v>IMP SLS</v>
      </c>
      <c r="E24" s="315" t="str">
        <f t="shared" si="6"/>
        <v>BMP 4</v>
      </c>
      <c r="F24" s="337">
        <f>'Imp-Exp1-CHN'!E$176</f>
        <v>0</v>
      </c>
      <c r="G24" s="243">
        <f>'Imp-Exp1-CHN'!F$176</f>
        <v>0</v>
      </c>
      <c r="H24" s="243">
        <f>'Imp-Exp1-CHN'!G$176</f>
        <v>0</v>
      </c>
      <c r="I24" s="243">
        <f>'Imp-Exp1-CHN'!H$176</f>
        <v>0</v>
      </c>
      <c r="J24" s="243">
        <f>'Imp-Exp1-CHN'!I$176</f>
        <v>0</v>
      </c>
      <c r="K24" s="243">
        <f>'Imp-Exp1-CHN'!J$176</f>
        <v>0</v>
      </c>
      <c r="L24" s="243">
        <f>'Imp-Exp1-CHN'!K$176</f>
        <v>0</v>
      </c>
      <c r="M24" s="243">
        <f>'Imp-Exp1-CHN'!L$176</f>
        <v>0</v>
      </c>
      <c r="N24" s="337">
        <f>'Imp-Exp1-CHN'!E$177/1000</f>
        <v>0</v>
      </c>
      <c r="O24" s="243">
        <f>'Imp-Exp1-CHN'!F$177/1000</f>
        <v>0</v>
      </c>
      <c r="P24" s="243">
        <f>'Imp-Exp1-CHN'!G$177/1000</f>
        <v>0</v>
      </c>
      <c r="Q24" s="243">
        <f>'Imp-Exp1-CHN'!H$177/1000</f>
        <v>0</v>
      </c>
      <c r="R24" s="243">
        <f>'Imp-Exp1-CHN'!I$177/1000</f>
        <v>0</v>
      </c>
      <c r="S24" s="243">
        <f>'Imp-Exp1-CHN'!J$177/1000</f>
        <v>0</v>
      </c>
      <c r="T24" s="243">
        <f>'Imp-Exp1-CHN'!K$177/1000</f>
        <v>0</v>
      </c>
      <c r="U24" s="243">
        <f>'Imp-Exp1-CHN'!L$177/1000</f>
        <v>0</v>
      </c>
      <c r="V24" s="338">
        <f t="shared" si="3"/>
        <v>0</v>
      </c>
      <c r="W24" s="339">
        <f t="shared" si="2"/>
        <v>0</v>
      </c>
      <c r="X24" s="339">
        <f t="shared" si="2"/>
        <v>0</v>
      </c>
      <c r="Y24" s="339">
        <f t="shared" si="2"/>
        <v>0</v>
      </c>
      <c r="Z24" s="339">
        <f t="shared" si="2"/>
        <v>0</v>
      </c>
      <c r="AA24" s="339">
        <f t="shared" si="2"/>
        <v>0</v>
      </c>
      <c r="AB24" s="339">
        <f t="shared" si="2"/>
        <v>0</v>
      </c>
      <c r="AC24" s="340">
        <f t="shared" si="2"/>
        <v>0</v>
      </c>
    </row>
    <row r="25" spans="1:29" x14ac:dyDescent="0.25">
      <c r="A25" s="249" t="str">
        <f t="shared" ref="A25:C25" si="11">A24</f>
        <v>Don't</v>
      </c>
      <c r="B25" s="314" t="str">
        <f t="shared" si="11"/>
        <v>CHN</v>
      </c>
      <c r="C25">
        <f t="shared" si="11"/>
        <v>0</v>
      </c>
      <c r="D25" t="str">
        <f t="shared" si="9"/>
        <v>IMP SLS</v>
      </c>
      <c r="E25" s="315" t="str">
        <f t="shared" si="6"/>
        <v>BMP 5</v>
      </c>
      <c r="F25" s="337">
        <f>'Imp-Exp1-CHN'!E$181</f>
        <v>0</v>
      </c>
      <c r="G25" s="243">
        <f>'Imp-Exp1-CHN'!F$181</f>
        <v>0</v>
      </c>
      <c r="H25" s="243">
        <f>'Imp-Exp1-CHN'!G$181</f>
        <v>0</v>
      </c>
      <c r="I25" s="243">
        <f>'Imp-Exp1-CHN'!H$181</f>
        <v>0</v>
      </c>
      <c r="J25" s="243">
        <f>'Imp-Exp1-CHN'!I$181</f>
        <v>0</v>
      </c>
      <c r="K25" s="243">
        <f>'Imp-Exp1-CHN'!J$181</f>
        <v>0</v>
      </c>
      <c r="L25" s="243">
        <f>'Imp-Exp1-CHN'!K$181</f>
        <v>0</v>
      </c>
      <c r="M25" s="243">
        <f>'Imp-Exp1-CHN'!L$181</f>
        <v>0</v>
      </c>
      <c r="N25" s="337">
        <f>'Imp-Exp1-CHN'!E$182/1000</f>
        <v>0</v>
      </c>
      <c r="O25" s="243">
        <f>'Imp-Exp1-CHN'!F$182/1000</f>
        <v>0</v>
      </c>
      <c r="P25" s="243">
        <f>'Imp-Exp1-CHN'!G$182/1000</f>
        <v>0</v>
      </c>
      <c r="Q25" s="243">
        <f>'Imp-Exp1-CHN'!H$182/1000</f>
        <v>0</v>
      </c>
      <c r="R25" s="243">
        <f>'Imp-Exp1-CHN'!I$182/1000</f>
        <v>0</v>
      </c>
      <c r="S25" s="243">
        <f>'Imp-Exp1-CHN'!J$182/1000</f>
        <v>0</v>
      </c>
      <c r="T25" s="243">
        <f>'Imp-Exp1-CHN'!K$182/1000</f>
        <v>0</v>
      </c>
      <c r="U25" s="243">
        <f>'Imp-Exp1-CHN'!L$182/1000</f>
        <v>0</v>
      </c>
      <c r="V25" s="338">
        <f t="shared" si="3"/>
        <v>0</v>
      </c>
      <c r="W25" s="339">
        <f t="shared" si="2"/>
        <v>0</v>
      </c>
      <c r="X25" s="339">
        <f t="shared" si="2"/>
        <v>0</v>
      </c>
      <c r="Y25" s="339">
        <f t="shared" si="2"/>
        <v>0</v>
      </c>
      <c r="Z25" s="339">
        <f t="shared" si="2"/>
        <v>0</v>
      </c>
      <c r="AA25" s="339">
        <f t="shared" si="2"/>
        <v>0</v>
      </c>
      <c r="AB25" s="339">
        <f t="shared" si="2"/>
        <v>0</v>
      </c>
      <c r="AC25" s="340">
        <f t="shared" si="2"/>
        <v>0</v>
      </c>
    </row>
    <row r="26" spans="1:29" x14ac:dyDescent="0.25">
      <c r="A26" s="249" t="str">
        <f t="shared" ref="A26:C26" si="12">A25</f>
        <v>Don't</v>
      </c>
      <c r="B26" s="314" t="str">
        <f t="shared" si="12"/>
        <v>CHN</v>
      </c>
      <c r="C26">
        <f t="shared" si="12"/>
        <v>0</v>
      </c>
      <c r="D26" t="str">
        <f t="shared" si="9"/>
        <v>IMP SLS</v>
      </c>
      <c r="E26" s="315" t="str">
        <f t="shared" si="6"/>
        <v>BMP 6</v>
      </c>
      <c r="F26" s="337">
        <f>'Imp-Exp1-CHN'!E$186</f>
        <v>0</v>
      </c>
      <c r="G26" s="243">
        <f>'Imp-Exp1-CHN'!F$186</f>
        <v>0</v>
      </c>
      <c r="H26" s="243">
        <f>'Imp-Exp1-CHN'!G$186</f>
        <v>0</v>
      </c>
      <c r="I26" s="243">
        <f>'Imp-Exp1-CHN'!H$186</f>
        <v>0</v>
      </c>
      <c r="J26" s="243">
        <f>'Imp-Exp1-CHN'!I$186</f>
        <v>0</v>
      </c>
      <c r="K26" s="243">
        <f>'Imp-Exp1-CHN'!J$186</f>
        <v>0</v>
      </c>
      <c r="L26" s="243">
        <f>'Imp-Exp1-CHN'!K$186</f>
        <v>0</v>
      </c>
      <c r="M26" s="243">
        <f>'Imp-Exp1-CHN'!L$186</f>
        <v>0</v>
      </c>
      <c r="N26" s="337">
        <f>'Imp-Exp1-CHN'!E$187/1000</f>
        <v>0</v>
      </c>
      <c r="O26" s="243">
        <f>'Imp-Exp1-CHN'!F$187/1000</f>
        <v>0</v>
      </c>
      <c r="P26" s="243">
        <f>'Imp-Exp1-CHN'!G$187/1000</f>
        <v>0</v>
      </c>
      <c r="Q26" s="243">
        <f>'Imp-Exp1-CHN'!H$187/1000</f>
        <v>0</v>
      </c>
      <c r="R26" s="243">
        <f>'Imp-Exp1-CHN'!I$187/1000</f>
        <v>0</v>
      </c>
      <c r="S26" s="243">
        <f>'Imp-Exp1-CHN'!J$187/1000</f>
        <v>0</v>
      </c>
      <c r="T26" s="243">
        <f>'Imp-Exp1-CHN'!K$187/1000</f>
        <v>0</v>
      </c>
      <c r="U26" s="243">
        <f>'Imp-Exp1-CHN'!L$187/1000</f>
        <v>0</v>
      </c>
      <c r="V26" s="338">
        <f t="shared" si="3"/>
        <v>0</v>
      </c>
      <c r="W26" s="339">
        <f t="shared" si="2"/>
        <v>0</v>
      </c>
      <c r="X26" s="339">
        <f t="shared" si="2"/>
        <v>0</v>
      </c>
      <c r="Y26" s="339">
        <f t="shared" si="2"/>
        <v>0</v>
      </c>
      <c r="Z26" s="339">
        <f t="shared" si="2"/>
        <v>0</v>
      </c>
      <c r="AA26" s="339">
        <f t="shared" si="2"/>
        <v>0</v>
      </c>
      <c r="AB26" s="339">
        <f t="shared" si="2"/>
        <v>0</v>
      </c>
      <c r="AC26" s="340">
        <f t="shared" si="2"/>
        <v>0</v>
      </c>
    </row>
    <row r="27" spans="1:29" x14ac:dyDescent="0.25">
      <c r="A27" s="249" t="str">
        <f t="shared" ref="A27:C27" si="13">A26</f>
        <v>Don't</v>
      </c>
      <c r="B27" s="314" t="str">
        <f t="shared" si="13"/>
        <v>CHN</v>
      </c>
      <c r="C27">
        <f t="shared" si="13"/>
        <v>0</v>
      </c>
      <c r="D27" t="str">
        <f t="shared" si="4"/>
        <v>IMP SLS</v>
      </c>
      <c r="E27" s="315" t="str">
        <f t="shared" si="6"/>
        <v>BMP 7</v>
      </c>
      <c r="F27" s="337">
        <f>'Imp-Exp1-CHN'!E$191</f>
        <v>0</v>
      </c>
      <c r="G27" s="243">
        <f>'Imp-Exp1-CHN'!F$191</f>
        <v>0</v>
      </c>
      <c r="H27" s="243">
        <f>'Imp-Exp1-CHN'!G$191</f>
        <v>0</v>
      </c>
      <c r="I27" s="243">
        <f>'Imp-Exp1-CHN'!H$191</f>
        <v>0</v>
      </c>
      <c r="J27" s="243">
        <f>'Imp-Exp1-CHN'!I$191</f>
        <v>0</v>
      </c>
      <c r="K27" s="243">
        <f>'Imp-Exp1-CHN'!J$191</f>
        <v>0</v>
      </c>
      <c r="L27" s="243">
        <f>'Imp-Exp1-CHN'!K$191</f>
        <v>0</v>
      </c>
      <c r="M27" s="243">
        <f>'Imp-Exp1-CHN'!L$191</f>
        <v>0</v>
      </c>
      <c r="N27" s="337">
        <f>'Imp-Exp1-CHN'!E$192/1000</f>
        <v>0</v>
      </c>
      <c r="O27" s="243">
        <f>'Imp-Exp1-CHN'!F$192/1000</f>
        <v>0</v>
      </c>
      <c r="P27" s="243">
        <f>'Imp-Exp1-CHN'!G$192/1000</f>
        <v>0</v>
      </c>
      <c r="Q27" s="243">
        <f>'Imp-Exp1-CHN'!H$192/1000</f>
        <v>0</v>
      </c>
      <c r="R27" s="243">
        <f>'Imp-Exp1-CHN'!I$192/1000</f>
        <v>0</v>
      </c>
      <c r="S27" s="243">
        <f>'Imp-Exp1-CHN'!J$192/1000</f>
        <v>0</v>
      </c>
      <c r="T27" s="243">
        <f>'Imp-Exp1-CHN'!K$192/1000</f>
        <v>0</v>
      </c>
      <c r="U27" s="243">
        <f>'Imp-Exp1-CHN'!L$192/1000</f>
        <v>0</v>
      </c>
      <c r="V27" s="338">
        <f t="shared" si="3"/>
        <v>0</v>
      </c>
      <c r="W27" s="339">
        <f t="shared" si="3"/>
        <v>0</v>
      </c>
      <c r="X27" s="339">
        <f t="shared" si="3"/>
        <v>0</v>
      </c>
      <c r="Y27" s="339">
        <f t="shared" si="3"/>
        <v>0</v>
      </c>
      <c r="Z27" s="339">
        <f t="shared" si="3"/>
        <v>0</v>
      </c>
      <c r="AA27" s="339">
        <f t="shared" si="3"/>
        <v>0</v>
      </c>
      <c r="AB27" s="339">
        <f t="shared" si="3"/>
        <v>0</v>
      </c>
      <c r="AC27" s="340">
        <f t="shared" si="3"/>
        <v>0</v>
      </c>
    </row>
    <row r="28" spans="1:29" x14ac:dyDescent="0.25">
      <c r="A28" s="249" t="str">
        <f t="shared" ref="A28:C28" si="14">A27</f>
        <v>Don't</v>
      </c>
      <c r="B28" s="314" t="str">
        <f t="shared" si="14"/>
        <v>CHN</v>
      </c>
      <c r="C28">
        <f t="shared" si="14"/>
        <v>0</v>
      </c>
      <c r="D28" t="str">
        <f t="shared" si="4"/>
        <v>IMP SLS</v>
      </c>
      <c r="E28" s="315" t="str">
        <f t="shared" si="6"/>
        <v>BMP 8</v>
      </c>
      <c r="F28" s="337">
        <f>'Imp-Exp1-CHN'!E$196</f>
        <v>0</v>
      </c>
      <c r="G28" s="243">
        <f>'Imp-Exp1-CHN'!F$196</f>
        <v>0</v>
      </c>
      <c r="H28" s="243">
        <f>'Imp-Exp1-CHN'!G$196</f>
        <v>0</v>
      </c>
      <c r="I28" s="243">
        <f>'Imp-Exp1-CHN'!H$196</f>
        <v>0</v>
      </c>
      <c r="J28" s="243">
        <f>'Imp-Exp1-CHN'!I$196</f>
        <v>0</v>
      </c>
      <c r="K28" s="243">
        <f>'Imp-Exp1-CHN'!J$196</f>
        <v>0</v>
      </c>
      <c r="L28" s="243">
        <f>'Imp-Exp1-CHN'!K$196</f>
        <v>0</v>
      </c>
      <c r="M28" s="243">
        <f>'Imp-Exp1-CHN'!L$196</f>
        <v>0</v>
      </c>
      <c r="N28" s="337">
        <f>'Imp-Exp1-CHN'!E$197/1000</f>
        <v>0</v>
      </c>
      <c r="O28" s="243">
        <f>'Imp-Exp1-CHN'!F$197/1000</f>
        <v>0</v>
      </c>
      <c r="P28" s="243">
        <f>'Imp-Exp1-CHN'!G$197/1000</f>
        <v>0</v>
      </c>
      <c r="Q28" s="243">
        <f>'Imp-Exp1-CHN'!H$197/1000</f>
        <v>0</v>
      </c>
      <c r="R28" s="243">
        <f>'Imp-Exp1-CHN'!I$197/1000</f>
        <v>0</v>
      </c>
      <c r="S28" s="243">
        <f>'Imp-Exp1-CHN'!J$197/1000</f>
        <v>0</v>
      </c>
      <c r="T28" s="243">
        <f>'Imp-Exp1-CHN'!K$197/1000</f>
        <v>0</v>
      </c>
      <c r="U28" s="243">
        <f>'Imp-Exp1-CHN'!L$197/1000</f>
        <v>0</v>
      </c>
      <c r="V28" s="338">
        <f t="shared" si="3"/>
        <v>0</v>
      </c>
      <c r="W28" s="339">
        <f t="shared" si="3"/>
        <v>0</v>
      </c>
      <c r="X28" s="339">
        <f t="shared" si="3"/>
        <v>0</v>
      </c>
      <c r="Y28" s="339">
        <f t="shared" si="3"/>
        <v>0</v>
      </c>
      <c r="Z28" s="339">
        <f t="shared" si="3"/>
        <v>0</v>
      </c>
      <c r="AA28" s="339">
        <f t="shared" si="3"/>
        <v>0</v>
      </c>
      <c r="AB28" s="339">
        <f t="shared" si="3"/>
        <v>0</v>
      </c>
      <c r="AC28" s="340">
        <f t="shared" si="3"/>
        <v>0</v>
      </c>
    </row>
    <row r="29" spans="1:29" ht="15.75" thickBot="1" x14ac:dyDescent="0.3">
      <c r="A29" s="249" t="str">
        <f t="shared" ref="A29:C29" si="15">A28</f>
        <v>Don't</v>
      </c>
      <c r="B29" s="314" t="str">
        <f t="shared" si="15"/>
        <v>CHN</v>
      </c>
      <c r="C29">
        <f t="shared" si="15"/>
        <v>0</v>
      </c>
      <c r="D29" t="str">
        <f t="shared" ref="D29" si="16">D28</f>
        <v>IMP SLS</v>
      </c>
      <c r="E29" s="315" t="str">
        <f t="shared" si="6"/>
        <v>BMP 9</v>
      </c>
      <c r="F29" s="337">
        <f>'Imp-Exp1-CHN'!E$201</f>
        <v>0</v>
      </c>
      <c r="G29" s="243">
        <f>'Imp-Exp1-CHN'!F$201</f>
        <v>0</v>
      </c>
      <c r="H29" s="243">
        <f>'Imp-Exp1-CHN'!G$201</f>
        <v>0</v>
      </c>
      <c r="I29" s="243">
        <f>'Imp-Exp1-CHN'!H$201</f>
        <v>0</v>
      </c>
      <c r="J29" s="243">
        <f>'Imp-Exp1-CHN'!I$201</f>
        <v>0</v>
      </c>
      <c r="K29" s="243">
        <f>'Imp-Exp1-CHN'!J$201</f>
        <v>0</v>
      </c>
      <c r="L29" s="243">
        <f>'Imp-Exp1-CHN'!K$201</f>
        <v>0</v>
      </c>
      <c r="M29" s="243">
        <f>'Imp-Exp1-CHN'!L$201</f>
        <v>0</v>
      </c>
      <c r="N29" s="337">
        <f>'Imp-Exp1-CHN'!E$202/1000</f>
        <v>0</v>
      </c>
      <c r="O29" s="243">
        <f>'Imp-Exp1-CHN'!F$202/1000</f>
        <v>0</v>
      </c>
      <c r="P29" s="243">
        <f>'Imp-Exp1-CHN'!G$202/1000</f>
        <v>0</v>
      </c>
      <c r="Q29" s="243">
        <f>'Imp-Exp1-CHN'!H$202/1000</f>
        <v>0</v>
      </c>
      <c r="R29" s="243">
        <f>'Imp-Exp1-CHN'!I$202/1000</f>
        <v>0</v>
      </c>
      <c r="S29" s="243">
        <f>'Imp-Exp1-CHN'!J$202/1000</f>
        <v>0</v>
      </c>
      <c r="T29" s="243">
        <f>'Imp-Exp1-CHN'!K$202/1000</f>
        <v>0</v>
      </c>
      <c r="U29" s="243">
        <f>'Imp-Exp1-CHN'!L$202/1000</f>
        <v>0</v>
      </c>
      <c r="V29" s="338">
        <f t="shared" si="3"/>
        <v>0</v>
      </c>
      <c r="W29" s="339">
        <f t="shared" si="3"/>
        <v>0</v>
      </c>
      <c r="X29" s="339">
        <f t="shared" si="3"/>
        <v>0</v>
      </c>
      <c r="Y29" s="339">
        <f t="shared" si="3"/>
        <v>0</v>
      </c>
      <c r="Z29" s="339">
        <f t="shared" si="3"/>
        <v>0</v>
      </c>
      <c r="AA29" s="339">
        <f t="shared" si="3"/>
        <v>0</v>
      </c>
      <c r="AB29" s="339">
        <f t="shared" si="3"/>
        <v>0</v>
      </c>
      <c r="AC29" s="340">
        <f t="shared" si="3"/>
        <v>0</v>
      </c>
    </row>
    <row r="30" spans="1:29" x14ac:dyDescent="0.25">
      <c r="A30" s="242" t="str">
        <f>IF(SUM(F30:U44)&gt;=0.01,"Copy","Don't")</f>
        <v>Don't</v>
      </c>
      <c r="B30" s="317" t="s">
        <v>662</v>
      </c>
      <c r="C30" s="335">
        <f>'Imp-Exp2-CHN'!G23</f>
        <v>0</v>
      </c>
      <c r="D30" s="335" t="s">
        <v>678</v>
      </c>
      <c r="E30" s="336" t="s">
        <v>679</v>
      </c>
      <c r="F30" s="337">
        <f>'Imp-Exp2-CHN'!E$94</f>
        <v>0</v>
      </c>
      <c r="G30" s="243">
        <f>'Imp-Exp2-CHN'!F$94</f>
        <v>0</v>
      </c>
      <c r="H30" s="243">
        <f>'Imp-Exp2-CHN'!G$94</f>
        <v>0</v>
      </c>
      <c r="I30" s="243">
        <f>'Imp-Exp2-CHN'!H$94</f>
        <v>0</v>
      </c>
      <c r="J30" s="243">
        <f>'Imp-Exp2-CHN'!I$94</f>
        <v>0</v>
      </c>
      <c r="K30" s="243">
        <f>'Imp-Exp2-CHN'!J$94</f>
        <v>0</v>
      </c>
      <c r="L30" s="243">
        <f>'Imp-Exp2-CHN'!K$94</f>
        <v>0</v>
      </c>
      <c r="M30" s="243">
        <f>'Imp-Exp2-CHN'!L$94</f>
        <v>0</v>
      </c>
      <c r="N30" s="337">
        <f>'Imp-Exp2-CHN'!E$95/1000</f>
        <v>0</v>
      </c>
      <c r="O30" s="243">
        <f>'Imp-Exp2-CHN'!F$95/1000</f>
        <v>0</v>
      </c>
      <c r="P30" s="243">
        <f>'Imp-Exp2-CHN'!G$95/1000</f>
        <v>0</v>
      </c>
      <c r="Q30" s="243">
        <f>'Imp-Exp2-CHN'!H$95/1000</f>
        <v>0</v>
      </c>
      <c r="R30" s="243">
        <f>'Imp-Exp2-CHN'!I$95/1000</f>
        <v>0</v>
      </c>
      <c r="S30" s="243">
        <f>'Imp-Exp2-CHN'!J$95/1000</f>
        <v>0</v>
      </c>
      <c r="T30" s="243">
        <f>'Imp-Exp2-CHN'!K$95/1000</f>
        <v>0</v>
      </c>
      <c r="U30" s="243">
        <f>'Imp-Exp2-CHN'!L$95/1000</f>
        <v>0</v>
      </c>
      <c r="V30" s="338">
        <f>(IF(ISERROR(N30/F30),0,N30/F30))*1000</f>
        <v>0</v>
      </c>
      <c r="W30" s="339">
        <f t="shared" ref="W30:W65" si="17">(IF(ISERROR(O30/G30),0,O30/G30))*1000</f>
        <v>0</v>
      </c>
      <c r="X30" s="339">
        <f t="shared" ref="X30:X65" si="18">(IF(ISERROR(P30/H30),0,P30/H30))*1000</f>
        <v>0</v>
      </c>
      <c r="Y30" s="339">
        <f t="shared" ref="Y30:Y65" si="19">(IF(ISERROR(Q30/I30),0,Q30/I30))*1000</f>
        <v>0</v>
      </c>
      <c r="Z30" s="339">
        <f t="shared" ref="Z30:Z65" si="20">(IF(ISERROR(R30/J30),0,R30/J30))*1000</f>
        <v>0</v>
      </c>
      <c r="AA30" s="339">
        <f t="shared" ref="AA30:AA65" si="21">(IF(ISERROR(S30/K30),0,S30/K30))*1000</f>
        <v>0</v>
      </c>
      <c r="AB30" s="339">
        <f t="shared" ref="AB30:AB65" si="22">(IF(ISERROR(T30/L30),0,T30/L30))*1000</f>
        <v>0</v>
      </c>
      <c r="AC30" s="340">
        <f t="shared" ref="AC30:AC65" si="23">(IF(ISERROR(U30/M30),0,U30/M30))*1000</f>
        <v>0</v>
      </c>
    </row>
    <row r="31" spans="1:29" x14ac:dyDescent="0.25">
      <c r="A31" s="249" t="str">
        <f>A30</f>
        <v>Don't</v>
      </c>
      <c r="B31" s="314" t="str">
        <f>B30</f>
        <v>CHN</v>
      </c>
      <c r="C31">
        <f>C30</f>
        <v>0</v>
      </c>
      <c r="D31" t="str">
        <f>D30</f>
        <v>IMP</v>
      </c>
      <c r="E31" s="315" t="s">
        <v>680</v>
      </c>
      <c r="F31" s="337">
        <f>'Imp-Exp2-CHN'!E$99</f>
        <v>0</v>
      </c>
      <c r="G31" s="243">
        <f>'Imp-Exp2-CHN'!F$99</f>
        <v>0</v>
      </c>
      <c r="H31" s="243">
        <f>'Imp-Exp2-CHN'!G$99</f>
        <v>0</v>
      </c>
      <c r="I31" s="243">
        <f>'Imp-Exp2-CHN'!H$99</f>
        <v>0</v>
      </c>
      <c r="J31" s="243">
        <f>'Imp-Exp2-CHN'!I$99</f>
        <v>0</v>
      </c>
      <c r="K31" s="243">
        <f>'Imp-Exp2-CHN'!J$99</f>
        <v>0</v>
      </c>
      <c r="L31" s="243">
        <f>'Imp-Exp2-CHN'!K$99</f>
        <v>0</v>
      </c>
      <c r="M31" s="243">
        <f>'Imp-Exp2-CHN'!L$99</f>
        <v>0</v>
      </c>
      <c r="N31" s="337">
        <f>'Imp-Exp2-CHN'!E$100/1000</f>
        <v>0</v>
      </c>
      <c r="O31" s="243">
        <f>'Imp-Exp2-CHN'!F$100/1000</f>
        <v>0</v>
      </c>
      <c r="P31" s="243">
        <f>'Imp-Exp2-CHN'!G$100/1000</f>
        <v>0</v>
      </c>
      <c r="Q31" s="243">
        <f>'Imp-Exp2-CHN'!H$100/1000</f>
        <v>0</v>
      </c>
      <c r="R31" s="243">
        <f>'Imp-Exp2-CHN'!I$100/1000</f>
        <v>0</v>
      </c>
      <c r="S31" s="243">
        <f>'Imp-Exp2-CHN'!J$100/1000</f>
        <v>0</v>
      </c>
      <c r="T31" s="243">
        <f>'Imp-Exp2-CHN'!K$100/1000</f>
        <v>0</v>
      </c>
      <c r="U31" s="243">
        <f>'Imp-Exp2-CHN'!L$100/1000</f>
        <v>0</v>
      </c>
      <c r="V31" s="338">
        <f t="shared" ref="V31:V47" si="24">(IF(ISERROR(N31/F31),0,N31/F31))*1000</f>
        <v>0</v>
      </c>
      <c r="W31" s="339">
        <f t="shared" si="17"/>
        <v>0</v>
      </c>
      <c r="X31" s="339">
        <f t="shared" si="18"/>
        <v>0</v>
      </c>
      <c r="Y31" s="339">
        <f t="shared" si="19"/>
        <v>0</v>
      </c>
      <c r="Z31" s="339">
        <f t="shared" si="20"/>
        <v>0</v>
      </c>
      <c r="AA31" s="339">
        <f t="shared" si="21"/>
        <v>0</v>
      </c>
      <c r="AB31" s="339">
        <f t="shared" si="22"/>
        <v>0</v>
      </c>
      <c r="AC31" s="340">
        <f t="shared" si="23"/>
        <v>0</v>
      </c>
    </row>
    <row r="32" spans="1:29" x14ac:dyDescent="0.25">
      <c r="A32" s="249" t="str">
        <f t="shared" ref="A32:D32" si="25">A31</f>
        <v>Don't</v>
      </c>
      <c r="B32" s="314" t="str">
        <f t="shared" si="25"/>
        <v>CHN</v>
      </c>
      <c r="C32">
        <f t="shared" si="25"/>
        <v>0</v>
      </c>
      <c r="D32" t="str">
        <f t="shared" si="25"/>
        <v>IMP</v>
      </c>
      <c r="E32" s="315" t="s">
        <v>681</v>
      </c>
      <c r="F32" s="337">
        <f>'Imp-Exp2-CHN'!E$104</f>
        <v>0</v>
      </c>
      <c r="G32" s="243">
        <f>'Imp-Exp2-CHN'!F$104</f>
        <v>0</v>
      </c>
      <c r="H32" s="243">
        <f>'Imp-Exp2-CHN'!G$104</f>
        <v>0</v>
      </c>
      <c r="I32" s="243">
        <f>'Imp-Exp2-CHN'!H$104</f>
        <v>0</v>
      </c>
      <c r="J32" s="243">
        <f>'Imp-Exp2-CHN'!I$104</f>
        <v>0</v>
      </c>
      <c r="K32" s="243">
        <f>'Imp-Exp2-CHN'!J$104</f>
        <v>0</v>
      </c>
      <c r="L32" s="243">
        <f>'Imp-Exp2-CHN'!K$104</f>
        <v>0</v>
      </c>
      <c r="M32" s="243">
        <f>'Imp-Exp2-CHN'!L$104</f>
        <v>0</v>
      </c>
      <c r="N32" s="337">
        <f>'Imp-Exp2-CHN'!E$105/1000</f>
        <v>0</v>
      </c>
      <c r="O32" s="243">
        <f>'Imp-Exp2-CHN'!F$105/1000</f>
        <v>0</v>
      </c>
      <c r="P32" s="243">
        <f>'Imp-Exp2-CHN'!G$105/1000</f>
        <v>0</v>
      </c>
      <c r="Q32" s="243">
        <f>'Imp-Exp2-CHN'!H$105/1000</f>
        <v>0</v>
      </c>
      <c r="R32" s="243">
        <f>'Imp-Exp2-CHN'!I$105/1000</f>
        <v>0</v>
      </c>
      <c r="S32" s="243">
        <f>'Imp-Exp2-CHN'!J$105/1000</f>
        <v>0</v>
      </c>
      <c r="T32" s="243">
        <f>'Imp-Exp2-CHN'!K$105/1000</f>
        <v>0</v>
      </c>
      <c r="U32" s="243">
        <f>'Imp-Exp2-CHN'!L$105/1000</f>
        <v>0</v>
      </c>
      <c r="V32" s="338">
        <f t="shared" si="24"/>
        <v>0</v>
      </c>
      <c r="W32" s="339">
        <f t="shared" si="17"/>
        <v>0</v>
      </c>
      <c r="X32" s="339">
        <f t="shared" si="18"/>
        <v>0</v>
      </c>
      <c r="Y32" s="339">
        <f t="shared" si="19"/>
        <v>0</v>
      </c>
      <c r="Z32" s="339">
        <f t="shared" si="20"/>
        <v>0</v>
      </c>
      <c r="AA32" s="339">
        <f t="shared" si="21"/>
        <v>0</v>
      </c>
      <c r="AB32" s="339">
        <f t="shared" si="22"/>
        <v>0</v>
      </c>
      <c r="AC32" s="340">
        <f t="shared" si="23"/>
        <v>0</v>
      </c>
    </row>
    <row r="33" spans="1:29" x14ac:dyDescent="0.25">
      <c r="A33" s="249" t="str">
        <f t="shared" ref="A33:D33" si="26">A32</f>
        <v>Don't</v>
      </c>
      <c r="B33" s="314" t="str">
        <f t="shared" si="26"/>
        <v>CHN</v>
      </c>
      <c r="C33">
        <f t="shared" si="26"/>
        <v>0</v>
      </c>
      <c r="D33" t="str">
        <f t="shared" si="26"/>
        <v>IMP</v>
      </c>
      <c r="E33" s="315" t="s">
        <v>682</v>
      </c>
      <c r="F33" s="337">
        <f>'Imp-Exp2-CHN'!E$109</f>
        <v>0</v>
      </c>
      <c r="G33" s="243">
        <f>'Imp-Exp2-CHN'!F$109</f>
        <v>0</v>
      </c>
      <c r="H33" s="243">
        <f>'Imp-Exp2-CHN'!G$109</f>
        <v>0</v>
      </c>
      <c r="I33" s="243">
        <f>'Imp-Exp2-CHN'!H$109</f>
        <v>0</v>
      </c>
      <c r="J33" s="243">
        <f>'Imp-Exp2-CHN'!I$109</f>
        <v>0</v>
      </c>
      <c r="K33" s="243">
        <f>'Imp-Exp2-CHN'!J$109</f>
        <v>0</v>
      </c>
      <c r="L33" s="243">
        <f>'Imp-Exp2-CHN'!K$109</f>
        <v>0</v>
      </c>
      <c r="M33" s="243">
        <f>'Imp-Exp2-CHN'!L$109</f>
        <v>0</v>
      </c>
      <c r="N33" s="337">
        <f>'Imp-Exp2-CHN'!E$110/1000</f>
        <v>0</v>
      </c>
      <c r="O33" s="243">
        <f>'Imp-Exp2-CHN'!F$110/1000</f>
        <v>0</v>
      </c>
      <c r="P33" s="243">
        <f>'Imp-Exp2-CHN'!G$110/1000</f>
        <v>0</v>
      </c>
      <c r="Q33" s="243">
        <f>'Imp-Exp2-CHN'!H$110/1000</f>
        <v>0</v>
      </c>
      <c r="R33" s="243">
        <f>'Imp-Exp2-CHN'!I$110/1000</f>
        <v>0</v>
      </c>
      <c r="S33" s="243">
        <f>'Imp-Exp2-CHN'!J$110/1000</f>
        <v>0</v>
      </c>
      <c r="T33" s="243">
        <f>'Imp-Exp2-CHN'!K$110/1000</f>
        <v>0</v>
      </c>
      <c r="U33" s="243">
        <f>'Imp-Exp2-CHN'!L$110/1000</f>
        <v>0</v>
      </c>
      <c r="V33" s="338">
        <f t="shared" si="24"/>
        <v>0</v>
      </c>
      <c r="W33" s="339">
        <f t="shared" si="17"/>
        <v>0</v>
      </c>
      <c r="X33" s="339">
        <f t="shared" si="18"/>
        <v>0</v>
      </c>
      <c r="Y33" s="339">
        <f t="shared" si="19"/>
        <v>0</v>
      </c>
      <c r="Z33" s="339">
        <f t="shared" si="20"/>
        <v>0</v>
      </c>
      <c r="AA33" s="339">
        <f t="shared" si="21"/>
        <v>0</v>
      </c>
      <c r="AB33" s="339">
        <f t="shared" si="22"/>
        <v>0</v>
      </c>
      <c r="AC33" s="340">
        <f t="shared" si="23"/>
        <v>0</v>
      </c>
    </row>
    <row r="34" spans="1:29" x14ac:dyDescent="0.25">
      <c r="A34" s="249" t="str">
        <f t="shared" ref="A34:D34" si="27">A33</f>
        <v>Don't</v>
      </c>
      <c r="B34" s="314" t="str">
        <f t="shared" si="27"/>
        <v>CHN</v>
      </c>
      <c r="C34">
        <f t="shared" si="27"/>
        <v>0</v>
      </c>
      <c r="D34" t="str">
        <f t="shared" si="27"/>
        <v>IMP</v>
      </c>
      <c r="E34" s="315" t="s">
        <v>683</v>
      </c>
      <c r="F34" s="337">
        <f>'Imp-Exp2-CHN'!E$114</f>
        <v>0</v>
      </c>
      <c r="G34" s="243">
        <f>'Imp-Exp2-CHN'!F$114</f>
        <v>0</v>
      </c>
      <c r="H34" s="243">
        <f>'Imp-Exp2-CHN'!G$114</f>
        <v>0</v>
      </c>
      <c r="I34" s="243">
        <f>'Imp-Exp2-CHN'!H$114</f>
        <v>0</v>
      </c>
      <c r="J34" s="243">
        <f>'Imp-Exp2-CHN'!I$114</f>
        <v>0</v>
      </c>
      <c r="K34" s="243">
        <f>'Imp-Exp2-CHN'!J$114</f>
        <v>0</v>
      </c>
      <c r="L34" s="243">
        <f>'Imp-Exp2-CHN'!K$114</f>
        <v>0</v>
      </c>
      <c r="M34" s="243">
        <f>'Imp-Exp2-CHN'!L$114</f>
        <v>0</v>
      </c>
      <c r="N34" s="337">
        <f>'Imp-Exp2-CHN'!E$115/1000</f>
        <v>0</v>
      </c>
      <c r="O34" s="243">
        <f>'Imp-Exp2-CHN'!F$115/1000</f>
        <v>0</v>
      </c>
      <c r="P34" s="243">
        <f>'Imp-Exp2-CHN'!G$115/1000</f>
        <v>0</v>
      </c>
      <c r="Q34" s="243">
        <f>'Imp-Exp2-CHN'!H$115/1000</f>
        <v>0</v>
      </c>
      <c r="R34" s="243">
        <f>'Imp-Exp2-CHN'!I$115/1000</f>
        <v>0</v>
      </c>
      <c r="S34" s="243">
        <f>'Imp-Exp2-CHN'!J$115/1000</f>
        <v>0</v>
      </c>
      <c r="T34" s="243">
        <f>'Imp-Exp2-CHN'!K$115/1000</f>
        <v>0</v>
      </c>
      <c r="U34" s="243">
        <f>'Imp-Exp2-CHN'!L$115/1000</f>
        <v>0</v>
      </c>
      <c r="V34" s="338">
        <f t="shared" si="24"/>
        <v>0</v>
      </c>
      <c r="W34" s="339">
        <f t="shared" si="17"/>
        <v>0</v>
      </c>
      <c r="X34" s="339">
        <f t="shared" si="18"/>
        <v>0</v>
      </c>
      <c r="Y34" s="339">
        <f t="shared" si="19"/>
        <v>0</v>
      </c>
      <c r="Z34" s="339">
        <f t="shared" si="20"/>
        <v>0</v>
      </c>
      <c r="AA34" s="339">
        <f t="shared" si="21"/>
        <v>0</v>
      </c>
      <c r="AB34" s="339">
        <f t="shared" si="22"/>
        <v>0</v>
      </c>
      <c r="AC34" s="340">
        <f t="shared" si="23"/>
        <v>0</v>
      </c>
    </row>
    <row r="35" spans="1:29" x14ac:dyDescent="0.25">
      <c r="A35" s="249" t="str">
        <f t="shared" ref="A35:D35" si="28">A34</f>
        <v>Don't</v>
      </c>
      <c r="B35" s="314" t="str">
        <f t="shared" si="28"/>
        <v>CHN</v>
      </c>
      <c r="C35">
        <f t="shared" si="28"/>
        <v>0</v>
      </c>
      <c r="D35" t="str">
        <f t="shared" si="28"/>
        <v>IMP</v>
      </c>
      <c r="E35" s="315" t="s">
        <v>684</v>
      </c>
      <c r="F35" s="337">
        <f>'Imp-Exp2-CHN'!E$119</f>
        <v>0</v>
      </c>
      <c r="G35" s="243">
        <f>'Imp-Exp2-CHN'!F$119</f>
        <v>0</v>
      </c>
      <c r="H35" s="243">
        <f>'Imp-Exp2-CHN'!G$119</f>
        <v>0</v>
      </c>
      <c r="I35" s="243">
        <f>'Imp-Exp2-CHN'!H$119</f>
        <v>0</v>
      </c>
      <c r="J35" s="243">
        <f>'Imp-Exp2-CHN'!I$119</f>
        <v>0</v>
      </c>
      <c r="K35" s="243">
        <f>'Imp-Exp2-CHN'!J$119</f>
        <v>0</v>
      </c>
      <c r="L35" s="243">
        <f>'Imp-Exp2-CHN'!K$119</f>
        <v>0</v>
      </c>
      <c r="M35" s="243">
        <f>'Imp-Exp2-CHN'!L$119</f>
        <v>0</v>
      </c>
      <c r="N35" s="337">
        <f>'Imp-Exp2-CHN'!E$120/1000</f>
        <v>0</v>
      </c>
      <c r="O35" s="243">
        <f>'Imp-Exp2-CHN'!F$120/1000</f>
        <v>0</v>
      </c>
      <c r="P35" s="243">
        <f>'Imp-Exp2-CHN'!G$120/1000</f>
        <v>0</v>
      </c>
      <c r="Q35" s="243">
        <f>'Imp-Exp2-CHN'!H$120/1000</f>
        <v>0</v>
      </c>
      <c r="R35" s="243">
        <f>'Imp-Exp2-CHN'!I$120/1000</f>
        <v>0</v>
      </c>
      <c r="S35" s="243">
        <f>'Imp-Exp2-CHN'!J$120/1000</f>
        <v>0</v>
      </c>
      <c r="T35" s="243">
        <f>'Imp-Exp2-CHN'!K$120/1000</f>
        <v>0</v>
      </c>
      <c r="U35" s="243">
        <f>'Imp-Exp2-CHN'!L$120/1000</f>
        <v>0</v>
      </c>
      <c r="V35" s="338">
        <f t="shared" si="24"/>
        <v>0</v>
      </c>
      <c r="W35" s="339">
        <f t="shared" si="17"/>
        <v>0</v>
      </c>
      <c r="X35" s="339">
        <f t="shared" si="18"/>
        <v>0</v>
      </c>
      <c r="Y35" s="339">
        <f t="shared" si="19"/>
        <v>0</v>
      </c>
      <c r="Z35" s="339">
        <f t="shared" si="20"/>
        <v>0</v>
      </c>
      <c r="AA35" s="339">
        <f t="shared" si="21"/>
        <v>0</v>
      </c>
      <c r="AB35" s="339">
        <f t="shared" si="22"/>
        <v>0</v>
      </c>
      <c r="AC35" s="340">
        <f t="shared" si="23"/>
        <v>0</v>
      </c>
    </row>
    <row r="36" spans="1:29" x14ac:dyDescent="0.25">
      <c r="A36" s="249" t="str">
        <f t="shared" ref="A36:D36" si="29">A35</f>
        <v>Don't</v>
      </c>
      <c r="B36" s="314" t="str">
        <f t="shared" si="29"/>
        <v>CHN</v>
      </c>
      <c r="C36">
        <f t="shared" si="29"/>
        <v>0</v>
      </c>
      <c r="D36" t="str">
        <f t="shared" si="29"/>
        <v>IMP</v>
      </c>
      <c r="E36" s="315" t="s">
        <v>685</v>
      </c>
      <c r="F36" s="337">
        <f>'Imp-Exp2-CHN'!E$124</f>
        <v>0</v>
      </c>
      <c r="G36" s="243">
        <f>'Imp-Exp2-CHN'!F$124</f>
        <v>0</v>
      </c>
      <c r="H36" s="243">
        <f>'Imp-Exp2-CHN'!G$124</f>
        <v>0</v>
      </c>
      <c r="I36" s="243">
        <f>'Imp-Exp2-CHN'!H$124</f>
        <v>0</v>
      </c>
      <c r="J36" s="243">
        <f>'Imp-Exp2-CHN'!I$124</f>
        <v>0</v>
      </c>
      <c r="K36" s="243">
        <f>'Imp-Exp2-CHN'!J$124</f>
        <v>0</v>
      </c>
      <c r="L36" s="243">
        <f>'Imp-Exp2-CHN'!K$124</f>
        <v>0</v>
      </c>
      <c r="M36" s="243">
        <f>'Imp-Exp2-CHN'!L$124</f>
        <v>0</v>
      </c>
      <c r="N36" s="337">
        <f>'Imp-Exp2-CHN'!E$125/1000</f>
        <v>0</v>
      </c>
      <c r="O36" s="243">
        <f>'Imp-Exp2-CHN'!F$125/1000</f>
        <v>0</v>
      </c>
      <c r="P36" s="243">
        <f>'Imp-Exp2-CHN'!G$125/1000</f>
        <v>0</v>
      </c>
      <c r="Q36" s="243">
        <f>'Imp-Exp2-CHN'!H$125/1000</f>
        <v>0</v>
      </c>
      <c r="R36" s="243">
        <f>'Imp-Exp2-CHN'!I$125/1000</f>
        <v>0</v>
      </c>
      <c r="S36" s="243">
        <f>'Imp-Exp2-CHN'!J$125/1000</f>
        <v>0</v>
      </c>
      <c r="T36" s="243">
        <f>'Imp-Exp2-CHN'!K$125/1000</f>
        <v>0</v>
      </c>
      <c r="U36" s="243">
        <f>'Imp-Exp2-CHN'!L$125/1000</f>
        <v>0</v>
      </c>
      <c r="V36" s="338">
        <f t="shared" si="24"/>
        <v>0</v>
      </c>
      <c r="W36" s="339">
        <f t="shared" si="17"/>
        <v>0</v>
      </c>
      <c r="X36" s="339">
        <f t="shared" si="18"/>
        <v>0</v>
      </c>
      <c r="Y36" s="339">
        <f t="shared" si="19"/>
        <v>0</v>
      </c>
      <c r="Z36" s="339">
        <f t="shared" si="20"/>
        <v>0</v>
      </c>
      <c r="AA36" s="339">
        <f t="shared" si="21"/>
        <v>0</v>
      </c>
      <c r="AB36" s="339">
        <f t="shared" si="22"/>
        <v>0</v>
      </c>
      <c r="AC36" s="340">
        <f t="shared" si="23"/>
        <v>0</v>
      </c>
    </row>
    <row r="37" spans="1:29" x14ac:dyDescent="0.25">
      <c r="A37" s="249" t="str">
        <f t="shared" ref="A37:D37" si="30">A36</f>
        <v>Don't</v>
      </c>
      <c r="B37" s="314" t="str">
        <f t="shared" si="30"/>
        <v>CHN</v>
      </c>
      <c r="C37">
        <f t="shared" si="30"/>
        <v>0</v>
      </c>
      <c r="D37" t="str">
        <f t="shared" si="30"/>
        <v>IMP</v>
      </c>
      <c r="E37" s="315" t="s">
        <v>686</v>
      </c>
      <c r="F37" s="337">
        <f>'Imp-Exp2-CHN'!E$129</f>
        <v>0</v>
      </c>
      <c r="G37" s="243">
        <f>'Imp-Exp2-CHN'!F$129</f>
        <v>0</v>
      </c>
      <c r="H37" s="243">
        <f>'Imp-Exp2-CHN'!G$129</f>
        <v>0</v>
      </c>
      <c r="I37" s="243">
        <f>'Imp-Exp2-CHN'!H$129</f>
        <v>0</v>
      </c>
      <c r="J37" s="243">
        <f>'Imp-Exp2-CHN'!I$129</f>
        <v>0</v>
      </c>
      <c r="K37" s="243">
        <f>'Imp-Exp2-CHN'!J$129</f>
        <v>0</v>
      </c>
      <c r="L37" s="243">
        <f>'Imp-Exp2-CHN'!K$129</f>
        <v>0</v>
      </c>
      <c r="M37" s="243">
        <f>'Imp-Exp2-CHN'!L$129</f>
        <v>0</v>
      </c>
      <c r="N37" s="337">
        <f>'Imp-Exp2-CHN'!E$130/1000</f>
        <v>0</v>
      </c>
      <c r="O37" s="243">
        <f>'Imp-Exp2-CHN'!F$130/1000</f>
        <v>0</v>
      </c>
      <c r="P37" s="243">
        <f>'Imp-Exp2-CHN'!G$130/1000</f>
        <v>0</v>
      </c>
      <c r="Q37" s="243">
        <f>'Imp-Exp2-CHN'!H$130/1000</f>
        <v>0</v>
      </c>
      <c r="R37" s="243">
        <f>'Imp-Exp2-CHN'!I$130/1000</f>
        <v>0</v>
      </c>
      <c r="S37" s="243">
        <f>'Imp-Exp2-CHN'!J$130/1000</f>
        <v>0</v>
      </c>
      <c r="T37" s="243">
        <f>'Imp-Exp2-CHN'!K$130/1000</f>
        <v>0</v>
      </c>
      <c r="U37" s="243">
        <f>'Imp-Exp2-CHN'!L$130/1000</f>
        <v>0</v>
      </c>
      <c r="V37" s="338">
        <f t="shared" si="24"/>
        <v>0</v>
      </c>
      <c r="W37" s="339">
        <f t="shared" si="17"/>
        <v>0</v>
      </c>
      <c r="X37" s="339">
        <f t="shared" si="18"/>
        <v>0</v>
      </c>
      <c r="Y37" s="339">
        <f t="shared" si="19"/>
        <v>0</v>
      </c>
      <c r="Z37" s="339">
        <f t="shared" si="20"/>
        <v>0</v>
      </c>
      <c r="AA37" s="339">
        <f t="shared" si="21"/>
        <v>0</v>
      </c>
      <c r="AB37" s="339">
        <f t="shared" si="22"/>
        <v>0</v>
      </c>
      <c r="AC37" s="340">
        <f t="shared" si="23"/>
        <v>0</v>
      </c>
    </row>
    <row r="38" spans="1:29" x14ac:dyDescent="0.25">
      <c r="A38" s="249" t="str">
        <f t="shared" ref="A38:D38" si="31">A37</f>
        <v>Don't</v>
      </c>
      <c r="B38" s="314" t="str">
        <f t="shared" si="31"/>
        <v>CHN</v>
      </c>
      <c r="C38">
        <f t="shared" si="31"/>
        <v>0</v>
      </c>
      <c r="D38" t="str">
        <f t="shared" si="31"/>
        <v>IMP</v>
      </c>
      <c r="E38" s="315" t="s">
        <v>687</v>
      </c>
      <c r="F38" s="337">
        <f>'Imp-Exp2-CHN'!E$134</f>
        <v>0</v>
      </c>
      <c r="G38" s="243">
        <f>'Imp-Exp2-CHN'!F$134</f>
        <v>0</v>
      </c>
      <c r="H38" s="243">
        <f>'Imp-Exp2-CHN'!G$134</f>
        <v>0</v>
      </c>
      <c r="I38" s="243">
        <f>'Imp-Exp2-CHN'!H$134</f>
        <v>0</v>
      </c>
      <c r="J38" s="243">
        <f>'Imp-Exp2-CHN'!I$134</f>
        <v>0</v>
      </c>
      <c r="K38" s="243">
        <f>'Imp-Exp2-CHN'!J$134</f>
        <v>0</v>
      </c>
      <c r="L38" s="243">
        <f>'Imp-Exp2-CHN'!K$134</f>
        <v>0</v>
      </c>
      <c r="M38" s="243">
        <f>'Imp-Exp2-CHN'!L$134</f>
        <v>0</v>
      </c>
      <c r="N38" s="337">
        <f>'Imp-Exp2-CHN'!E$135/1000</f>
        <v>0</v>
      </c>
      <c r="O38" s="243">
        <f>'Imp-Exp2-CHN'!F$135/1000</f>
        <v>0</v>
      </c>
      <c r="P38" s="243">
        <f>'Imp-Exp2-CHN'!G$135/1000</f>
        <v>0</v>
      </c>
      <c r="Q38" s="243">
        <f>'Imp-Exp2-CHN'!H$135/1000</f>
        <v>0</v>
      </c>
      <c r="R38" s="243">
        <f>'Imp-Exp2-CHN'!I$135/1000</f>
        <v>0</v>
      </c>
      <c r="S38" s="243">
        <f>'Imp-Exp2-CHN'!J$135/1000</f>
        <v>0</v>
      </c>
      <c r="T38" s="243">
        <f>'Imp-Exp2-CHN'!K$135/1000</f>
        <v>0</v>
      </c>
      <c r="U38" s="243">
        <f>'Imp-Exp2-CHN'!L$135/1000</f>
        <v>0</v>
      </c>
      <c r="V38" s="338">
        <f t="shared" si="24"/>
        <v>0</v>
      </c>
      <c r="W38" s="339">
        <f t="shared" si="17"/>
        <v>0</v>
      </c>
      <c r="X38" s="339">
        <f t="shared" si="18"/>
        <v>0</v>
      </c>
      <c r="Y38" s="339">
        <f t="shared" si="19"/>
        <v>0</v>
      </c>
      <c r="Z38" s="339">
        <f t="shared" si="20"/>
        <v>0</v>
      </c>
      <c r="AA38" s="339">
        <f t="shared" si="21"/>
        <v>0</v>
      </c>
      <c r="AB38" s="339">
        <f t="shared" si="22"/>
        <v>0</v>
      </c>
      <c r="AC38" s="340">
        <f t="shared" si="23"/>
        <v>0</v>
      </c>
    </row>
    <row r="39" spans="1:29" x14ac:dyDescent="0.25">
      <c r="A39" s="249" t="str">
        <f t="shared" ref="A39:C39" si="32">A38</f>
        <v>Don't</v>
      </c>
      <c r="B39" s="314" t="str">
        <f t="shared" si="32"/>
        <v>CHN</v>
      </c>
      <c r="C39">
        <f t="shared" si="32"/>
        <v>0</v>
      </c>
      <c r="D39" t="s">
        <v>688</v>
      </c>
      <c r="E39" s="315" t="str">
        <f t="shared" ref="E39:E47" si="33">E30</f>
        <v>BMP 1</v>
      </c>
      <c r="F39" s="337">
        <f>'Imp-Exp2-CHN'!E$161</f>
        <v>0</v>
      </c>
      <c r="G39" s="243">
        <f>'Imp-Exp2-CHN'!F$161</f>
        <v>0</v>
      </c>
      <c r="H39" s="243">
        <f>'Imp-Exp2-CHN'!G$161</f>
        <v>0</v>
      </c>
      <c r="I39" s="243">
        <f>'Imp-Exp2-CHN'!H$161</f>
        <v>0</v>
      </c>
      <c r="J39" s="243">
        <f>'Imp-Exp2-CHN'!I$161</f>
        <v>0</v>
      </c>
      <c r="K39" s="243">
        <f>'Imp-Exp2-CHN'!J$161</f>
        <v>0</v>
      </c>
      <c r="L39" s="243">
        <f>'Imp-Exp2-CHN'!K$161</f>
        <v>0</v>
      </c>
      <c r="M39" s="243">
        <f>'Imp-Exp2-CHN'!L$161</f>
        <v>0</v>
      </c>
      <c r="N39" s="337">
        <f>'Imp-Exp2-CHN'!E$162/1000</f>
        <v>0</v>
      </c>
      <c r="O39" s="243">
        <f>'Imp-Exp2-CHN'!F$162/1000</f>
        <v>0</v>
      </c>
      <c r="P39" s="243">
        <f>'Imp-Exp2-CHN'!G$162/1000</f>
        <v>0</v>
      </c>
      <c r="Q39" s="243">
        <f>'Imp-Exp2-CHN'!H$162/1000</f>
        <v>0</v>
      </c>
      <c r="R39" s="243">
        <f>'Imp-Exp2-CHN'!I$162/1000</f>
        <v>0</v>
      </c>
      <c r="S39" s="243">
        <f>'Imp-Exp2-CHN'!J$162/1000</f>
        <v>0</v>
      </c>
      <c r="T39" s="243">
        <f>'Imp-Exp2-CHN'!K$162/1000</f>
        <v>0</v>
      </c>
      <c r="U39" s="243">
        <f>'Imp-Exp2-CHN'!L$162/1000</f>
        <v>0</v>
      </c>
      <c r="V39" s="338">
        <f t="shared" si="24"/>
        <v>0</v>
      </c>
      <c r="W39" s="339">
        <f t="shared" si="17"/>
        <v>0</v>
      </c>
      <c r="X39" s="339">
        <f t="shared" si="18"/>
        <v>0</v>
      </c>
      <c r="Y39" s="339">
        <f t="shared" si="19"/>
        <v>0</v>
      </c>
      <c r="Z39" s="339">
        <f t="shared" si="20"/>
        <v>0</v>
      </c>
      <c r="AA39" s="339">
        <f t="shared" si="21"/>
        <v>0</v>
      </c>
      <c r="AB39" s="339">
        <f t="shared" si="22"/>
        <v>0</v>
      </c>
      <c r="AC39" s="340">
        <f t="shared" si="23"/>
        <v>0</v>
      </c>
    </row>
    <row r="40" spans="1:29" x14ac:dyDescent="0.25">
      <c r="A40" s="249" t="str">
        <f t="shared" ref="A40:C40" si="34">A39</f>
        <v>Don't</v>
      </c>
      <c r="B40" s="314" t="str">
        <f t="shared" si="34"/>
        <v>CHN</v>
      </c>
      <c r="C40">
        <f t="shared" si="34"/>
        <v>0</v>
      </c>
      <c r="D40" t="str">
        <f>D39</f>
        <v>IMP SLS</v>
      </c>
      <c r="E40" s="315" t="str">
        <f t="shared" si="33"/>
        <v>BMP 2</v>
      </c>
      <c r="F40" s="337">
        <f>'Imp-Exp2-CHN'!E$166</f>
        <v>0</v>
      </c>
      <c r="G40" s="243">
        <f>'Imp-Exp2-CHN'!F$166</f>
        <v>0</v>
      </c>
      <c r="H40" s="243">
        <f>'Imp-Exp2-CHN'!G$166</f>
        <v>0</v>
      </c>
      <c r="I40" s="243">
        <f>'Imp-Exp2-CHN'!H$166</f>
        <v>0</v>
      </c>
      <c r="J40" s="243">
        <f>'Imp-Exp2-CHN'!I$166</f>
        <v>0</v>
      </c>
      <c r="K40" s="243">
        <f>'Imp-Exp2-CHN'!J$166</f>
        <v>0</v>
      </c>
      <c r="L40" s="243">
        <f>'Imp-Exp2-CHN'!K$166</f>
        <v>0</v>
      </c>
      <c r="M40" s="243">
        <f>'Imp-Exp2-CHN'!L$166</f>
        <v>0</v>
      </c>
      <c r="N40" s="337">
        <f>'Imp-Exp2-CHN'!E$167/1000</f>
        <v>0</v>
      </c>
      <c r="O40" s="243">
        <f>'Imp-Exp2-CHN'!F$167/1000</f>
        <v>0</v>
      </c>
      <c r="P40" s="243">
        <f>'Imp-Exp2-CHN'!G$167/1000</f>
        <v>0</v>
      </c>
      <c r="Q40" s="243">
        <f>'Imp-Exp2-CHN'!H$167/1000</f>
        <v>0</v>
      </c>
      <c r="R40" s="243">
        <f>'Imp-Exp2-CHN'!I$167/1000</f>
        <v>0</v>
      </c>
      <c r="S40" s="243">
        <f>'Imp-Exp2-CHN'!J$167/1000</f>
        <v>0</v>
      </c>
      <c r="T40" s="243">
        <f>'Imp-Exp2-CHN'!K$167/1000</f>
        <v>0</v>
      </c>
      <c r="U40" s="243">
        <f>'Imp-Exp2-CHN'!L$167/1000</f>
        <v>0</v>
      </c>
      <c r="V40" s="338">
        <f t="shared" si="24"/>
        <v>0</v>
      </c>
      <c r="W40" s="339">
        <f t="shared" si="17"/>
        <v>0</v>
      </c>
      <c r="X40" s="339">
        <f t="shared" si="18"/>
        <v>0</v>
      </c>
      <c r="Y40" s="339">
        <f t="shared" si="19"/>
        <v>0</v>
      </c>
      <c r="Z40" s="339">
        <f t="shared" si="20"/>
        <v>0</v>
      </c>
      <c r="AA40" s="339">
        <f t="shared" si="21"/>
        <v>0</v>
      </c>
      <c r="AB40" s="339">
        <f t="shared" si="22"/>
        <v>0</v>
      </c>
      <c r="AC40" s="340">
        <f t="shared" si="23"/>
        <v>0</v>
      </c>
    </row>
    <row r="41" spans="1:29" x14ac:dyDescent="0.25">
      <c r="A41" s="249" t="str">
        <f t="shared" ref="A41:D44" si="35">A40</f>
        <v>Don't</v>
      </c>
      <c r="B41" s="314" t="str">
        <f t="shared" si="35"/>
        <v>CHN</v>
      </c>
      <c r="C41">
        <f t="shared" si="35"/>
        <v>0</v>
      </c>
      <c r="D41" t="str">
        <f t="shared" si="35"/>
        <v>IMP SLS</v>
      </c>
      <c r="E41" s="315" t="str">
        <f t="shared" si="33"/>
        <v>BMP 3</v>
      </c>
      <c r="F41" s="337">
        <f>'Imp-Exp2-CHN'!E$171</f>
        <v>0</v>
      </c>
      <c r="G41" s="243">
        <f>'Imp-Exp2-CHN'!F$171</f>
        <v>0</v>
      </c>
      <c r="H41" s="243">
        <f>'Imp-Exp2-CHN'!G$171</f>
        <v>0</v>
      </c>
      <c r="I41" s="243">
        <f>'Imp-Exp2-CHN'!H$171</f>
        <v>0</v>
      </c>
      <c r="J41" s="243">
        <f>'Imp-Exp2-CHN'!I$171</f>
        <v>0</v>
      </c>
      <c r="K41" s="243">
        <f>'Imp-Exp2-CHN'!J$171</f>
        <v>0</v>
      </c>
      <c r="L41" s="243">
        <f>'Imp-Exp2-CHN'!K$171</f>
        <v>0</v>
      </c>
      <c r="M41" s="243">
        <f>'Imp-Exp2-CHN'!L$171</f>
        <v>0</v>
      </c>
      <c r="N41" s="337">
        <f>'Imp-Exp2-CHN'!E$172/1000</f>
        <v>0</v>
      </c>
      <c r="O41" s="243">
        <f>'Imp-Exp2-CHN'!F$172/1000</f>
        <v>0</v>
      </c>
      <c r="P41" s="243">
        <f>'Imp-Exp2-CHN'!G$172/1000</f>
        <v>0</v>
      </c>
      <c r="Q41" s="243">
        <f>'Imp-Exp2-CHN'!H$172/1000</f>
        <v>0</v>
      </c>
      <c r="R41" s="243">
        <f>'Imp-Exp2-CHN'!I$172/1000</f>
        <v>0</v>
      </c>
      <c r="S41" s="243">
        <f>'Imp-Exp2-CHN'!J$172/1000</f>
        <v>0</v>
      </c>
      <c r="T41" s="243">
        <f>'Imp-Exp2-CHN'!K$172/1000</f>
        <v>0</v>
      </c>
      <c r="U41" s="243">
        <f>'Imp-Exp2-CHN'!L$172/1000</f>
        <v>0</v>
      </c>
      <c r="V41" s="338">
        <f t="shared" si="24"/>
        <v>0</v>
      </c>
      <c r="W41" s="339">
        <f t="shared" si="17"/>
        <v>0</v>
      </c>
      <c r="X41" s="339">
        <f t="shared" si="18"/>
        <v>0</v>
      </c>
      <c r="Y41" s="339">
        <f t="shared" si="19"/>
        <v>0</v>
      </c>
      <c r="Z41" s="339">
        <f t="shared" si="20"/>
        <v>0</v>
      </c>
      <c r="AA41" s="339">
        <f t="shared" si="21"/>
        <v>0</v>
      </c>
      <c r="AB41" s="339">
        <f t="shared" si="22"/>
        <v>0</v>
      </c>
      <c r="AC41" s="340">
        <f t="shared" si="23"/>
        <v>0</v>
      </c>
    </row>
    <row r="42" spans="1:29" x14ac:dyDescent="0.25">
      <c r="A42" s="249" t="str">
        <f t="shared" ref="A42:C42" si="36">A41</f>
        <v>Don't</v>
      </c>
      <c r="B42" s="314" t="str">
        <f t="shared" si="36"/>
        <v>CHN</v>
      </c>
      <c r="C42">
        <f t="shared" si="36"/>
        <v>0</v>
      </c>
      <c r="D42" t="str">
        <f t="shared" si="35"/>
        <v>IMP SLS</v>
      </c>
      <c r="E42" s="315" t="str">
        <f t="shared" si="33"/>
        <v>BMP 4</v>
      </c>
      <c r="F42" s="337">
        <f>'Imp-Exp2-CHN'!E$176</f>
        <v>0</v>
      </c>
      <c r="G42" s="243">
        <f>'Imp-Exp2-CHN'!F$176</f>
        <v>0</v>
      </c>
      <c r="H42" s="243">
        <f>'Imp-Exp2-CHN'!G$176</f>
        <v>0</v>
      </c>
      <c r="I42" s="243">
        <f>'Imp-Exp2-CHN'!H$176</f>
        <v>0</v>
      </c>
      <c r="J42" s="243">
        <f>'Imp-Exp2-CHN'!I$176</f>
        <v>0</v>
      </c>
      <c r="K42" s="243">
        <f>'Imp-Exp2-CHN'!J$176</f>
        <v>0</v>
      </c>
      <c r="L42" s="243">
        <f>'Imp-Exp2-CHN'!K$176</f>
        <v>0</v>
      </c>
      <c r="M42" s="243">
        <f>'Imp-Exp2-CHN'!L$176</f>
        <v>0</v>
      </c>
      <c r="N42" s="337">
        <f>'Imp-Exp2-CHN'!E$177/1000</f>
        <v>0</v>
      </c>
      <c r="O42" s="243">
        <f>'Imp-Exp2-CHN'!F$177/1000</f>
        <v>0</v>
      </c>
      <c r="P42" s="243">
        <f>'Imp-Exp2-CHN'!G$177/1000</f>
        <v>0</v>
      </c>
      <c r="Q42" s="243">
        <f>'Imp-Exp2-CHN'!H$177/1000</f>
        <v>0</v>
      </c>
      <c r="R42" s="243">
        <f>'Imp-Exp2-CHN'!I$177/1000</f>
        <v>0</v>
      </c>
      <c r="S42" s="243">
        <f>'Imp-Exp2-CHN'!J$177/1000</f>
        <v>0</v>
      </c>
      <c r="T42" s="243">
        <f>'Imp-Exp2-CHN'!K$177/1000</f>
        <v>0</v>
      </c>
      <c r="U42" s="243">
        <f>'Imp-Exp2-CHN'!L$177/1000</f>
        <v>0</v>
      </c>
      <c r="V42" s="338">
        <f t="shared" si="24"/>
        <v>0</v>
      </c>
      <c r="W42" s="339">
        <f t="shared" si="17"/>
        <v>0</v>
      </c>
      <c r="X42" s="339">
        <f t="shared" si="18"/>
        <v>0</v>
      </c>
      <c r="Y42" s="339">
        <f t="shared" si="19"/>
        <v>0</v>
      </c>
      <c r="Z42" s="339">
        <f t="shared" si="20"/>
        <v>0</v>
      </c>
      <c r="AA42" s="339">
        <f t="shared" si="21"/>
        <v>0</v>
      </c>
      <c r="AB42" s="339">
        <f t="shared" si="22"/>
        <v>0</v>
      </c>
      <c r="AC42" s="340">
        <f t="shared" si="23"/>
        <v>0</v>
      </c>
    </row>
    <row r="43" spans="1:29" x14ac:dyDescent="0.25">
      <c r="A43" s="249" t="str">
        <f t="shared" ref="A43:C43" si="37">A42</f>
        <v>Don't</v>
      </c>
      <c r="B43" s="314" t="str">
        <f t="shared" si="37"/>
        <v>CHN</v>
      </c>
      <c r="C43">
        <f t="shared" si="37"/>
        <v>0</v>
      </c>
      <c r="D43" t="str">
        <f t="shared" si="35"/>
        <v>IMP SLS</v>
      </c>
      <c r="E43" s="315" t="str">
        <f t="shared" si="33"/>
        <v>BMP 5</v>
      </c>
      <c r="F43" s="337">
        <f>'Imp-Exp2-CHN'!E$181</f>
        <v>0</v>
      </c>
      <c r="G43" s="243">
        <f>'Imp-Exp2-CHN'!F$181</f>
        <v>0</v>
      </c>
      <c r="H43" s="243">
        <f>'Imp-Exp2-CHN'!G$181</f>
        <v>0</v>
      </c>
      <c r="I43" s="243">
        <f>'Imp-Exp2-CHN'!H$181</f>
        <v>0</v>
      </c>
      <c r="J43" s="243">
        <f>'Imp-Exp2-CHN'!I$181</f>
        <v>0</v>
      </c>
      <c r="K43" s="243">
        <f>'Imp-Exp2-CHN'!J$181</f>
        <v>0</v>
      </c>
      <c r="L43" s="243">
        <f>'Imp-Exp2-CHN'!K$181</f>
        <v>0</v>
      </c>
      <c r="M43" s="243">
        <f>'Imp-Exp2-CHN'!L$181</f>
        <v>0</v>
      </c>
      <c r="N43" s="337">
        <f>'Imp-Exp2-CHN'!E$182/1000</f>
        <v>0</v>
      </c>
      <c r="O43" s="243">
        <f>'Imp-Exp2-CHN'!F$182/1000</f>
        <v>0</v>
      </c>
      <c r="P43" s="243">
        <f>'Imp-Exp2-CHN'!G$182/1000</f>
        <v>0</v>
      </c>
      <c r="Q43" s="243">
        <f>'Imp-Exp2-CHN'!H$182/1000</f>
        <v>0</v>
      </c>
      <c r="R43" s="243">
        <f>'Imp-Exp2-CHN'!I$182/1000</f>
        <v>0</v>
      </c>
      <c r="S43" s="243">
        <f>'Imp-Exp2-CHN'!J$182/1000</f>
        <v>0</v>
      </c>
      <c r="T43" s="243">
        <f>'Imp-Exp2-CHN'!K$182/1000</f>
        <v>0</v>
      </c>
      <c r="U43" s="243">
        <f>'Imp-Exp2-CHN'!L$182/1000</f>
        <v>0</v>
      </c>
      <c r="V43" s="338">
        <f t="shared" si="24"/>
        <v>0</v>
      </c>
      <c r="W43" s="339">
        <f t="shared" si="17"/>
        <v>0</v>
      </c>
      <c r="X43" s="339">
        <f t="shared" si="18"/>
        <v>0</v>
      </c>
      <c r="Y43" s="339">
        <f t="shared" si="19"/>
        <v>0</v>
      </c>
      <c r="Z43" s="339">
        <f t="shared" si="20"/>
        <v>0</v>
      </c>
      <c r="AA43" s="339">
        <f t="shared" si="21"/>
        <v>0</v>
      </c>
      <c r="AB43" s="339">
        <f t="shared" si="22"/>
        <v>0</v>
      </c>
      <c r="AC43" s="340">
        <f t="shared" si="23"/>
        <v>0</v>
      </c>
    </row>
    <row r="44" spans="1:29" x14ac:dyDescent="0.25">
      <c r="A44" s="249" t="str">
        <f t="shared" ref="A44:C44" si="38">A43</f>
        <v>Don't</v>
      </c>
      <c r="B44" s="314" t="str">
        <f t="shared" si="38"/>
        <v>CHN</v>
      </c>
      <c r="C44">
        <f t="shared" si="38"/>
        <v>0</v>
      </c>
      <c r="D44" t="str">
        <f t="shared" si="35"/>
        <v>IMP SLS</v>
      </c>
      <c r="E44" s="315" t="str">
        <f t="shared" si="33"/>
        <v>BMP 6</v>
      </c>
      <c r="F44" s="337">
        <f>'Imp-Exp2-CHN'!E$186</f>
        <v>0</v>
      </c>
      <c r="G44" s="243">
        <f>'Imp-Exp2-CHN'!F$186</f>
        <v>0</v>
      </c>
      <c r="H44" s="243">
        <f>'Imp-Exp2-CHN'!G$186</f>
        <v>0</v>
      </c>
      <c r="I44" s="243">
        <f>'Imp-Exp2-CHN'!H$186</f>
        <v>0</v>
      </c>
      <c r="J44" s="243">
        <f>'Imp-Exp2-CHN'!I$186</f>
        <v>0</v>
      </c>
      <c r="K44" s="243">
        <f>'Imp-Exp2-CHN'!J$186</f>
        <v>0</v>
      </c>
      <c r="L44" s="243">
        <f>'Imp-Exp2-CHN'!K$186</f>
        <v>0</v>
      </c>
      <c r="M44" s="243">
        <f>'Imp-Exp2-CHN'!L$186</f>
        <v>0</v>
      </c>
      <c r="N44" s="337">
        <f>'Imp-Exp2-CHN'!E$187/1000</f>
        <v>0</v>
      </c>
      <c r="O44" s="243">
        <f>'Imp-Exp2-CHN'!F$187/1000</f>
        <v>0</v>
      </c>
      <c r="P44" s="243">
        <f>'Imp-Exp2-CHN'!G$187/1000</f>
        <v>0</v>
      </c>
      <c r="Q44" s="243">
        <f>'Imp-Exp2-CHN'!H$187/1000</f>
        <v>0</v>
      </c>
      <c r="R44" s="243">
        <f>'Imp-Exp2-CHN'!I$187/1000</f>
        <v>0</v>
      </c>
      <c r="S44" s="243">
        <f>'Imp-Exp2-CHN'!J$187/1000</f>
        <v>0</v>
      </c>
      <c r="T44" s="243">
        <f>'Imp-Exp2-CHN'!K$187/1000</f>
        <v>0</v>
      </c>
      <c r="U44" s="243">
        <f>'Imp-Exp2-CHN'!L$187/1000</f>
        <v>0</v>
      </c>
      <c r="V44" s="338">
        <f t="shared" si="24"/>
        <v>0</v>
      </c>
      <c r="W44" s="339">
        <f t="shared" si="17"/>
        <v>0</v>
      </c>
      <c r="X44" s="339">
        <f t="shared" si="18"/>
        <v>0</v>
      </c>
      <c r="Y44" s="339">
        <f t="shared" si="19"/>
        <v>0</v>
      </c>
      <c r="Z44" s="339">
        <f t="shared" si="20"/>
        <v>0</v>
      </c>
      <c r="AA44" s="339">
        <f t="shared" si="21"/>
        <v>0</v>
      </c>
      <c r="AB44" s="339">
        <f t="shared" si="22"/>
        <v>0</v>
      </c>
      <c r="AC44" s="340">
        <f t="shared" si="23"/>
        <v>0</v>
      </c>
    </row>
    <row r="45" spans="1:29" x14ac:dyDescent="0.25">
      <c r="A45" s="249" t="str">
        <f t="shared" ref="A45:D45" si="39">A44</f>
        <v>Don't</v>
      </c>
      <c r="B45" s="314" t="str">
        <f t="shared" si="39"/>
        <v>CHN</v>
      </c>
      <c r="C45">
        <f t="shared" si="39"/>
        <v>0</v>
      </c>
      <c r="D45" t="str">
        <f t="shared" si="39"/>
        <v>IMP SLS</v>
      </c>
      <c r="E45" s="315" t="str">
        <f t="shared" si="33"/>
        <v>BMP 7</v>
      </c>
      <c r="F45" s="337">
        <f>'Imp-Exp2-CHN'!E$191</f>
        <v>0</v>
      </c>
      <c r="G45" s="243">
        <f>'Imp-Exp2-CHN'!F$191</f>
        <v>0</v>
      </c>
      <c r="H45" s="243">
        <f>'Imp-Exp2-CHN'!G$191</f>
        <v>0</v>
      </c>
      <c r="I45" s="243">
        <f>'Imp-Exp2-CHN'!H$191</f>
        <v>0</v>
      </c>
      <c r="J45" s="243">
        <f>'Imp-Exp2-CHN'!I$191</f>
        <v>0</v>
      </c>
      <c r="K45" s="243">
        <f>'Imp-Exp2-CHN'!J$191</f>
        <v>0</v>
      </c>
      <c r="L45" s="243">
        <f>'Imp-Exp2-CHN'!K$191</f>
        <v>0</v>
      </c>
      <c r="M45" s="243">
        <f>'Imp-Exp2-CHN'!L$191</f>
        <v>0</v>
      </c>
      <c r="N45" s="337">
        <f>'Imp-Exp2-CHN'!E$192/1000</f>
        <v>0</v>
      </c>
      <c r="O45" s="243">
        <f>'Imp-Exp2-CHN'!F$192/1000</f>
        <v>0</v>
      </c>
      <c r="P45" s="243">
        <f>'Imp-Exp2-CHN'!G$192/1000</f>
        <v>0</v>
      </c>
      <c r="Q45" s="243">
        <f>'Imp-Exp2-CHN'!H$192/1000</f>
        <v>0</v>
      </c>
      <c r="R45" s="243">
        <f>'Imp-Exp2-CHN'!I$192/1000</f>
        <v>0</v>
      </c>
      <c r="S45" s="243">
        <f>'Imp-Exp2-CHN'!J$192/1000</f>
        <v>0</v>
      </c>
      <c r="T45" s="243">
        <f>'Imp-Exp2-CHN'!K$192/1000</f>
        <v>0</v>
      </c>
      <c r="U45" s="243">
        <f>'Imp-Exp2-CHN'!L$192/1000</f>
        <v>0</v>
      </c>
      <c r="V45" s="338">
        <f t="shared" si="24"/>
        <v>0</v>
      </c>
      <c r="W45" s="339">
        <f t="shared" si="17"/>
        <v>0</v>
      </c>
      <c r="X45" s="339">
        <f t="shared" si="18"/>
        <v>0</v>
      </c>
      <c r="Y45" s="339">
        <f t="shared" si="19"/>
        <v>0</v>
      </c>
      <c r="Z45" s="339">
        <f t="shared" si="20"/>
        <v>0</v>
      </c>
      <c r="AA45" s="339">
        <f t="shared" si="21"/>
        <v>0</v>
      </c>
      <c r="AB45" s="339">
        <f t="shared" si="22"/>
        <v>0</v>
      </c>
      <c r="AC45" s="340">
        <f t="shared" si="23"/>
        <v>0</v>
      </c>
    </row>
    <row r="46" spans="1:29" x14ac:dyDescent="0.25">
      <c r="A46" s="249" t="str">
        <f t="shared" ref="A46:D47" si="40">A45</f>
        <v>Don't</v>
      </c>
      <c r="B46" s="314" t="str">
        <f t="shared" si="40"/>
        <v>CHN</v>
      </c>
      <c r="C46">
        <f t="shared" si="40"/>
        <v>0</v>
      </c>
      <c r="D46" t="str">
        <f t="shared" si="40"/>
        <v>IMP SLS</v>
      </c>
      <c r="E46" s="315" t="str">
        <f t="shared" si="33"/>
        <v>BMP 8</v>
      </c>
      <c r="F46" s="337">
        <f>'Imp-Exp2-CHN'!E$196</f>
        <v>0</v>
      </c>
      <c r="G46" s="243">
        <f>'Imp-Exp2-CHN'!F$196</f>
        <v>0</v>
      </c>
      <c r="H46" s="243">
        <f>'Imp-Exp2-CHN'!G$196</f>
        <v>0</v>
      </c>
      <c r="I46" s="243">
        <f>'Imp-Exp2-CHN'!H$196</f>
        <v>0</v>
      </c>
      <c r="J46" s="243">
        <f>'Imp-Exp2-CHN'!I$196</f>
        <v>0</v>
      </c>
      <c r="K46" s="243">
        <f>'Imp-Exp2-CHN'!J$196</f>
        <v>0</v>
      </c>
      <c r="L46" s="243">
        <f>'Imp-Exp2-CHN'!K$196</f>
        <v>0</v>
      </c>
      <c r="M46" s="243">
        <f>'Imp-Exp2-CHN'!L$196</f>
        <v>0</v>
      </c>
      <c r="N46" s="337">
        <f>'Imp-Exp2-CHN'!E$197/1000</f>
        <v>0</v>
      </c>
      <c r="O46" s="243">
        <f>'Imp-Exp2-CHN'!F$197/1000</f>
        <v>0</v>
      </c>
      <c r="P46" s="243">
        <f>'Imp-Exp2-CHN'!G$197/1000</f>
        <v>0</v>
      </c>
      <c r="Q46" s="243">
        <f>'Imp-Exp2-CHN'!H$197/1000</f>
        <v>0</v>
      </c>
      <c r="R46" s="243">
        <f>'Imp-Exp2-CHN'!I$197/1000</f>
        <v>0</v>
      </c>
      <c r="S46" s="243">
        <f>'Imp-Exp2-CHN'!J$197/1000</f>
        <v>0</v>
      </c>
      <c r="T46" s="243">
        <f>'Imp-Exp2-CHN'!K$197/1000</f>
        <v>0</v>
      </c>
      <c r="U46" s="243">
        <f>'Imp-Exp2-CHN'!L$197/1000</f>
        <v>0</v>
      </c>
      <c r="V46" s="338">
        <f t="shared" si="24"/>
        <v>0</v>
      </c>
      <c r="W46" s="339">
        <f t="shared" si="17"/>
        <v>0</v>
      </c>
      <c r="X46" s="339">
        <f t="shared" si="18"/>
        <v>0</v>
      </c>
      <c r="Y46" s="339">
        <f t="shared" si="19"/>
        <v>0</v>
      </c>
      <c r="Z46" s="339">
        <f t="shared" si="20"/>
        <v>0</v>
      </c>
      <c r="AA46" s="339">
        <f t="shared" si="21"/>
        <v>0</v>
      </c>
      <c r="AB46" s="339">
        <f t="shared" si="22"/>
        <v>0</v>
      </c>
      <c r="AC46" s="340">
        <f t="shared" si="23"/>
        <v>0</v>
      </c>
    </row>
    <row r="47" spans="1:29" ht="15.75" thickBot="1" x14ac:dyDescent="0.3">
      <c r="A47" s="249" t="str">
        <f t="shared" ref="A47:C47" si="41">A46</f>
        <v>Don't</v>
      </c>
      <c r="B47" s="314" t="str">
        <f t="shared" si="41"/>
        <v>CHN</v>
      </c>
      <c r="C47">
        <f t="shared" si="41"/>
        <v>0</v>
      </c>
      <c r="D47" t="str">
        <f t="shared" si="40"/>
        <v>IMP SLS</v>
      </c>
      <c r="E47" s="315" t="str">
        <f t="shared" si="33"/>
        <v>BMP 9</v>
      </c>
      <c r="F47" s="337">
        <f>'Imp-Exp2-CHN'!E$201</f>
        <v>0</v>
      </c>
      <c r="G47" s="243">
        <f>'Imp-Exp2-CHN'!F$201</f>
        <v>0</v>
      </c>
      <c r="H47" s="243">
        <f>'Imp-Exp2-CHN'!G$201</f>
        <v>0</v>
      </c>
      <c r="I47" s="243">
        <f>'Imp-Exp2-CHN'!H$201</f>
        <v>0</v>
      </c>
      <c r="J47" s="243">
        <f>'Imp-Exp2-CHN'!I$201</f>
        <v>0</v>
      </c>
      <c r="K47" s="243">
        <f>'Imp-Exp2-CHN'!J$201</f>
        <v>0</v>
      </c>
      <c r="L47" s="243">
        <f>'Imp-Exp2-CHN'!K$201</f>
        <v>0</v>
      </c>
      <c r="M47" s="243">
        <f>'Imp-Exp2-CHN'!L$201</f>
        <v>0</v>
      </c>
      <c r="N47" s="337">
        <f>'Imp-Exp2-CHN'!E$202/1000</f>
        <v>0</v>
      </c>
      <c r="O47" s="243">
        <f>'Imp-Exp2-CHN'!F$202/1000</f>
        <v>0</v>
      </c>
      <c r="P47" s="243">
        <f>'Imp-Exp2-CHN'!G$202/1000</f>
        <v>0</v>
      </c>
      <c r="Q47" s="243">
        <f>'Imp-Exp2-CHN'!H$202/1000</f>
        <v>0</v>
      </c>
      <c r="R47" s="243">
        <f>'Imp-Exp2-CHN'!I$202/1000</f>
        <v>0</v>
      </c>
      <c r="S47" s="243">
        <f>'Imp-Exp2-CHN'!J$202/1000</f>
        <v>0</v>
      </c>
      <c r="T47" s="243">
        <f>'Imp-Exp2-CHN'!K$202/1000</f>
        <v>0</v>
      </c>
      <c r="U47" s="243">
        <f>'Imp-Exp2-CHN'!L$202/1000</f>
        <v>0</v>
      </c>
      <c r="V47" s="338">
        <f t="shared" si="24"/>
        <v>0</v>
      </c>
      <c r="W47" s="339">
        <f t="shared" si="17"/>
        <v>0</v>
      </c>
      <c r="X47" s="339">
        <f t="shared" si="18"/>
        <v>0</v>
      </c>
      <c r="Y47" s="339">
        <f t="shared" si="19"/>
        <v>0</v>
      </c>
      <c r="Z47" s="339">
        <f t="shared" si="20"/>
        <v>0</v>
      </c>
      <c r="AA47" s="339">
        <f t="shared" si="21"/>
        <v>0</v>
      </c>
      <c r="AB47" s="339">
        <f t="shared" si="22"/>
        <v>0</v>
      </c>
      <c r="AC47" s="340">
        <f t="shared" si="23"/>
        <v>0</v>
      </c>
    </row>
    <row r="48" spans="1:29" x14ac:dyDescent="0.25">
      <c r="A48" s="242" t="str">
        <f>IF(SUM(F48:U62)&gt;=0.01,"Copy","Don't")</f>
        <v>Don't</v>
      </c>
      <c r="B48" s="317" t="s">
        <v>662</v>
      </c>
      <c r="C48" s="335">
        <f>'Imp-Exp3-CHN'!G23</f>
        <v>0</v>
      </c>
      <c r="D48" s="335" t="s">
        <v>678</v>
      </c>
      <c r="E48" s="336" t="s">
        <v>679</v>
      </c>
      <c r="F48" s="337">
        <f>'Imp-Exp3-CHN'!E$94</f>
        <v>0</v>
      </c>
      <c r="G48" s="243">
        <f>'Imp-Exp3-CHN'!F$94</f>
        <v>0</v>
      </c>
      <c r="H48" s="243">
        <f>'Imp-Exp3-CHN'!G$94</f>
        <v>0</v>
      </c>
      <c r="I48" s="243">
        <f>'Imp-Exp3-CHN'!H$94</f>
        <v>0</v>
      </c>
      <c r="J48" s="243">
        <f>'Imp-Exp3-CHN'!I$94</f>
        <v>0</v>
      </c>
      <c r="K48" s="243">
        <f>'Imp-Exp3-CHN'!J$94</f>
        <v>0</v>
      </c>
      <c r="L48" s="243">
        <f>'Imp-Exp3-CHN'!K$94</f>
        <v>0</v>
      </c>
      <c r="M48" s="243">
        <f>'Imp-Exp3-CHN'!L$94</f>
        <v>0</v>
      </c>
      <c r="N48" s="337">
        <f>'Imp-Exp3-CHN'!E$95/1000</f>
        <v>0</v>
      </c>
      <c r="O48" s="243">
        <f>'Imp-Exp3-CHN'!F$95/1000</f>
        <v>0</v>
      </c>
      <c r="P48" s="243">
        <f>'Imp-Exp3-CHN'!G$95/1000</f>
        <v>0</v>
      </c>
      <c r="Q48" s="243">
        <f>'Imp-Exp3-CHN'!H$95/1000</f>
        <v>0</v>
      </c>
      <c r="R48" s="243">
        <f>'Imp-Exp3-CHN'!I$95/1000</f>
        <v>0</v>
      </c>
      <c r="S48" s="243">
        <f>'Imp-Exp3-CHN'!J$95/1000</f>
        <v>0</v>
      </c>
      <c r="T48" s="243">
        <f>'Imp-Exp3-CHN'!K$95/1000</f>
        <v>0</v>
      </c>
      <c r="U48" s="243">
        <f>'Imp-Exp3-CHN'!L$95/1000</f>
        <v>0</v>
      </c>
      <c r="V48" s="338">
        <f>(IF(ISERROR(N48/F48),0,N48/F48))*1000</f>
        <v>0</v>
      </c>
      <c r="W48" s="339">
        <f t="shared" si="17"/>
        <v>0</v>
      </c>
      <c r="X48" s="339">
        <f t="shared" si="18"/>
        <v>0</v>
      </c>
      <c r="Y48" s="339">
        <f t="shared" si="19"/>
        <v>0</v>
      </c>
      <c r="Z48" s="339">
        <f t="shared" si="20"/>
        <v>0</v>
      </c>
      <c r="AA48" s="339">
        <f t="shared" si="21"/>
        <v>0</v>
      </c>
      <c r="AB48" s="339">
        <f t="shared" si="22"/>
        <v>0</v>
      </c>
      <c r="AC48" s="340">
        <f t="shared" si="23"/>
        <v>0</v>
      </c>
    </row>
    <row r="49" spans="1:29" x14ac:dyDescent="0.25">
      <c r="A49" s="249" t="str">
        <f>A48</f>
        <v>Don't</v>
      </c>
      <c r="B49" s="314" t="str">
        <f>B48</f>
        <v>CHN</v>
      </c>
      <c r="C49">
        <f>C48</f>
        <v>0</v>
      </c>
      <c r="D49" t="str">
        <f>D48</f>
        <v>IMP</v>
      </c>
      <c r="E49" s="315" t="s">
        <v>680</v>
      </c>
      <c r="F49" s="337">
        <f>'Imp-Exp3-CHN'!E$99</f>
        <v>0</v>
      </c>
      <c r="G49" s="243">
        <f>'Imp-Exp3-CHN'!F$99</f>
        <v>0</v>
      </c>
      <c r="H49" s="243">
        <f>'Imp-Exp3-CHN'!G$99</f>
        <v>0</v>
      </c>
      <c r="I49" s="243">
        <f>'Imp-Exp3-CHN'!H$99</f>
        <v>0</v>
      </c>
      <c r="J49" s="243">
        <f>'Imp-Exp3-CHN'!I$99</f>
        <v>0</v>
      </c>
      <c r="K49" s="243">
        <f>'Imp-Exp3-CHN'!J$99</f>
        <v>0</v>
      </c>
      <c r="L49" s="243">
        <f>'Imp-Exp3-CHN'!K$99</f>
        <v>0</v>
      </c>
      <c r="M49" s="243">
        <f>'Imp-Exp3-CHN'!L$99</f>
        <v>0</v>
      </c>
      <c r="N49" s="337">
        <f>'Imp-Exp3-CHN'!E$100/1000</f>
        <v>0</v>
      </c>
      <c r="O49" s="243">
        <f>'Imp-Exp3-CHN'!F$100/1000</f>
        <v>0</v>
      </c>
      <c r="P49" s="243">
        <f>'Imp-Exp3-CHN'!G$100/1000</f>
        <v>0</v>
      </c>
      <c r="Q49" s="243">
        <f>'Imp-Exp3-CHN'!H$100/1000</f>
        <v>0</v>
      </c>
      <c r="R49" s="243">
        <f>'Imp-Exp3-CHN'!I$100/1000</f>
        <v>0</v>
      </c>
      <c r="S49" s="243">
        <f>'Imp-Exp3-CHN'!J$100/1000</f>
        <v>0</v>
      </c>
      <c r="T49" s="243">
        <f>'Imp-Exp3-CHN'!K$100/1000</f>
        <v>0</v>
      </c>
      <c r="U49" s="243">
        <f>'Imp-Exp3-CHN'!L$100/1000</f>
        <v>0</v>
      </c>
      <c r="V49" s="338">
        <f t="shared" ref="V49:V65" si="42">(IF(ISERROR(N49/F49),0,N49/F49))*1000</f>
        <v>0</v>
      </c>
      <c r="W49" s="339">
        <f t="shared" si="17"/>
        <v>0</v>
      </c>
      <c r="X49" s="339">
        <f t="shared" si="18"/>
        <v>0</v>
      </c>
      <c r="Y49" s="339">
        <f t="shared" si="19"/>
        <v>0</v>
      </c>
      <c r="Z49" s="339">
        <f t="shared" si="20"/>
        <v>0</v>
      </c>
      <c r="AA49" s="339">
        <f t="shared" si="21"/>
        <v>0</v>
      </c>
      <c r="AB49" s="339">
        <f t="shared" si="22"/>
        <v>0</v>
      </c>
      <c r="AC49" s="340">
        <f t="shared" si="23"/>
        <v>0</v>
      </c>
    </row>
    <row r="50" spans="1:29" x14ac:dyDescent="0.25">
      <c r="A50" s="249" t="str">
        <f t="shared" ref="A50:D50" si="43">A49</f>
        <v>Don't</v>
      </c>
      <c r="B50" s="314" t="str">
        <f t="shared" si="43"/>
        <v>CHN</v>
      </c>
      <c r="C50">
        <f t="shared" si="43"/>
        <v>0</v>
      </c>
      <c r="D50" t="str">
        <f t="shared" si="43"/>
        <v>IMP</v>
      </c>
      <c r="E50" s="315" t="s">
        <v>681</v>
      </c>
      <c r="F50" s="337">
        <f>'Imp-Exp3-CHN'!E$104</f>
        <v>0</v>
      </c>
      <c r="G50" s="243">
        <f>'Imp-Exp3-CHN'!F$104</f>
        <v>0</v>
      </c>
      <c r="H50" s="243">
        <f>'Imp-Exp3-CHN'!G$104</f>
        <v>0</v>
      </c>
      <c r="I50" s="243">
        <f>'Imp-Exp3-CHN'!H$104</f>
        <v>0</v>
      </c>
      <c r="J50" s="243">
        <f>'Imp-Exp3-CHN'!I$104</f>
        <v>0</v>
      </c>
      <c r="K50" s="243">
        <f>'Imp-Exp3-CHN'!J$104</f>
        <v>0</v>
      </c>
      <c r="L50" s="243">
        <f>'Imp-Exp3-CHN'!K$104</f>
        <v>0</v>
      </c>
      <c r="M50" s="243">
        <f>'Imp-Exp3-CHN'!L$104</f>
        <v>0</v>
      </c>
      <c r="N50" s="337">
        <f>'Imp-Exp3-CHN'!E$105/1000</f>
        <v>0</v>
      </c>
      <c r="O50" s="243">
        <f>'Imp-Exp3-CHN'!F$105/1000</f>
        <v>0</v>
      </c>
      <c r="P50" s="243">
        <f>'Imp-Exp3-CHN'!G$105/1000</f>
        <v>0</v>
      </c>
      <c r="Q50" s="243">
        <f>'Imp-Exp3-CHN'!H$105/1000</f>
        <v>0</v>
      </c>
      <c r="R50" s="243">
        <f>'Imp-Exp3-CHN'!I$105/1000</f>
        <v>0</v>
      </c>
      <c r="S50" s="243">
        <f>'Imp-Exp3-CHN'!J$105/1000</f>
        <v>0</v>
      </c>
      <c r="T50" s="243">
        <f>'Imp-Exp3-CHN'!K$105/1000</f>
        <v>0</v>
      </c>
      <c r="U50" s="243">
        <f>'Imp-Exp3-CHN'!L$105/1000</f>
        <v>0</v>
      </c>
      <c r="V50" s="338">
        <f t="shared" si="42"/>
        <v>0</v>
      </c>
      <c r="W50" s="339">
        <f t="shared" si="17"/>
        <v>0</v>
      </c>
      <c r="X50" s="339">
        <f t="shared" si="18"/>
        <v>0</v>
      </c>
      <c r="Y50" s="339">
        <f t="shared" si="19"/>
        <v>0</v>
      </c>
      <c r="Z50" s="339">
        <f t="shared" si="20"/>
        <v>0</v>
      </c>
      <c r="AA50" s="339">
        <f t="shared" si="21"/>
        <v>0</v>
      </c>
      <c r="AB50" s="339">
        <f t="shared" si="22"/>
        <v>0</v>
      </c>
      <c r="AC50" s="340">
        <f t="shared" si="23"/>
        <v>0</v>
      </c>
    </row>
    <row r="51" spans="1:29" x14ac:dyDescent="0.25">
      <c r="A51" s="249" t="str">
        <f t="shared" ref="A51:D51" si="44">A50</f>
        <v>Don't</v>
      </c>
      <c r="B51" s="314" t="str">
        <f t="shared" si="44"/>
        <v>CHN</v>
      </c>
      <c r="C51">
        <f t="shared" si="44"/>
        <v>0</v>
      </c>
      <c r="D51" t="str">
        <f t="shared" si="44"/>
        <v>IMP</v>
      </c>
      <c r="E51" s="315" t="s">
        <v>682</v>
      </c>
      <c r="F51" s="337">
        <f>'Imp-Exp3-CHN'!E$109</f>
        <v>0</v>
      </c>
      <c r="G51" s="243">
        <f>'Imp-Exp3-CHN'!F$109</f>
        <v>0</v>
      </c>
      <c r="H51" s="243">
        <f>'Imp-Exp3-CHN'!G$109</f>
        <v>0</v>
      </c>
      <c r="I51" s="243">
        <f>'Imp-Exp3-CHN'!H$109</f>
        <v>0</v>
      </c>
      <c r="J51" s="243">
        <f>'Imp-Exp3-CHN'!I$109</f>
        <v>0</v>
      </c>
      <c r="K51" s="243">
        <f>'Imp-Exp3-CHN'!J$109</f>
        <v>0</v>
      </c>
      <c r="L51" s="243">
        <f>'Imp-Exp3-CHN'!K$109</f>
        <v>0</v>
      </c>
      <c r="M51" s="243">
        <f>'Imp-Exp3-CHN'!L$109</f>
        <v>0</v>
      </c>
      <c r="N51" s="337">
        <f>'Imp-Exp3-CHN'!E$110/1000</f>
        <v>0</v>
      </c>
      <c r="O51" s="243">
        <f>'Imp-Exp3-CHN'!F$110/1000</f>
        <v>0</v>
      </c>
      <c r="P51" s="243">
        <f>'Imp-Exp3-CHN'!G$110/1000</f>
        <v>0</v>
      </c>
      <c r="Q51" s="243">
        <f>'Imp-Exp3-CHN'!H$110/1000</f>
        <v>0</v>
      </c>
      <c r="R51" s="243">
        <f>'Imp-Exp3-CHN'!I$110/1000</f>
        <v>0</v>
      </c>
      <c r="S51" s="243">
        <f>'Imp-Exp3-CHN'!J$110/1000</f>
        <v>0</v>
      </c>
      <c r="T51" s="243">
        <f>'Imp-Exp3-CHN'!K$110/1000</f>
        <v>0</v>
      </c>
      <c r="U51" s="243">
        <f>'Imp-Exp3-CHN'!L$110/1000</f>
        <v>0</v>
      </c>
      <c r="V51" s="338">
        <f t="shared" si="42"/>
        <v>0</v>
      </c>
      <c r="W51" s="339">
        <f t="shared" si="17"/>
        <v>0</v>
      </c>
      <c r="X51" s="339">
        <f t="shared" si="18"/>
        <v>0</v>
      </c>
      <c r="Y51" s="339">
        <f t="shared" si="19"/>
        <v>0</v>
      </c>
      <c r="Z51" s="339">
        <f t="shared" si="20"/>
        <v>0</v>
      </c>
      <c r="AA51" s="339">
        <f t="shared" si="21"/>
        <v>0</v>
      </c>
      <c r="AB51" s="339">
        <f t="shared" si="22"/>
        <v>0</v>
      </c>
      <c r="AC51" s="340">
        <f t="shared" si="23"/>
        <v>0</v>
      </c>
    </row>
    <row r="52" spans="1:29" x14ac:dyDescent="0.25">
      <c r="A52" s="249" t="str">
        <f t="shared" ref="A52:D52" si="45">A51</f>
        <v>Don't</v>
      </c>
      <c r="B52" s="314" t="str">
        <f t="shared" si="45"/>
        <v>CHN</v>
      </c>
      <c r="C52">
        <f t="shared" si="45"/>
        <v>0</v>
      </c>
      <c r="D52" t="str">
        <f t="shared" si="45"/>
        <v>IMP</v>
      </c>
      <c r="E52" s="315" t="s">
        <v>683</v>
      </c>
      <c r="F52" s="337">
        <f>'Imp-Exp3-CHN'!E$114</f>
        <v>0</v>
      </c>
      <c r="G52" s="243">
        <f>'Imp-Exp3-CHN'!F$114</f>
        <v>0</v>
      </c>
      <c r="H52" s="243">
        <f>'Imp-Exp3-CHN'!G$114</f>
        <v>0</v>
      </c>
      <c r="I52" s="243">
        <f>'Imp-Exp3-CHN'!H$114</f>
        <v>0</v>
      </c>
      <c r="J52" s="243">
        <f>'Imp-Exp3-CHN'!I$114</f>
        <v>0</v>
      </c>
      <c r="K52" s="243">
        <f>'Imp-Exp3-CHN'!J$114</f>
        <v>0</v>
      </c>
      <c r="L52" s="243">
        <f>'Imp-Exp3-CHN'!K$114</f>
        <v>0</v>
      </c>
      <c r="M52" s="243">
        <f>'Imp-Exp3-CHN'!L$114</f>
        <v>0</v>
      </c>
      <c r="N52" s="337">
        <f>'Imp-Exp3-CHN'!E$115/1000</f>
        <v>0</v>
      </c>
      <c r="O52" s="243">
        <f>'Imp-Exp3-CHN'!F$115/1000</f>
        <v>0</v>
      </c>
      <c r="P52" s="243">
        <f>'Imp-Exp3-CHN'!G$115/1000</f>
        <v>0</v>
      </c>
      <c r="Q52" s="243">
        <f>'Imp-Exp3-CHN'!H$115/1000</f>
        <v>0</v>
      </c>
      <c r="R52" s="243">
        <f>'Imp-Exp3-CHN'!I$115/1000</f>
        <v>0</v>
      </c>
      <c r="S52" s="243">
        <f>'Imp-Exp3-CHN'!J$115/1000</f>
        <v>0</v>
      </c>
      <c r="T52" s="243">
        <f>'Imp-Exp3-CHN'!K$115/1000</f>
        <v>0</v>
      </c>
      <c r="U52" s="243">
        <f>'Imp-Exp3-CHN'!L$115/1000</f>
        <v>0</v>
      </c>
      <c r="V52" s="338">
        <f t="shared" si="42"/>
        <v>0</v>
      </c>
      <c r="W52" s="339">
        <f t="shared" si="17"/>
        <v>0</v>
      </c>
      <c r="X52" s="339">
        <f t="shared" si="18"/>
        <v>0</v>
      </c>
      <c r="Y52" s="339">
        <f t="shared" si="19"/>
        <v>0</v>
      </c>
      <c r="Z52" s="339">
        <f t="shared" si="20"/>
        <v>0</v>
      </c>
      <c r="AA52" s="339">
        <f t="shared" si="21"/>
        <v>0</v>
      </c>
      <c r="AB52" s="339">
        <f t="shared" si="22"/>
        <v>0</v>
      </c>
      <c r="AC52" s="340">
        <f t="shared" si="23"/>
        <v>0</v>
      </c>
    </row>
    <row r="53" spans="1:29" x14ac:dyDescent="0.25">
      <c r="A53" s="249" t="str">
        <f t="shared" ref="A53:D53" si="46">A52</f>
        <v>Don't</v>
      </c>
      <c r="B53" s="314" t="str">
        <f t="shared" si="46"/>
        <v>CHN</v>
      </c>
      <c r="C53">
        <f t="shared" si="46"/>
        <v>0</v>
      </c>
      <c r="D53" t="str">
        <f t="shared" si="46"/>
        <v>IMP</v>
      </c>
      <c r="E53" s="315" t="s">
        <v>684</v>
      </c>
      <c r="F53" s="337">
        <f>'Imp-Exp3-CHN'!E$119</f>
        <v>0</v>
      </c>
      <c r="G53" s="243">
        <f>'Imp-Exp3-CHN'!F$119</f>
        <v>0</v>
      </c>
      <c r="H53" s="243">
        <f>'Imp-Exp3-CHN'!G$119</f>
        <v>0</v>
      </c>
      <c r="I53" s="243">
        <f>'Imp-Exp3-CHN'!H$119</f>
        <v>0</v>
      </c>
      <c r="J53" s="243">
        <f>'Imp-Exp3-CHN'!I$119</f>
        <v>0</v>
      </c>
      <c r="K53" s="243">
        <f>'Imp-Exp3-CHN'!J$119</f>
        <v>0</v>
      </c>
      <c r="L53" s="243">
        <f>'Imp-Exp3-CHN'!K$119</f>
        <v>0</v>
      </c>
      <c r="M53" s="243">
        <f>'Imp-Exp3-CHN'!L$119</f>
        <v>0</v>
      </c>
      <c r="N53" s="337">
        <f>'Imp-Exp3-CHN'!E$120/1000</f>
        <v>0</v>
      </c>
      <c r="O53" s="243">
        <f>'Imp-Exp3-CHN'!F$120/1000</f>
        <v>0</v>
      </c>
      <c r="P53" s="243">
        <f>'Imp-Exp3-CHN'!G$120/1000</f>
        <v>0</v>
      </c>
      <c r="Q53" s="243">
        <f>'Imp-Exp3-CHN'!H$120/1000</f>
        <v>0</v>
      </c>
      <c r="R53" s="243">
        <f>'Imp-Exp3-CHN'!I$120/1000</f>
        <v>0</v>
      </c>
      <c r="S53" s="243">
        <f>'Imp-Exp3-CHN'!J$120/1000</f>
        <v>0</v>
      </c>
      <c r="T53" s="243">
        <f>'Imp-Exp3-CHN'!K$120/1000</f>
        <v>0</v>
      </c>
      <c r="U53" s="243">
        <f>'Imp-Exp3-CHN'!L$120/1000</f>
        <v>0</v>
      </c>
      <c r="V53" s="338">
        <f t="shared" si="42"/>
        <v>0</v>
      </c>
      <c r="W53" s="339">
        <f t="shared" si="17"/>
        <v>0</v>
      </c>
      <c r="X53" s="339">
        <f t="shared" si="18"/>
        <v>0</v>
      </c>
      <c r="Y53" s="339">
        <f t="shared" si="19"/>
        <v>0</v>
      </c>
      <c r="Z53" s="339">
        <f t="shared" si="20"/>
        <v>0</v>
      </c>
      <c r="AA53" s="339">
        <f t="shared" si="21"/>
        <v>0</v>
      </c>
      <c r="AB53" s="339">
        <f t="shared" si="22"/>
        <v>0</v>
      </c>
      <c r="AC53" s="340">
        <f t="shared" si="23"/>
        <v>0</v>
      </c>
    </row>
    <row r="54" spans="1:29" x14ac:dyDescent="0.25">
      <c r="A54" s="249" t="str">
        <f t="shared" ref="A54:D54" si="47">A53</f>
        <v>Don't</v>
      </c>
      <c r="B54" s="314" t="str">
        <f t="shared" si="47"/>
        <v>CHN</v>
      </c>
      <c r="C54">
        <f t="shared" si="47"/>
        <v>0</v>
      </c>
      <c r="D54" t="str">
        <f t="shared" si="47"/>
        <v>IMP</v>
      </c>
      <c r="E54" s="315" t="s">
        <v>685</v>
      </c>
      <c r="F54" s="337">
        <f>'Imp-Exp3-CHN'!E$124</f>
        <v>0</v>
      </c>
      <c r="G54" s="243">
        <f>'Imp-Exp3-CHN'!F$124</f>
        <v>0</v>
      </c>
      <c r="H54" s="243">
        <f>'Imp-Exp3-CHN'!G$124</f>
        <v>0</v>
      </c>
      <c r="I54" s="243">
        <f>'Imp-Exp3-CHN'!H$124</f>
        <v>0</v>
      </c>
      <c r="J54" s="243">
        <f>'Imp-Exp3-CHN'!I$124</f>
        <v>0</v>
      </c>
      <c r="K54" s="243">
        <f>'Imp-Exp3-CHN'!J$124</f>
        <v>0</v>
      </c>
      <c r="L54" s="243">
        <f>'Imp-Exp3-CHN'!K$124</f>
        <v>0</v>
      </c>
      <c r="M54" s="243">
        <f>'Imp-Exp3-CHN'!L$124</f>
        <v>0</v>
      </c>
      <c r="N54" s="337">
        <f>'Imp-Exp3-CHN'!E$125/1000</f>
        <v>0</v>
      </c>
      <c r="O54" s="243">
        <f>'Imp-Exp3-CHN'!F$125/1000</f>
        <v>0</v>
      </c>
      <c r="P54" s="243">
        <f>'Imp-Exp3-CHN'!G$125/1000</f>
        <v>0</v>
      </c>
      <c r="Q54" s="243">
        <f>'Imp-Exp3-CHN'!H$125/1000</f>
        <v>0</v>
      </c>
      <c r="R54" s="243">
        <f>'Imp-Exp3-CHN'!I$125/1000</f>
        <v>0</v>
      </c>
      <c r="S54" s="243">
        <f>'Imp-Exp3-CHN'!J$125/1000</f>
        <v>0</v>
      </c>
      <c r="T54" s="243">
        <f>'Imp-Exp3-CHN'!K$125/1000</f>
        <v>0</v>
      </c>
      <c r="U54" s="243">
        <f>'Imp-Exp3-CHN'!L$125/1000</f>
        <v>0</v>
      </c>
      <c r="V54" s="338">
        <f t="shared" si="42"/>
        <v>0</v>
      </c>
      <c r="W54" s="339">
        <f t="shared" si="17"/>
        <v>0</v>
      </c>
      <c r="X54" s="339">
        <f t="shared" si="18"/>
        <v>0</v>
      </c>
      <c r="Y54" s="339">
        <f t="shared" si="19"/>
        <v>0</v>
      </c>
      <c r="Z54" s="339">
        <f t="shared" si="20"/>
        <v>0</v>
      </c>
      <c r="AA54" s="339">
        <f t="shared" si="21"/>
        <v>0</v>
      </c>
      <c r="AB54" s="339">
        <f t="shared" si="22"/>
        <v>0</v>
      </c>
      <c r="AC54" s="340">
        <f t="shared" si="23"/>
        <v>0</v>
      </c>
    </row>
    <row r="55" spans="1:29" x14ac:dyDescent="0.25">
      <c r="A55" s="249" t="str">
        <f t="shared" ref="A55:D55" si="48">A54</f>
        <v>Don't</v>
      </c>
      <c r="B55" s="314" t="str">
        <f t="shared" si="48"/>
        <v>CHN</v>
      </c>
      <c r="C55">
        <f t="shared" si="48"/>
        <v>0</v>
      </c>
      <c r="D55" t="str">
        <f t="shared" si="48"/>
        <v>IMP</v>
      </c>
      <c r="E55" s="315" t="s">
        <v>686</v>
      </c>
      <c r="F55" s="337">
        <f>'Imp-Exp3-CHN'!E$129</f>
        <v>0</v>
      </c>
      <c r="G55" s="243">
        <f>'Imp-Exp3-CHN'!F$129</f>
        <v>0</v>
      </c>
      <c r="H55" s="243">
        <f>'Imp-Exp3-CHN'!G$129</f>
        <v>0</v>
      </c>
      <c r="I55" s="243">
        <f>'Imp-Exp3-CHN'!H$129</f>
        <v>0</v>
      </c>
      <c r="J55" s="243">
        <f>'Imp-Exp3-CHN'!I$129</f>
        <v>0</v>
      </c>
      <c r="K55" s="243">
        <f>'Imp-Exp3-CHN'!J$129</f>
        <v>0</v>
      </c>
      <c r="L55" s="243">
        <f>'Imp-Exp3-CHN'!K$129</f>
        <v>0</v>
      </c>
      <c r="M55" s="243">
        <f>'Imp-Exp3-CHN'!L$129</f>
        <v>0</v>
      </c>
      <c r="N55" s="337">
        <f>'Imp-Exp3-CHN'!E$130/1000</f>
        <v>0</v>
      </c>
      <c r="O55" s="243">
        <f>'Imp-Exp3-CHN'!F$130/1000</f>
        <v>0</v>
      </c>
      <c r="P55" s="243">
        <f>'Imp-Exp3-CHN'!G$130/1000</f>
        <v>0</v>
      </c>
      <c r="Q55" s="243">
        <f>'Imp-Exp3-CHN'!H$130/1000</f>
        <v>0</v>
      </c>
      <c r="R55" s="243">
        <f>'Imp-Exp3-CHN'!I$130/1000</f>
        <v>0</v>
      </c>
      <c r="S55" s="243">
        <f>'Imp-Exp3-CHN'!J$130/1000</f>
        <v>0</v>
      </c>
      <c r="T55" s="243">
        <f>'Imp-Exp3-CHN'!K$130/1000</f>
        <v>0</v>
      </c>
      <c r="U55" s="243">
        <f>'Imp-Exp3-CHN'!L$130/1000</f>
        <v>0</v>
      </c>
      <c r="V55" s="338">
        <f t="shared" si="42"/>
        <v>0</v>
      </c>
      <c r="W55" s="339">
        <f t="shared" si="17"/>
        <v>0</v>
      </c>
      <c r="X55" s="339">
        <f t="shared" si="18"/>
        <v>0</v>
      </c>
      <c r="Y55" s="339">
        <f t="shared" si="19"/>
        <v>0</v>
      </c>
      <c r="Z55" s="339">
        <f t="shared" si="20"/>
        <v>0</v>
      </c>
      <c r="AA55" s="339">
        <f t="shared" si="21"/>
        <v>0</v>
      </c>
      <c r="AB55" s="339">
        <f t="shared" si="22"/>
        <v>0</v>
      </c>
      <c r="AC55" s="340">
        <f t="shared" si="23"/>
        <v>0</v>
      </c>
    </row>
    <row r="56" spans="1:29" x14ac:dyDescent="0.25">
      <c r="A56" s="249" t="str">
        <f t="shared" ref="A56:D56" si="49">A55</f>
        <v>Don't</v>
      </c>
      <c r="B56" s="314" t="str">
        <f t="shared" si="49"/>
        <v>CHN</v>
      </c>
      <c r="C56">
        <f t="shared" si="49"/>
        <v>0</v>
      </c>
      <c r="D56" t="str">
        <f t="shared" si="49"/>
        <v>IMP</v>
      </c>
      <c r="E56" s="315" t="s">
        <v>687</v>
      </c>
      <c r="F56" s="337">
        <f>'Imp-Exp3-CHN'!E$134</f>
        <v>0</v>
      </c>
      <c r="G56" s="243">
        <f>'Imp-Exp3-CHN'!F$134</f>
        <v>0</v>
      </c>
      <c r="H56" s="243">
        <f>'Imp-Exp3-CHN'!G$134</f>
        <v>0</v>
      </c>
      <c r="I56" s="243">
        <f>'Imp-Exp3-CHN'!H$134</f>
        <v>0</v>
      </c>
      <c r="J56" s="243">
        <f>'Imp-Exp3-CHN'!I$134</f>
        <v>0</v>
      </c>
      <c r="K56" s="243">
        <f>'Imp-Exp3-CHN'!J$134</f>
        <v>0</v>
      </c>
      <c r="L56" s="243">
        <f>'Imp-Exp3-CHN'!K$134</f>
        <v>0</v>
      </c>
      <c r="M56" s="243">
        <f>'Imp-Exp3-CHN'!L$134</f>
        <v>0</v>
      </c>
      <c r="N56" s="337">
        <f>'Imp-Exp3-CHN'!E$135/1000</f>
        <v>0</v>
      </c>
      <c r="O56" s="243">
        <f>'Imp-Exp3-CHN'!F$135/1000</f>
        <v>0</v>
      </c>
      <c r="P56" s="243">
        <f>'Imp-Exp3-CHN'!G$135/1000</f>
        <v>0</v>
      </c>
      <c r="Q56" s="243">
        <f>'Imp-Exp3-CHN'!H$135/1000</f>
        <v>0</v>
      </c>
      <c r="R56" s="243">
        <f>'Imp-Exp3-CHN'!I$135/1000</f>
        <v>0</v>
      </c>
      <c r="S56" s="243">
        <f>'Imp-Exp3-CHN'!J$135/1000</f>
        <v>0</v>
      </c>
      <c r="T56" s="243">
        <f>'Imp-Exp3-CHN'!K$135/1000</f>
        <v>0</v>
      </c>
      <c r="U56" s="243">
        <f>'Imp-Exp3-CHN'!L$135/1000</f>
        <v>0</v>
      </c>
      <c r="V56" s="338">
        <f t="shared" si="42"/>
        <v>0</v>
      </c>
      <c r="W56" s="339">
        <f t="shared" si="17"/>
        <v>0</v>
      </c>
      <c r="X56" s="339">
        <f t="shared" si="18"/>
        <v>0</v>
      </c>
      <c r="Y56" s="339">
        <f t="shared" si="19"/>
        <v>0</v>
      </c>
      <c r="Z56" s="339">
        <f t="shared" si="20"/>
        <v>0</v>
      </c>
      <c r="AA56" s="339">
        <f t="shared" si="21"/>
        <v>0</v>
      </c>
      <c r="AB56" s="339">
        <f t="shared" si="22"/>
        <v>0</v>
      </c>
      <c r="AC56" s="340">
        <f t="shared" si="23"/>
        <v>0</v>
      </c>
    </row>
    <row r="57" spans="1:29" x14ac:dyDescent="0.25">
      <c r="A57" s="249" t="str">
        <f t="shared" ref="A57:C57" si="50">A56</f>
        <v>Don't</v>
      </c>
      <c r="B57" s="314" t="str">
        <f t="shared" si="50"/>
        <v>CHN</v>
      </c>
      <c r="C57">
        <f t="shared" si="50"/>
        <v>0</v>
      </c>
      <c r="D57" t="s">
        <v>688</v>
      </c>
      <c r="E57" s="315" t="str">
        <f t="shared" ref="E57:E65" si="51">E48</f>
        <v>BMP 1</v>
      </c>
      <c r="F57" s="337">
        <f>'Imp-Exp3-CHN'!E$161</f>
        <v>0</v>
      </c>
      <c r="G57" s="243">
        <f>'Imp-Exp3-CHN'!F$161</f>
        <v>0</v>
      </c>
      <c r="H57" s="243">
        <f>'Imp-Exp3-CHN'!G$161</f>
        <v>0</v>
      </c>
      <c r="I57" s="243">
        <f>'Imp-Exp3-CHN'!H$161</f>
        <v>0</v>
      </c>
      <c r="J57" s="243">
        <f>'Imp-Exp3-CHN'!I$161</f>
        <v>0</v>
      </c>
      <c r="K57" s="243">
        <f>'Imp-Exp3-CHN'!J$161</f>
        <v>0</v>
      </c>
      <c r="L57" s="243">
        <f>'Imp-Exp3-CHN'!K$161</f>
        <v>0</v>
      </c>
      <c r="M57" s="243">
        <f>'Imp-Exp3-CHN'!L$161</f>
        <v>0</v>
      </c>
      <c r="N57" s="337">
        <f>'Imp-Exp3-CHN'!E$162/1000</f>
        <v>0</v>
      </c>
      <c r="O57" s="243">
        <f>'Imp-Exp3-CHN'!F$162/1000</f>
        <v>0</v>
      </c>
      <c r="P57" s="243">
        <f>'Imp-Exp3-CHN'!G$162/1000</f>
        <v>0</v>
      </c>
      <c r="Q57" s="243">
        <f>'Imp-Exp3-CHN'!H$162/1000</f>
        <v>0</v>
      </c>
      <c r="R57" s="243">
        <f>'Imp-Exp3-CHN'!I$162/1000</f>
        <v>0</v>
      </c>
      <c r="S57" s="243">
        <f>'Imp-Exp3-CHN'!J$162/1000</f>
        <v>0</v>
      </c>
      <c r="T57" s="243">
        <f>'Imp-Exp3-CHN'!K$162/1000</f>
        <v>0</v>
      </c>
      <c r="U57" s="243">
        <f>'Imp-Exp3-CHN'!L$162/1000</f>
        <v>0</v>
      </c>
      <c r="V57" s="338">
        <f t="shared" si="42"/>
        <v>0</v>
      </c>
      <c r="W57" s="339">
        <f t="shared" si="17"/>
        <v>0</v>
      </c>
      <c r="X57" s="339">
        <f t="shared" si="18"/>
        <v>0</v>
      </c>
      <c r="Y57" s="339">
        <f t="shared" si="19"/>
        <v>0</v>
      </c>
      <c r="Z57" s="339">
        <f t="shared" si="20"/>
        <v>0</v>
      </c>
      <c r="AA57" s="339">
        <f t="shared" si="21"/>
        <v>0</v>
      </c>
      <c r="AB57" s="339">
        <f t="shared" si="22"/>
        <v>0</v>
      </c>
      <c r="AC57" s="340">
        <f t="shared" si="23"/>
        <v>0</v>
      </c>
    </row>
    <row r="58" spans="1:29" x14ac:dyDescent="0.25">
      <c r="A58" s="249" t="str">
        <f t="shared" ref="A58:C58" si="52">A57</f>
        <v>Don't</v>
      </c>
      <c r="B58" s="314" t="str">
        <f t="shared" si="52"/>
        <v>CHN</v>
      </c>
      <c r="C58">
        <f t="shared" si="52"/>
        <v>0</v>
      </c>
      <c r="D58" t="str">
        <f>D57</f>
        <v>IMP SLS</v>
      </c>
      <c r="E58" s="315" t="str">
        <f t="shared" si="51"/>
        <v>BMP 2</v>
      </c>
      <c r="F58" s="337">
        <f>'Imp-Exp3-CHN'!E$166</f>
        <v>0</v>
      </c>
      <c r="G58" s="243">
        <f>'Imp-Exp3-CHN'!F$166</f>
        <v>0</v>
      </c>
      <c r="H58" s="243">
        <f>'Imp-Exp3-CHN'!G$166</f>
        <v>0</v>
      </c>
      <c r="I58" s="243">
        <f>'Imp-Exp3-CHN'!H$166</f>
        <v>0</v>
      </c>
      <c r="J58" s="243">
        <f>'Imp-Exp3-CHN'!I$166</f>
        <v>0</v>
      </c>
      <c r="K58" s="243">
        <f>'Imp-Exp3-CHN'!J$166</f>
        <v>0</v>
      </c>
      <c r="L58" s="243">
        <f>'Imp-Exp3-CHN'!K$166</f>
        <v>0</v>
      </c>
      <c r="M58" s="243">
        <f>'Imp-Exp3-CHN'!L$166</f>
        <v>0</v>
      </c>
      <c r="N58" s="337">
        <f>'Imp-Exp3-CHN'!E$167/1000</f>
        <v>0</v>
      </c>
      <c r="O58" s="243">
        <f>'Imp-Exp3-CHN'!F$167/1000</f>
        <v>0</v>
      </c>
      <c r="P58" s="243">
        <f>'Imp-Exp3-CHN'!G$167/1000</f>
        <v>0</v>
      </c>
      <c r="Q58" s="243">
        <f>'Imp-Exp3-CHN'!H$167/1000</f>
        <v>0</v>
      </c>
      <c r="R58" s="243">
        <f>'Imp-Exp3-CHN'!I$167/1000</f>
        <v>0</v>
      </c>
      <c r="S58" s="243">
        <f>'Imp-Exp3-CHN'!J$167/1000</f>
        <v>0</v>
      </c>
      <c r="T58" s="243">
        <f>'Imp-Exp3-CHN'!K$167/1000</f>
        <v>0</v>
      </c>
      <c r="U58" s="243">
        <f>'Imp-Exp3-CHN'!L$167/1000</f>
        <v>0</v>
      </c>
      <c r="V58" s="338">
        <f t="shared" si="42"/>
        <v>0</v>
      </c>
      <c r="W58" s="339">
        <f t="shared" si="17"/>
        <v>0</v>
      </c>
      <c r="X58" s="339">
        <f t="shared" si="18"/>
        <v>0</v>
      </c>
      <c r="Y58" s="339">
        <f t="shared" si="19"/>
        <v>0</v>
      </c>
      <c r="Z58" s="339">
        <f t="shared" si="20"/>
        <v>0</v>
      </c>
      <c r="AA58" s="339">
        <f t="shared" si="21"/>
        <v>0</v>
      </c>
      <c r="AB58" s="339">
        <f t="shared" si="22"/>
        <v>0</v>
      </c>
      <c r="AC58" s="340">
        <f t="shared" si="23"/>
        <v>0</v>
      </c>
    </row>
    <row r="59" spans="1:29" x14ac:dyDescent="0.25">
      <c r="A59" s="249" t="str">
        <f t="shared" ref="A59:D62" si="53">A58</f>
        <v>Don't</v>
      </c>
      <c r="B59" s="314" t="str">
        <f t="shared" si="53"/>
        <v>CHN</v>
      </c>
      <c r="C59">
        <f t="shared" si="53"/>
        <v>0</v>
      </c>
      <c r="D59" t="str">
        <f t="shared" si="53"/>
        <v>IMP SLS</v>
      </c>
      <c r="E59" s="315" t="str">
        <f t="shared" si="51"/>
        <v>BMP 3</v>
      </c>
      <c r="F59" s="337">
        <f>'Imp-Exp3-CHN'!E$171</f>
        <v>0</v>
      </c>
      <c r="G59" s="243">
        <f>'Imp-Exp3-CHN'!F$171</f>
        <v>0</v>
      </c>
      <c r="H59" s="243">
        <f>'Imp-Exp3-CHN'!G$171</f>
        <v>0</v>
      </c>
      <c r="I59" s="243">
        <f>'Imp-Exp3-CHN'!H$171</f>
        <v>0</v>
      </c>
      <c r="J59" s="243">
        <f>'Imp-Exp3-CHN'!I$171</f>
        <v>0</v>
      </c>
      <c r="K59" s="243">
        <f>'Imp-Exp3-CHN'!J$171</f>
        <v>0</v>
      </c>
      <c r="L59" s="243">
        <f>'Imp-Exp3-CHN'!K$171</f>
        <v>0</v>
      </c>
      <c r="M59" s="243">
        <f>'Imp-Exp3-CHN'!L$171</f>
        <v>0</v>
      </c>
      <c r="N59" s="337">
        <f>'Imp-Exp3-CHN'!E$172/1000</f>
        <v>0</v>
      </c>
      <c r="O59" s="243">
        <f>'Imp-Exp3-CHN'!F$172/1000</f>
        <v>0</v>
      </c>
      <c r="P59" s="243">
        <f>'Imp-Exp3-CHN'!G$172/1000</f>
        <v>0</v>
      </c>
      <c r="Q59" s="243">
        <f>'Imp-Exp3-CHN'!H$172/1000</f>
        <v>0</v>
      </c>
      <c r="R59" s="243">
        <f>'Imp-Exp3-CHN'!I$172/1000</f>
        <v>0</v>
      </c>
      <c r="S59" s="243">
        <f>'Imp-Exp3-CHN'!J$172/1000</f>
        <v>0</v>
      </c>
      <c r="T59" s="243">
        <f>'Imp-Exp3-CHN'!K$172/1000</f>
        <v>0</v>
      </c>
      <c r="U59" s="243">
        <f>'Imp-Exp3-CHN'!L$172/1000</f>
        <v>0</v>
      </c>
      <c r="V59" s="338">
        <f t="shared" si="42"/>
        <v>0</v>
      </c>
      <c r="W59" s="339">
        <f t="shared" si="17"/>
        <v>0</v>
      </c>
      <c r="X59" s="339">
        <f t="shared" si="18"/>
        <v>0</v>
      </c>
      <c r="Y59" s="339">
        <f t="shared" si="19"/>
        <v>0</v>
      </c>
      <c r="Z59" s="339">
        <f t="shared" si="20"/>
        <v>0</v>
      </c>
      <c r="AA59" s="339">
        <f t="shared" si="21"/>
        <v>0</v>
      </c>
      <c r="AB59" s="339">
        <f t="shared" si="22"/>
        <v>0</v>
      </c>
      <c r="AC59" s="340">
        <f t="shared" si="23"/>
        <v>0</v>
      </c>
    </row>
    <row r="60" spans="1:29" x14ac:dyDescent="0.25">
      <c r="A60" s="249" t="str">
        <f t="shared" ref="A60:C60" si="54">A59</f>
        <v>Don't</v>
      </c>
      <c r="B60" s="314" t="str">
        <f t="shared" si="54"/>
        <v>CHN</v>
      </c>
      <c r="C60">
        <f t="shared" si="54"/>
        <v>0</v>
      </c>
      <c r="D60" t="str">
        <f t="shared" si="53"/>
        <v>IMP SLS</v>
      </c>
      <c r="E60" s="315" t="str">
        <f t="shared" si="51"/>
        <v>BMP 4</v>
      </c>
      <c r="F60" s="337">
        <f>'Imp-Exp3-CHN'!E$176</f>
        <v>0</v>
      </c>
      <c r="G60" s="243">
        <f>'Imp-Exp3-CHN'!F$176</f>
        <v>0</v>
      </c>
      <c r="H60" s="243">
        <f>'Imp-Exp3-CHN'!G$176</f>
        <v>0</v>
      </c>
      <c r="I60" s="243">
        <f>'Imp-Exp3-CHN'!H$176</f>
        <v>0</v>
      </c>
      <c r="J60" s="243">
        <f>'Imp-Exp3-CHN'!I$176</f>
        <v>0</v>
      </c>
      <c r="K60" s="243">
        <f>'Imp-Exp3-CHN'!J$176</f>
        <v>0</v>
      </c>
      <c r="L60" s="243">
        <f>'Imp-Exp3-CHN'!K$176</f>
        <v>0</v>
      </c>
      <c r="M60" s="243">
        <f>'Imp-Exp3-CHN'!L$176</f>
        <v>0</v>
      </c>
      <c r="N60" s="337">
        <f>'Imp-Exp3-CHN'!E$177/1000</f>
        <v>0</v>
      </c>
      <c r="O60" s="243">
        <f>'Imp-Exp3-CHN'!F$177/1000</f>
        <v>0</v>
      </c>
      <c r="P60" s="243">
        <f>'Imp-Exp3-CHN'!G$177/1000</f>
        <v>0</v>
      </c>
      <c r="Q60" s="243">
        <f>'Imp-Exp3-CHN'!H$177/1000</f>
        <v>0</v>
      </c>
      <c r="R60" s="243">
        <f>'Imp-Exp3-CHN'!I$177/1000</f>
        <v>0</v>
      </c>
      <c r="S60" s="243">
        <f>'Imp-Exp3-CHN'!J$177/1000</f>
        <v>0</v>
      </c>
      <c r="T60" s="243">
        <f>'Imp-Exp3-CHN'!K$177/1000</f>
        <v>0</v>
      </c>
      <c r="U60" s="243">
        <f>'Imp-Exp3-CHN'!L$177/1000</f>
        <v>0</v>
      </c>
      <c r="V60" s="338">
        <f t="shared" si="42"/>
        <v>0</v>
      </c>
      <c r="W60" s="339">
        <f t="shared" si="17"/>
        <v>0</v>
      </c>
      <c r="X60" s="339">
        <f t="shared" si="18"/>
        <v>0</v>
      </c>
      <c r="Y60" s="339">
        <f t="shared" si="19"/>
        <v>0</v>
      </c>
      <c r="Z60" s="339">
        <f t="shared" si="20"/>
        <v>0</v>
      </c>
      <c r="AA60" s="339">
        <f t="shared" si="21"/>
        <v>0</v>
      </c>
      <c r="AB60" s="339">
        <f t="shared" si="22"/>
        <v>0</v>
      </c>
      <c r="AC60" s="340">
        <f t="shared" si="23"/>
        <v>0</v>
      </c>
    </row>
    <row r="61" spans="1:29" x14ac:dyDescent="0.25">
      <c r="A61" s="249" t="str">
        <f t="shared" ref="A61:C61" si="55">A60</f>
        <v>Don't</v>
      </c>
      <c r="B61" s="314" t="str">
        <f t="shared" si="55"/>
        <v>CHN</v>
      </c>
      <c r="C61">
        <f t="shared" si="55"/>
        <v>0</v>
      </c>
      <c r="D61" t="str">
        <f t="shared" si="53"/>
        <v>IMP SLS</v>
      </c>
      <c r="E61" s="315" t="str">
        <f t="shared" si="51"/>
        <v>BMP 5</v>
      </c>
      <c r="F61" s="337">
        <f>'Imp-Exp3-CHN'!E$181</f>
        <v>0</v>
      </c>
      <c r="G61" s="243">
        <f>'Imp-Exp3-CHN'!F$181</f>
        <v>0</v>
      </c>
      <c r="H61" s="243">
        <f>'Imp-Exp3-CHN'!G$181</f>
        <v>0</v>
      </c>
      <c r="I61" s="243">
        <f>'Imp-Exp3-CHN'!H$181</f>
        <v>0</v>
      </c>
      <c r="J61" s="243">
        <f>'Imp-Exp3-CHN'!I$181</f>
        <v>0</v>
      </c>
      <c r="K61" s="243">
        <f>'Imp-Exp3-CHN'!J$181</f>
        <v>0</v>
      </c>
      <c r="L61" s="243">
        <f>'Imp-Exp3-CHN'!K$181</f>
        <v>0</v>
      </c>
      <c r="M61" s="243">
        <f>'Imp-Exp3-CHN'!L$181</f>
        <v>0</v>
      </c>
      <c r="N61" s="337">
        <f>'Imp-Exp3-CHN'!E$182/1000</f>
        <v>0</v>
      </c>
      <c r="O61" s="243">
        <f>'Imp-Exp3-CHN'!F$182/1000</f>
        <v>0</v>
      </c>
      <c r="P61" s="243">
        <f>'Imp-Exp3-CHN'!G$182/1000</f>
        <v>0</v>
      </c>
      <c r="Q61" s="243">
        <f>'Imp-Exp3-CHN'!H$182/1000</f>
        <v>0</v>
      </c>
      <c r="R61" s="243">
        <f>'Imp-Exp3-CHN'!I$182/1000</f>
        <v>0</v>
      </c>
      <c r="S61" s="243">
        <f>'Imp-Exp3-CHN'!J$182/1000</f>
        <v>0</v>
      </c>
      <c r="T61" s="243">
        <f>'Imp-Exp3-CHN'!K$182/1000</f>
        <v>0</v>
      </c>
      <c r="U61" s="243">
        <f>'Imp-Exp3-CHN'!L$182/1000</f>
        <v>0</v>
      </c>
      <c r="V61" s="338">
        <f t="shared" si="42"/>
        <v>0</v>
      </c>
      <c r="W61" s="339">
        <f t="shared" si="17"/>
        <v>0</v>
      </c>
      <c r="X61" s="339">
        <f t="shared" si="18"/>
        <v>0</v>
      </c>
      <c r="Y61" s="339">
        <f t="shared" si="19"/>
        <v>0</v>
      </c>
      <c r="Z61" s="339">
        <f t="shared" si="20"/>
        <v>0</v>
      </c>
      <c r="AA61" s="339">
        <f t="shared" si="21"/>
        <v>0</v>
      </c>
      <c r="AB61" s="339">
        <f t="shared" si="22"/>
        <v>0</v>
      </c>
      <c r="AC61" s="340">
        <f t="shared" si="23"/>
        <v>0</v>
      </c>
    </row>
    <row r="62" spans="1:29" x14ac:dyDescent="0.25">
      <c r="A62" s="249" t="str">
        <f t="shared" ref="A62:C62" si="56">A61</f>
        <v>Don't</v>
      </c>
      <c r="B62" s="314" t="str">
        <f t="shared" si="56"/>
        <v>CHN</v>
      </c>
      <c r="C62">
        <f t="shared" si="56"/>
        <v>0</v>
      </c>
      <c r="D62" t="str">
        <f t="shared" si="53"/>
        <v>IMP SLS</v>
      </c>
      <c r="E62" s="315" t="str">
        <f t="shared" si="51"/>
        <v>BMP 6</v>
      </c>
      <c r="F62" s="337">
        <f>'Imp-Exp3-CHN'!E$186</f>
        <v>0</v>
      </c>
      <c r="G62" s="243">
        <f>'Imp-Exp3-CHN'!F$186</f>
        <v>0</v>
      </c>
      <c r="H62" s="243">
        <f>'Imp-Exp3-CHN'!G$186</f>
        <v>0</v>
      </c>
      <c r="I62" s="243">
        <f>'Imp-Exp3-CHN'!H$186</f>
        <v>0</v>
      </c>
      <c r="J62" s="243">
        <f>'Imp-Exp3-CHN'!I$186</f>
        <v>0</v>
      </c>
      <c r="K62" s="243">
        <f>'Imp-Exp3-CHN'!J$186</f>
        <v>0</v>
      </c>
      <c r="L62" s="243">
        <f>'Imp-Exp3-CHN'!K$186</f>
        <v>0</v>
      </c>
      <c r="M62" s="243">
        <f>'Imp-Exp3-CHN'!L$186</f>
        <v>0</v>
      </c>
      <c r="N62" s="337">
        <f>'Imp-Exp3-CHN'!E$187/1000</f>
        <v>0</v>
      </c>
      <c r="O62" s="243">
        <f>'Imp-Exp3-CHN'!F$187/1000</f>
        <v>0</v>
      </c>
      <c r="P62" s="243">
        <f>'Imp-Exp3-CHN'!G$187/1000</f>
        <v>0</v>
      </c>
      <c r="Q62" s="243">
        <f>'Imp-Exp3-CHN'!H$187/1000</f>
        <v>0</v>
      </c>
      <c r="R62" s="243">
        <f>'Imp-Exp3-CHN'!I$187/1000</f>
        <v>0</v>
      </c>
      <c r="S62" s="243">
        <f>'Imp-Exp3-CHN'!J$187/1000</f>
        <v>0</v>
      </c>
      <c r="T62" s="243">
        <f>'Imp-Exp3-CHN'!K$187/1000</f>
        <v>0</v>
      </c>
      <c r="U62" s="243">
        <f>'Imp-Exp3-CHN'!L$187/1000</f>
        <v>0</v>
      </c>
      <c r="V62" s="338">
        <f t="shared" si="42"/>
        <v>0</v>
      </c>
      <c r="W62" s="339">
        <f t="shared" si="17"/>
        <v>0</v>
      </c>
      <c r="X62" s="339">
        <f t="shared" si="18"/>
        <v>0</v>
      </c>
      <c r="Y62" s="339">
        <f t="shared" si="19"/>
        <v>0</v>
      </c>
      <c r="Z62" s="339">
        <f t="shared" si="20"/>
        <v>0</v>
      </c>
      <c r="AA62" s="339">
        <f t="shared" si="21"/>
        <v>0</v>
      </c>
      <c r="AB62" s="339">
        <f t="shared" si="22"/>
        <v>0</v>
      </c>
      <c r="AC62" s="340">
        <f t="shared" si="23"/>
        <v>0</v>
      </c>
    </row>
    <row r="63" spans="1:29" x14ac:dyDescent="0.25">
      <c r="A63" s="249" t="str">
        <f t="shared" ref="A63:D63" si="57">A62</f>
        <v>Don't</v>
      </c>
      <c r="B63" s="314" t="str">
        <f t="shared" si="57"/>
        <v>CHN</v>
      </c>
      <c r="C63">
        <f t="shared" si="57"/>
        <v>0</v>
      </c>
      <c r="D63" t="str">
        <f t="shared" si="57"/>
        <v>IMP SLS</v>
      </c>
      <c r="E63" s="315" t="str">
        <f t="shared" si="51"/>
        <v>BMP 7</v>
      </c>
      <c r="F63" s="337">
        <f>'Imp-Exp3-CHN'!E$191</f>
        <v>0</v>
      </c>
      <c r="G63" s="243">
        <f>'Imp-Exp3-CHN'!F$191</f>
        <v>0</v>
      </c>
      <c r="H63" s="243">
        <f>'Imp-Exp3-CHN'!G$191</f>
        <v>0</v>
      </c>
      <c r="I63" s="243">
        <f>'Imp-Exp3-CHN'!H$191</f>
        <v>0</v>
      </c>
      <c r="J63" s="243">
        <f>'Imp-Exp3-CHN'!I$191</f>
        <v>0</v>
      </c>
      <c r="K63" s="243">
        <f>'Imp-Exp3-CHN'!J$191</f>
        <v>0</v>
      </c>
      <c r="L63" s="243">
        <f>'Imp-Exp3-CHN'!K$191</f>
        <v>0</v>
      </c>
      <c r="M63" s="243">
        <f>'Imp-Exp3-CHN'!L$191</f>
        <v>0</v>
      </c>
      <c r="N63" s="337">
        <f>'Imp-Exp3-CHN'!E$192/1000</f>
        <v>0</v>
      </c>
      <c r="O63" s="243">
        <f>'Imp-Exp3-CHN'!F$192/1000</f>
        <v>0</v>
      </c>
      <c r="P63" s="243">
        <f>'Imp-Exp3-CHN'!G$192/1000</f>
        <v>0</v>
      </c>
      <c r="Q63" s="243">
        <f>'Imp-Exp3-CHN'!H$192/1000</f>
        <v>0</v>
      </c>
      <c r="R63" s="243">
        <f>'Imp-Exp3-CHN'!I$192/1000</f>
        <v>0</v>
      </c>
      <c r="S63" s="243">
        <f>'Imp-Exp3-CHN'!J$192/1000</f>
        <v>0</v>
      </c>
      <c r="T63" s="243">
        <f>'Imp-Exp3-CHN'!K$192/1000</f>
        <v>0</v>
      </c>
      <c r="U63" s="243">
        <f>'Imp-Exp3-CHN'!L$192/1000</f>
        <v>0</v>
      </c>
      <c r="V63" s="338">
        <f t="shared" si="42"/>
        <v>0</v>
      </c>
      <c r="W63" s="339">
        <f t="shared" si="17"/>
        <v>0</v>
      </c>
      <c r="X63" s="339">
        <f t="shared" si="18"/>
        <v>0</v>
      </c>
      <c r="Y63" s="339">
        <f t="shared" si="19"/>
        <v>0</v>
      </c>
      <c r="Z63" s="339">
        <f t="shared" si="20"/>
        <v>0</v>
      </c>
      <c r="AA63" s="339">
        <f t="shared" si="21"/>
        <v>0</v>
      </c>
      <c r="AB63" s="339">
        <f t="shared" si="22"/>
        <v>0</v>
      </c>
      <c r="AC63" s="340">
        <f t="shared" si="23"/>
        <v>0</v>
      </c>
    </row>
    <row r="64" spans="1:29" x14ac:dyDescent="0.25">
      <c r="A64" s="249" t="str">
        <f t="shared" ref="A64:D65" si="58">A63</f>
        <v>Don't</v>
      </c>
      <c r="B64" s="314" t="str">
        <f t="shared" si="58"/>
        <v>CHN</v>
      </c>
      <c r="C64">
        <f t="shared" si="58"/>
        <v>0</v>
      </c>
      <c r="D64" t="str">
        <f t="shared" si="58"/>
        <v>IMP SLS</v>
      </c>
      <c r="E64" s="315" t="str">
        <f t="shared" si="51"/>
        <v>BMP 8</v>
      </c>
      <c r="F64" s="337">
        <f>'Imp-Exp3-CHN'!E$196</f>
        <v>0</v>
      </c>
      <c r="G64" s="243">
        <f>'Imp-Exp3-CHN'!F$196</f>
        <v>0</v>
      </c>
      <c r="H64" s="243">
        <f>'Imp-Exp3-CHN'!G$196</f>
        <v>0</v>
      </c>
      <c r="I64" s="243">
        <f>'Imp-Exp3-CHN'!H$196</f>
        <v>0</v>
      </c>
      <c r="J64" s="243">
        <f>'Imp-Exp3-CHN'!I$196</f>
        <v>0</v>
      </c>
      <c r="K64" s="243">
        <f>'Imp-Exp3-CHN'!J$196</f>
        <v>0</v>
      </c>
      <c r="L64" s="243">
        <f>'Imp-Exp3-CHN'!K$196</f>
        <v>0</v>
      </c>
      <c r="M64" s="243">
        <f>'Imp-Exp3-CHN'!L$196</f>
        <v>0</v>
      </c>
      <c r="N64" s="337">
        <f>'Imp-Exp3-CHN'!E$197/1000</f>
        <v>0</v>
      </c>
      <c r="O64" s="243">
        <f>'Imp-Exp3-CHN'!F$197/1000</f>
        <v>0</v>
      </c>
      <c r="P64" s="243">
        <f>'Imp-Exp3-CHN'!G$197/1000</f>
        <v>0</v>
      </c>
      <c r="Q64" s="243">
        <f>'Imp-Exp3-CHN'!H$197/1000</f>
        <v>0</v>
      </c>
      <c r="R64" s="243">
        <f>'Imp-Exp3-CHN'!I$197/1000</f>
        <v>0</v>
      </c>
      <c r="S64" s="243">
        <f>'Imp-Exp3-CHN'!J$197/1000</f>
        <v>0</v>
      </c>
      <c r="T64" s="243">
        <f>'Imp-Exp3-CHN'!K$197/1000</f>
        <v>0</v>
      </c>
      <c r="U64" s="243">
        <f>'Imp-Exp3-CHN'!L$197/1000</f>
        <v>0</v>
      </c>
      <c r="V64" s="338">
        <f t="shared" si="42"/>
        <v>0</v>
      </c>
      <c r="W64" s="339">
        <f t="shared" si="17"/>
        <v>0</v>
      </c>
      <c r="X64" s="339">
        <f t="shared" si="18"/>
        <v>0</v>
      </c>
      <c r="Y64" s="339">
        <f t="shared" si="19"/>
        <v>0</v>
      </c>
      <c r="Z64" s="339">
        <f t="shared" si="20"/>
        <v>0</v>
      </c>
      <c r="AA64" s="339">
        <f t="shared" si="21"/>
        <v>0</v>
      </c>
      <c r="AB64" s="339">
        <f t="shared" si="22"/>
        <v>0</v>
      </c>
      <c r="AC64" s="340">
        <f t="shared" si="23"/>
        <v>0</v>
      </c>
    </row>
    <row r="65" spans="1:29" ht="15.75" thickBot="1" x14ac:dyDescent="0.3">
      <c r="A65" s="249" t="str">
        <f t="shared" ref="A65:C65" si="59">A64</f>
        <v>Don't</v>
      </c>
      <c r="B65" s="314" t="str">
        <f t="shared" si="59"/>
        <v>CHN</v>
      </c>
      <c r="C65">
        <f t="shared" si="59"/>
        <v>0</v>
      </c>
      <c r="D65" t="str">
        <f t="shared" si="58"/>
        <v>IMP SLS</v>
      </c>
      <c r="E65" s="315" t="str">
        <f t="shared" si="51"/>
        <v>BMP 9</v>
      </c>
      <c r="F65" s="337">
        <f>'Imp-Exp3-CHN'!E$201</f>
        <v>0</v>
      </c>
      <c r="G65" s="243">
        <f>'Imp-Exp3-CHN'!F$201</f>
        <v>0</v>
      </c>
      <c r="H65" s="243">
        <f>'Imp-Exp3-CHN'!G$201</f>
        <v>0</v>
      </c>
      <c r="I65" s="243">
        <f>'Imp-Exp3-CHN'!H$201</f>
        <v>0</v>
      </c>
      <c r="J65" s="243">
        <f>'Imp-Exp3-CHN'!I$201</f>
        <v>0</v>
      </c>
      <c r="K65" s="243">
        <f>'Imp-Exp3-CHN'!J$201</f>
        <v>0</v>
      </c>
      <c r="L65" s="243">
        <f>'Imp-Exp3-CHN'!K$201</f>
        <v>0</v>
      </c>
      <c r="M65" s="243">
        <f>'Imp-Exp3-CHN'!L$201</f>
        <v>0</v>
      </c>
      <c r="N65" s="337">
        <f>'Imp-Exp3-CHN'!E$202/1000</f>
        <v>0</v>
      </c>
      <c r="O65" s="243">
        <f>'Imp-Exp3-CHN'!F$202/1000</f>
        <v>0</v>
      </c>
      <c r="P65" s="243">
        <f>'Imp-Exp3-CHN'!G$202/1000</f>
        <v>0</v>
      </c>
      <c r="Q65" s="243">
        <f>'Imp-Exp3-CHN'!H$202/1000</f>
        <v>0</v>
      </c>
      <c r="R65" s="243">
        <f>'Imp-Exp3-CHN'!I$202/1000</f>
        <v>0</v>
      </c>
      <c r="S65" s="243">
        <f>'Imp-Exp3-CHN'!J$202/1000</f>
        <v>0</v>
      </c>
      <c r="T65" s="243">
        <f>'Imp-Exp3-CHN'!K$202/1000</f>
        <v>0</v>
      </c>
      <c r="U65" s="243">
        <f>'Imp-Exp3-CHN'!L$202/1000</f>
        <v>0</v>
      </c>
      <c r="V65" s="338">
        <f t="shared" si="42"/>
        <v>0</v>
      </c>
      <c r="W65" s="339">
        <f t="shared" si="17"/>
        <v>0</v>
      </c>
      <c r="X65" s="339">
        <f t="shared" si="18"/>
        <v>0</v>
      </c>
      <c r="Y65" s="339">
        <f t="shared" si="19"/>
        <v>0</v>
      </c>
      <c r="Z65" s="339">
        <f t="shared" si="20"/>
        <v>0</v>
      </c>
      <c r="AA65" s="339">
        <f t="shared" si="21"/>
        <v>0</v>
      </c>
      <c r="AB65" s="339">
        <f t="shared" si="22"/>
        <v>0</v>
      </c>
      <c r="AC65" s="340">
        <f t="shared" si="23"/>
        <v>0</v>
      </c>
    </row>
    <row r="66" spans="1:29" x14ac:dyDescent="0.25">
      <c r="A66" s="242" t="str">
        <f>IF(SUM(F66:U80)&gt;=0.01,"Copy","Don't")</f>
        <v>Don't</v>
      </c>
      <c r="B66" s="317" t="s">
        <v>662</v>
      </c>
      <c r="C66" s="335">
        <f>'Imp-Exp4-CHN'!G23</f>
        <v>0</v>
      </c>
      <c r="D66" s="335" t="s">
        <v>678</v>
      </c>
      <c r="E66" s="336" t="s">
        <v>679</v>
      </c>
      <c r="F66" s="337">
        <f>'Imp-Exp4-CHN'!E$94</f>
        <v>0</v>
      </c>
      <c r="G66" s="243">
        <f>'Imp-Exp4-CHN'!F$94</f>
        <v>0</v>
      </c>
      <c r="H66" s="243">
        <f>'Imp-Exp4-CHN'!G$94</f>
        <v>0</v>
      </c>
      <c r="I66" s="243">
        <f>'Imp-Exp4-CHN'!H$94</f>
        <v>0</v>
      </c>
      <c r="J66" s="243">
        <f>'Imp-Exp4-CHN'!I$94</f>
        <v>0</v>
      </c>
      <c r="K66" s="243">
        <f>'Imp-Exp4-CHN'!J$94</f>
        <v>0</v>
      </c>
      <c r="L66" s="243">
        <f>'Imp-Exp4-CHN'!K$94</f>
        <v>0</v>
      </c>
      <c r="M66" s="243">
        <f>'Imp-Exp4-CHN'!L$94</f>
        <v>0</v>
      </c>
      <c r="N66" s="337">
        <f>'Imp-Exp4-CHN'!E$95/1000</f>
        <v>0</v>
      </c>
      <c r="O66" s="243">
        <f>'Imp-Exp4-CHN'!F$95/1000</f>
        <v>0</v>
      </c>
      <c r="P66" s="243">
        <f>'Imp-Exp4-CHN'!G$95/1000</f>
        <v>0</v>
      </c>
      <c r="Q66" s="243">
        <f>'Imp-Exp4-CHN'!H$95/1000</f>
        <v>0</v>
      </c>
      <c r="R66" s="243">
        <f>'Imp-Exp4-CHN'!I$95/1000</f>
        <v>0</v>
      </c>
      <c r="S66" s="243">
        <f>'Imp-Exp4-CHN'!J$95/1000</f>
        <v>0</v>
      </c>
      <c r="T66" s="243">
        <f>'Imp-Exp4-CHN'!K$95/1000</f>
        <v>0</v>
      </c>
      <c r="U66" s="243">
        <f>'Imp-Exp4-CHN'!L$95/1000</f>
        <v>0</v>
      </c>
      <c r="V66" s="338">
        <f>(IF(ISERROR(N66/F66),0,N66/F66))*1000</f>
        <v>0</v>
      </c>
      <c r="W66" s="339">
        <f t="shared" ref="W66:W129" si="60">(IF(ISERROR(O66/G66),0,O66/G66))*1000</f>
        <v>0</v>
      </c>
      <c r="X66" s="339">
        <f t="shared" ref="X66:X129" si="61">(IF(ISERROR(P66/H66),0,P66/H66))*1000</f>
        <v>0</v>
      </c>
      <c r="Y66" s="339">
        <f t="shared" ref="Y66:Y129" si="62">(IF(ISERROR(Q66/I66),0,Q66/I66))*1000</f>
        <v>0</v>
      </c>
      <c r="Z66" s="339">
        <f t="shared" ref="Z66:Z129" si="63">(IF(ISERROR(R66/J66),0,R66/J66))*1000</f>
        <v>0</v>
      </c>
      <c r="AA66" s="339">
        <f t="shared" ref="AA66:AA129" si="64">(IF(ISERROR(S66/K66),0,S66/K66))*1000</f>
        <v>0</v>
      </c>
      <c r="AB66" s="339">
        <f t="shared" ref="AB66:AB129" si="65">(IF(ISERROR(T66/L66),0,T66/L66))*1000</f>
        <v>0</v>
      </c>
      <c r="AC66" s="340">
        <f t="shared" ref="AC66:AC129" si="66">(IF(ISERROR(U66/M66),0,U66/M66))*1000</f>
        <v>0</v>
      </c>
    </row>
    <row r="67" spans="1:29" x14ac:dyDescent="0.25">
      <c r="A67" s="249" t="str">
        <f>A66</f>
        <v>Don't</v>
      </c>
      <c r="B67" s="314" t="str">
        <f>B66</f>
        <v>CHN</v>
      </c>
      <c r="C67">
        <f>C66</f>
        <v>0</v>
      </c>
      <c r="D67" t="str">
        <f>D66</f>
        <v>IMP</v>
      </c>
      <c r="E67" s="315" t="s">
        <v>680</v>
      </c>
      <c r="F67" s="337">
        <f>'Imp-Exp4-CHN'!E$99</f>
        <v>0</v>
      </c>
      <c r="G67" s="243">
        <f>'Imp-Exp4-CHN'!F$99</f>
        <v>0</v>
      </c>
      <c r="H67" s="243">
        <f>'Imp-Exp4-CHN'!G$99</f>
        <v>0</v>
      </c>
      <c r="I67" s="243">
        <f>'Imp-Exp4-CHN'!H$99</f>
        <v>0</v>
      </c>
      <c r="J67" s="243">
        <f>'Imp-Exp4-CHN'!I$99</f>
        <v>0</v>
      </c>
      <c r="K67" s="243">
        <f>'Imp-Exp4-CHN'!J$99</f>
        <v>0</v>
      </c>
      <c r="L67" s="243">
        <f>'Imp-Exp4-CHN'!K$99</f>
        <v>0</v>
      </c>
      <c r="M67" s="243">
        <f>'Imp-Exp4-CHN'!L$99</f>
        <v>0</v>
      </c>
      <c r="N67" s="337">
        <f>'Imp-Exp4-CHN'!E$100/1000</f>
        <v>0</v>
      </c>
      <c r="O67" s="243">
        <f>'Imp-Exp4-CHN'!F$100/1000</f>
        <v>0</v>
      </c>
      <c r="P67" s="243">
        <f>'Imp-Exp4-CHN'!G$100/1000</f>
        <v>0</v>
      </c>
      <c r="Q67" s="243">
        <f>'Imp-Exp4-CHN'!H$100/1000</f>
        <v>0</v>
      </c>
      <c r="R67" s="243">
        <f>'Imp-Exp4-CHN'!I$100/1000</f>
        <v>0</v>
      </c>
      <c r="S67" s="243">
        <f>'Imp-Exp4-CHN'!J$100/1000</f>
        <v>0</v>
      </c>
      <c r="T67" s="243">
        <f>'Imp-Exp4-CHN'!K$100/1000</f>
        <v>0</v>
      </c>
      <c r="U67" s="243">
        <f>'Imp-Exp4-CHN'!L$100/1000</f>
        <v>0</v>
      </c>
      <c r="V67" s="338">
        <f t="shared" ref="V67:V83" si="67">(IF(ISERROR(N67/F67),0,N67/F67))*1000</f>
        <v>0</v>
      </c>
      <c r="W67" s="339">
        <f t="shared" si="60"/>
        <v>0</v>
      </c>
      <c r="X67" s="339">
        <f t="shared" si="61"/>
        <v>0</v>
      </c>
      <c r="Y67" s="339">
        <f t="shared" si="62"/>
        <v>0</v>
      </c>
      <c r="Z67" s="339">
        <f t="shared" si="63"/>
        <v>0</v>
      </c>
      <c r="AA67" s="339">
        <f t="shared" si="64"/>
        <v>0</v>
      </c>
      <c r="AB67" s="339">
        <f t="shared" si="65"/>
        <v>0</v>
      </c>
      <c r="AC67" s="340">
        <f t="shared" si="66"/>
        <v>0</v>
      </c>
    </row>
    <row r="68" spans="1:29" x14ac:dyDescent="0.25">
      <c r="A68" s="249" t="str">
        <f t="shared" ref="A68:D68" si="68">A67</f>
        <v>Don't</v>
      </c>
      <c r="B68" s="314" t="str">
        <f t="shared" si="68"/>
        <v>CHN</v>
      </c>
      <c r="C68">
        <f t="shared" si="68"/>
        <v>0</v>
      </c>
      <c r="D68" t="str">
        <f t="shared" si="68"/>
        <v>IMP</v>
      </c>
      <c r="E68" s="315" t="s">
        <v>681</v>
      </c>
      <c r="F68" s="337">
        <f>'Imp-Exp4-CHN'!E$104</f>
        <v>0</v>
      </c>
      <c r="G68" s="243">
        <f>'Imp-Exp4-CHN'!F$104</f>
        <v>0</v>
      </c>
      <c r="H68" s="243">
        <f>'Imp-Exp4-CHN'!G$104</f>
        <v>0</v>
      </c>
      <c r="I68" s="243">
        <f>'Imp-Exp4-CHN'!H$104</f>
        <v>0</v>
      </c>
      <c r="J68" s="243">
        <f>'Imp-Exp4-CHN'!I$104</f>
        <v>0</v>
      </c>
      <c r="K68" s="243">
        <f>'Imp-Exp4-CHN'!J$104</f>
        <v>0</v>
      </c>
      <c r="L68" s="243">
        <f>'Imp-Exp4-CHN'!K$104</f>
        <v>0</v>
      </c>
      <c r="M68" s="243">
        <f>'Imp-Exp4-CHN'!L$104</f>
        <v>0</v>
      </c>
      <c r="N68" s="337">
        <f>'Imp-Exp4-CHN'!E$105/1000</f>
        <v>0</v>
      </c>
      <c r="O68" s="243">
        <f>'Imp-Exp4-CHN'!F$105/1000</f>
        <v>0</v>
      </c>
      <c r="P68" s="243">
        <f>'Imp-Exp4-CHN'!G$105/1000</f>
        <v>0</v>
      </c>
      <c r="Q68" s="243">
        <f>'Imp-Exp4-CHN'!H$105/1000</f>
        <v>0</v>
      </c>
      <c r="R68" s="243">
        <f>'Imp-Exp4-CHN'!I$105/1000</f>
        <v>0</v>
      </c>
      <c r="S68" s="243">
        <f>'Imp-Exp4-CHN'!J$105/1000</f>
        <v>0</v>
      </c>
      <c r="T68" s="243">
        <f>'Imp-Exp4-CHN'!K$105/1000</f>
        <v>0</v>
      </c>
      <c r="U68" s="243">
        <f>'Imp-Exp4-CHN'!L$105/1000</f>
        <v>0</v>
      </c>
      <c r="V68" s="338">
        <f t="shared" si="67"/>
        <v>0</v>
      </c>
      <c r="W68" s="339">
        <f t="shared" si="60"/>
        <v>0</v>
      </c>
      <c r="X68" s="339">
        <f t="shared" si="61"/>
        <v>0</v>
      </c>
      <c r="Y68" s="339">
        <f t="shared" si="62"/>
        <v>0</v>
      </c>
      <c r="Z68" s="339">
        <f t="shared" si="63"/>
        <v>0</v>
      </c>
      <c r="AA68" s="339">
        <f t="shared" si="64"/>
        <v>0</v>
      </c>
      <c r="AB68" s="339">
        <f t="shared" si="65"/>
        <v>0</v>
      </c>
      <c r="AC68" s="340">
        <f t="shared" si="66"/>
        <v>0</v>
      </c>
    </row>
    <row r="69" spans="1:29" x14ac:dyDescent="0.25">
      <c r="A69" s="249" t="str">
        <f t="shared" ref="A69:D69" si="69">A68</f>
        <v>Don't</v>
      </c>
      <c r="B69" s="314" t="str">
        <f t="shared" si="69"/>
        <v>CHN</v>
      </c>
      <c r="C69">
        <f t="shared" si="69"/>
        <v>0</v>
      </c>
      <c r="D69" t="str">
        <f t="shared" si="69"/>
        <v>IMP</v>
      </c>
      <c r="E69" s="315" t="s">
        <v>682</v>
      </c>
      <c r="F69" s="337">
        <f>'Imp-Exp4-CHN'!E$109</f>
        <v>0</v>
      </c>
      <c r="G69" s="243">
        <f>'Imp-Exp4-CHN'!F$109</f>
        <v>0</v>
      </c>
      <c r="H69" s="243">
        <f>'Imp-Exp4-CHN'!G$109</f>
        <v>0</v>
      </c>
      <c r="I69" s="243">
        <f>'Imp-Exp4-CHN'!H$109</f>
        <v>0</v>
      </c>
      <c r="J69" s="243">
        <f>'Imp-Exp4-CHN'!I$109</f>
        <v>0</v>
      </c>
      <c r="K69" s="243">
        <f>'Imp-Exp4-CHN'!J$109</f>
        <v>0</v>
      </c>
      <c r="L69" s="243">
        <f>'Imp-Exp4-CHN'!K$109</f>
        <v>0</v>
      </c>
      <c r="M69" s="243">
        <f>'Imp-Exp4-CHN'!L$109</f>
        <v>0</v>
      </c>
      <c r="N69" s="337">
        <f>'Imp-Exp4-CHN'!E$110/1000</f>
        <v>0</v>
      </c>
      <c r="O69" s="243">
        <f>'Imp-Exp4-CHN'!F$110/1000</f>
        <v>0</v>
      </c>
      <c r="P69" s="243">
        <f>'Imp-Exp4-CHN'!G$110/1000</f>
        <v>0</v>
      </c>
      <c r="Q69" s="243">
        <f>'Imp-Exp4-CHN'!H$110/1000</f>
        <v>0</v>
      </c>
      <c r="R69" s="243">
        <f>'Imp-Exp4-CHN'!I$110/1000</f>
        <v>0</v>
      </c>
      <c r="S69" s="243">
        <f>'Imp-Exp4-CHN'!J$110/1000</f>
        <v>0</v>
      </c>
      <c r="T69" s="243">
        <f>'Imp-Exp4-CHN'!K$110/1000</f>
        <v>0</v>
      </c>
      <c r="U69" s="243">
        <f>'Imp-Exp4-CHN'!L$110/1000</f>
        <v>0</v>
      </c>
      <c r="V69" s="338">
        <f t="shared" si="67"/>
        <v>0</v>
      </c>
      <c r="W69" s="339">
        <f t="shared" si="60"/>
        <v>0</v>
      </c>
      <c r="X69" s="339">
        <f t="shared" si="61"/>
        <v>0</v>
      </c>
      <c r="Y69" s="339">
        <f t="shared" si="62"/>
        <v>0</v>
      </c>
      <c r="Z69" s="339">
        <f t="shared" si="63"/>
        <v>0</v>
      </c>
      <c r="AA69" s="339">
        <f t="shared" si="64"/>
        <v>0</v>
      </c>
      <c r="AB69" s="339">
        <f t="shared" si="65"/>
        <v>0</v>
      </c>
      <c r="AC69" s="340">
        <f t="shared" si="66"/>
        <v>0</v>
      </c>
    </row>
    <row r="70" spans="1:29" x14ac:dyDescent="0.25">
      <c r="A70" s="249" t="str">
        <f t="shared" ref="A70:D70" si="70">A69</f>
        <v>Don't</v>
      </c>
      <c r="B70" s="314" t="str">
        <f t="shared" si="70"/>
        <v>CHN</v>
      </c>
      <c r="C70">
        <f t="shared" si="70"/>
        <v>0</v>
      </c>
      <c r="D70" t="str">
        <f t="shared" si="70"/>
        <v>IMP</v>
      </c>
      <c r="E70" s="315" t="s">
        <v>683</v>
      </c>
      <c r="F70" s="337">
        <f>'Imp-Exp4-CHN'!E$114</f>
        <v>0</v>
      </c>
      <c r="G70" s="243">
        <f>'Imp-Exp4-CHN'!F$114</f>
        <v>0</v>
      </c>
      <c r="H70" s="243">
        <f>'Imp-Exp4-CHN'!G$114</f>
        <v>0</v>
      </c>
      <c r="I70" s="243">
        <f>'Imp-Exp4-CHN'!H$114</f>
        <v>0</v>
      </c>
      <c r="J70" s="243">
        <f>'Imp-Exp4-CHN'!I$114</f>
        <v>0</v>
      </c>
      <c r="K70" s="243">
        <f>'Imp-Exp4-CHN'!J$114</f>
        <v>0</v>
      </c>
      <c r="L70" s="243">
        <f>'Imp-Exp4-CHN'!K$114</f>
        <v>0</v>
      </c>
      <c r="M70" s="243">
        <f>'Imp-Exp4-CHN'!L$114</f>
        <v>0</v>
      </c>
      <c r="N70" s="337">
        <f>'Imp-Exp4-CHN'!E$115/1000</f>
        <v>0</v>
      </c>
      <c r="O70" s="243">
        <f>'Imp-Exp4-CHN'!F$115/1000</f>
        <v>0</v>
      </c>
      <c r="P70" s="243">
        <f>'Imp-Exp4-CHN'!G$115/1000</f>
        <v>0</v>
      </c>
      <c r="Q70" s="243">
        <f>'Imp-Exp4-CHN'!H$115/1000</f>
        <v>0</v>
      </c>
      <c r="R70" s="243">
        <f>'Imp-Exp4-CHN'!I$115/1000</f>
        <v>0</v>
      </c>
      <c r="S70" s="243">
        <f>'Imp-Exp4-CHN'!J$115/1000</f>
        <v>0</v>
      </c>
      <c r="T70" s="243">
        <f>'Imp-Exp4-CHN'!K$115/1000</f>
        <v>0</v>
      </c>
      <c r="U70" s="243">
        <f>'Imp-Exp4-CHN'!L$115/1000</f>
        <v>0</v>
      </c>
      <c r="V70" s="338">
        <f t="shared" si="67"/>
        <v>0</v>
      </c>
      <c r="W70" s="339">
        <f t="shared" si="60"/>
        <v>0</v>
      </c>
      <c r="X70" s="339">
        <f t="shared" si="61"/>
        <v>0</v>
      </c>
      <c r="Y70" s="339">
        <f t="shared" si="62"/>
        <v>0</v>
      </c>
      <c r="Z70" s="339">
        <f t="shared" si="63"/>
        <v>0</v>
      </c>
      <c r="AA70" s="339">
        <f t="shared" si="64"/>
        <v>0</v>
      </c>
      <c r="AB70" s="339">
        <f t="shared" si="65"/>
        <v>0</v>
      </c>
      <c r="AC70" s="340">
        <f t="shared" si="66"/>
        <v>0</v>
      </c>
    </row>
    <row r="71" spans="1:29" x14ac:dyDescent="0.25">
      <c r="A71" s="249" t="str">
        <f t="shared" ref="A71:D71" si="71">A70</f>
        <v>Don't</v>
      </c>
      <c r="B71" s="314" t="str">
        <f t="shared" si="71"/>
        <v>CHN</v>
      </c>
      <c r="C71">
        <f t="shared" si="71"/>
        <v>0</v>
      </c>
      <c r="D71" t="str">
        <f t="shared" si="71"/>
        <v>IMP</v>
      </c>
      <c r="E71" s="315" t="s">
        <v>684</v>
      </c>
      <c r="F71" s="337">
        <f>'Imp-Exp4-CHN'!E$119</f>
        <v>0</v>
      </c>
      <c r="G71" s="243">
        <f>'Imp-Exp4-CHN'!F$119</f>
        <v>0</v>
      </c>
      <c r="H71" s="243">
        <f>'Imp-Exp4-CHN'!G$119</f>
        <v>0</v>
      </c>
      <c r="I71" s="243">
        <f>'Imp-Exp4-CHN'!H$119</f>
        <v>0</v>
      </c>
      <c r="J71" s="243">
        <f>'Imp-Exp4-CHN'!I$119</f>
        <v>0</v>
      </c>
      <c r="K71" s="243">
        <f>'Imp-Exp4-CHN'!J$119</f>
        <v>0</v>
      </c>
      <c r="L71" s="243">
        <f>'Imp-Exp4-CHN'!K$119</f>
        <v>0</v>
      </c>
      <c r="M71" s="243">
        <f>'Imp-Exp4-CHN'!L$119</f>
        <v>0</v>
      </c>
      <c r="N71" s="337">
        <f>'Imp-Exp4-CHN'!E$120/1000</f>
        <v>0</v>
      </c>
      <c r="O71" s="243">
        <f>'Imp-Exp4-CHN'!F$120/1000</f>
        <v>0</v>
      </c>
      <c r="P71" s="243">
        <f>'Imp-Exp4-CHN'!G$120/1000</f>
        <v>0</v>
      </c>
      <c r="Q71" s="243">
        <f>'Imp-Exp4-CHN'!H$120/1000</f>
        <v>0</v>
      </c>
      <c r="R71" s="243">
        <f>'Imp-Exp4-CHN'!I$120/1000</f>
        <v>0</v>
      </c>
      <c r="S71" s="243">
        <f>'Imp-Exp4-CHN'!J$120/1000</f>
        <v>0</v>
      </c>
      <c r="T71" s="243">
        <f>'Imp-Exp4-CHN'!K$120/1000</f>
        <v>0</v>
      </c>
      <c r="U71" s="243">
        <f>'Imp-Exp4-CHN'!L$120/1000</f>
        <v>0</v>
      </c>
      <c r="V71" s="338">
        <f t="shared" si="67"/>
        <v>0</v>
      </c>
      <c r="W71" s="339">
        <f t="shared" si="60"/>
        <v>0</v>
      </c>
      <c r="X71" s="339">
        <f t="shared" si="61"/>
        <v>0</v>
      </c>
      <c r="Y71" s="339">
        <f t="shared" si="62"/>
        <v>0</v>
      </c>
      <c r="Z71" s="339">
        <f t="shared" si="63"/>
        <v>0</v>
      </c>
      <c r="AA71" s="339">
        <f t="shared" si="64"/>
        <v>0</v>
      </c>
      <c r="AB71" s="339">
        <f t="shared" si="65"/>
        <v>0</v>
      </c>
      <c r="AC71" s="340">
        <f t="shared" si="66"/>
        <v>0</v>
      </c>
    </row>
    <row r="72" spans="1:29" x14ac:dyDescent="0.25">
      <c r="A72" s="249" t="str">
        <f t="shared" ref="A72:D72" si="72">A71</f>
        <v>Don't</v>
      </c>
      <c r="B72" s="314" t="str">
        <f t="shared" si="72"/>
        <v>CHN</v>
      </c>
      <c r="C72">
        <f t="shared" si="72"/>
        <v>0</v>
      </c>
      <c r="D72" t="str">
        <f t="shared" si="72"/>
        <v>IMP</v>
      </c>
      <c r="E72" s="315" t="s">
        <v>685</v>
      </c>
      <c r="F72" s="337">
        <f>'Imp-Exp4-CHN'!E$124</f>
        <v>0</v>
      </c>
      <c r="G72" s="243">
        <f>'Imp-Exp4-CHN'!F$124</f>
        <v>0</v>
      </c>
      <c r="H72" s="243">
        <f>'Imp-Exp4-CHN'!G$124</f>
        <v>0</v>
      </c>
      <c r="I72" s="243">
        <f>'Imp-Exp4-CHN'!H$124</f>
        <v>0</v>
      </c>
      <c r="J72" s="243">
        <f>'Imp-Exp4-CHN'!I$124</f>
        <v>0</v>
      </c>
      <c r="K72" s="243">
        <f>'Imp-Exp4-CHN'!J$124</f>
        <v>0</v>
      </c>
      <c r="L72" s="243">
        <f>'Imp-Exp4-CHN'!K$124</f>
        <v>0</v>
      </c>
      <c r="M72" s="243">
        <f>'Imp-Exp4-CHN'!L$124</f>
        <v>0</v>
      </c>
      <c r="N72" s="337">
        <f>'Imp-Exp4-CHN'!E$125/1000</f>
        <v>0</v>
      </c>
      <c r="O72" s="243">
        <f>'Imp-Exp4-CHN'!F$125/1000</f>
        <v>0</v>
      </c>
      <c r="P72" s="243">
        <f>'Imp-Exp4-CHN'!G$125/1000</f>
        <v>0</v>
      </c>
      <c r="Q72" s="243">
        <f>'Imp-Exp4-CHN'!H$125/1000</f>
        <v>0</v>
      </c>
      <c r="R72" s="243">
        <f>'Imp-Exp4-CHN'!I$125/1000</f>
        <v>0</v>
      </c>
      <c r="S72" s="243">
        <f>'Imp-Exp4-CHN'!J$125/1000</f>
        <v>0</v>
      </c>
      <c r="T72" s="243">
        <f>'Imp-Exp4-CHN'!K$125/1000</f>
        <v>0</v>
      </c>
      <c r="U72" s="243">
        <f>'Imp-Exp4-CHN'!L$125/1000</f>
        <v>0</v>
      </c>
      <c r="V72" s="338">
        <f t="shared" si="67"/>
        <v>0</v>
      </c>
      <c r="W72" s="339">
        <f t="shared" si="60"/>
        <v>0</v>
      </c>
      <c r="X72" s="339">
        <f t="shared" si="61"/>
        <v>0</v>
      </c>
      <c r="Y72" s="339">
        <f t="shared" si="62"/>
        <v>0</v>
      </c>
      <c r="Z72" s="339">
        <f t="shared" si="63"/>
        <v>0</v>
      </c>
      <c r="AA72" s="339">
        <f t="shared" si="64"/>
        <v>0</v>
      </c>
      <c r="AB72" s="339">
        <f t="shared" si="65"/>
        <v>0</v>
      </c>
      <c r="AC72" s="340">
        <f t="shared" si="66"/>
        <v>0</v>
      </c>
    </row>
    <row r="73" spans="1:29" x14ac:dyDescent="0.25">
      <c r="A73" s="249" t="str">
        <f t="shared" ref="A73:D73" si="73">A72</f>
        <v>Don't</v>
      </c>
      <c r="B73" s="314" t="str">
        <f t="shared" si="73"/>
        <v>CHN</v>
      </c>
      <c r="C73">
        <f t="shared" si="73"/>
        <v>0</v>
      </c>
      <c r="D73" t="str">
        <f t="shared" si="73"/>
        <v>IMP</v>
      </c>
      <c r="E73" s="315" t="s">
        <v>686</v>
      </c>
      <c r="F73" s="337">
        <f>'Imp-Exp4-CHN'!E$129</f>
        <v>0</v>
      </c>
      <c r="G73" s="243">
        <f>'Imp-Exp4-CHN'!F$129</f>
        <v>0</v>
      </c>
      <c r="H73" s="243">
        <f>'Imp-Exp4-CHN'!G$129</f>
        <v>0</v>
      </c>
      <c r="I73" s="243">
        <f>'Imp-Exp4-CHN'!H$129</f>
        <v>0</v>
      </c>
      <c r="J73" s="243">
        <f>'Imp-Exp4-CHN'!I$129</f>
        <v>0</v>
      </c>
      <c r="K73" s="243">
        <f>'Imp-Exp4-CHN'!J$129</f>
        <v>0</v>
      </c>
      <c r="L73" s="243">
        <f>'Imp-Exp4-CHN'!K$129</f>
        <v>0</v>
      </c>
      <c r="M73" s="243">
        <f>'Imp-Exp4-CHN'!L$129</f>
        <v>0</v>
      </c>
      <c r="N73" s="337">
        <f>'Imp-Exp4-CHN'!E$130/1000</f>
        <v>0</v>
      </c>
      <c r="O73" s="243">
        <f>'Imp-Exp4-CHN'!F$130/1000</f>
        <v>0</v>
      </c>
      <c r="P73" s="243">
        <f>'Imp-Exp4-CHN'!G$130/1000</f>
        <v>0</v>
      </c>
      <c r="Q73" s="243">
        <f>'Imp-Exp4-CHN'!H$130/1000</f>
        <v>0</v>
      </c>
      <c r="R73" s="243">
        <f>'Imp-Exp4-CHN'!I$130/1000</f>
        <v>0</v>
      </c>
      <c r="S73" s="243">
        <f>'Imp-Exp4-CHN'!J$130/1000</f>
        <v>0</v>
      </c>
      <c r="T73" s="243">
        <f>'Imp-Exp4-CHN'!K$130/1000</f>
        <v>0</v>
      </c>
      <c r="U73" s="243">
        <f>'Imp-Exp4-CHN'!L$130/1000</f>
        <v>0</v>
      </c>
      <c r="V73" s="338">
        <f t="shared" si="67"/>
        <v>0</v>
      </c>
      <c r="W73" s="339">
        <f t="shared" si="60"/>
        <v>0</v>
      </c>
      <c r="X73" s="339">
        <f t="shared" si="61"/>
        <v>0</v>
      </c>
      <c r="Y73" s="339">
        <f t="shared" si="62"/>
        <v>0</v>
      </c>
      <c r="Z73" s="339">
        <f t="shared" si="63"/>
        <v>0</v>
      </c>
      <c r="AA73" s="339">
        <f t="shared" si="64"/>
        <v>0</v>
      </c>
      <c r="AB73" s="339">
        <f t="shared" si="65"/>
        <v>0</v>
      </c>
      <c r="AC73" s="340">
        <f t="shared" si="66"/>
        <v>0</v>
      </c>
    </row>
    <row r="74" spans="1:29" x14ac:dyDescent="0.25">
      <c r="A74" s="249" t="str">
        <f t="shared" ref="A74:D74" si="74">A73</f>
        <v>Don't</v>
      </c>
      <c r="B74" s="314" t="str">
        <f t="shared" si="74"/>
        <v>CHN</v>
      </c>
      <c r="C74">
        <f t="shared" si="74"/>
        <v>0</v>
      </c>
      <c r="D74" t="str">
        <f t="shared" si="74"/>
        <v>IMP</v>
      </c>
      <c r="E74" s="315" t="s">
        <v>687</v>
      </c>
      <c r="F74" s="337">
        <f>'Imp-Exp4-CHN'!E$134</f>
        <v>0</v>
      </c>
      <c r="G74" s="243">
        <f>'Imp-Exp4-CHN'!F$134</f>
        <v>0</v>
      </c>
      <c r="H74" s="243">
        <f>'Imp-Exp4-CHN'!G$134</f>
        <v>0</v>
      </c>
      <c r="I74" s="243">
        <f>'Imp-Exp4-CHN'!H$134</f>
        <v>0</v>
      </c>
      <c r="J74" s="243">
        <f>'Imp-Exp4-CHN'!I$134</f>
        <v>0</v>
      </c>
      <c r="K74" s="243">
        <f>'Imp-Exp4-CHN'!J$134</f>
        <v>0</v>
      </c>
      <c r="L74" s="243">
        <f>'Imp-Exp4-CHN'!K$134</f>
        <v>0</v>
      </c>
      <c r="M74" s="243">
        <f>'Imp-Exp4-CHN'!L$134</f>
        <v>0</v>
      </c>
      <c r="N74" s="337">
        <f>'Imp-Exp4-CHN'!E$135/1000</f>
        <v>0</v>
      </c>
      <c r="O74" s="243">
        <f>'Imp-Exp4-CHN'!F$135/1000</f>
        <v>0</v>
      </c>
      <c r="P74" s="243">
        <f>'Imp-Exp4-CHN'!G$135/1000</f>
        <v>0</v>
      </c>
      <c r="Q74" s="243">
        <f>'Imp-Exp4-CHN'!H$135/1000</f>
        <v>0</v>
      </c>
      <c r="R74" s="243">
        <f>'Imp-Exp4-CHN'!I$135/1000</f>
        <v>0</v>
      </c>
      <c r="S74" s="243">
        <f>'Imp-Exp4-CHN'!J$135/1000</f>
        <v>0</v>
      </c>
      <c r="T74" s="243">
        <f>'Imp-Exp4-CHN'!K$135/1000</f>
        <v>0</v>
      </c>
      <c r="U74" s="243">
        <f>'Imp-Exp4-CHN'!L$135/1000</f>
        <v>0</v>
      </c>
      <c r="V74" s="338">
        <f t="shared" si="67"/>
        <v>0</v>
      </c>
      <c r="W74" s="339">
        <f t="shared" si="60"/>
        <v>0</v>
      </c>
      <c r="X74" s="339">
        <f t="shared" si="61"/>
        <v>0</v>
      </c>
      <c r="Y74" s="339">
        <f t="shared" si="62"/>
        <v>0</v>
      </c>
      <c r="Z74" s="339">
        <f t="shared" si="63"/>
        <v>0</v>
      </c>
      <c r="AA74" s="339">
        <f t="shared" si="64"/>
        <v>0</v>
      </c>
      <c r="AB74" s="339">
        <f t="shared" si="65"/>
        <v>0</v>
      </c>
      <c r="AC74" s="340">
        <f t="shared" si="66"/>
        <v>0</v>
      </c>
    </row>
    <row r="75" spans="1:29" x14ac:dyDescent="0.25">
      <c r="A75" s="249" t="str">
        <f t="shared" ref="A75:C75" si="75">A74</f>
        <v>Don't</v>
      </c>
      <c r="B75" s="314" t="str">
        <f t="shared" si="75"/>
        <v>CHN</v>
      </c>
      <c r="C75">
        <f t="shared" si="75"/>
        <v>0</v>
      </c>
      <c r="D75" t="s">
        <v>688</v>
      </c>
      <c r="E75" s="315" t="str">
        <f t="shared" ref="E75:E83" si="76">E66</f>
        <v>BMP 1</v>
      </c>
      <c r="F75" s="337">
        <f>'Imp-Exp4-CHN'!E$161</f>
        <v>0</v>
      </c>
      <c r="G75" s="243">
        <f>'Imp-Exp4-CHN'!F$161</f>
        <v>0</v>
      </c>
      <c r="H75" s="243">
        <f>'Imp-Exp4-CHN'!G$161</f>
        <v>0</v>
      </c>
      <c r="I75" s="243">
        <f>'Imp-Exp4-CHN'!H$161</f>
        <v>0</v>
      </c>
      <c r="J75" s="243">
        <f>'Imp-Exp4-CHN'!I$161</f>
        <v>0</v>
      </c>
      <c r="K75" s="243">
        <f>'Imp-Exp4-CHN'!J$161</f>
        <v>0</v>
      </c>
      <c r="L75" s="243">
        <f>'Imp-Exp4-CHN'!K$161</f>
        <v>0</v>
      </c>
      <c r="M75" s="243">
        <f>'Imp-Exp4-CHN'!L$161</f>
        <v>0</v>
      </c>
      <c r="N75" s="337">
        <f>'Imp-Exp4-CHN'!E$162/1000</f>
        <v>0</v>
      </c>
      <c r="O75" s="243">
        <f>'Imp-Exp4-CHN'!F$162/1000</f>
        <v>0</v>
      </c>
      <c r="P75" s="243">
        <f>'Imp-Exp4-CHN'!G$162/1000</f>
        <v>0</v>
      </c>
      <c r="Q75" s="243">
        <f>'Imp-Exp4-CHN'!H$162/1000</f>
        <v>0</v>
      </c>
      <c r="R75" s="243">
        <f>'Imp-Exp4-CHN'!I$162/1000</f>
        <v>0</v>
      </c>
      <c r="S75" s="243">
        <f>'Imp-Exp4-CHN'!J$162/1000</f>
        <v>0</v>
      </c>
      <c r="T75" s="243">
        <f>'Imp-Exp4-CHN'!K$162/1000</f>
        <v>0</v>
      </c>
      <c r="U75" s="243">
        <f>'Imp-Exp4-CHN'!L$162/1000</f>
        <v>0</v>
      </c>
      <c r="V75" s="338">
        <f t="shared" si="67"/>
        <v>0</v>
      </c>
      <c r="W75" s="339">
        <f t="shared" si="60"/>
        <v>0</v>
      </c>
      <c r="X75" s="339">
        <f t="shared" si="61"/>
        <v>0</v>
      </c>
      <c r="Y75" s="339">
        <f t="shared" si="62"/>
        <v>0</v>
      </c>
      <c r="Z75" s="339">
        <f t="shared" si="63"/>
        <v>0</v>
      </c>
      <c r="AA75" s="339">
        <f t="shared" si="64"/>
        <v>0</v>
      </c>
      <c r="AB75" s="339">
        <f t="shared" si="65"/>
        <v>0</v>
      </c>
      <c r="AC75" s="340">
        <f t="shared" si="66"/>
        <v>0</v>
      </c>
    </row>
    <row r="76" spans="1:29" x14ac:dyDescent="0.25">
      <c r="A76" s="249" t="str">
        <f t="shared" ref="A76:C76" si="77">A75</f>
        <v>Don't</v>
      </c>
      <c r="B76" s="314" t="str">
        <f t="shared" si="77"/>
        <v>CHN</v>
      </c>
      <c r="C76">
        <f t="shared" si="77"/>
        <v>0</v>
      </c>
      <c r="D76" t="str">
        <f>D75</f>
        <v>IMP SLS</v>
      </c>
      <c r="E76" s="315" t="str">
        <f t="shared" si="76"/>
        <v>BMP 2</v>
      </c>
      <c r="F76" s="337">
        <f>'Imp-Exp4-CHN'!E$166</f>
        <v>0</v>
      </c>
      <c r="G76" s="243">
        <f>'Imp-Exp4-CHN'!F$166</f>
        <v>0</v>
      </c>
      <c r="H76" s="243">
        <f>'Imp-Exp4-CHN'!G$166</f>
        <v>0</v>
      </c>
      <c r="I76" s="243">
        <f>'Imp-Exp4-CHN'!H$166</f>
        <v>0</v>
      </c>
      <c r="J76" s="243">
        <f>'Imp-Exp4-CHN'!I$166</f>
        <v>0</v>
      </c>
      <c r="K76" s="243">
        <f>'Imp-Exp4-CHN'!J$166</f>
        <v>0</v>
      </c>
      <c r="L76" s="243">
        <f>'Imp-Exp4-CHN'!K$166</f>
        <v>0</v>
      </c>
      <c r="M76" s="243">
        <f>'Imp-Exp4-CHN'!L$166</f>
        <v>0</v>
      </c>
      <c r="N76" s="337">
        <f>'Imp-Exp4-CHN'!E$167/1000</f>
        <v>0</v>
      </c>
      <c r="O76" s="243">
        <f>'Imp-Exp4-CHN'!F$167/1000</f>
        <v>0</v>
      </c>
      <c r="P76" s="243">
        <f>'Imp-Exp4-CHN'!G$167/1000</f>
        <v>0</v>
      </c>
      <c r="Q76" s="243">
        <f>'Imp-Exp4-CHN'!H$167/1000</f>
        <v>0</v>
      </c>
      <c r="R76" s="243">
        <f>'Imp-Exp4-CHN'!I$167/1000</f>
        <v>0</v>
      </c>
      <c r="S76" s="243">
        <f>'Imp-Exp4-CHN'!J$167/1000</f>
        <v>0</v>
      </c>
      <c r="T76" s="243">
        <f>'Imp-Exp4-CHN'!K$167/1000</f>
        <v>0</v>
      </c>
      <c r="U76" s="243">
        <f>'Imp-Exp4-CHN'!L$167/1000</f>
        <v>0</v>
      </c>
      <c r="V76" s="338">
        <f t="shared" si="67"/>
        <v>0</v>
      </c>
      <c r="W76" s="339">
        <f t="shared" si="60"/>
        <v>0</v>
      </c>
      <c r="X76" s="339">
        <f t="shared" si="61"/>
        <v>0</v>
      </c>
      <c r="Y76" s="339">
        <f t="shared" si="62"/>
        <v>0</v>
      </c>
      <c r="Z76" s="339">
        <f t="shared" si="63"/>
        <v>0</v>
      </c>
      <c r="AA76" s="339">
        <f t="shared" si="64"/>
        <v>0</v>
      </c>
      <c r="AB76" s="339">
        <f t="shared" si="65"/>
        <v>0</v>
      </c>
      <c r="AC76" s="340">
        <f t="shared" si="66"/>
        <v>0</v>
      </c>
    </row>
    <row r="77" spans="1:29" x14ac:dyDescent="0.25">
      <c r="A77" s="249" t="str">
        <f t="shared" ref="A77:D77" si="78">A76</f>
        <v>Don't</v>
      </c>
      <c r="B77" s="314" t="str">
        <f t="shared" si="78"/>
        <v>CHN</v>
      </c>
      <c r="C77">
        <f t="shared" si="78"/>
        <v>0</v>
      </c>
      <c r="D77" t="str">
        <f t="shared" si="78"/>
        <v>IMP SLS</v>
      </c>
      <c r="E77" s="315" t="str">
        <f t="shared" si="76"/>
        <v>BMP 3</v>
      </c>
      <c r="F77" s="337">
        <f>'Imp-Exp4-CHN'!E$171</f>
        <v>0</v>
      </c>
      <c r="G77" s="243">
        <f>'Imp-Exp4-CHN'!F$171</f>
        <v>0</v>
      </c>
      <c r="H77" s="243">
        <f>'Imp-Exp4-CHN'!G$171</f>
        <v>0</v>
      </c>
      <c r="I77" s="243">
        <f>'Imp-Exp4-CHN'!H$171</f>
        <v>0</v>
      </c>
      <c r="J77" s="243">
        <f>'Imp-Exp4-CHN'!I$171</f>
        <v>0</v>
      </c>
      <c r="K77" s="243">
        <f>'Imp-Exp4-CHN'!J$171</f>
        <v>0</v>
      </c>
      <c r="L77" s="243">
        <f>'Imp-Exp4-CHN'!K$171</f>
        <v>0</v>
      </c>
      <c r="M77" s="243">
        <f>'Imp-Exp4-CHN'!L$171</f>
        <v>0</v>
      </c>
      <c r="N77" s="337">
        <f>'Imp-Exp4-CHN'!E$172/1000</f>
        <v>0</v>
      </c>
      <c r="O77" s="243">
        <f>'Imp-Exp4-CHN'!F$172/1000</f>
        <v>0</v>
      </c>
      <c r="P77" s="243">
        <f>'Imp-Exp4-CHN'!G$172/1000</f>
        <v>0</v>
      </c>
      <c r="Q77" s="243">
        <f>'Imp-Exp4-CHN'!H$172/1000</f>
        <v>0</v>
      </c>
      <c r="R77" s="243">
        <f>'Imp-Exp4-CHN'!I$172/1000</f>
        <v>0</v>
      </c>
      <c r="S77" s="243">
        <f>'Imp-Exp4-CHN'!J$172/1000</f>
        <v>0</v>
      </c>
      <c r="T77" s="243">
        <f>'Imp-Exp4-CHN'!K$172/1000</f>
        <v>0</v>
      </c>
      <c r="U77" s="243">
        <f>'Imp-Exp4-CHN'!L$172/1000</f>
        <v>0</v>
      </c>
      <c r="V77" s="338">
        <f t="shared" si="67"/>
        <v>0</v>
      </c>
      <c r="W77" s="339">
        <f t="shared" si="60"/>
        <v>0</v>
      </c>
      <c r="X77" s="339">
        <f t="shared" si="61"/>
        <v>0</v>
      </c>
      <c r="Y77" s="339">
        <f t="shared" si="62"/>
        <v>0</v>
      </c>
      <c r="Z77" s="339">
        <f t="shared" si="63"/>
        <v>0</v>
      </c>
      <c r="AA77" s="339">
        <f t="shared" si="64"/>
        <v>0</v>
      </c>
      <c r="AB77" s="339">
        <f t="shared" si="65"/>
        <v>0</v>
      </c>
      <c r="AC77" s="340">
        <f t="shared" si="66"/>
        <v>0</v>
      </c>
    </row>
    <row r="78" spans="1:29" x14ac:dyDescent="0.25">
      <c r="A78" s="249" t="str">
        <f t="shared" ref="A78:D78" si="79">A77</f>
        <v>Don't</v>
      </c>
      <c r="B78" s="314" t="str">
        <f t="shared" si="79"/>
        <v>CHN</v>
      </c>
      <c r="C78">
        <f t="shared" si="79"/>
        <v>0</v>
      </c>
      <c r="D78" t="str">
        <f t="shared" si="79"/>
        <v>IMP SLS</v>
      </c>
      <c r="E78" s="315" t="str">
        <f t="shared" si="76"/>
        <v>BMP 4</v>
      </c>
      <c r="F78" s="337">
        <f>'Imp-Exp4-CHN'!E$176</f>
        <v>0</v>
      </c>
      <c r="G78" s="243">
        <f>'Imp-Exp4-CHN'!F$176</f>
        <v>0</v>
      </c>
      <c r="H78" s="243">
        <f>'Imp-Exp4-CHN'!G$176</f>
        <v>0</v>
      </c>
      <c r="I78" s="243">
        <f>'Imp-Exp4-CHN'!H$176</f>
        <v>0</v>
      </c>
      <c r="J78" s="243">
        <f>'Imp-Exp4-CHN'!I$176</f>
        <v>0</v>
      </c>
      <c r="K78" s="243">
        <f>'Imp-Exp4-CHN'!J$176</f>
        <v>0</v>
      </c>
      <c r="L78" s="243">
        <f>'Imp-Exp4-CHN'!K$176</f>
        <v>0</v>
      </c>
      <c r="M78" s="243">
        <f>'Imp-Exp4-CHN'!L$176</f>
        <v>0</v>
      </c>
      <c r="N78" s="337">
        <f>'Imp-Exp4-CHN'!E$177/1000</f>
        <v>0</v>
      </c>
      <c r="O78" s="243">
        <f>'Imp-Exp4-CHN'!F$177/1000</f>
        <v>0</v>
      </c>
      <c r="P78" s="243">
        <f>'Imp-Exp4-CHN'!G$177/1000</f>
        <v>0</v>
      </c>
      <c r="Q78" s="243">
        <f>'Imp-Exp4-CHN'!H$177/1000</f>
        <v>0</v>
      </c>
      <c r="R78" s="243">
        <f>'Imp-Exp4-CHN'!I$177/1000</f>
        <v>0</v>
      </c>
      <c r="S78" s="243">
        <f>'Imp-Exp4-CHN'!J$177/1000</f>
        <v>0</v>
      </c>
      <c r="T78" s="243">
        <f>'Imp-Exp4-CHN'!K$177/1000</f>
        <v>0</v>
      </c>
      <c r="U78" s="243">
        <f>'Imp-Exp4-CHN'!L$177/1000</f>
        <v>0</v>
      </c>
      <c r="V78" s="338">
        <f t="shared" si="67"/>
        <v>0</v>
      </c>
      <c r="W78" s="339">
        <f t="shared" si="60"/>
        <v>0</v>
      </c>
      <c r="X78" s="339">
        <f t="shared" si="61"/>
        <v>0</v>
      </c>
      <c r="Y78" s="339">
        <f t="shared" si="62"/>
        <v>0</v>
      </c>
      <c r="Z78" s="339">
        <f t="shared" si="63"/>
        <v>0</v>
      </c>
      <c r="AA78" s="339">
        <f t="shared" si="64"/>
        <v>0</v>
      </c>
      <c r="AB78" s="339">
        <f t="shared" si="65"/>
        <v>0</v>
      </c>
      <c r="AC78" s="340">
        <f t="shared" si="66"/>
        <v>0</v>
      </c>
    </row>
    <row r="79" spans="1:29" x14ac:dyDescent="0.25">
      <c r="A79" s="249" t="str">
        <f t="shared" ref="A79:D79" si="80">A78</f>
        <v>Don't</v>
      </c>
      <c r="B79" s="314" t="str">
        <f t="shared" si="80"/>
        <v>CHN</v>
      </c>
      <c r="C79">
        <f t="shared" si="80"/>
        <v>0</v>
      </c>
      <c r="D79" t="str">
        <f t="shared" si="80"/>
        <v>IMP SLS</v>
      </c>
      <c r="E79" s="315" t="str">
        <f t="shared" si="76"/>
        <v>BMP 5</v>
      </c>
      <c r="F79" s="337">
        <f>'Imp-Exp4-CHN'!E$181</f>
        <v>0</v>
      </c>
      <c r="G79" s="243">
        <f>'Imp-Exp4-CHN'!F$181</f>
        <v>0</v>
      </c>
      <c r="H79" s="243">
        <f>'Imp-Exp4-CHN'!G$181</f>
        <v>0</v>
      </c>
      <c r="I79" s="243">
        <f>'Imp-Exp4-CHN'!H$181</f>
        <v>0</v>
      </c>
      <c r="J79" s="243">
        <f>'Imp-Exp4-CHN'!I$181</f>
        <v>0</v>
      </c>
      <c r="K79" s="243">
        <f>'Imp-Exp4-CHN'!J$181</f>
        <v>0</v>
      </c>
      <c r="L79" s="243">
        <f>'Imp-Exp4-CHN'!K$181</f>
        <v>0</v>
      </c>
      <c r="M79" s="243">
        <f>'Imp-Exp4-CHN'!L$181</f>
        <v>0</v>
      </c>
      <c r="N79" s="337">
        <f>'Imp-Exp4-CHN'!E$182/1000</f>
        <v>0</v>
      </c>
      <c r="O79" s="243">
        <f>'Imp-Exp4-CHN'!F$182/1000</f>
        <v>0</v>
      </c>
      <c r="P79" s="243">
        <f>'Imp-Exp4-CHN'!G$182/1000</f>
        <v>0</v>
      </c>
      <c r="Q79" s="243">
        <f>'Imp-Exp4-CHN'!H$182/1000</f>
        <v>0</v>
      </c>
      <c r="R79" s="243">
        <f>'Imp-Exp4-CHN'!I$182/1000</f>
        <v>0</v>
      </c>
      <c r="S79" s="243">
        <f>'Imp-Exp4-CHN'!J$182/1000</f>
        <v>0</v>
      </c>
      <c r="T79" s="243">
        <f>'Imp-Exp4-CHN'!K$182/1000</f>
        <v>0</v>
      </c>
      <c r="U79" s="243">
        <f>'Imp-Exp4-CHN'!L$182/1000</f>
        <v>0</v>
      </c>
      <c r="V79" s="338">
        <f t="shared" si="67"/>
        <v>0</v>
      </c>
      <c r="W79" s="339">
        <f t="shared" si="60"/>
        <v>0</v>
      </c>
      <c r="X79" s="339">
        <f t="shared" si="61"/>
        <v>0</v>
      </c>
      <c r="Y79" s="339">
        <f t="shared" si="62"/>
        <v>0</v>
      </c>
      <c r="Z79" s="339">
        <f t="shared" si="63"/>
        <v>0</v>
      </c>
      <c r="AA79" s="339">
        <f t="shared" si="64"/>
        <v>0</v>
      </c>
      <c r="AB79" s="339">
        <f t="shared" si="65"/>
        <v>0</v>
      </c>
      <c r="AC79" s="340">
        <f t="shared" si="66"/>
        <v>0</v>
      </c>
    </row>
    <row r="80" spans="1:29" x14ac:dyDescent="0.25">
      <c r="A80" s="249" t="str">
        <f t="shared" ref="A80:D80" si="81">A79</f>
        <v>Don't</v>
      </c>
      <c r="B80" s="314" t="str">
        <f t="shared" si="81"/>
        <v>CHN</v>
      </c>
      <c r="C80">
        <f t="shared" si="81"/>
        <v>0</v>
      </c>
      <c r="D80" t="str">
        <f t="shared" si="81"/>
        <v>IMP SLS</v>
      </c>
      <c r="E80" s="315" t="str">
        <f t="shared" si="76"/>
        <v>BMP 6</v>
      </c>
      <c r="F80" s="337">
        <f>'Imp-Exp4-CHN'!E$186</f>
        <v>0</v>
      </c>
      <c r="G80" s="243">
        <f>'Imp-Exp4-CHN'!F$186</f>
        <v>0</v>
      </c>
      <c r="H80" s="243">
        <f>'Imp-Exp4-CHN'!G$186</f>
        <v>0</v>
      </c>
      <c r="I80" s="243">
        <f>'Imp-Exp4-CHN'!H$186</f>
        <v>0</v>
      </c>
      <c r="J80" s="243">
        <f>'Imp-Exp4-CHN'!I$186</f>
        <v>0</v>
      </c>
      <c r="K80" s="243">
        <f>'Imp-Exp4-CHN'!J$186</f>
        <v>0</v>
      </c>
      <c r="L80" s="243">
        <f>'Imp-Exp4-CHN'!K$186</f>
        <v>0</v>
      </c>
      <c r="M80" s="243">
        <f>'Imp-Exp4-CHN'!L$186</f>
        <v>0</v>
      </c>
      <c r="N80" s="337">
        <f>'Imp-Exp4-CHN'!E$187/1000</f>
        <v>0</v>
      </c>
      <c r="O80" s="243">
        <f>'Imp-Exp4-CHN'!F$187/1000</f>
        <v>0</v>
      </c>
      <c r="P80" s="243">
        <f>'Imp-Exp4-CHN'!G$187/1000</f>
        <v>0</v>
      </c>
      <c r="Q80" s="243">
        <f>'Imp-Exp4-CHN'!H$187/1000</f>
        <v>0</v>
      </c>
      <c r="R80" s="243">
        <f>'Imp-Exp4-CHN'!I$187/1000</f>
        <v>0</v>
      </c>
      <c r="S80" s="243">
        <f>'Imp-Exp4-CHN'!J$187/1000</f>
        <v>0</v>
      </c>
      <c r="T80" s="243">
        <f>'Imp-Exp4-CHN'!K$187/1000</f>
        <v>0</v>
      </c>
      <c r="U80" s="243">
        <f>'Imp-Exp4-CHN'!L$187/1000</f>
        <v>0</v>
      </c>
      <c r="V80" s="338">
        <f t="shared" si="67"/>
        <v>0</v>
      </c>
      <c r="W80" s="339">
        <f t="shared" si="60"/>
        <v>0</v>
      </c>
      <c r="X80" s="339">
        <f t="shared" si="61"/>
        <v>0</v>
      </c>
      <c r="Y80" s="339">
        <f t="shared" si="62"/>
        <v>0</v>
      </c>
      <c r="Z80" s="339">
        <f t="shared" si="63"/>
        <v>0</v>
      </c>
      <c r="AA80" s="339">
        <f t="shared" si="64"/>
        <v>0</v>
      </c>
      <c r="AB80" s="339">
        <f t="shared" si="65"/>
        <v>0</v>
      </c>
      <c r="AC80" s="340">
        <f t="shared" si="66"/>
        <v>0</v>
      </c>
    </row>
    <row r="81" spans="1:29" x14ac:dyDescent="0.25">
      <c r="A81" s="249" t="str">
        <f t="shared" ref="A81:D81" si="82">A80</f>
        <v>Don't</v>
      </c>
      <c r="B81" s="314" t="str">
        <f t="shared" si="82"/>
        <v>CHN</v>
      </c>
      <c r="C81">
        <f t="shared" si="82"/>
        <v>0</v>
      </c>
      <c r="D81" t="str">
        <f t="shared" si="82"/>
        <v>IMP SLS</v>
      </c>
      <c r="E81" s="315" t="str">
        <f t="shared" si="76"/>
        <v>BMP 7</v>
      </c>
      <c r="F81" s="337">
        <f>'Imp-Exp4-CHN'!E$191</f>
        <v>0</v>
      </c>
      <c r="G81" s="243">
        <f>'Imp-Exp4-CHN'!F$191</f>
        <v>0</v>
      </c>
      <c r="H81" s="243">
        <f>'Imp-Exp4-CHN'!G$191</f>
        <v>0</v>
      </c>
      <c r="I81" s="243">
        <f>'Imp-Exp4-CHN'!H$191</f>
        <v>0</v>
      </c>
      <c r="J81" s="243">
        <f>'Imp-Exp4-CHN'!I$191</f>
        <v>0</v>
      </c>
      <c r="K81" s="243">
        <f>'Imp-Exp4-CHN'!J$191</f>
        <v>0</v>
      </c>
      <c r="L81" s="243">
        <f>'Imp-Exp4-CHN'!K$191</f>
        <v>0</v>
      </c>
      <c r="M81" s="243">
        <f>'Imp-Exp4-CHN'!L$191</f>
        <v>0</v>
      </c>
      <c r="N81" s="337">
        <f>'Imp-Exp4-CHN'!E$192/1000</f>
        <v>0</v>
      </c>
      <c r="O81" s="243">
        <f>'Imp-Exp4-CHN'!F$192/1000</f>
        <v>0</v>
      </c>
      <c r="P81" s="243">
        <f>'Imp-Exp4-CHN'!G$192/1000</f>
        <v>0</v>
      </c>
      <c r="Q81" s="243">
        <f>'Imp-Exp4-CHN'!H$192/1000</f>
        <v>0</v>
      </c>
      <c r="R81" s="243">
        <f>'Imp-Exp4-CHN'!I$192/1000</f>
        <v>0</v>
      </c>
      <c r="S81" s="243">
        <f>'Imp-Exp4-CHN'!J$192/1000</f>
        <v>0</v>
      </c>
      <c r="T81" s="243">
        <f>'Imp-Exp4-CHN'!K$192/1000</f>
        <v>0</v>
      </c>
      <c r="U81" s="243">
        <f>'Imp-Exp4-CHN'!L$192/1000</f>
        <v>0</v>
      </c>
      <c r="V81" s="338">
        <f t="shared" si="67"/>
        <v>0</v>
      </c>
      <c r="W81" s="339">
        <f t="shared" si="60"/>
        <v>0</v>
      </c>
      <c r="X81" s="339">
        <f t="shared" si="61"/>
        <v>0</v>
      </c>
      <c r="Y81" s="339">
        <f t="shared" si="62"/>
        <v>0</v>
      </c>
      <c r="Z81" s="339">
        <f t="shared" si="63"/>
        <v>0</v>
      </c>
      <c r="AA81" s="339">
        <f t="shared" si="64"/>
        <v>0</v>
      </c>
      <c r="AB81" s="339">
        <f t="shared" si="65"/>
        <v>0</v>
      </c>
      <c r="AC81" s="340">
        <f t="shared" si="66"/>
        <v>0</v>
      </c>
    </row>
    <row r="82" spans="1:29" x14ac:dyDescent="0.25">
      <c r="A82" s="249" t="str">
        <f t="shared" ref="A82:D82" si="83">A81</f>
        <v>Don't</v>
      </c>
      <c r="B82" s="314" t="str">
        <f t="shared" si="83"/>
        <v>CHN</v>
      </c>
      <c r="C82">
        <f t="shared" si="83"/>
        <v>0</v>
      </c>
      <c r="D82" t="str">
        <f t="shared" si="83"/>
        <v>IMP SLS</v>
      </c>
      <c r="E82" s="315" t="str">
        <f t="shared" si="76"/>
        <v>BMP 8</v>
      </c>
      <c r="F82" s="337">
        <f>'Imp-Exp4-CHN'!E$196</f>
        <v>0</v>
      </c>
      <c r="G82" s="243">
        <f>'Imp-Exp4-CHN'!F$196</f>
        <v>0</v>
      </c>
      <c r="H82" s="243">
        <f>'Imp-Exp4-CHN'!G$196</f>
        <v>0</v>
      </c>
      <c r="I82" s="243">
        <f>'Imp-Exp4-CHN'!H$196</f>
        <v>0</v>
      </c>
      <c r="J82" s="243">
        <f>'Imp-Exp4-CHN'!I$196</f>
        <v>0</v>
      </c>
      <c r="K82" s="243">
        <f>'Imp-Exp4-CHN'!J$196</f>
        <v>0</v>
      </c>
      <c r="L82" s="243">
        <f>'Imp-Exp4-CHN'!K$196</f>
        <v>0</v>
      </c>
      <c r="M82" s="243">
        <f>'Imp-Exp4-CHN'!L$196</f>
        <v>0</v>
      </c>
      <c r="N82" s="337">
        <f>'Imp-Exp4-CHN'!E$197/1000</f>
        <v>0</v>
      </c>
      <c r="O82" s="243">
        <f>'Imp-Exp4-CHN'!F$197/1000</f>
        <v>0</v>
      </c>
      <c r="P82" s="243">
        <f>'Imp-Exp4-CHN'!G$197/1000</f>
        <v>0</v>
      </c>
      <c r="Q82" s="243">
        <f>'Imp-Exp4-CHN'!H$197/1000</f>
        <v>0</v>
      </c>
      <c r="R82" s="243">
        <f>'Imp-Exp4-CHN'!I$197/1000</f>
        <v>0</v>
      </c>
      <c r="S82" s="243">
        <f>'Imp-Exp4-CHN'!J$197/1000</f>
        <v>0</v>
      </c>
      <c r="T82" s="243">
        <f>'Imp-Exp4-CHN'!K$197/1000</f>
        <v>0</v>
      </c>
      <c r="U82" s="243">
        <f>'Imp-Exp4-CHN'!L$197/1000</f>
        <v>0</v>
      </c>
      <c r="V82" s="338">
        <f t="shared" si="67"/>
        <v>0</v>
      </c>
      <c r="W82" s="339">
        <f t="shared" si="60"/>
        <v>0</v>
      </c>
      <c r="X82" s="339">
        <f t="shared" si="61"/>
        <v>0</v>
      </c>
      <c r="Y82" s="339">
        <f t="shared" si="62"/>
        <v>0</v>
      </c>
      <c r="Z82" s="339">
        <f t="shared" si="63"/>
        <v>0</v>
      </c>
      <c r="AA82" s="339">
        <f t="shared" si="64"/>
        <v>0</v>
      </c>
      <c r="AB82" s="339">
        <f t="shared" si="65"/>
        <v>0</v>
      </c>
      <c r="AC82" s="340">
        <f t="shared" si="66"/>
        <v>0</v>
      </c>
    </row>
    <row r="83" spans="1:29" ht="15.75" thickBot="1" x14ac:dyDescent="0.3">
      <c r="A83" s="249" t="str">
        <f t="shared" ref="A83:D83" si="84">A82</f>
        <v>Don't</v>
      </c>
      <c r="B83" s="314" t="str">
        <f t="shared" si="84"/>
        <v>CHN</v>
      </c>
      <c r="C83">
        <f t="shared" si="84"/>
        <v>0</v>
      </c>
      <c r="D83" t="str">
        <f t="shared" si="84"/>
        <v>IMP SLS</v>
      </c>
      <c r="E83" s="315" t="str">
        <f t="shared" si="76"/>
        <v>BMP 9</v>
      </c>
      <c r="F83" s="337">
        <f>'Imp-Exp4-CHN'!E$201</f>
        <v>0</v>
      </c>
      <c r="G83" s="243">
        <f>'Imp-Exp4-CHN'!F$201</f>
        <v>0</v>
      </c>
      <c r="H83" s="243">
        <f>'Imp-Exp4-CHN'!G$201</f>
        <v>0</v>
      </c>
      <c r="I83" s="243">
        <f>'Imp-Exp4-CHN'!H$201</f>
        <v>0</v>
      </c>
      <c r="J83" s="243">
        <f>'Imp-Exp4-CHN'!I$201</f>
        <v>0</v>
      </c>
      <c r="K83" s="243">
        <f>'Imp-Exp4-CHN'!J$201</f>
        <v>0</v>
      </c>
      <c r="L83" s="243">
        <f>'Imp-Exp4-CHN'!K$201</f>
        <v>0</v>
      </c>
      <c r="M83" s="243">
        <f>'Imp-Exp4-CHN'!L$201</f>
        <v>0</v>
      </c>
      <c r="N83" s="337">
        <f>'Imp-Exp4-CHN'!E$202/1000</f>
        <v>0</v>
      </c>
      <c r="O83" s="243">
        <f>'Imp-Exp4-CHN'!F$202/1000</f>
        <v>0</v>
      </c>
      <c r="P83" s="243">
        <f>'Imp-Exp4-CHN'!G$202/1000</f>
        <v>0</v>
      </c>
      <c r="Q83" s="243">
        <f>'Imp-Exp4-CHN'!H$202/1000</f>
        <v>0</v>
      </c>
      <c r="R83" s="243">
        <f>'Imp-Exp4-CHN'!I$202/1000</f>
        <v>0</v>
      </c>
      <c r="S83" s="243">
        <f>'Imp-Exp4-CHN'!J$202/1000</f>
        <v>0</v>
      </c>
      <c r="T83" s="243">
        <f>'Imp-Exp4-CHN'!K$202/1000</f>
        <v>0</v>
      </c>
      <c r="U83" s="243">
        <f>'Imp-Exp4-CHN'!L$202/1000</f>
        <v>0</v>
      </c>
      <c r="V83" s="338">
        <f t="shared" si="67"/>
        <v>0</v>
      </c>
      <c r="W83" s="339">
        <f t="shared" si="60"/>
        <v>0</v>
      </c>
      <c r="X83" s="339">
        <f t="shared" si="61"/>
        <v>0</v>
      </c>
      <c r="Y83" s="339">
        <f t="shared" si="62"/>
        <v>0</v>
      </c>
      <c r="Z83" s="339">
        <f t="shared" si="63"/>
        <v>0</v>
      </c>
      <c r="AA83" s="339">
        <f t="shared" si="64"/>
        <v>0</v>
      </c>
      <c r="AB83" s="339">
        <f t="shared" si="65"/>
        <v>0</v>
      </c>
      <c r="AC83" s="340">
        <f t="shared" si="66"/>
        <v>0</v>
      </c>
    </row>
    <row r="84" spans="1:29" x14ac:dyDescent="0.25">
      <c r="A84" s="242" t="str">
        <f>IF(SUM(F84:U98)&gt;=0.01,"Copy","Don't")</f>
        <v>Don't</v>
      </c>
      <c r="B84" s="317" t="s">
        <v>662</v>
      </c>
      <c r="C84" s="335">
        <f>'Imp-Exp5-CHN'!G23</f>
        <v>0</v>
      </c>
      <c r="D84" s="335" t="s">
        <v>678</v>
      </c>
      <c r="E84" s="336" t="s">
        <v>679</v>
      </c>
      <c r="F84" s="337">
        <f>'Imp-Exp5-CHN'!E$94</f>
        <v>0</v>
      </c>
      <c r="G84" s="243">
        <f>'Imp-Exp5-CHN'!F$94</f>
        <v>0</v>
      </c>
      <c r="H84" s="243">
        <f>'Imp-Exp5-CHN'!G$94</f>
        <v>0</v>
      </c>
      <c r="I84" s="243">
        <f>'Imp-Exp5-CHN'!H$94</f>
        <v>0</v>
      </c>
      <c r="J84" s="243">
        <f>'Imp-Exp5-CHN'!I$94</f>
        <v>0</v>
      </c>
      <c r="K84" s="243">
        <f>'Imp-Exp5-CHN'!J$94</f>
        <v>0</v>
      </c>
      <c r="L84" s="243">
        <f>'Imp-Exp5-CHN'!K$94</f>
        <v>0</v>
      </c>
      <c r="M84" s="243">
        <f>'Imp-Exp5-CHN'!L$94</f>
        <v>0</v>
      </c>
      <c r="N84" s="337">
        <f>'Imp-Exp5-CHN'!E$95/1000</f>
        <v>0</v>
      </c>
      <c r="O84" s="243">
        <f>'Imp-Exp5-CHN'!F$95/1000</f>
        <v>0</v>
      </c>
      <c r="P84" s="243">
        <f>'Imp-Exp5-CHN'!G$95/1000</f>
        <v>0</v>
      </c>
      <c r="Q84" s="243">
        <f>'Imp-Exp5-CHN'!H$95/1000</f>
        <v>0</v>
      </c>
      <c r="R84" s="243">
        <f>'Imp-Exp5-CHN'!I$95/1000</f>
        <v>0</v>
      </c>
      <c r="S84" s="243">
        <f>'Imp-Exp5-CHN'!J$95/1000</f>
        <v>0</v>
      </c>
      <c r="T84" s="243">
        <f>'Imp-Exp5-CHN'!K$95/1000</f>
        <v>0</v>
      </c>
      <c r="U84" s="243">
        <f>'Imp-Exp5-CHN'!L$95/1000</f>
        <v>0</v>
      </c>
      <c r="V84" s="338">
        <f>(IF(ISERROR(N84/F84),0,N84/F84))*1000</f>
        <v>0</v>
      </c>
      <c r="W84" s="339">
        <f t="shared" si="60"/>
        <v>0</v>
      </c>
      <c r="X84" s="339">
        <f t="shared" si="61"/>
        <v>0</v>
      </c>
      <c r="Y84" s="339">
        <f t="shared" si="62"/>
        <v>0</v>
      </c>
      <c r="Z84" s="339">
        <f t="shared" si="63"/>
        <v>0</v>
      </c>
      <c r="AA84" s="339">
        <f t="shared" si="64"/>
        <v>0</v>
      </c>
      <c r="AB84" s="339">
        <f t="shared" si="65"/>
        <v>0</v>
      </c>
      <c r="AC84" s="340">
        <f t="shared" si="66"/>
        <v>0</v>
      </c>
    </row>
    <row r="85" spans="1:29" x14ac:dyDescent="0.25">
      <c r="A85" s="249" t="str">
        <f>A84</f>
        <v>Don't</v>
      </c>
      <c r="B85" s="314" t="str">
        <f>B84</f>
        <v>CHN</v>
      </c>
      <c r="C85">
        <f>C84</f>
        <v>0</v>
      </c>
      <c r="D85" t="str">
        <f>D84</f>
        <v>IMP</v>
      </c>
      <c r="E85" s="315" t="s">
        <v>680</v>
      </c>
      <c r="F85" s="337">
        <f>'Imp-Exp5-CHN'!E$99</f>
        <v>0</v>
      </c>
      <c r="G85" s="243">
        <f>'Imp-Exp5-CHN'!F$99</f>
        <v>0</v>
      </c>
      <c r="H85" s="243">
        <f>'Imp-Exp5-CHN'!G$99</f>
        <v>0</v>
      </c>
      <c r="I85" s="243">
        <f>'Imp-Exp5-CHN'!H$99</f>
        <v>0</v>
      </c>
      <c r="J85" s="243">
        <f>'Imp-Exp5-CHN'!I$99</f>
        <v>0</v>
      </c>
      <c r="K85" s="243">
        <f>'Imp-Exp5-CHN'!J$99</f>
        <v>0</v>
      </c>
      <c r="L85" s="243">
        <f>'Imp-Exp5-CHN'!K$99</f>
        <v>0</v>
      </c>
      <c r="M85" s="243">
        <f>'Imp-Exp5-CHN'!L$99</f>
        <v>0</v>
      </c>
      <c r="N85" s="337">
        <f>'Imp-Exp5-CHN'!E$100/1000</f>
        <v>0</v>
      </c>
      <c r="O85" s="243">
        <f>'Imp-Exp5-CHN'!F$100/1000</f>
        <v>0</v>
      </c>
      <c r="P85" s="243">
        <f>'Imp-Exp5-CHN'!G$100/1000</f>
        <v>0</v>
      </c>
      <c r="Q85" s="243">
        <f>'Imp-Exp5-CHN'!H$100/1000</f>
        <v>0</v>
      </c>
      <c r="R85" s="243">
        <f>'Imp-Exp5-CHN'!I$100/1000</f>
        <v>0</v>
      </c>
      <c r="S85" s="243">
        <f>'Imp-Exp5-CHN'!J$100/1000</f>
        <v>0</v>
      </c>
      <c r="T85" s="243">
        <f>'Imp-Exp5-CHN'!K$100/1000</f>
        <v>0</v>
      </c>
      <c r="U85" s="243">
        <f>'Imp-Exp5-CHN'!L$100/1000</f>
        <v>0</v>
      </c>
      <c r="V85" s="338">
        <f t="shared" ref="V85:V101" si="85">(IF(ISERROR(N85/F85),0,N85/F85))*1000</f>
        <v>0</v>
      </c>
      <c r="W85" s="339">
        <f t="shared" si="60"/>
        <v>0</v>
      </c>
      <c r="X85" s="339">
        <f t="shared" si="61"/>
        <v>0</v>
      </c>
      <c r="Y85" s="339">
        <f t="shared" si="62"/>
        <v>0</v>
      </c>
      <c r="Z85" s="339">
        <f t="shared" si="63"/>
        <v>0</v>
      </c>
      <c r="AA85" s="339">
        <f t="shared" si="64"/>
        <v>0</v>
      </c>
      <c r="AB85" s="339">
        <f t="shared" si="65"/>
        <v>0</v>
      </c>
      <c r="AC85" s="340">
        <f t="shared" si="66"/>
        <v>0</v>
      </c>
    </row>
    <row r="86" spans="1:29" x14ac:dyDescent="0.25">
      <c r="A86" s="249" t="str">
        <f t="shared" ref="A86:D86" si="86">A85</f>
        <v>Don't</v>
      </c>
      <c r="B86" s="314" t="str">
        <f t="shared" si="86"/>
        <v>CHN</v>
      </c>
      <c r="C86">
        <f t="shared" si="86"/>
        <v>0</v>
      </c>
      <c r="D86" t="str">
        <f t="shared" si="86"/>
        <v>IMP</v>
      </c>
      <c r="E86" s="315" t="s">
        <v>681</v>
      </c>
      <c r="F86" s="337">
        <f>'Imp-Exp5-CHN'!E$104</f>
        <v>0</v>
      </c>
      <c r="G86" s="243">
        <f>'Imp-Exp5-CHN'!F$104</f>
        <v>0</v>
      </c>
      <c r="H86" s="243">
        <f>'Imp-Exp5-CHN'!G$104</f>
        <v>0</v>
      </c>
      <c r="I86" s="243">
        <f>'Imp-Exp5-CHN'!H$104</f>
        <v>0</v>
      </c>
      <c r="J86" s="243">
        <f>'Imp-Exp5-CHN'!I$104</f>
        <v>0</v>
      </c>
      <c r="K86" s="243">
        <f>'Imp-Exp5-CHN'!J$104</f>
        <v>0</v>
      </c>
      <c r="L86" s="243">
        <f>'Imp-Exp5-CHN'!K$104</f>
        <v>0</v>
      </c>
      <c r="M86" s="243">
        <f>'Imp-Exp5-CHN'!L$104</f>
        <v>0</v>
      </c>
      <c r="N86" s="337">
        <f>'Imp-Exp5-CHN'!E$105/1000</f>
        <v>0</v>
      </c>
      <c r="O86" s="243">
        <f>'Imp-Exp5-CHN'!F$105/1000</f>
        <v>0</v>
      </c>
      <c r="P86" s="243">
        <f>'Imp-Exp5-CHN'!G$105/1000</f>
        <v>0</v>
      </c>
      <c r="Q86" s="243">
        <f>'Imp-Exp5-CHN'!H$105/1000</f>
        <v>0</v>
      </c>
      <c r="R86" s="243">
        <f>'Imp-Exp5-CHN'!I$105/1000</f>
        <v>0</v>
      </c>
      <c r="S86" s="243">
        <f>'Imp-Exp5-CHN'!J$105/1000</f>
        <v>0</v>
      </c>
      <c r="T86" s="243">
        <f>'Imp-Exp5-CHN'!K$105/1000</f>
        <v>0</v>
      </c>
      <c r="U86" s="243">
        <f>'Imp-Exp5-CHN'!L$105/1000</f>
        <v>0</v>
      </c>
      <c r="V86" s="338">
        <f t="shared" si="85"/>
        <v>0</v>
      </c>
      <c r="W86" s="339">
        <f t="shared" si="60"/>
        <v>0</v>
      </c>
      <c r="X86" s="339">
        <f t="shared" si="61"/>
        <v>0</v>
      </c>
      <c r="Y86" s="339">
        <f t="shared" si="62"/>
        <v>0</v>
      </c>
      <c r="Z86" s="339">
        <f t="shared" si="63"/>
        <v>0</v>
      </c>
      <c r="AA86" s="339">
        <f t="shared" si="64"/>
        <v>0</v>
      </c>
      <c r="AB86" s="339">
        <f t="shared" si="65"/>
        <v>0</v>
      </c>
      <c r="AC86" s="340">
        <f t="shared" si="66"/>
        <v>0</v>
      </c>
    </row>
    <row r="87" spans="1:29" x14ac:dyDescent="0.25">
      <c r="A87" s="249" t="str">
        <f t="shared" ref="A87:D87" si="87">A86</f>
        <v>Don't</v>
      </c>
      <c r="B87" s="314" t="str">
        <f t="shared" si="87"/>
        <v>CHN</v>
      </c>
      <c r="C87">
        <f t="shared" si="87"/>
        <v>0</v>
      </c>
      <c r="D87" t="str">
        <f t="shared" si="87"/>
        <v>IMP</v>
      </c>
      <c r="E87" s="315" t="s">
        <v>682</v>
      </c>
      <c r="F87" s="337">
        <f>'Imp-Exp5-CHN'!E$109</f>
        <v>0</v>
      </c>
      <c r="G87" s="243">
        <f>'Imp-Exp5-CHN'!F$109</f>
        <v>0</v>
      </c>
      <c r="H87" s="243">
        <f>'Imp-Exp5-CHN'!G$109</f>
        <v>0</v>
      </c>
      <c r="I87" s="243">
        <f>'Imp-Exp5-CHN'!H$109</f>
        <v>0</v>
      </c>
      <c r="J87" s="243">
        <f>'Imp-Exp5-CHN'!I$109</f>
        <v>0</v>
      </c>
      <c r="K87" s="243">
        <f>'Imp-Exp5-CHN'!J$109</f>
        <v>0</v>
      </c>
      <c r="L87" s="243">
        <f>'Imp-Exp5-CHN'!K$109</f>
        <v>0</v>
      </c>
      <c r="M87" s="243">
        <f>'Imp-Exp5-CHN'!L$109</f>
        <v>0</v>
      </c>
      <c r="N87" s="337">
        <f>'Imp-Exp5-CHN'!E$110/1000</f>
        <v>0</v>
      </c>
      <c r="O87" s="243">
        <f>'Imp-Exp5-CHN'!F$110/1000</f>
        <v>0</v>
      </c>
      <c r="P87" s="243">
        <f>'Imp-Exp5-CHN'!G$110/1000</f>
        <v>0</v>
      </c>
      <c r="Q87" s="243">
        <f>'Imp-Exp5-CHN'!H$110/1000</f>
        <v>0</v>
      </c>
      <c r="R87" s="243">
        <f>'Imp-Exp5-CHN'!I$110/1000</f>
        <v>0</v>
      </c>
      <c r="S87" s="243">
        <f>'Imp-Exp5-CHN'!J$110/1000</f>
        <v>0</v>
      </c>
      <c r="T87" s="243">
        <f>'Imp-Exp5-CHN'!K$110/1000</f>
        <v>0</v>
      </c>
      <c r="U87" s="243">
        <f>'Imp-Exp5-CHN'!L$110/1000</f>
        <v>0</v>
      </c>
      <c r="V87" s="338">
        <f t="shared" si="85"/>
        <v>0</v>
      </c>
      <c r="W87" s="339">
        <f t="shared" si="60"/>
        <v>0</v>
      </c>
      <c r="X87" s="339">
        <f t="shared" si="61"/>
        <v>0</v>
      </c>
      <c r="Y87" s="339">
        <f t="shared" si="62"/>
        <v>0</v>
      </c>
      <c r="Z87" s="339">
        <f t="shared" si="63"/>
        <v>0</v>
      </c>
      <c r="AA87" s="339">
        <f t="shared" si="64"/>
        <v>0</v>
      </c>
      <c r="AB87" s="339">
        <f t="shared" si="65"/>
        <v>0</v>
      </c>
      <c r="AC87" s="340">
        <f t="shared" si="66"/>
        <v>0</v>
      </c>
    </row>
    <row r="88" spans="1:29" x14ac:dyDescent="0.25">
      <c r="A88" s="249" t="str">
        <f t="shared" ref="A88:D88" si="88">A87</f>
        <v>Don't</v>
      </c>
      <c r="B88" s="314" t="str">
        <f t="shared" si="88"/>
        <v>CHN</v>
      </c>
      <c r="C88">
        <f t="shared" si="88"/>
        <v>0</v>
      </c>
      <c r="D88" t="str">
        <f t="shared" si="88"/>
        <v>IMP</v>
      </c>
      <c r="E88" s="315" t="s">
        <v>683</v>
      </c>
      <c r="F88" s="337">
        <f>'Imp-Exp5-CHN'!E$114</f>
        <v>0</v>
      </c>
      <c r="G88" s="243">
        <f>'Imp-Exp5-CHN'!F$114</f>
        <v>0</v>
      </c>
      <c r="H88" s="243">
        <f>'Imp-Exp5-CHN'!G$114</f>
        <v>0</v>
      </c>
      <c r="I88" s="243">
        <f>'Imp-Exp5-CHN'!H$114</f>
        <v>0</v>
      </c>
      <c r="J88" s="243">
        <f>'Imp-Exp5-CHN'!I$114</f>
        <v>0</v>
      </c>
      <c r="K88" s="243">
        <f>'Imp-Exp5-CHN'!J$114</f>
        <v>0</v>
      </c>
      <c r="L88" s="243">
        <f>'Imp-Exp5-CHN'!K$114</f>
        <v>0</v>
      </c>
      <c r="M88" s="243">
        <f>'Imp-Exp5-CHN'!L$114</f>
        <v>0</v>
      </c>
      <c r="N88" s="337">
        <f>'Imp-Exp5-CHN'!E$115/1000</f>
        <v>0</v>
      </c>
      <c r="O88" s="243">
        <f>'Imp-Exp5-CHN'!F$115/1000</f>
        <v>0</v>
      </c>
      <c r="P88" s="243">
        <f>'Imp-Exp5-CHN'!G$115/1000</f>
        <v>0</v>
      </c>
      <c r="Q88" s="243">
        <f>'Imp-Exp5-CHN'!H$115/1000</f>
        <v>0</v>
      </c>
      <c r="R88" s="243">
        <f>'Imp-Exp5-CHN'!I$115/1000</f>
        <v>0</v>
      </c>
      <c r="S88" s="243">
        <f>'Imp-Exp5-CHN'!J$115/1000</f>
        <v>0</v>
      </c>
      <c r="T88" s="243">
        <f>'Imp-Exp5-CHN'!K$115/1000</f>
        <v>0</v>
      </c>
      <c r="U88" s="243">
        <f>'Imp-Exp5-CHN'!L$115/1000</f>
        <v>0</v>
      </c>
      <c r="V88" s="338">
        <f t="shared" si="85"/>
        <v>0</v>
      </c>
      <c r="W88" s="339">
        <f t="shared" si="60"/>
        <v>0</v>
      </c>
      <c r="X88" s="339">
        <f t="shared" si="61"/>
        <v>0</v>
      </c>
      <c r="Y88" s="339">
        <f t="shared" si="62"/>
        <v>0</v>
      </c>
      <c r="Z88" s="339">
        <f t="shared" si="63"/>
        <v>0</v>
      </c>
      <c r="AA88" s="339">
        <f t="shared" si="64"/>
        <v>0</v>
      </c>
      <c r="AB88" s="339">
        <f t="shared" si="65"/>
        <v>0</v>
      </c>
      <c r="AC88" s="340">
        <f t="shared" si="66"/>
        <v>0</v>
      </c>
    </row>
    <row r="89" spans="1:29" x14ac:dyDescent="0.25">
      <c r="A89" s="249" t="str">
        <f t="shared" ref="A89:D89" si="89">A88</f>
        <v>Don't</v>
      </c>
      <c r="B89" s="314" t="str">
        <f t="shared" si="89"/>
        <v>CHN</v>
      </c>
      <c r="C89">
        <f t="shared" si="89"/>
        <v>0</v>
      </c>
      <c r="D89" t="str">
        <f t="shared" si="89"/>
        <v>IMP</v>
      </c>
      <c r="E89" s="315" t="s">
        <v>684</v>
      </c>
      <c r="F89" s="337">
        <f>'Imp-Exp5-CHN'!E$119</f>
        <v>0</v>
      </c>
      <c r="G89" s="243">
        <f>'Imp-Exp5-CHN'!F$119</f>
        <v>0</v>
      </c>
      <c r="H89" s="243">
        <f>'Imp-Exp5-CHN'!G$119</f>
        <v>0</v>
      </c>
      <c r="I89" s="243">
        <f>'Imp-Exp5-CHN'!H$119</f>
        <v>0</v>
      </c>
      <c r="J89" s="243">
        <f>'Imp-Exp5-CHN'!I$119</f>
        <v>0</v>
      </c>
      <c r="K89" s="243">
        <f>'Imp-Exp5-CHN'!J$119</f>
        <v>0</v>
      </c>
      <c r="L89" s="243">
        <f>'Imp-Exp5-CHN'!K$119</f>
        <v>0</v>
      </c>
      <c r="M89" s="243">
        <f>'Imp-Exp5-CHN'!L$119</f>
        <v>0</v>
      </c>
      <c r="N89" s="337">
        <f>'Imp-Exp5-CHN'!E$120/1000</f>
        <v>0</v>
      </c>
      <c r="O89" s="243">
        <f>'Imp-Exp5-CHN'!F$120/1000</f>
        <v>0</v>
      </c>
      <c r="P89" s="243">
        <f>'Imp-Exp5-CHN'!G$120/1000</f>
        <v>0</v>
      </c>
      <c r="Q89" s="243">
        <f>'Imp-Exp5-CHN'!H$120/1000</f>
        <v>0</v>
      </c>
      <c r="R89" s="243">
        <f>'Imp-Exp5-CHN'!I$120/1000</f>
        <v>0</v>
      </c>
      <c r="S89" s="243">
        <f>'Imp-Exp5-CHN'!J$120/1000</f>
        <v>0</v>
      </c>
      <c r="T89" s="243">
        <f>'Imp-Exp5-CHN'!K$120/1000</f>
        <v>0</v>
      </c>
      <c r="U89" s="243">
        <f>'Imp-Exp5-CHN'!L$120/1000</f>
        <v>0</v>
      </c>
      <c r="V89" s="338">
        <f t="shared" si="85"/>
        <v>0</v>
      </c>
      <c r="W89" s="339">
        <f t="shared" si="60"/>
        <v>0</v>
      </c>
      <c r="X89" s="339">
        <f t="shared" si="61"/>
        <v>0</v>
      </c>
      <c r="Y89" s="339">
        <f t="shared" si="62"/>
        <v>0</v>
      </c>
      <c r="Z89" s="339">
        <f t="shared" si="63"/>
        <v>0</v>
      </c>
      <c r="AA89" s="339">
        <f t="shared" si="64"/>
        <v>0</v>
      </c>
      <c r="AB89" s="339">
        <f t="shared" si="65"/>
        <v>0</v>
      </c>
      <c r="AC89" s="340">
        <f t="shared" si="66"/>
        <v>0</v>
      </c>
    </row>
    <row r="90" spans="1:29" x14ac:dyDescent="0.25">
      <c r="A90" s="249" t="str">
        <f t="shared" ref="A90:D90" si="90">A89</f>
        <v>Don't</v>
      </c>
      <c r="B90" s="314" t="str">
        <f t="shared" si="90"/>
        <v>CHN</v>
      </c>
      <c r="C90">
        <f t="shared" si="90"/>
        <v>0</v>
      </c>
      <c r="D90" t="str">
        <f t="shared" si="90"/>
        <v>IMP</v>
      </c>
      <c r="E90" s="315" t="s">
        <v>685</v>
      </c>
      <c r="F90" s="337">
        <f>'Imp-Exp5-CHN'!E$124</f>
        <v>0</v>
      </c>
      <c r="G90" s="243">
        <f>'Imp-Exp5-CHN'!F$124</f>
        <v>0</v>
      </c>
      <c r="H90" s="243">
        <f>'Imp-Exp5-CHN'!G$124</f>
        <v>0</v>
      </c>
      <c r="I90" s="243">
        <f>'Imp-Exp5-CHN'!H$124</f>
        <v>0</v>
      </c>
      <c r="J90" s="243">
        <f>'Imp-Exp5-CHN'!I$124</f>
        <v>0</v>
      </c>
      <c r="K90" s="243">
        <f>'Imp-Exp5-CHN'!J$124</f>
        <v>0</v>
      </c>
      <c r="L90" s="243">
        <f>'Imp-Exp5-CHN'!K$124</f>
        <v>0</v>
      </c>
      <c r="M90" s="243">
        <f>'Imp-Exp5-CHN'!L$124</f>
        <v>0</v>
      </c>
      <c r="N90" s="337">
        <f>'Imp-Exp5-CHN'!E$125/1000</f>
        <v>0</v>
      </c>
      <c r="O90" s="243">
        <f>'Imp-Exp5-CHN'!F$125/1000</f>
        <v>0</v>
      </c>
      <c r="P90" s="243">
        <f>'Imp-Exp5-CHN'!G$125/1000</f>
        <v>0</v>
      </c>
      <c r="Q90" s="243">
        <f>'Imp-Exp5-CHN'!H$125/1000</f>
        <v>0</v>
      </c>
      <c r="R90" s="243">
        <f>'Imp-Exp5-CHN'!I$125/1000</f>
        <v>0</v>
      </c>
      <c r="S90" s="243">
        <f>'Imp-Exp5-CHN'!J$125/1000</f>
        <v>0</v>
      </c>
      <c r="T90" s="243">
        <f>'Imp-Exp5-CHN'!K$125/1000</f>
        <v>0</v>
      </c>
      <c r="U90" s="243">
        <f>'Imp-Exp5-CHN'!L$125/1000</f>
        <v>0</v>
      </c>
      <c r="V90" s="338">
        <f t="shared" si="85"/>
        <v>0</v>
      </c>
      <c r="W90" s="339">
        <f t="shared" si="60"/>
        <v>0</v>
      </c>
      <c r="X90" s="339">
        <f t="shared" si="61"/>
        <v>0</v>
      </c>
      <c r="Y90" s="339">
        <f t="shared" si="62"/>
        <v>0</v>
      </c>
      <c r="Z90" s="339">
        <f t="shared" si="63"/>
        <v>0</v>
      </c>
      <c r="AA90" s="339">
        <f t="shared" si="64"/>
        <v>0</v>
      </c>
      <c r="AB90" s="339">
        <f t="shared" si="65"/>
        <v>0</v>
      </c>
      <c r="AC90" s="340">
        <f t="shared" si="66"/>
        <v>0</v>
      </c>
    </row>
    <row r="91" spans="1:29" x14ac:dyDescent="0.25">
      <c r="A91" s="249" t="str">
        <f t="shared" ref="A91:D91" si="91">A90</f>
        <v>Don't</v>
      </c>
      <c r="B91" s="314" t="str">
        <f t="shared" si="91"/>
        <v>CHN</v>
      </c>
      <c r="C91">
        <f t="shared" si="91"/>
        <v>0</v>
      </c>
      <c r="D91" t="str">
        <f t="shared" si="91"/>
        <v>IMP</v>
      </c>
      <c r="E91" s="315" t="s">
        <v>686</v>
      </c>
      <c r="F91" s="337">
        <f>'Imp-Exp5-CHN'!E$129</f>
        <v>0</v>
      </c>
      <c r="G91" s="243">
        <f>'Imp-Exp5-CHN'!F$129</f>
        <v>0</v>
      </c>
      <c r="H91" s="243">
        <f>'Imp-Exp5-CHN'!G$129</f>
        <v>0</v>
      </c>
      <c r="I91" s="243">
        <f>'Imp-Exp5-CHN'!H$129</f>
        <v>0</v>
      </c>
      <c r="J91" s="243">
        <f>'Imp-Exp5-CHN'!I$129</f>
        <v>0</v>
      </c>
      <c r="K91" s="243">
        <f>'Imp-Exp5-CHN'!J$129</f>
        <v>0</v>
      </c>
      <c r="L91" s="243">
        <f>'Imp-Exp5-CHN'!K$129</f>
        <v>0</v>
      </c>
      <c r="M91" s="243">
        <f>'Imp-Exp5-CHN'!L$129</f>
        <v>0</v>
      </c>
      <c r="N91" s="337">
        <f>'Imp-Exp5-CHN'!E$130/1000</f>
        <v>0</v>
      </c>
      <c r="O91" s="243">
        <f>'Imp-Exp5-CHN'!F$130/1000</f>
        <v>0</v>
      </c>
      <c r="P91" s="243">
        <f>'Imp-Exp5-CHN'!G$130/1000</f>
        <v>0</v>
      </c>
      <c r="Q91" s="243">
        <f>'Imp-Exp5-CHN'!H$130/1000</f>
        <v>0</v>
      </c>
      <c r="R91" s="243">
        <f>'Imp-Exp5-CHN'!I$130/1000</f>
        <v>0</v>
      </c>
      <c r="S91" s="243">
        <f>'Imp-Exp5-CHN'!J$130/1000</f>
        <v>0</v>
      </c>
      <c r="T91" s="243">
        <f>'Imp-Exp5-CHN'!K$130/1000</f>
        <v>0</v>
      </c>
      <c r="U91" s="243">
        <f>'Imp-Exp5-CHN'!L$130/1000</f>
        <v>0</v>
      </c>
      <c r="V91" s="338">
        <f t="shared" si="85"/>
        <v>0</v>
      </c>
      <c r="W91" s="339">
        <f t="shared" si="60"/>
        <v>0</v>
      </c>
      <c r="X91" s="339">
        <f t="shared" si="61"/>
        <v>0</v>
      </c>
      <c r="Y91" s="339">
        <f t="shared" si="62"/>
        <v>0</v>
      </c>
      <c r="Z91" s="339">
        <f t="shared" si="63"/>
        <v>0</v>
      </c>
      <c r="AA91" s="339">
        <f t="shared" si="64"/>
        <v>0</v>
      </c>
      <c r="AB91" s="339">
        <f t="shared" si="65"/>
        <v>0</v>
      </c>
      <c r="AC91" s="340">
        <f t="shared" si="66"/>
        <v>0</v>
      </c>
    </row>
    <row r="92" spans="1:29" x14ac:dyDescent="0.25">
      <c r="A92" s="249" t="str">
        <f t="shared" ref="A92:D92" si="92">A91</f>
        <v>Don't</v>
      </c>
      <c r="B92" s="314" t="str">
        <f t="shared" si="92"/>
        <v>CHN</v>
      </c>
      <c r="C92">
        <f t="shared" si="92"/>
        <v>0</v>
      </c>
      <c r="D92" t="str">
        <f t="shared" si="92"/>
        <v>IMP</v>
      </c>
      <c r="E92" s="315" t="s">
        <v>687</v>
      </c>
      <c r="F92" s="337">
        <f>'Imp-Exp5-CHN'!E$134</f>
        <v>0</v>
      </c>
      <c r="G92" s="243">
        <f>'Imp-Exp5-CHN'!F$134</f>
        <v>0</v>
      </c>
      <c r="H92" s="243">
        <f>'Imp-Exp5-CHN'!G$134</f>
        <v>0</v>
      </c>
      <c r="I92" s="243">
        <f>'Imp-Exp5-CHN'!H$134</f>
        <v>0</v>
      </c>
      <c r="J92" s="243">
        <f>'Imp-Exp5-CHN'!I$134</f>
        <v>0</v>
      </c>
      <c r="K92" s="243">
        <f>'Imp-Exp5-CHN'!J$134</f>
        <v>0</v>
      </c>
      <c r="L92" s="243">
        <f>'Imp-Exp5-CHN'!K$134</f>
        <v>0</v>
      </c>
      <c r="M92" s="243">
        <f>'Imp-Exp5-CHN'!L$134</f>
        <v>0</v>
      </c>
      <c r="N92" s="337">
        <f>'Imp-Exp5-CHN'!E$135/1000</f>
        <v>0</v>
      </c>
      <c r="O92" s="243">
        <f>'Imp-Exp5-CHN'!F$135/1000</f>
        <v>0</v>
      </c>
      <c r="P92" s="243">
        <f>'Imp-Exp5-CHN'!G$135/1000</f>
        <v>0</v>
      </c>
      <c r="Q92" s="243">
        <f>'Imp-Exp5-CHN'!H$135/1000</f>
        <v>0</v>
      </c>
      <c r="R92" s="243">
        <f>'Imp-Exp5-CHN'!I$135/1000</f>
        <v>0</v>
      </c>
      <c r="S92" s="243">
        <f>'Imp-Exp5-CHN'!J$135/1000</f>
        <v>0</v>
      </c>
      <c r="T92" s="243">
        <f>'Imp-Exp5-CHN'!K$135/1000</f>
        <v>0</v>
      </c>
      <c r="U92" s="243">
        <f>'Imp-Exp5-CHN'!L$135/1000</f>
        <v>0</v>
      </c>
      <c r="V92" s="338">
        <f t="shared" si="85"/>
        <v>0</v>
      </c>
      <c r="W92" s="339">
        <f t="shared" si="60"/>
        <v>0</v>
      </c>
      <c r="X92" s="339">
        <f t="shared" si="61"/>
        <v>0</v>
      </c>
      <c r="Y92" s="339">
        <f t="shared" si="62"/>
        <v>0</v>
      </c>
      <c r="Z92" s="339">
        <f t="shared" si="63"/>
        <v>0</v>
      </c>
      <c r="AA92" s="339">
        <f t="shared" si="64"/>
        <v>0</v>
      </c>
      <c r="AB92" s="339">
        <f t="shared" si="65"/>
        <v>0</v>
      </c>
      <c r="AC92" s="340">
        <f t="shared" si="66"/>
        <v>0</v>
      </c>
    </row>
    <row r="93" spans="1:29" x14ac:dyDescent="0.25">
      <c r="A93" s="249" t="str">
        <f t="shared" ref="A93:C93" si="93">A92</f>
        <v>Don't</v>
      </c>
      <c r="B93" s="314" t="str">
        <f t="shared" si="93"/>
        <v>CHN</v>
      </c>
      <c r="C93">
        <f t="shared" si="93"/>
        <v>0</v>
      </c>
      <c r="D93" t="s">
        <v>688</v>
      </c>
      <c r="E93" s="315" t="str">
        <f t="shared" ref="E93:E101" si="94">E84</f>
        <v>BMP 1</v>
      </c>
      <c r="F93" s="337">
        <f>'Imp-Exp5-CHN'!E$161</f>
        <v>0</v>
      </c>
      <c r="G93" s="243">
        <f>'Imp-Exp5-CHN'!F$161</f>
        <v>0</v>
      </c>
      <c r="H93" s="243">
        <f>'Imp-Exp5-CHN'!G$161</f>
        <v>0</v>
      </c>
      <c r="I93" s="243">
        <f>'Imp-Exp5-CHN'!H$161</f>
        <v>0</v>
      </c>
      <c r="J93" s="243">
        <f>'Imp-Exp5-CHN'!I$161</f>
        <v>0</v>
      </c>
      <c r="K93" s="243">
        <f>'Imp-Exp5-CHN'!J$161</f>
        <v>0</v>
      </c>
      <c r="L93" s="243">
        <f>'Imp-Exp5-CHN'!K$161</f>
        <v>0</v>
      </c>
      <c r="M93" s="243">
        <f>'Imp-Exp5-CHN'!L$161</f>
        <v>0</v>
      </c>
      <c r="N93" s="337">
        <f>'Imp-Exp5-CHN'!E$162/1000</f>
        <v>0</v>
      </c>
      <c r="O93" s="243">
        <f>'Imp-Exp5-CHN'!F$162/1000</f>
        <v>0</v>
      </c>
      <c r="P93" s="243">
        <f>'Imp-Exp5-CHN'!G$162/1000</f>
        <v>0</v>
      </c>
      <c r="Q93" s="243">
        <f>'Imp-Exp5-CHN'!H$162/1000</f>
        <v>0</v>
      </c>
      <c r="R93" s="243">
        <f>'Imp-Exp5-CHN'!I$162/1000</f>
        <v>0</v>
      </c>
      <c r="S93" s="243">
        <f>'Imp-Exp5-CHN'!J$162/1000</f>
        <v>0</v>
      </c>
      <c r="T93" s="243">
        <f>'Imp-Exp5-CHN'!K$162/1000</f>
        <v>0</v>
      </c>
      <c r="U93" s="243">
        <f>'Imp-Exp5-CHN'!L$162/1000</f>
        <v>0</v>
      </c>
      <c r="V93" s="338">
        <f t="shared" si="85"/>
        <v>0</v>
      </c>
      <c r="W93" s="339">
        <f t="shared" si="60"/>
        <v>0</v>
      </c>
      <c r="X93" s="339">
        <f t="shared" si="61"/>
        <v>0</v>
      </c>
      <c r="Y93" s="339">
        <f t="shared" si="62"/>
        <v>0</v>
      </c>
      <c r="Z93" s="339">
        <f t="shared" si="63"/>
        <v>0</v>
      </c>
      <c r="AA93" s="339">
        <f t="shared" si="64"/>
        <v>0</v>
      </c>
      <c r="AB93" s="339">
        <f t="shared" si="65"/>
        <v>0</v>
      </c>
      <c r="AC93" s="340">
        <f t="shared" si="66"/>
        <v>0</v>
      </c>
    </row>
    <row r="94" spans="1:29" x14ac:dyDescent="0.25">
      <c r="A94" s="249" t="str">
        <f t="shared" ref="A94:C94" si="95">A93</f>
        <v>Don't</v>
      </c>
      <c r="B94" s="314" t="str">
        <f t="shared" si="95"/>
        <v>CHN</v>
      </c>
      <c r="C94">
        <f t="shared" si="95"/>
        <v>0</v>
      </c>
      <c r="D94" t="str">
        <f>D93</f>
        <v>IMP SLS</v>
      </c>
      <c r="E94" s="315" t="str">
        <f t="shared" si="94"/>
        <v>BMP 2</v>
      </c>
      <c r="F94" s="337">
        <f>'Imp-Exp5-CHN'!E$166</f>
        <v>0</v>
      </c>
      <c r="G94" s="243">
        <f>'Imp-Exp5-CHN'!F$166</f>
        <v>0</v>
      </c>
      <c r="H94" s="243">
        <f>'Imp-Exp5-CHN'!G$166</f>
        <v>0</v>
      </c>
      <c r="I94" s="243">
        <f>'Imp-Exp5-CHN'!H$166</f>
        <v>0</v>
      </c>
      <c r="J94" s="243">
        <f>'Imp-Exp5-CHN'!I$166</f>
        <v>0</v>
      </c>
      <c r="K94" s="243">
        <f>'Imp-Exp5-CHN'!J$166</f>
        <v>0</v>
      </c>
      <c r="L94" s="243">
        <f>'Imp-Exp5-CHN'!K$166</f>
        <v>0</v>
      </c>
      <c r="M94" s="243">
        <f>'Imp-Exp5-CHN'!L$166</f>
        <v>0</v>
      </c>
      <c r="N94" s="337">
        <f>'Imp-Exp5-CHN'!E$167/1000</f>
        <v>0</v>
      </c>
      <c r="O94" s="243">
        <f>'Imp-Exp5-CHN'!F$167/1000</f>
        <v>0</v>
      </c>
      <c r="P94" s="243">
        <f>'Imp-Exp5-CHN'!G$167/1000</f>
        <v>0</v>
      </c>
      <c r="Q94" s="243">
        <f>'Imp-Exp5-CHN'!H$167/1000</f>
        <v>0</v>
      </c>
      <c r="R94" s="243">
        <f>'Imp-Exp5-CHN'!I$167/1000</f>
        <v>0</v>
      </c>
      <c r="S94" s="243">
        <f>'Imp-Exp5-CHN'!J$167/1000</f>
        <v>0</v>
      </c>
      <c r="T94" s="243">
        <f>'Imp-Exp5-CHN'!K$167/1000</f>
        <v>0</v>
      </c>
      <c r="U94" s="243">
        <f>'Imp-Exp5-CHN'!L$167/1000</f>
        <v>0</v>
      </c>
      <c r="V94" s="338">
        <f t="shared" si="85"/>
        <v>0</v>
      </c>
      <c r="W94" s="339">
        <f t="shared" si="60"/>
        <v>0</v>
      </c>
      <c r="X94" s="339">
        <f t="shared" si="61"/>
        <v>0</v>
      </c>
      <c r="Y94" s="339">
        <f t="shared" si="62"/>
        <v>0</v>
      </c>
      <c r="Z94" s="339">
        <f t="shared" si="63"/>
        <v>0</v>
      </c>
      <c r="AA94" s="339">
        <f t="shared" si="64"/>
        <v>0</v>
      </c>
      <c r="AB94" s="339">
        <f t="shared" si="65"/>
        <v>0</v>
      </c>
      <c r="AC94" s="340">
        <f t="shared" si="66"/>
        <v>0</v>
      </c>
    </row>
    <row r="95" spans="1:29" x14ac:dyDescent="0.25">
      <c r="A95" s="249" t="str">
        <f t="shared" ref="A95:D98" si="96">A94</f>
        <v>Don't</v>
      </c>
      <c r="B95" s="314" t="str">
        <f t="shared" si="96"/>
        <v>CHN</v>
      </c>
      <c r="C95">
        <f t="shared" si="96"/>
        <v>0</v>
      </c>
      <c r="D95" t="str">
        <f t="shared" si="96"/>
        <v>IMP SLS</v>
      </c>
      <c r="E95" s="315" t="str">
        <f t="shared" si="94"/>
        <v>BMP 3</v>
      </c>
      <c r="F95" s="337">
        <f>'Imp-Exp5-CHN'!E$171</f>
        <v>0</v>
      </c>
      <c r="G95" s="243">
        <f>'Imp-Exp5-CHN'!F$171</f>
        <v>0</v>
      </c>
      <c r="H95" s="243">
        <f>'Imp-Exp5-CHN'!G$171</f>
        <v>0</v>
      </c>
      <c r="I95" s="243">
        <f>'Imp-Exp5-CHN'!H$171</f>
        <v>0</v>
      </c>
      <c r="J95" s="243">
        <f>'Imp-Exp5-CHN'!I$171</f>
        <v>0</v>
      </c>
      <c r="K95" s="243">
        <f>'Imp-Exp5-CHN'!J$171</f>
        <v>0</v>
      </c>
      <c r="L95" s="243">
        <f>'Imp-Exp5-CHN'!K$171</f>
        <v>0</v>
      </c>
      <c r="M95" s="243">
        <f>'Imp-Exp5-CHN'!L$171</f>
        <v>0</v>
      </c>
      <c r="N95" s="337">
        <f>'Imp-Exp5-CHN'!E$172/1000</f>
        <v>0</v>
      </c>
      <c r="O95" s="243">
        <f>'Imp-Exp5-CHN'!F$172/1000</f>
        <v>0</v>
      </c>
      <c r="P95" s="243">
        <f>'Imp-Exp5-CHN'!G$172/1000</f>
        <v>0</v>
      </c>
      <c r="Q95" s="243">
        <f>'Imp-Exp5-CHN'!H$172/1000</f>
        <v>0</v>
      </c>
      <c r="R95" s="243">
        <f>'Imp-Exp5-CHN'!I$172/1000</f>
        <v>0</v>
      </c>
      <c r="S95" s="243">
        <f>'Imp-Exp5-CHN'!J$172/1000</f>
        <v>0</v>
      </c>
      <c r="T95" s="243">
        <f>'Imp-Exp5-CHN'!K$172/1000</f>
        <v>0</v>
      </c>
      <c r="U95" s="243">
        <f>'Imp-Exp5-CHN'!L$172/1000</f>
        <v>0</v>
      </c>
      <c r="V95" s="338">
        <f t="shared" si="85"/>
        <v>0</v>
      </c>
      <c r="W95" s="339">
        <f t="shared" si="60"/>
        <v>0</v>
      </c>
      <c r="X95" s="339">
        <f t="shared" si="61"/>
        <v>0</v>
      </c>
      <c r="Y95" s="339">
        <f t="shared" si="62"/>
        <v>0</v>
      </c>
      <c r="Z95" s="339">
        <f t="shared" si="63"/>
        <v>0</v>
      </c>
      <c r="AA95" s="339">
        <f t="shared" si="64"/>
        <v>0</v>
      </c>
      <c r="AB95" s="339">
        <f t="shared" si="65"/>
        <v>0</v>
      </c>
      <c r="AC95" s="340">
        <f t="shared" si="66"/>
        <v>0</v>
      </c>
    </row>
    <row r="96" spans="1:29" x14ac:dyDescent="0.25">
      <c r="A96" s="249" t="str">
        <f t="shared" ref="A96:C96" si="97">A95</f>
        <v>Don't</v>
      </c>
      <c r="B96" s="314" t="str">
        <f t="shared" si="97"/>
        <v>CHN</v>
      </c>
      <c r="C96">
        <f t="shared" si="97"/>
        <v>0</v>
      </c>
      <c r="D96" t="str">
        <f t="shared" si="96"/>
        <v>IMP SLS</v>
      </c>
      <c r="E96" s="315" t="str">
        <f t="shared" si="94"/>
        <v>BMP 4</v>
      </c>
      <c r="F96" s="337">
        <f>'Imp-Exp5-CHN'!E$176</f>
        <v>0</v>
      </c>
      <c r="G96" s="243">
        <f>'Imp-Exp5-CHN'!F$176</f>
        <v>0</v>
      </c>
      <c r="H96" s="243">
        <f>'Imp-Exp5-CHN'!G$176</f>
        <v>0</v>
      </c>
      <c r="I96" s="243">
        <f>'Imp-Exp5-CHN'!H$176</f>
        <v>0</v>
      </c>
      <c r="J96" s="243">
        <f>'Imp-Exp5-CHN'!I$176</f>
        <v>0</v>
      </c>
      <c r="K96" s="243">
        <f>'Imp-Exp5-CHN'!J$176</f>
        <v>0</v>
      </c>
      <c r="L96" s="243">
        <f>'Imp-Exp5-CHN'!K$176</f>
        <v>0</v>
      </c>
      <c r="M96" s="243">
        <f>'Imp-Exp5-CHN'!L$176</f>
        <v>0</v>
      </c>
      <c r="N96" s="337">
        <f>'Imp-Exp5-CHN'!E$177/1000</f>
        <v>0</v>
      </c>
      <c r="O96" s="243">
        <f>'Imp-Exp5-CHN'!F$177/1000</f>
        <v>0</v>
      </c>
      <c r="P96" s="243">
        <f>'Imp-Exp5-CHN'!G$177/1000</f>
        <v>0</v>
      </c>
      <c r="Q96" s="243">
        <f>'Imp-Exp5-CHN'!H$177/1000</f>
        <v>0</v>
      </c>
      <c r="R96" s="243">
        <f>'Imp-Exp5-CHN'!I$177/1000</f>
        <v>0</v>
      </c>
      <c r="S96" s="243">
        <f>'Imp-Exp5-CHN'!J$177/1000</f>
        <v>0</v>
      </c>
      <c r="T96" s="243">
        <f>'Imp-Exp5-CHN'!K$177/1000</f>
        <v>0</v>
      </c>
      <c r="U96" s="243">
        <f>'Imp-Exp5-CHN'!L$177/1000</f>
        <v>0</v>
      </c>
      <c r="V96" s="338">
        <f t="shared" si="85"/>
        <v>0</v>
      </c>
      <c r="W96" s="339">
        <f t="shared" si="60"/>
        <v>0</v>
      </c>
      <c r="X96" s="339">
        <f t="shared" si="61"/>
        <v>0</v>
      </c>
      <c r="Y96" s="339">
        <f t="shared" si="62"/>
        <v>0</v>
      </c>
      <c r="Z96" s="339">
        <f t="shared" si="63"/>
        <v>0</v>
      </c>
      <c r="AA96" s="339">
        <f t="shared" si="64"/>
        <v>0</v>
      </c>
      <c r="AB96" s="339">
        <f t="shared" si="65"/>
        <v>0</v>
      </c>
      <c r="AC96" s="340">
        <f t="shared" si="66"/>
        <v>0</v>
      </c>
    </row>
    <row r="97" spans="1:29" x14ac:dyDescent="0.25">
      <c r="A97" s="249" t="str">
        <f t="shared" ref="A97:C97" si="98">A96</f>
        <v>Don't</v>
      </c>
      <c r="B97" s="314" t="str">
        <f t="shared" si="98"/>
        <v>CHN</v>
      </c>
      <c r="C97">
        <f t="shared" si="98"/>
        <v>0</v>
      </c>
      <c r="D97" t="str">
        <f t="shared" si="96"/>
        <v>IMP SLS</v>
      </c>
      <c r="E97" s="315" t="str">
        <f t="shared" si="94"/>
        <v>BMP 5</v>
      </c>
      <c r="F97" s="337">
        <f>'Imp-Exp5-CHN'!E$181</f>
        <v>0</v>
      </c>
      <c r="G97" s="243">
        <f>'Imp-Exp5-CHN'!F$181</f>
        <v>0</v>
      </c>
      <c r="H97" s="243">
        <f>'Imp-Exp5-CHN'!G$181</f>
        <v>0</v>
      </c>
      <c r="I97" s="243">
        <f>'Imp-Exp5-CHN'!H$181</f>
        <v>0</v>
      </c>
      <c r="J97" s="243">
        <f>'Imp-Exp5-CHN'!I$181</f>
        <v>0</v>
      </c>
      <c r="K97" s="243">
        <f>'Imp-Exp5-CHN'!J$181</f>
        <v>0</v>
      </c>
      <c r="L97" s="243">
        <f>'Imp-Exp5-CHN'!K$181</f>
        <v>0</v>
      </c>
      <c r="M97" s="243">
        <f>'Imp-Exp5-CHN'!L$181</f>
        <v>0</v>
      </c>
      <c r="N97" s="337">
        <f>'Imp-Exp5-CHN'!E$182/1000</f>
        <v>0</v>
      </c>
      <c r="O97" s="243">
        <f>'Imp-Exp5-CHN'!F$182/1000</f>
        <v>0</v>
      </c>
      <c r="P97" s="243">
        <f>'Imp-Exp5-CHN'!G$182/1000</f>
        <v>0</v>
      </c>
      <c r="Q97" s="243">
        <f>'Imp-Exp5-CHN'!H$182/1000</f>
        <v>0</v>
      </c>
      <c r="R97" s="243">
        <f>'Imp-Exp5-CHN'!I$182/1000</f>
        <v>0</v>
      </c>
      <c r="S97" s="243">
        <f>'Imp-Exp5-CHN'!J$182/1000</f>
        <v>0</v>
      </c>
      <c r="T97" s="243">
        <f>'Imp-Exp5-CHN'!K$182/1000</f>
        <v>0</v>
      </c>
      <c r="U97" s="243">
        <f>'Imp-Exp5-CHN'!L$182/1000</f>
        <v>0</v>
      </c>
      <c r="V97" s="338">
        <f t="shared" si="85"/>
        <v>0</v>
      </c>
      <c r="W97" s="339">
        <f t="shared" si="60"/>
        <v>0</v>
      </c>
      <c r="X97" s="339">
        <f t="shared" si="61"/>
        <v>0</v>
      </c>
      <c r="Y97" s="339">
        <f t="shared" si="62"/>
        <v>0</v>
      </c>
      <c r="Z97" s="339">
        <f t="shared" si="63"/>
        <v>0</v>
      </c>
      <c r="AA97" s="339">
        <f t="shared" si="64"/>
        <v>0</v>
      </c>
      <c r="AB97" s="339">
        <f t="shared" si="65"/>
        <v>0</v>
      </c>
      <c r="AC97" s="340">
        <f t="shared" si="66"/>
        <v>0</v>
      </c>
    </row>
    <row r="98" spans="1:29" x14ac:dyDescent="0.25">
      <c r="A98" s="249" t="str">
        <f t="shared" ref="A98:C98" si="99">A97</f>
        <v>Don't</v>
      </c>
      <c r="B98" s="314" t="str">
        <f t="shared" si="99"/>
        <v>CHN</v>
      </c>
      <c r="C98">
        <f t="shared" si="99"/>
        <v>0</v>
      </c>
      <c r="D98" t="str">
        <f t="shared" si="96"/>
        <v>IMP SLS</v>
      </c>
      <c r="E98" s="315" t="str">
        <f t="shared" si="94"/>
        <v>BMP 6</v>
      </c>
      <c r="F98" s="337">
        <f>'Imp-Exp5-CHN'!E$186</f>
        <v>0</v>
      </c>
      <c r="G98" s="243">
        <f>'Imp-Exp5-CHN'!F$186</f>
        <v>0</v>
      </c>
      <c r="H98" s="243">
        <f>'Imp-Exp5-CHN'!G$186</f>
        <v>0</v>
      </c>
      <c r="I98" s="243">
        <f>'Imp-Exp5-CHN'!H$186</f>
        <v>0</v>
      </c>
      <c r="J98" s="243">
        <f>'Imp-Exp5-CHN'!I$186</f>
        <v>0</v>
      </c>
      <c r="K98" s="243">
        <f>'Imp-Exp5-CHN'!J$186</f>
        <v>0</v>
      </c>
      <c r="L98" s="243">
        <f>'Imp-Exp5-CHN'!K$186</f>
        <v>0</v>
      </c>
      <c r="M98" s="243">
        <f>'Imp-Exp5-CHN'!L$186</f>
        <v>0</v>
      </c>
      <c r="N98" s="337">
        <f>'Imp-Exp5-CHN'!E$187/1000</f>
        <v>0</v>
      </c>
      <c r="O98" s="243">
        <f>'Imp-Exp5-CHN'!F$187/1000</f>
        <v>0</v>
      </c>
      <c r="P98" s="243">
        <f>'Imp-Exp5-CHN'!G$187/1000</f>
        <v>0</v>
      </c>
      <c r="Q98" s="243">
        <f>'Imp-Exp5-CHN'!H$187/1000</f>
        <v>0</v>
      </c>
      <c r="R98" s="243">
        <f>'Imp-Exp5-CHN'!I$187/1000</f>
        <v>0</v>
      </c>
      <c r="S98" s="243">
        <f>'Imp-Exp5-CHN'!J$187/1000</f>
        <v>0</v>
      </c>
      <c r="T98" s="243">
        <f>'Imp-Exp5-CHN'!K$187/1000</f>
        <v>0</v>
      </c>
      <c r="U98" s="243">
        <f>'Imp-Exp5-CHN'!L$187/1000</f>
        <v>0</v>
      </c>
      <c r="V98" s="338">
        <f t="shared" si="85"/>
        <v>0</v>
      </c>
      <c r="W98" s="339">
        <f t="shared" si="60"/>
        <v>0</v>
      </c>
      <c r="X98" s="339">
        <f t="shared" si="61"/>
        <v>0</v>
      </c>
      <c r="Y98" s="339">
        <f t="shared" si="62"/>
        <v>0</v>
      </c>
      <c r="Z98" s="339">
        <f t="shared" si="63"/>
        <v>0</v>
      </c>
      <c r="AA98" s="339">
        <f t="shared" si="64"/>
        <v>0</v>
      </c>
      <c r="AB98" s="339">
        <f t="shared" si="65"/>
        <v>0</v>
      </c>
      <c r="AC98" s="340">
        <f t="shared" si="66"/>
        <v>0</v>
      </c>
    </row>
    <row r="99" spans="1:29" x14ac:dyDescent="0.25">
      <c r="A99" s="249" t="str">
        <f t="shared" ref="A99:D99" si="100">A98</f>
        <v>Don't</v>
      </c>
      <c r="B99" s="314" t="str">
        <f t="shared" si="100"/>
        <v>CHN</v>
      </c>
      <c r="C99">
        <f t="shared" si="100"/>
        <v>0</v>
      </c>
      <c r="D99" t="str">
        <f t="shared" si="100"/>
        <v>IMP SLS</v>
      </c>
      <c r="E99" s="315" t="str">
        <f t="shared" si="94"/>
        <v>BMP 7</v>
      </c>
      <c r="F99" s="337">
        <f>'Imp-Exp5-CHN'!E$191</f>
        <v>0</v>
      </c>
      <c r="G99" s="243">
        <f>'Imp-Exp5-CHN'!F$191</f>
        <v>0</v>
      </c>
      <c r="H99" s="243">
        <f>'Imp-Exp5-CHN'!G$191</f>
        <v>0</v>
      </c>
      <c r="I99" s="243">
        <f>'Imp-Exp5-CHN'!H$191</f>
        <v>0</v>
      </c>
      <c r="J99" s="243">
        <f>'Imp-Exp5-CHN'!I$191</f>
        <v>0</v>
      </c>
      <c r="K99" s="243">
        <f>'Imp-Exp5-CHN'!J$191</f>
        <v>0</v>
      </c>
      <c r="L99" s="243">
        <f>'Imp-Exp5-CHN'!K$191</f>
        <v>0</v>
      </c>
      <c r="M99" s="243">
        <f>'Imp-Exp5-CHN'!L$191</f>
        <v>0</v>
      </c>
      <c r="N99" s="337">
        <f>'Imp-Exp5-CHN'!E$192/1000</f>
        <v>0</v>
      </c>
      <c r="O99" s="243">
        <f>'Imp-Exp5-CHN'!F$192/1000</f>
        <v>0</v>
      </c>
      <c r="P99" s="243">
        <f>'Imp-Exp5-CHN'!G$192/1000</f>
        <v>0</v>
      </c>
      <c r="Q99" s="243">
        <f>'Imp-Exp5-CHN'!H$192/1000</f>
        <v>0</v>
      </c>
      <c r="R99" s="243">
        <f>'Imp-Exp5-CHN'!I$192/1000</f>
        <v>0</v>
      </c>
      <c r="S99" s="243">
        <f>'Imp-Exp5-CHN'!J$192/1000</f>
        <v>0</v>
      </c>
      <c r="T99" s="243">
        <f>'Imp-Exp5-CHN'!K$192/1000</f>
        <v>0</v>
      </c>
      <c r="U99" s="243">
        <f>'Imp-Exp5-CHN'!L$192/1000</f>
        <v>0</v>
      </c>
      <c r="V99" s="338">
        <f t="shared" si="85"/>
        <v>0</v>
      </c>
      <c r="W99" s="339">
        <f t="shared" si="60"/>
        <v>0</v>
      </c>
      <c r="X99" s="339">
        <f t="shared" si="61"/>
        <v>0</v>
      </c>
      <c r="Y99" s="339">
        <f t="shared" si="62"/>
        <v>0</v>
      </c>
      <c r="Z99" s="339">
        <f t="shared" si="63"/>
        <v>0</v>
      </c>
      <c r="AA99" s="339">
        <f t="shared" si="64"/>
        <v>0</v>
      </c>
      <c r="AB99" s="339">
        <f t="shared" si="65"/>
        <v>0</v>
      </c>
      <c r="AC99" s="340">
        <f t="shared" si="66"/>
        <v>0</v>
      </c>
    </row>
    <row r="100" spans="1:29" x14ac:dyDescent="0.25">
      <c r="A100" s="249" t="str">
        <f t="shared" ref="A100:D101" si="101">A99</f>
        <v>Don't</v>
      </c>
      <c r="B100" s="314" t="str">
        <f t="shared" si="101"/>
        <v>CHN</v>
      </c>
      <c r="C100">
        <f t="shared" si="101"/>
        <v>0</v>
      </c>
      <c r="D100" t="str">
        <f t="shared" si="101"/>
        <v>IMP SLS</v>
      </c>
      <c r="E100" s="315" t="str">
        <f t="shared" si="94"/>
        <v>BMP 8</v>
      </c>
      <c r="F100" s="337">
        <f>'Imp-Exp5-CHN'!E$196</f>
        <v>0</v>
      </c>
      <c r="G100" s="243">
        <f>'Imp-Exp5-CHN'!F$196</f>
        <v>0</v>
      </c>
      <c r="H100" s="243">
        <f>'Imp-Exp5-CHN'!G$196</f>
        <v>0</v>
      </c>
      <c r="I100" s="243">
        <f>'Imp-Exp5-CHN'!H$196</f>
        <v>0</v>
      </c>
      <c r="J100" s="243">
        <f>'Imp-Exp5-CHN'!I$196</f>
        <v>0</v>
      </c>
      <c r="K100" s="243">
        <f>'Imp-Exp5-CHN'!J$196</f>
        <v>0</v>
      </c>
      <c r="L100" s="243">
        <f>'Imp-Exp5-CHN'!K$196</f>
        <v>0</v>
      </c>
      <c r="M100" s="243">
        <f>'Imp-Exp5-CHN'!L$196</f>
        <v>0</v>
      </c>
      <c r="N100" s="337">
        <f>'Imp-Exp5-CHN'!E$197/1000</f>
        <v>0</v>
      </c>
      <c r="O100" s="243">
        <f>'Imp-Exp5-CHN'!F$197/1000</f>
        <v>0</v>
      </c>
      <c r="P100" s="243">
        <f>'Imp-Exp5-CHN'!G$197/1000</f>
        <v>0</v>
      </c>
      <c r="Q100" s="243">
        <f>'Imp-Exp5-CHN'!H$197/1000</f>
        <v>0</v>
      </c>
      <c r="R100" s="243">
        <f>'Imp-Exp5-CHN'!I$197/1000</f>
        <v>0</v>
      </c>
      <c r="S100" s="243">
        <f>'Imp-Exp5-CHN'!J$197/1000</f>
        <v>0</v>
      </c>
      <c r="T100" s="243">
        <f>'Imp-Exp5-CHN'!K$197/1000</f>
        <v>0</v>
      </c>
      <c r="U100" s="243">
        <f>'Imp-Exp5-CHN'!L$197/1000</f>
        <v>0</v>
      </c>
      <c r="V100" s="338">
        <f t="shared" si="85"/>
        <v>0</v>
      </c>
      <c r="W100" s="339">
        <f t="shared" si="60"/>
        <v>0</v>
      </c>
      <c r="X100" s="339">
        <f t="shared" si="61"/>
        <v>0</v>
      </c>
      <c r="Y100" s="339">
        <f t="shared" si="62"/>
        <v>0</v>
      </c>
      <c r="Z100" s="339">
        <f t="shared" si="63"/>
        <v>0</v>
      </c>
      <c r="AA100" s="339">
        <f t="shared" si="64"/>
        <v>0</v>
      </c>
      <c r="AB100" s="339">
        <f t="shared" si="65"/>
        <v>0</v>
      </c>
      <c r="AC100" s="340">
        <f t="shared" si="66"/>
        <v>0</v>
      </c>
    </row>
    <row r="101" spans="1:29" ht="15.75" thickBot="1" x14ac:dyDescent="0.3">
      <c r="A101" s="249" t="str">
        <f t="shared" ref="A101:C101" si="102">A100</f>
        <v>Don't</v>
      </c>
      <c r="B101" s="314" t="str">
        <f t="shared" si="102"/>
        <v>CHN</v>
      </c>
      <c r="C101">
        <f t="shared" si="102"/>
        <v>0</v>
      </c>
      <c r="D101" t="str">
        <f t="shared" si="101"/>
        <v>IMP SLS</v>
      </c>
      <c r="E101" s="315" t="str">
        <f t="shared" si="94"/>
        <v>BMP 9</v>
      </c>
      <c r="F101" s="337">
        <f>'Imp-Exp5-CHN'!E$201</f>
        <v>0</v>
      </c>
      <c r="G101" s="243">
        <f>'Imp-Exp5-CHN'!F$201</f>
        <v>0</v>
      </c>
      <c r="H101" s="243">
        <f>'Imp-Exp5-CHN'!G$201</f>
        <v>0</v>
      </c>
      <c r="I101" s="243">
        <f>'Imp-Exp5-CHN'!H$201</f>
        <v>0</v>
      </c>
      <c r="J101" s="243">
        <f>'Imp-Exp5-CHN'!I$201</f>
        <v>0</v>
      </c>
      <c r="K101" s="243">
        <f>'Imp-Exp5-CHN'!J$201</f>
        <v>0</v>
      </c>
      <c r="L101" s="243">
        <f>'Imp-Exp5-CHN'!K$201</f>
        <v>0</v>
      </c>
      <c r="M101" s="243">
        <f>'Imp-Exp5-CHN'!L$201</f>
        <v>0</v>
      </c>
      <c r="N101" s="337">
        <f>'Imp-Exp5-CHN'!E$202/1000</f>
        <v>0</v>
      </c>
      <c r="O101" s="243">
        <f>'Imp-Exp5-CHN'!F$202/1000</f>
        <v>0</v>
      </c>
      <c r="P101" s="243">
        <f>'Imp-Exp5-CHN'!G$202/1000</f>
        <v>0</v>
      </c>
      <c r="Q101" s="243">
        <f>'Imp-Exp5-CHN'!H$202/1000</f>
        <v>0</v>
      </c>
      <c r="R101" s="243">
        <f>'Imp-Exp5-CHN'!I$202/1000</f>
        <v>0</v>
      </c>
      <c r="S101" s="243">
        <f>'Imp-Exp5-CHN'!J$202/1000</f>
        <v>0</v>
      </c>
      <c r="T101" s="243">
        <f>'Imp-Exp5-CHN'!K$202/1000</f>
        <v>0</v>
      </c>
      <c r="U101" s="243">
        <f>'Imp-Exp5-CHN'!L$202/1000</f>
        <v>0</v>
      </c>
      <c r="V101" s="338">
        <f t="shared" si="85"/>
        <v>0</v>
      </c>
      <c r="W101" s="339">
        <f t="shared" si="60"/>
        <v>0</v>
      </c>
      <c r="X101" s="339">
        <f t="shared" si="61"/>
        <v>0</v>
      </c>
      <c r="Y101" s="339">
        <f t="shared" si="62"/>
        <v>0</v>
      </c>
      <c r="Z101" s="339">
        <f t="shared" si="63"/>
        <v>0</v>
      </c>
      <c r="AA101" s="339">
        <f t="shared" si="64"/>
        <v>0</v>
      </c>
      <c r="AB101" s="339">
        <f t="shared" si="65"/>
        <v>0</v>
      </c>
      <c r="AC101" s="340">
        <f t="shared" si="66"/>
        <v>0</v>
      </c>
    </row>
    <row r="102" spans="1:29" x14ac:dyDescent="0.25">
      <c r="A102" s="242" t="str">
        <f>IF(SUM(F102:U116)&gt;=0.01,"Copy","Don't")</f>
        <v>Don't</v>
      </c>
      <c r="B102" s="317" t="s">
        <v>662</v>
      </c>
      <c r="C102" s="335">
        <f>'Imp-Exp6-CHN'!G23</f>
        <v>0</v>
      </c>
      <c r="D102" s="335" t="s">
        <v>678</v>
      </c>
      <c r="E102" s="336" t="s">
        <v>679</v>
      </c>
      <c r="F102" s="337">
        <f>'Imp-Exp6-CHN'!E$94</f>
        <v>0</v>
      </c>
      <c r="G102" s="243">
        <f>'Imp-Exp6-CHN'!F$94</f>
        <v>0</v>
      </c>
      <c r="H102" s="243">
        <f>'Imp-Exp6-CHN'!G$94</f>
        <v>0</v>
      </c>
      <c r="I102" s="243">
        <f>'Imp-Exp6-CHN'!H$94</f>
        <v>0</v>
      </c>
      <c r="J102" s="243">
        <f>'Imp-Exp6-CHN'!I$94</f>
        <v>0</v>
      </c>
      <c r="K102" s="243">
        <f>'Imp-Exp6-CHN'!J$94</f>
        <v>0</v>
      </c>
      <c r="L102" s="243">
        <f>'Imp-Exp6-CHN'!K$94</f>
        <v>0</v>
      </c>
      <c r="M102" s="243">
        <f>'Imp-Exp6-CHN'!L$94</f>
        <v>0</v>
      </c>
      <c r="N102" s="337">
        <f>'Imp-Exp6-CHN'!E$95/1000</f>
        <v>0</v>
      </c>
      <c r="O102" s="243">
        <f>'Imp-Exp6-CHN'!F$95/1000</f>
        <v>0</v>
      </c>
      <c r="P102" s="243">
        <f>'Imp-Exp6-CHN'!G$95/1000</f>
        <v>0</v>
      </c>
      <c r="Q102" s="243">
        <f>'Imp-Exp6-CHN'!H$95/1000</f>
        <v>0</v>
      </c>
      <c r="R102" s="243">
        <f>'Imp-Exp6-CHN'!I$95/1000</f>
        <v>0</v>
      </c>
      <c r="S102" s="243">
        <f>'Imp-Exp6-CHN'!J$95/1000</f>
        <v>0</v>
      </c>
      <c r="T102" s="243">
        <f>'Imp-Exp6-CHN'!K$95/1000</f>
        <v>0</v>
      </c>
      <c r="U102" s="243">
        <f>'Imp-Exp6-CHN'!L$95/1000</f>
        <v>0</v>
      </c>
      <c r="V102" s="338">
        <f>(IF(ISERROR(N102/F102),0,N102/F102))*1000</f>
        <v>0</v>
      </c>
      <c r="W102" s="339">
        <f t="shared" si="60"/>
        <v>0</v>
      </c>
      <c r="X102" s="339">
        <f t="shared" si="61"/>
        <v>0</v>
      </c>
      <c r="Y102" s="339">
        <f t="shared" si="62"/>
        <v>0</v>
      </c>
      <c r="Z102" s="339">
        <f t="shared" si="63"/>
        <v>0</v>
      </c>
      <c r="AA102" s="339">
        <f t="shared" si="64"/>
        <v>0</v>
      </c>
      <c r="AB102" s="339">
        <f t="shared" si="65"/>
        <v>0</v>
      </c>
      <c r="AC102" s="340">
        <f t="shared" si="66"/>
        <v>0</v>
      </c>
    </row>
    <row r="103" spans="1:29" x14ac:dyDescent="0.25">
      <c r="A103" s="249" t="str">
        <f>A102</f>
        <v>Don't</v>
      </c>
      <c r="B103" s="314" t="str">
        <f>B102</f>
        <v>CHN</v>
      </c>
      <c r="C103">
        <f>C102</f>
        <v>0</v>
      </c>
      <c r="D103" t="str">
        <f>D102</f>
        <v>IMP</v>
      </c>
      <c r="E103" s="315" t="s">
        <v>680</v>
      </c>
      <c r="F103" s="337">
        <f>'Imp-Exp6-CHN'!E$99</f>
        <v>0</v>
      </c>
      <c r="G103" s="243">
        <f>'Imp-Exp6-CHN'!F$99</f>
        <v>0</v>
      </c>
      <c r="H103" s="243">
        <f>'Imp-Exp6-CHN'!G$99</f>
        <v>0</v>
      </c>
      <c r="I103" s="243">
        <f>'Imp-Exp6-CHN'!H$99</f>
        <v>0</v>
      </c>
      <c r="J103" s="243">
        <f>'Imp-Exp6-CHN'!I$99</f>
        <v>0</v>
      </c>
      <c r="K103" s="243">
        <f>'Imp-Exp6-CHN'!J$99</f>
        <v>0</v>
      </c>
      <c r="L103" s="243">
        <f>'Imp-Exp6-CHN'!K$99</f>
        <v>0</v>
      </c>
      <c r="M103" s="243">
        <f>'Imp-Exp6-CHN'!L$99</f>
        <v>0</v>
      </c>
      <c r="N103" s="337">
        <f>'Imp-Exp6-CHN'!E$100/1000</f>
        <v>0</v>
      </c>
      <c r="O103" s="243">
        <f>'Imp-Exp6-CHN'!F$100/1000</f>
        <v>0</v>
      </c>
      <c r="P103" s="243">
        <f>'Imp-Exp6-CHN'!G$100/1000</f>
        <v>0</v>
      </c>
      <c r="Q103" s="243">
        <f>'Imp-Exp6-CHN'!H$100/1000</f>
        <v>0</v>
      </c>
      <c r="R103" s="243">
        <f>'Imp-Exp6-CHN'!I$100/1000</f>
        <v>0</v>
      </c>
      <c r="S103" s="243">
        <f>'Imp-Exp6-CHN'!J$100/1000</f>
        <v>0</v>
      </c>
      <c r="T103" s="243">
        <f>'Imp-Exp6-CHN'!K$100/1000</f>
        <v>0</v>
      </c>
      <c r="U103" s="243">
        <f>'Imp-Exp6-CHN'!L$100/1000</f>
        <v>0</v>
      </c>
      <c r="V103" s="338">
        <f t="shared" ref="V103:V119" si="103">(IF(ISERROR(N103/F103),0,N103/F103))*1000</f>
        <v>0</v>
      </c>
      <c r="W103" s="339">
        <f t="shared" si="60"/>
        <v>0</v>
      </c>
      <c r="X103" s="339">
        <f t="shared" si="61"/>
        <v>0</v>
      </c>
      <c r="Y103" s="339">
        <f t="shared" si="62"/>
        <v>0</v>
      </c>
      <c r="Z103" s="339">
        <f t="shared" si="63"/>
        <v>0</v>
      </c>
      <c r="AA103" s="339">
        <f t="shared" si="64"/>
        <v>0</v>
      </c>
      <c r="AB103" s="339">
        <f t="shared" si="65"/>
        <v>0</v>
      </c>
      <c r="AC103" s="340">
        <f t="shared" si="66"/>
        <v>0</v>
      </c>
    </row>
    <row r="104" spans="1:29" x14ac:dyDescent="0.25">
      <c r="A104" s="249" t="str">
        <f t="shared" ref="A104:D104" si="104">A103</f>
        <v>Don't</v>
      </c>
      <c r="B104" s="314" t="str">
        <f t="shared" si="104"/>
        <v>CHN</v>
      </c>
      <c r="C104">
        <f t="shared" si="104"/>
        <v>0</v>
      </c>
      <c r="D104" t="str">
        <f t="shared" si="104"/>
        <v>IMP</v>
      </c>
      <c r="E104" s="315" t="s">
        <v>681</v>
      </c>
      <c r="F104" s="337">
        <f>'Imp-Exp6-CHN'!E$104</f>
        <v>0</v>
      </c>
      <c r="G104" s="243">
        <f>'Imp-Exp6-CHN'!F$104</f>
        <v>0</v>
      </c>
      <c r="H104" s="243">
        <f>'Imp-Exp6-CHN'!G$104</f>
        <v>0</v>
      </c>
      <c r="I104" s="243">
        <f>'Imp-Exp6-CHN'!H$104</f>
        <v>0</v>
      </c>
      <c r="J104" s="243">
        <f>'Imp-Exp6-CHN'!I$104</f>
        <v>0</v>
      </c>
      <c r="K104" s="243">
        <f>'Imp-Exp6-CHN'!J$104</f>
        <v>0</v>
      </c>
      <c r="L104" s="243">
        <f>'Imp-Exp6-CHN'!K$104</f>
        <v>0</v>
      </c>
      <c r="M104" s="243">
        <f>'Imp-Exp6-CHN'!L$104</f>
        <v>0</v>
      </c>
      <c r="N104" s="337">
        <f>'Imp-Exp6-CHN'!E$105/1000</f>
        <v>0</v>
      </c>
      <c r="O104" s="243">
        <f>'Imp-Exp6-CHN'!F$105/1000</f>
        <v>0</v>
      </c>
      <c r="P104" s="243">
        <f>'Imp-Exp6-CHN'!G$105/1000</f>
        <v>0</v>
      </c>
      <c r="Q104" s="243">
        <f>'Imp-Exp6-CHN'!H$105/1000</f>
        <v>0</v>
      </c>
      <c r="R104" s="243">
        <f>'Imp-Exp6-CHN'!I$105/1000</f>
        <v>0</v>
      </c>
      <c r="S104" s="243">
        <f>'Imp-Exp6-CHN'!J$105/1000</f>
        <v>0</v>
      </c>
      <c r="T104" s="243">
        <f>'Imp-Exp6-CHN'!K$105/1000</f>
        <v>0</v>
      </c>
      <c r="U104" s="243">
        <f>'Imp-Exp6-CHN'!L$105/1000</f>
        <v>0</v>
      </c>
      <c r="V104" s="338">
        <f t="shared" si="103"/>
        <v>0</v>
      </c>
      <c r="W104" s="339">
        <f t="shared" si="60"/>
        <v>0</v>
      </c>
      <c r="X104" s="339">
        <f t="shared" si="61"/>
        <v>0</v>
      </c>
      <c r="Y104" s="339">
        <f t="shared" si="62"/>
        <v>0</v>
      </c>
      <c r="Z104" s="339">
        <f t="shared" si="63"/>
        <v>0</v>
      </c>
      <c r="AA104" s="339">
        <f t="shared" si="64"/>
        <v>0</v>
      </c>
      <c r="AB104" s="339">
        <f t="shared" si="65"/>
        <v>0</v>
      </c>
      <c r="AC104" s="340">
        <f t="shared" si="66"/>
        <v>0</v>
      </c>
    </row>
    <row r="105" spans="1:29" x14ac:dyDescent="0.25">
      <c r="A105" s="249" t="str">
        <f t="shared" ref="A105:D105" si="105">A104</f>
        <v>Don't</v>
      </c>
      <c r="B105" s="314" t="str">
        <f t="shared" si="105"/>
        <v>CHN</v>
      </c>
      <c r="C105">
        <f t="shared" si="105"/>
        <v>0</v>
      </c>
      <c r="D105" t="str">
        <f t="shared" si="105"/>
        <v>IMP</v>
      </c>
      <c r="E105" s="315" t="s">
        <v>682</v>
      </c>
      <c r="F105" s="337">
        <f>'Imp-Exp6-CHN'!E$109</f>
        <v>0</v>
      </c>
      <c r="G105" s="243">
        <f>'Imp-Exp6-CHN'!F$109</f>
        <v>0</v>
      </c>
      <c r="H105" s="243">
        <f>'Imp-Exp6-CHN'!G$109</f>
        <v>0</v>
      </c>
      <c r="I105" s="243">
        <f>'Imp-Exp6-CHN'!H$109</f>
        <v>0</v>
      </c>
      <c r="J105" s="243">
        <f>'Imp-Exp6-CHN'!I$109</f>
        <v>0</v>
      </c>
      <c r="K105" s="243">
        <f>'Imp-Exp6-CHN'!J$109</f>
        <v>0</v>
      </c>
      <c r="L105" s="243">
        <f>'Imp-Exp6-CHN'!K$109</f>
        <v>0</v>
      </c>
      <c r="M105" s="243">
        <f>'Imp-Exp6-CHN'!L$109</f>
        <v>0</v>
      </c>
      <c r="N105" s="337">
        <f>'Imp-Exp6-CHN'!E$110/1000</f>
        <v>0</v>
      </c>
      <c r="O105" s="243">
        <f>'Imp-Exp6-CHN'!F$110/1000</f>
        <v>0</v>
      </c>
      <c r="P105" s="243">
        <f>'Imp-Exp6-CHN'!G$110/1000</f>
        <v>0</v>
      </c>
      <c r="Q105" s="243">
        <f>'Imp-Exp6-CHN'!H$110/1000</f>
        <v>0</v>
      </c>
      <c r="R105" s="243">
        <f>'Imp-Exp6-CHN'!I$110/1000</f>
        <v>0</v>
      </c>
      <c r="S105" s="243">
        <f>'Imp-Exp6-CHN'!J$110/1000</f>
        <v>0</v>
      </c>
      <c r="T105" s="243">
        <f>'Imp-Exp6-CHN'!K$110/1000</f>
        <v>0</v>
      </c>
      <c r="U105" s="243">
        <f>'Imp-Exp6-CHN'!L$110/1000</f>
        <v>0</v>
      </c>
      <c r="V105" s="338">
        <f t="shared" si="103"/>
        <v>0</v>
      </c>
      <c r="W105" s="339">
        <f t="shared" si="60"/>
        <v>0</v>
      </c>
      <c r="X105" s="339">
        <f t="shared" si="61"/>
        <v>0</v>
      </c>
      <c r="Y105" s="339">
        <f t="shared" si="62"/>
        <v>0</v>
      </c>
      <c r="Z105" s="339">
        <f t="shared" si="63"/>
        <v>0</v>
      </c>
      <c r="AA105" s="339">
        <f t="shared" si="64"/>
        <v>0</v>
      </c>
      <c r="AB105" s="339">
        <f t="shared" si="65"/>
        <v>0</v>
      </c>
      <c r="AC105" s="340">
        <f t="shared" si="66"/>
        <v>0</v>
      </c>
    </row>
    <row r="106" spans="1:29" x14ac:dyDescent="0.25">
      <c r="A106" s="249" t="str">
        <f t="shared" ref="A106:D106" si="106">A105</f>
        <v>Don't</v>
      </c>
      <c r="B106" s="314" t="str">
        <f t="shared" si="106"/>
        <v>CHN</v>
      </c>
      <c r="C106">
        <f t="shared" si="106"/>
        <v>0</v>
      </c>
      <c r="D106" t="str">
        <f t="shared" si="106"/>
        <v>IMP</v>
      </c>
      <c r="E106" s="315" t="s">
        <v>683</v>
      </c>
      <c r="F106" s="337">
        <f>'Imp-Exp6-CHN'!E$114</f>
        <v>0</v>
      </c>
      <c r="G106" s="243">
        <f>'Imp-Exp6-CHN'!F$114</f>
        <v>0</v>
      </c>
      <c r="H106" s="243">
        <f>'Imp-Exp6-CHN'!G$114</f>
        <v>0</v>
      </c>
      <c r="I106" s="243">
        <f>'Imp-Exp6-CHN'!H$114</f>
        <v>0</v>
      </c>
      <c r="J106" s="243">
        <f>'Imp-Exp6-CHN'!I$114</f>
        <v>0</v>
      </c>
      <c r="K106" s="243">
        <f>'Imp-Exp6-CHN'!J$114</f>
        <v>0</v>
      </c>
      <c r="L106" s="243">
        <f>'Imp-Exp6-CHN'!K$114</f>
        <v>0</v>
      </c>
      <c r="M106" s="243">
        <f>'Imp-Exp6-CHN'!L$114</f>
        <v>0</v>
      </c>
      <c r="N106" s="337">
        <f>'Imp-Exp6-CHN'!E$115/1000</f>
        <v>0</v>
      </c>
      <c r="O106" s="243">
        <f>'Imp-Exp6-CHN'!F$115/1000</f>
        <v>0</v>
      </c>
      <c r="P106" s="243">
        <f>'Imp-Exp6-CHN'!G$115/1000</f>
        <v>0</v>
      </c>
      <c r="Q106" s="243">
        <f>'Imp-Exp6-CHN'!H$115/1000</f>
        <v>0</v>
      </c>
      <c r="R106" s="243">
        <f>'Imp-Exp6-CHN'!I$115/1000</f>
        <v>0</v>
      </c>
      <c r="S106" s="243">
        <f>'Imp-Exp6-CHN'!J$115/1000</f>
        <v>0</v>
      </c>
      <c r="T106" s="243">
        <f>'Imp-Exp6-CHN'!K$115/1000</f>
        <v>0</v>
      </c>
      <c r="U106" s="243">
        <f>'Imp-Exp6-CHN'!L$115/1000</f>
        <v>0</v>
      </c>
      <c r="V106" s="338">
        <f t="shared" si="103"/>
        <v>0</v>
      </c>
      <c r="W106" s="339">
        <f t="shared" si="60"/>
        <v>0</v>
      </c>
      <c r="X106" s="339">
        <f t="shared" si="61"/>
        <v>0</v>
      </c>
      <c r="Y106" s="339">
        <f t="shared" si="62"/>
        <v>0</v>
      </c>
      <c r="Z106" s="339">
        <f t="shared" si="63"/>
        <v>0</v>
      </c>
      <c r="AA106" s="339">
        <f t="shared" si="64"/>
        <v>0</v>
      </c>
      <c r="AB106" s="339">
        <f t="shared" si="65"/>
        <v>0</v>
      </c>
      <c r="AC106" s="340">
        <f t="shared" si="66"/>
        <v>0</v>
      </c>
    </row>
    <row r="107" spans="1:29" x14ac:dyDescent="0.25">
      <c r="A107" s="249" t="str">
        <f t="shared" ref="A107:D107" si="107">A106</f>
        <v>Don't</v>
      </c>
      <c r="B107" s="314" t="str">
        <f t="shared" si="107"/>
        <v>CHN</v>
      </c>
      <c r="C107">
        <f t="shared" si="107"/>
        <v>0</v>
      </c>
      <c r="D107" t="str">
        <f t="shared" si="107"/>
        <v>IMP</v>
      </c>
      <c r="E107" s="315" t="s">
        <v>684</v>
      </c>
      <c r="F107" s="337">
        <f>'Imp-Exp6-CHN'!E$119</f>
        <v>0</v>
      </c>
      <c r="G107" s="243">
        <f>'Imp-Exp6-CHN'!F$119</f>
        <v>0</v>
      </c>
      <c r="H107" s="243">
        <f>'Imp-Exp6-CHN'!G$119</f>
        <v>0</v>
      </c>
      <c r="I107" s="243">
        <f>'Imp-Exp6-CHN'!H$119</f>
        <v>0</v>
      </c>
      <c r="J107" s="243">
        <f>'Imp-Exp6-CHN'!I$119</f>
        <v>0</v>
      </c>
      <c r="K107" s="243">
        <f>'Imp-Exp6-CHN'!J$119</f>
        <v>0</v>
      </c>
      <c r="L107" s="243">
        <f>'Imp-Exp6-CHN'!K$119</f>
        <v>0</v>
      </c>
      <c r="M107" s="243">
        <f>'Imp-Exp6-CHN'!L$119</f>
        <v>0</v>
      </c>
      <c r="N107" s="337">
        <f>'Imp-Exp6-CHN'!E$120/1000</f>
        <v>0</v>
      </c>
      <c r="O107" s="243">
        <f>'Imp-Exp6-CHN'!F$120/1000</f>
        <v>0</v>
      </c>
      <c r="P107" s="243">
        <f>'Imp-Exp6-CHN'!G$120/1000</f>
        <v>0</v>
      </c>
      <c r="Q107" s="243">
        <f>'Imp-Exp6-CHN'!H$120/1000</f>
        <v>0</v>
      </c>
      <c r="R107" s="243">
        <f>'Imp-Exp6-CHN'!I$120/1000</f>
        <v>0</v>
      </c>
      <c r="S107" s="243">
        <f>'Imp-Exp6-CHN'!J$120/1000</f>
        <v>0</v>
      </c>
      <c r="T107" s="243">
        <f>'Imp-Exp6-CHN'!K$120/1000</f>
        <v>0</v>
      </c>
      <c r="U107" s="243">
        <f>'Imp-Exp6-CHN'!L$120/1000</f>
        <v>0</v>
      </c>
      <c r="V107" s="338">
        <f t="shared" si="103"/>
        <v>0</v>
      </c>
      <c r="W107" s="339">
        <f t="shared" si="60"/>
        <v>0</v>
      </c>
      <c r="X107" s="339">
        <f t="shared" si="61"/>
        <v>0</v>
      </c>
      <c r="Y107" s="339">
        <f t="shared" si="62"/>
        <v>0</v>
      </c>
      <c r="Z107" s="339">
        <f t="shared" si="63"/>
        <v>0</v>
      </c>
      <c r="AA107" s="339">
        <f t="shared" si="64"/>
        <v>0</v>
      </c>
      <c r="AB107" s="339">
        <f t="shared" si="65"/>
        <v>0</v>
      </c>
      <c r="AC107" s="340">
        <f t="shared" si="66"/>
        <v>0</v>
      </c>
    </row>
    <row r="108" spans="1:29" x14ac:dyDescent="0.25">
      <c r="A108" s="249" t="str">
        <f t="shared" ref="A108:D108" si="108">A107</f>
        <v>Don't</v>
      </c>
      <c r="B108" s="314" t="str">
        <f t="shared" si="108"/>
        <v>CHN</v>
      </c>
      <c r="C108">
        <f t="shared" si="108"/>
        <v>0</v>
      </c>
      <c r="D108" t="str">
        <f t="shared" si="108"/>
        <v>IMP</v>
      </c>
      <c r="E108" s="315" t="s">
        <v>685</v>
      </c>
      <c r="F108" s="337">
        <f>'Imp-Exp6-CHN'!E$124</f>
        <v>0</v>
      </c>
      <c r="G108" s="243">
        <f>'Imp-Exp6-CHN'!F$124</f>
        <v>0</v>
      </c>
      <c r="H108" s="243">
        <f>'Imp-Exp6-CHN'!G$124</f>
        <v>0</v>
      </c>
      <c r="I108" s="243">
        <f>'Imp-Exp6-CHN'!H$124</f>
        <v>0</v>
      </c>
      <c r="J108" s="243">
        <f>'Imp-Exp6-CHN'!I$124</f>
        <v>0</v>
      </c>
      <c r="K108" s="243">
        <f>'Imp-Exp6-CHN'!J$124</f>
        <v>0</v>
      </c>
      <c r="L108" s="243">
        <f>'Imp-Exp6-CHN'!K$124</f>
        <v>0</v>
      </c>
      <c r="M108" s="243">
        <f>'Imp-Exp6-CHN'!L$124</f>
        <v>0</v>
      </c>
      <c r="N108" s="337">
        <f>'Imp-Exp6-CHN'!E$125/1000</f>
        <v>0</v>
      </c>
      <c r="O108" s="243">
        <f>'Imp-Exp6-CHN'!F$125/1000</f>
        <v>0</v>
      </c>
      <c r="P108" s="243">
        <f>'Imp-Exp6-CHN'!G$125/1000</f>
        <v>0</v>
      </c>
      <c r="Q108" s="243">
        <f>'Imp-Exp6-CHN'!H$125/1000</f>
        <v>0</v>
      </c>
      <c r="R108" s="243">
        <f>'Imp-Exp6-CHN'!I$125/1000</f>
        <v>0</v>
      </c>
      <c r="S108" s="243">
        <f>'Imp-Exp6-CHN'!J$125/1000</f>
        <v>0</v>
      </c>
      <c r="T108" s="243">
        <f>'Imp-Exp6-CHN'!K$125/1000</f>
        <v>0</v>
      </c>
      <c r="U108" s="243">
        <f>'Imp-Exp6-CHN'!L$125/1000</f>
        <v>0</v>
      </c>
      <c r="V108" s="338">
        <f t="shared" si="103"/>
        <v>0</v>
      </c>
      <c r="W108" s="339">
        <f t="shared" si="60"/>
        <v>0</v>
      </c>
      <c r="X108" s="339">
        <f t="shared" si="61"/>
        <v>0</v>
      </c>
      <c r="Y108" s="339">
        <f t="shared" si="62"/>
        <v>0</v>
      </c>
      <c r="Z108" s="339">
        <f t="shared" si="63"/>
        <v>0</v>
      </c>
      <c r="AA108" s="339">
        <f t="shared" si="64"/>
        <v>0</v>
      </c>
      <c r="AB108" s="339">
        <f t="shared" si="65"/>
        <v>0</v>
      </c>
      <c r="AC108" s="340">
        <f t="shared" si="66"/>
        <v>0</v>
      </c>
    </row>
    <row r="109" spans="1:29" x14ac:dyDescent="0.25">
      <c r="A109" s="249" t="str">
        <f t="shared" ref="A109:D109" si="109">A108</f>
        <v>Don't</v>
      </c>
      <c r="B109" s="314" t="str">
        <f t="shared" si="109"/>
        <v>CHN</v>
      </c>
      <c r="C109">
        <f t="shared" si="109"/>
        <v>0</v>
      </c>
      <c r="D109" t="str">
        <f t="shared" si="109"/>
        <v>IMP</v>
      </c>
      <c r="E109" s="315" t="s">
        <v>686</v>
      </c>
      <c r="F109" s="337">
        <f>'Imp-Exp6-CHN'!E$129</f>
        <v>0</v>
      </c>
      <c r="G109" s="243">
        <f>'Imp-Exp6-CHN'!F$129</f>
        <v>0</v>
      </c>
      <c r="H109" s="243">
        <f>'Imp-Exp6-CHN'!G$129</f>
        <v>0</v>
      </c>
      <c r="I109" s="243">
        <f>'Imp-Exp6-CHN'!H$129</f>
        <v>0</v>
      </c>
      <c r="J109" s="243">
        <f>'Imp-Exp6-CHN'!I$129</f>
        <v>0</v>
      </c>
      <c r="K109" s="243">
        <f>'Imp-Exp6-CHN'!J$129</f>
        <v>0</v>
      </c>
      <c r="L109" s="243">
        <f>'Imp-Exp6-CHN'!K$129</f>
        <v>0</v>
      </c>
      <c r="M109" s="243">
        <f>'Imp-Exp6-CHN'!L$129</f>
        <v>0</v>
      </c>
      <c r="N109" s="337">
        <f>'Imp-Exp6-CHN'!E$130/1000</f>
        <v>0</v>
      </c>
      <c r="O109" s="243">
        <f>'Imp-Exp6-CHN'!F$130/1000</f>
        <v>0</v>
      </c>
      <c r="P109" s="243">
        <f>'Imp-Exp6-CHN'!G$130/1000</f>
        <v>0</v>
      </c>
      <c r="Q109" s="243">
        <f>'Imp-Exp6-CHN'!H$130/1000</f>
        <v>0</v>
      </c>
      <c r="R109" s="243">
        <f>'Imp-Exp6-CHN'!I$130/1000</f>
        <v>0</v>
      </c>
      <c r="S109" s="243">
        <f>'Imp-Exp6-CHN'!J$130/1000</f>
        <v>0</v>
      </c>
      <c r="T109" s="243">
        <f>'Imp-Exp6-CHN'!K$130/1000</f>
        <v>0</v>
      </c>
      <c r="U109" s="243">
        <f>'Imp-Exp6-CHN'!L$130/1000</f>
        <v>0</v>
      </c>
      <c r="V109" s="338">
        <f t="shared" si="103"/>
        <v>0</v>
      </c>
      <c r="W109" s="339">
        <f t="shared" si="60"/>
        <v>0</v>
      </c>
      <c r="X109" s="339">
        <f t="shared" si="61"/>
        <v>0</v>
      </c>
      <c r="Y109" s="339">
        <f t="shared" si="62"/>
        <v>0</v>
      </c>
      <c r="Z109" s="339">
        <f t="shared" si="63"/>
        <v>0</v>
      </c>
      <c r="AA109" s="339">
        <f t="shared" si="64"/>
        <v>0</v>
      </c>
      <c r="AB109" s="339">
        <f t="shared" si="65"/>
        <v>0</v>
      </c>
      <c r="AC109" s="340">
        <f t="shared" si="66"/>
        <v>0</v>
      </c>
    </row>
    <row r="110" spans="1:29" x14ac:dyDescent="0.25">
      <c r="A110" s="249" t="str">
        <f t="shared" ref="A110:D110" si="110">A109</f>
        <v>Don't</v>
      </c>
      <c r="B110" s="314" t="str">
        <f t="shared" si="110"/>
        <v>CHN</v>
      </c>
      <c r="C110">
        <f t="shared" si="110"/>
        <v>0</v>
      </c>
      <c r="D110" t="str">
        <f t="shared" si="110"/>
        <v>IMP</v>
      </c>
      <c r="E110" s="315" t="s">
        <v>687</v>
      </c>
      <c r="F110" s="337">
        <f>'Imp-Exp6-CHN'!E$134</f>
        <v>0</v>
      </c>
      <c r="G110" s="243">
        <f>'Imp-Exp6-CHN'!F$134</f>
        <v>0</v>
      </c>
      <c r="H110" s="243">
        <f>'Imp-Exp6-CHN'!G$134</f>
        <v>0</v>
      </c>
      <c r="I110" s="243">
        <f>'Imp-Exp6-CHN'!H$134</f>
        <v>0</v>
      </c>
      <c r="J110" s="243">
        <f>'Imp-Exp6-CHN'!I$134</f>
        <v>0</v>
      </c>
      <c r="K110" s="243">
        <f>'Imp-Exp6-CHN'!J$134</f>
        <v>0</v>
      </c>
      <c r="L110" s="243">
        <f>'Imp-Exp6-CHN'!K$134</f>
        <v>0</v>
      </c>
      <c r="M110" s="243">
        <f>'Imp-Exp6-CHN'!L$134</f>
        <v>0</v>
      </c>
      <c r="N110" s="337">
        <f>'Imp-Exp6-CHN'!E$135/1000</f>
        <v>0</v>
      </c>
      <c r="O110" s="243">
        <f>'Imp-Exp6-CHN'!F$135/1000</f>
        <v>0</v>
      </c>
      <c r="P110" s="243">
        <f>'Imp-Exp6-CHN'!G$135/1000</f>
        <v>0</v>
      </c>
      <c r="Q110" s="243">
        <f>'Imp-Exp6-CHN'!H$135/1000</f>
        <v>0</v>
      </c>
      <c r="R110" s="243">
        <f>'Imp-Exp6-CHN'!I$135/1000</f>
        <v>0</v>
      </c>
      <c r="S110" s="243">
        <f>'Imp-Exp6-CHN'!J$135/1000</f>
        <v>0</v>
      </c>
      <c r="T110" s="243">
        <f>'Imp-Exp6-CHN'!K$135/1000</f>
        <v>0</v>
      </c>
      <c r="U110" s="243">
        <f>'Imp-Exp6-CHN'!L$135/1000</f>
        <v>0</v>
      </c>
      <c r="V110" s="338">
        <f t="shared" si="103"/>
        <v>0</v>
      </c>
      <c r="W110" s="339">
        <f t="shared" si="60"/>
        <v>0</v>
      </c>
      <c r="X110" s="339">
        <f t="shared" si="61"/>
        <v>0</v>
      </c>
      <c r="Y110" s="339">
        <f t="shared" si="62"/>
        <v>0</v>
      </c>
      <c r="Z110" s="339">
        <f t="shared" si="63"/>
        <v>0</v>
      </c>
      <c r="AA110" s="339">
        <f t="shared" si="64"/>
        <v>0</v>
      </c>
      <c r="AB110" s="339">
        <f t="shared" si="65"/>
        <v>0</v>
      </c>
      <c r="AC110" s="340">
        <f t="shared" si="66"/>
        <v>0</v>
      </c>
    </row>
    <row r="111" spans="1:29" x14ac:dyDescent="0.25">
      <c r="A111" s="249" t="str">
        <f t="shared" ref="A111:C111" si="111">A110</f>
        <v>Don't</v>
      </c>
      <c r="B111" s="314" t="str">
        <f t="shared" si="111"/>
        <v>CHN</v>
      </c>
      <c r="C111">
        <f t="shared" si="111"/>
        <v>0</v>
      </c>
      <c r="D111" t="s">
        <v>688</v>
      </c>
      <c r="E111" s="315" t="str">
        <f t="shared" ref="E111:E119" si="112">E102</f>
        <v>BMP 1</v>
      </c>
      <c r="F111" s="337">
        <f>'Imp-Exp6-CHN'!E$161</f>
        <v>0</v>
      </c>
      <c r="G111" s="243">
        <f>'Imp-Exp6-CHN'!F$161</f>
        <v>0</v>
      </c>
      <c r="H111" s="243">
        <f>'Imp-Exp6-CHN'!G$161</f>
        <v>0</v>
      </c>
      <c r="I111" s="243">
        <f>'Imp-Exp6-CHN'!H$161</f>
        <v>0</v>
      </c>
      <c r="J111" s="243">
        <f>'Imp-Exp6-CHN'!I$161</f>
        <v>0</v>
      </c>
      <c r="K111" s="243">
        <f>'Imp-Exp6-CHN'!J$161</f>
        <v>0</v>
      </c>
      <c r="L111" s="243">
        <f>'Imp-Exp6-CHN'!K$161</f>
        <v>0</v>
      </c>
      <c r="M111" s="243">
        <f>'Imp-Exp6-CHN'!L$161</f>
        <v>0</v>
      </c>
      <c r="N111" s="337">
        <f>'Imp-Exp6-CHN'!E$162/1000</f>
        <v>0</v>
      </c>
      <c r="O111" s="243">
        <f>'Imp-Exp6-CHN'!F$162/1000</f>
        <v>0</v>
      </c>
      <c r="P111" s="243">
        <f>'Imp-Exp6-CHN'!G$162/1000</f>
        <v>0</v>
      </c>
      <c r="Q111" s="243">
        <f>'Imp-Exp6-CHN'!H$162/1000</f>
        <v>0</v>
      </c>
      <c r="R111" s="243">
        <f>'Imp-Exp6-CHN'!I$162/1000</f>
        <v>0</v>
      </c>
      <c r="S111" s="243">
        <f>'Imp-Exp6-CHN'!J$162/1000</f>
        <v>0</v>
      </c>
      <c r="T111" s="243">
        <f>'Imp-Exp6-CHN'!K$162/1000</f>
        <v>0</v>
      </c>
      <c r="U111" s="243">
        <f>'Imp-Exp6-CHN'!L$162/1000</f>
        <v>0</v>
      </c>
      <c r="V111" s="338">
        <f t="shared" si="103"/>
        <v>0</v>
      </c>
      <c r="W111" s="339">
        <f t="shared" si="60"/>
        <v>0</v>
      </c>
      <c r="X111" s="339">
        <f t="shared" si="61"/>
        <v>0</v>
      </c>
      <c r="Y111" s="339">
        <f t="shared" si="62"/>
        <v>0</v>
      </c>
      <c r="Z111" s="339">
        <f t="shared" si="63"/>
        <v>0</v>
      </c>
      <c r="AA111" s="339">
        <f t="shared" si="64"/>
        <v>0</v>
      </c>
      <c r="AB111" s="339">
        <f t="shared" si="65"/>
        <v>0</v>
      </c>
      <c r="AC111" s="340">
        <f t="shared" si="66"/>
        <v>0</v>
      </c>
    </row>
    <row r="112" spans="1:29" x14ac:dyDescent="0.25">
      <c r="A112" s="249" t="str">
        <f t="shared" ref="A112:C112" si="113">A111</f>
        <v>Don't</v>
      </c>
      <c r="B112" s="314" t="str">
        <f t="shared" si="113"/>
        <v>CHN</v>
      </c>
      <c r="C112">
        <f t="shared" si="113"/>
        <v>0</v>
      </c>
      <c r="D112" t="str">
        <f>D111</f>
        <v>IMP SLS</v>
      </c>
      <c r="E112" s="315" t="str">
        <f t="shared" si="112"/>
        <v>BMP 2</v>
      </c>
      <c r="F112" s="337">
        <f>'Imp-Exp6-CHN'!E$166</f>
        <v>0</v>
      </c>
      <c r="G112" s="243">
        <f>'Imp-Exp6-CHN'!F$166</f>
        <v>0</v>
      </c>
      <c r="H112" s="243">
        <f>'Imp-Exp6-CHN'!G$166</f>
        <v>0</v>
      </c>
      <c r="I112" s="243">
        <f>'Imp-Exp6-CHN'!H$166</f>
        <v>0</v>
      </c>
      <c r="J112" s="243">
        <f>'Imp-Exp6-CHN'!I$166</f>
        <v>0</v>
      </c>
      <c r="K112" s="243">
        <f>'Imp-Exp6-CHN'!J$166</f>
        <v>0</v>
      </c>
      <c r="L112" s="243">
        <f>'Imp-Exp6-CHN'!K$166</f>
        <v>0</v>
      </c>
      <c r="M112" s="243">
        <f>'Imp-Exp6-CHN'!L$166</f>
        <v>0</v>
      </c>
      <c r="N112" s="337">
        <f>'Imp-Exp6-CHN'!E$167/1000</f>
        <v>0</v>
      </c>
      <c r="O112" s="243">
        <f>'Imp-Exp6-CHN'!F$167/1000</f>
        <v>0</v>
      </c>
      <c r="P112" s="243">
        <f>'Imp-Exp6-CHN'!G$167/1000</f>
        <v>0</v>
      </c>
      <c r="Q112" s="243">
        <f>'Imp-Exp6-CHN'!H$167/1000</f>
        <v>0</v>
      </c>
      <c r="R112" s="243">
        <f>'Imp-Exp6-CHN'!I$167/1000</f>
        <v>0</v>
      </c>
      <c r="S112" s="243">
        <f>'Imp-Exp6-CHN'!J$167/1000</f>
        <v>0</v>
      </c>
      <c r="T112" s="243">
        <f>'Imp-Exp6-CHN'!K$167/1000</f>
        <v>0</v>
      </c>
      <c r="U112" s="243">
        <f>'Imp-Exp6-CHN'!L$167/1000</f>
        <v>0</v>
      </c>
      <c r="V112" s="338">
        <f t="shared" si="103"/>
        <v>0</v>
      </c>
      <c r="W112" s="339">
        <f t="shared" si="60"/>
        <v>0</v>
      </c>
      <c r="X112" s="339">
        <f t="shared" si="61"/>
        <v>0</v>
      </c>
      <c r="Y112" s="339">
        <f t="shared" si="62"/>
        <v>0</v>
      </c>
      <c r="Z112" s="339">
        <f t="shared" si="63"/>
        <v>0</v>
      </c>
      <c r="AA112" s="339">
        <f t="shared" si="64"/>
        <v>0</v>
      </c>
      <c r="AB112" s="339">
        <f t="shared" si="65"/>
        <v>0</v>
      </c>
      <c r="AC112" s="340">
        <f t="shared" si="66"/>
        <v>0</v>
      </c>
    </row>
    <row r="113" spans="1:29" x14ac:dyDescent="0.25">
      <c r="A113" s="249" t="str">
        <f t="shared" ref="A113:D113" si="114">A112</f>
        <v>Don't</v>
      </c>
      <c r="B113" s="314" t="str">
        <f t="shared" si="114"/>
        <v>CHN</v>
      </c>
      <c r="C113">
        <f t="shared" si="114"/>
        <v>0</v>
      </c>
      <c r="D113" t="str">
        <f t="shared" si="114"/>
        <v>IMP SLS</v>
      </c>
      <c r="E113" s="315" t="str">
        <f t="shared" si="112"/>
        <v>BMP 3</v>
      </c>
      <c r="F113" s="337">
        <f>'Imp-Exp6-CHN'!E$171</f>
        <v>0</v>
      </c>
      <c r="G113" s="243">
        <f>'Imp-Exp6-CHN'!F$171</f>
        <v>0</v>
      </c>
      <c r="H113" s="243">
        <f>'Imp-Exp6-CHN'!G$171</f>
        <v>0</v>
      </c>
      <c r="I113" s="243">
        <f>'Imp-Exp6-CHN'!H$171</f>
        <v>0</v>
      </c>
      <c r="J113" s="243">
        <f>'Imp-Exp6-CHN'!I$171</f>
        <v>0</v>
      </c>
      <c r="K113" s="243">
        <f>'Imp-Exp6-CHN'!J$171</f>
        <v>0</v>
      </c>
      <c r="L113" s="243">
        <f>'Imp-Exp6-CHN'!K$171</f>
        <v>0</v>
      </c>
      <c r="M113" s="243">
        <f>'Imp-Exp6-CHN'!L$171</f>
        <v>0</v>
      </c>
      <c r="N113" s="337">
        <f>'Imp-Exp6-CHN'!E$172/1000</f>
        <v>0</v>
      </c>
      <c r="O113" s="243">
        <f>'Imp-Exp6-CHN'!F$172/1000</f>
        <v>0</v>
      </c>
      <c r="P113" s="243">
        <f>'Imp-Exp6-CHN'!G$172/1000</f>
        <v>0</v>
      </c>
      <c r="Q113" s="243">
        <f>'Imp-Exp6-CHN'!H$172/1000</f>
        <v>0</v>
      </c>
      <c r="R113" s="243">
        <f>'Imp-Exp6-CHN'!I$172/1000</f>
        <v>0</v>
      </c>
      <c r="S113" s="243">
        <f>'Imp-Exp6-CHN'!J$172/1000</f>
        <v>0</v>
      </c>
      <c r="T113" s="243">
        <f>'Imp-Exp6-CHN'!K$172/1000</f>
        <v>0</v>
      </c>
      <c r="U113" s="243">
        <f>'Imp-Exp6-CHN'!L$172/1000</f>
        <v>0</v>
      </c>
      <c r="V113" s="338">
        <f t="shared" si="103"/>
        <v>0</v>
      </c>
      <c r="W113" s="339">
        <f t="shared" si="60"/>
        <v>0</v>
      </c>
      <c r="X113" s="339">
        <f t="shared" si="61"/>
        <v>0</v>
      </c>
      <c r="Y113" s="339">
        <f t="shared" si="62"/>
        <v>0</v>
      </c>
      <c r="Z113" s="339">
        <f t="shared" si="63"/>
        <v>0</v>
      </c>
      <c r="AA113" s="339">
        <f t="shared" si="64"/>
        <v>0</v>
      </c>
      <c r="AB113" s="339">
        <f t="shared" si="65"/>
        <v>0</v>
      </c>
      <c r="AC113" s="340">
        <f t="shared" si="66"/>
        <v>0</v>
      </c>
    </row>
    <row r="114" spans="1:29" x14ac:dyDescent="0.25">
      <c r="A114" s="249" t="str">
        <f t="shared" ref="A114:D114" si="115">A113</f>
        <v>Don't</v>
      </c>
      <c r="B114" s="314" t="str">
        <f t="shared" si="115"/>
        <v>CHN</v>
      </c>
      <c r="C114">
        <f t="shared" si="115"/>
        <v>0</v>
      </c>
      <c r="D114" t="str">
        <f t="shared" si="115"/>
        <v>IMP SLS</v>
      </c>
      <c r="E114" s="315" t="str">
        <f t="shared" si="112"/>
        <v>BMP 4</v>
      </c>
      <c r="F114" s="337">
        <f>'Imp-Exp6-CHN'!E$176</f>
        <v>0</v>
      </c>
      <c r="G114" s="243">
        <f>'Imp-Exp6-CHN'!F$176</f>
        <v>0</v>
      </c>
      <c r="H114" s="243">
        <f>'Imp-Exp6-CHN'!G$176</f>
        <v>0</v>
      </c>
      <c r="I114" s="243">
        <f>'Imp-Exp6-CHN'!H$176</f>
        <v>0</v>
      </c>
      <c r="J114" s="243">
        <f>'Imp-Exp6-CHN'!I$176</f>
        <v>0</v>
      </c>
      <c r="K114" s="243">
        <f>'Imp-Exp6-CHN'!J$176</f>
        <v>0</v>
      </c>
      <c r="L114" s="243">
        <f>'Imp-Exp6-CHN'!K$176</f>
        <v>0</v>
      </c>
      <c r="M114" s="243">
        <f>'Imp-Exp6-CHN'!L$176</f>
        <v>0</v>
      </c>
      <c r="N114" s="337">
        <f>'Imp-Exp6-CHN'!E$177/1000</f>
        <v>0</v>
      </c>
      <c r="O114" s="243">
        <f>'Imp-Exp6-CHN'!F$177/1000</f>
        <v>0</v>
      </c>
      <c r="P114" s="243">
        <f>'Imp-Exp6-CHN'!G$177/1000</f>
        <v>0</v>
      </c>
      <c r="Q114" s="243">
        <f>'Imp-Exp6-CHN'!H$177/1000</f>
        <v>0</v>
      </c>
      <c r="R114" s="243">
        <f>'Imp-Exp6-CHN'!I$177/1000</f>
        <v>0</v>
      </c>
      <c r="S114" s="243">
        <f>'Imp-Exp6-CHN'!J$177/1000</f>
        <v>0</v>
      </c>
      <c r="T114" s="243">
        <f>'Imp-Exp6-CHN'!K$177/1000</f>
        <v>0</v>
      </c>
      <c r="U114" s="243">
        <f>'Imp-Exp6-CHN'!L$177/1000</f>
        <v>0</v>
      </c>
      <c r="V114" s="338">
        <f t="shared" si="103"/>
        <v>0</v>
      </c>
      <c r="W114" s="339">
        <f t="shared" si="60"/>
        <v>0</v>
      </c>
      <c r="X114" s="339">
        <f t="shared" si="61"/>
        <v>0</v>
      </c>
      <c r="Y114" s="339">
        <f t="shared" si="62"/>
        <v>0</v>
      </c>
      <c r="Z114" s="339">
        <f t="shared" si="63"/>
        <v>0</v>
      </c>
      <c r="AA114" s="339">
        <f t="shared" si="64"/>
        <v>0</v>
      </c>
      <c r="AB114" s="339">
        <f t="shared" si="65"/>
        <v>0</v>
      </c>
      <c r="AC114" s="340">
        <f t="shared" si="66"/>
        <v>0</v>
      </c>
    </row>
    <row r="115" spans="1:29" x14ac:dyDescent="0.25">
      <c r="A115" s="249" t="str">
        <f t="shared" ref="A115:D115" si="116">A114</f>
        <v>Don't</v>
      </c>
      <c r="B115" s="314" t="str">
        <f t="shared" si="116"/>
        <v>CHN</v>
      </c>
      <c r="C115">
        <f t="shared" si="116"/>
        <v>0</v>
      </c>
      <c r="D115" t="str">
        <f t="shared" si="116"/>
        <v>IMP SLS</v>
      </c>
      <c r="E115" s="315" t="str">
        <f t="shared" si="112"/>
        <v>BMP 5</v>
      </c>
      <c r="F115" s="337">
        <f>'Imp-Exp6-CHN'!E$181</f>
        <v>0</v>
      </c>
      <c r="G115" s="243">
        <f>'Imp-Exp6-CHN'!F$181</f>
        <v>0</v>
      </c>
      <c r="H115" s="243">
        <f>'Imp-Exp6-CHN'!G$181</f>
        <v>0</v>
      </c>
      <c r="I115" s="243">
        <f>'Imp-Exp6-CHN'!H$181</f>
        <v>0</v>
      </c>
      <c r="J115" s="243">
        <f>'Imp-Exp6-CHN'!I$181</f>
        <v>0</v>
      </c>
      <c r="K115" s="243">
        <f>'Imp-Exp6-CHN'!J$181</f>
        <v>0</v>
      </c>
      <c r="L115" s="243">
        <f>'Imp-Exp6-CHN'!K$181</f>
        <v>0</v>
      </c>
      <c r="M115" s="243">
        <f>'Imp-Exp6-CHN'!L$181</f>
        <v>0</v>
      </c>
      <c r="N115" s="337">
        <f>'Imp-Exp6-CHN'!E$182/1000</f>
        <v>0</v>
      </c>
      <c r="O115" s="243">
        <f>'Imp-Exp6-CHN'!F$182/1000</f>
        <v>0</v>
      </c>
      <c r="P115" s="243">
        <f>'Imp-Exp6-CHN'!G$182/1000</f>
        <v>0</v>
      </c>
      <c r="Q115" s="243">
        <f>'Imp-Exp6-CHN'!H$182/1000</f>
        <v>0</v>
      </c>
      <c r="R115" s="243">
        <f>'Imp-Exp6-CHN'!I$182/1000</f>
        <v>0</v>
      </c>
      <c r="S115" s="243">
        <f>'Imp-Exp6-CHN'!J$182/1000</f>
        <v>0</v>
      </c>
      <c r="T115" s="243">
        <f>'Imp-Exp6-CHN'!K$182/1000</f>
        <v>0</v>
      </c>
      <c r="U115" s="243">
        <f>'Imp-Exp6-CHN'!L$182/1000</f>
        <v>0</v>
      </c>
      <c r="V115" s="338">
        <f t="shared" si="103"/>
        <v>0</v>
      </c>
      <c r="W115" s="339">
        <f t="shared" si="60"/>
        <v>0</v>
      </c>
      <c r="X115" s="339">
        <f t="shared" si="61"/>
        <v>0</v>
      </c>
      <c r="Y115" s="339">
        <f t="shared" si="62"/>
        <v>0</v>
      </c>
      <c r="Z115" s="339">
        <f t="shared" si="63"/>
        <v>0</v>
      </c>
      <c r="AA115" s="339">
        <f t="shared" si="64"/>
        <v>0</v>
      </c>
      <c r="AB115" s="339">
        <f t="shared" si="65"/>
        <v>0</v>
      </c>
      <c r="AC115" s="340">
        <f t="shared" si="66"/>
        <v>0</v>
      </c>
    </row>
    <row r="116" spans="1:29" x14ac:dyDescent="0.25">
      <c r="A116" s="249" t="str">
        <f t="shared" ref="A116:D116" si="117">A115</f>
        <v>Don't</v>
      </c>
      <c r="B116" s="314" t="str">
        <f t="shared" si="117"/>
        <v>CHN</v>
      </c>
      <c r="C116">
        <f t="shared" si="117"/>
        <v>0</v>
      </c>
      <c r="D116" t="str">
        <f t="shared" si="117"/>
        <v>IMP SLS</v>
      </c>
      <c r="E116" s="315" t="str">
        <f t="shared" si="112"/>
        <v>BMP 6</v>
      </c>
      <c r="F116" s="337">
        <f>'Imp-Exp6-CHN'!E$186</f>
        <v>0</v>
      </c>
      <c r="G116" s="243">
        <f>'Imp-Exp6-CHN'!F$186</f>
        <v>0</v>
      </c>
      <c r="H116" s="243">
        <f>'Imp-Exp6-CHN'!G$186</f>
        <v>0</v>
      </c>
      <c r="I116" s="243">
        <f>'Imp-Exp6-CHN'!H$186</f>
        <v>0</v>
      </c>
      <c r="J116" s="243">
        <f>'Imp-Exp6-CHN'!I$186</f>
        <v>0</v>
      </c>
      <c r="K116" s="243">
        <f>'Imp-Exp6-CHN'!J$186</f>
        <v>0</v>
      </c>
      <c r="L116" s="243">
        <f>'Imp-Exp6-CHN'!K$186</f>
        <v>0</v>
      </c>
      <c r="M116" s="243">
        <f>'Imp-Exp6-CHN'!L$186</f>
        <v>0</v>
      </c>
      <c r="N116" s="337">
        <f>'Imp-Exp6-CHN'!E$187/1000</f>
        <v>0</v>
      </c>
      <c r="O116" s="243">
        <f>'Imp-Exp6-CHN'!F$187/1000</f>
        <v>0</v>
      </c>
      <c r="P116" s="243">
        <f>'Imp-Exp6-CHN'!G$187/1000</f>
        <v>0</v>
      </c>
      <c r="Q116" s="243">
        <f>'Imp-Exp6-CHN'!H$187/1000</f>
        <v>0</v>
      </c>
      <c r="R116" s="243">
        <f>'Imp-Exp6-CHN'!I$187/1000</f>
        <v>0</v>
      </c>
      <c r="S116" s="243">
        <f>'Imp-Exp6-CHN'!J$187/1000</f>
        <v>0</v>
      </c>
      <c r="T116" s="243">
        <f>'Imp-Exp6-CHN'!K$187/1000</f>
        <v>0</v>
      </c>
      <c r="U116" s="243">
        <f>'Imp-Exp6-CHN'!L$187/1000</f>
        <v>0</v>
      </c>
      <c r="V116" s="338">
        <f t="shared" si="103"/>
        <v>0</v>
      </c>
      <c r="W116" s="339">
        <f t="shared" si="60"/>
        <v>0</v>
      </c>
      <c r="X116" s="339">
        <f t="shared" si="61"/>
        <v>0</v>
      </c>
      <c r="Y116" s="339">
        <f t="shared" si="62"/>
        <v>0</v>
      </c>
      <c r="Z116" s="339">
        <f t="shared" si="63"/>
        <v>0</v>
      </c>
      <c r="AA116" s="339">
        <f t="shared" si="64"/>
        <v>0</v>
      </c>
      <c r="AB116" s="339">
        <f t="shared" si="65"/>
        <v>0</v>
      </c>
      <c r="AC116" s="340">
        <f t="shared" si="66"/>
        <v>0</v>
      </c>
    </row>
    <row r="117" spans="1:29" x14ac:dyDescent="0.25">
      <c r="A117" s="249" t="str">
        <f t="shared" ref="A117:D117" si="118">A116</f>
        <v>Don't</v>
      </c>
      <c r="B117" s="314" t="str">
        <f t="shared" si="118"/>
        <v>CHN</v>
      </c>
      <c r="C117">
        <f t="shared" si="118"/>
        <v>0</v>
      </c>
      <c r="D117" t="str">
        <f t="shared" si="118"/>
        <v>IMP SLS</v>
      </c>
      <c r="E117" s="315" t="str">
        <f t="shared" si="112"/>
        <v>BMP 7</v>
      </c>
      <c r="F117" s="337">
        <f>'Imp-Exp6-CHN'!E$191</f>
        <v>0</v>
      </c>
      <c r="G117" s="243">
        <f>'Imp-Exp6-CHN'!F$191</f>
        <v>0</v>
      </c>
      <c r="H117" s="243">
        <f>'Imp-Exp6-CHN'!G$191</f>
        <v>0</v>
      </c>
      <c r="I117" s="243">
        <f>'Imp-Exp6-CHN'!H$191</f>
        <v>0</v>
      </c>
      <c r="J117" s="243">
        <f>'Imp-Exp6-CHN'!I$191</f>
        <v>0</v>
      </c>
      <c r="K117" s="243">
        <f>'Imp-Exp6-CHN'!J$191</f>
        <v>0</v>
      </c>
      <c r="L117" s="243">
        <f>'Imp-Exp6-CHN'!K$191</f>
        <v>0</v>
      </c>
      <c r="M117" s="243">
        <f>'Imp-Exp6-CHN'!L$191</f>
        <v>0</v>
      </c>
      <c r="N117" s="337">
        <f>'Imp-Exp6-CHN'!E$192/1000</f>
        <v>0</v>
      </c>
      <c r="O117" s="243">
        <f>'Imp-Exp6-CHN'!F$192/1000</f>
        <v>0</v>
      </c>
      <c r="P117" s="243">
        <f>'Imp-Exp6-CHN'!G$192/1000</f>
        <v>0</v>
      </c>
      <c r="Q117" s="243">
        <f>'Imp-Exp6-CHN'!H$192/1000</f>
        <v>0</v>
      </c>
      <c r="R117" s="243">
        <f>'Imp-Exp6-CHN'!I$192/1000</f>
        <v>0</v>
      </c>
      <c r="S117" s="243">
        <f>'Imp-Exp6-CHN'!J$192/1000</f>
        <v>0</v>
      </c>
      <c r="T117" s="243">
        <f>'Imp-Exp6-CHN'!K$192/1000</f>
        <v>0</v>
      </c>
      <c r="U117" s="243">
        <f>'Imp-Exp6-CHN'!L$192/1000</f>
        <v>0</v>
      </c>
      <c r="V117" s="338">
        <f t="shared" si="103"/>
        <v>0</v>
      </c>
      <c r="W117" s="339">
        <f t="shared" si="60"/>
        <v>0</v>
      </c>
      <c r="X117" s="339">
        <f t="shared" si="61"/>
        <v>0</v>
      </c>
      <c r="Y117" s="339">
        <f t="shared" si="62"/>
        <v>0</v>
      </c>
      <c r="Z117" s="339">
        <f t="shared" si="63"/>
        <v>0</v>
      </c>
      <c r="AA117" s="339">
        <f t="shared" si="64"/>
        <v>0</v>
      </c>
      <c r="AB117" s="339">
        <f t="shared" si="65"/>
        <v>0</v>
      </c>
      <c r="AC117" s="340">
        <f t="shared" si="66"/>
        <v>0</v>
      </c>
    </row>
    <row r="118" spans="1:29" x14ac:dyDescent="0.25">
      <c r="A118" s="249" t="str">
        <f t="shared" ref="A118:D118" si="119">A117</f>
        <v>Don't</v>
      </c>
      <c r="B118" s="314" t="str">
        <f t="shared" si="119"/>
        <v>CHN</v>
      </c>
      <c r="C118">
        <f t="shared" si="119"/>
        <v>0</v>
      </c>
      <c r="D118" t="str">
        <f t="shared" si="119"/>
        <v>IMP SLS</v>
      </c>
      <c r="E118" s="315" t="str">
        <f t="shared" si="112"/>
        <v>BMP 8</v>
      </c>
      <c r="F118" s="337">
        <f>'Imp-Exp6-CHN'!E$196</f>
        <v>0</v>
      </c>
      <c r="G118" s="243">
        <f>'Imp-Exp6-CHN'!F$196</f>
        <v>0</v>
      </c>
      <c r="H118" s="243">
        <f>'Imp-Exp6-CHN'!G$196</f>
        <v>0</v>
      </c>
      <c r="I118" s="243">
        <f>'Imp-Exp6-CHN'!H$196</f>
        <v>0</v>
      </c>
      <c r="J118" s="243">
        <f>'Imp-Exp6-CHN'!I$196</f>
        <v>0</v>
      </c>
      <c r="K118" s="243">
        <f>'Imp-Exp6-CHN'!J$196</f>
        <v>0</v>
      </c>
      <c r="L118" s="243">
        <f>'Imp-Exp6-CHN'!K$196</f>
        <v>0</v>
      </c>
      <c r="M118" s="243">
        <f>'Imp-Exp6-CHN'!L$196</f>
        <v>0</v>
      </c>
      <c r="N118" s="337">
        <f>'Imp-Exp6-CHN'!E$197/1000</f>
        <v>0</v>
      </c>
      <c r="O118" s="243">
        <f>'Imp-Exp6-CHN'!F$197/1000</f>
        <v>0</v>
      </c>
      <c r="P118" s="243">
        <f>'Imp-Exp6-CHN'!G$197/1000</f>
        <v>0</v>
      </c>
      <c r="Q118" s="243">
        <f>'Imp-Exp6-CHN'!H$197/1000</f>
        <v>0</v>
      </c>
      <c r="R118" s="243">
        <f>'Imp-Exp6-CHN'!I$197/1000</f>
        <v>0</v>
      </c>
      <c r="S118" s="243">
        <f>'Imp-Exp6-CHN'!J$197/1000</f>
        <v>0</v>
      </c>
      <c r="T118" s="243">
        <f>'Imp-Exp6-CHN'!K$197/1000</f>
        <v>0</v>
      </c>
      <c r="U118" s="243">
        <f>'Imp-Exp6-CHN'!L$197/1000</f>
        <v>0</v>
      </c>
      <c r="V118" s="338">
        <f t="shared" si="103"/>
        <v>0</v>
      </c>
      <c r="W118" s="339">
        <f t="shared" si="60"/>
        <v>0</v>
      </c>
      <c r="X118" s="339">
        <f t="shared" si="61"/>
        <v>0</v>
      </c>
      <c r="Y118" s="339">
        <f t="shared" si="62"/>
        <v>0</v>
      </c>
      <c r="Z118" s="339">
        <f t="shared" si="63"/>
        <v>0</v>
      </c>
      <c r="AA118" s="339">
        <f t="shared" si="64"/>
        <v>0</v>
      </c>
      <c r="AB118" s="339">
        <f t="shared" si="65"/>
        <v>0</v>
      </c>
      <c r="AC118" s="340">
        <f t="shared" si="66"/>
        <v>0</v>
      </c>
    </row>
    <row r="119" spans="1:29" ht="15.75" thickBot="1" x14ac:dyDescent="0.3">
      <c r="A119" s="249" t="str">
        <f t="shared" ref="A119:D119" si="120">A118</f>
        <v>Don't</v>
      </c>
      <c r="B119" s="314" t="str">
        <f t="shared" si="120"/>
        <v>CHN</v>
      </c>
      <c r="C119">
        <f t="shared" si="120"/>
        <v>0</v>
      </c>
      <c r="D119" t="str">
        <f t="shared" si="120"/>
        <v>IMP SLS</v>
      </c>
      <c r="E119" s="315" t="str">
        <f t="shared" si="112"/>
        <v>BMP 9</v>
      </c>
      <c r="F119" s="337">
        <f>'Imp-Exp6-CHN'!E$201</f>
        <v>0</v>
      </c>
      <c r="G119" s="243">
        <f>'Imp-Exp6-CHN'!F$201</f>
        <v>0</v>
      </c>
      <c r="H119" s="243">
        <f>'Imp-Exp6-CHN'!G$201</f>
        <v>0</v>
      </c>
      <c r="I119" s="243">
        <f>'Imp-Exp6-CHN'!H$201</f>
        <v>0</v>
      </c>
      <c r="J119" s="243">
        <f>'Imp-Exp6-CHN'!I$201</f>
        <v>0</v>
      </c>
      <c r="K119" s="243">
        <f>'Imp-Exp6-CHN'!J$201</f>
        <v>0</v>
      </c>
      <c r="L119" s="243">
        <f>'Imp-Exp6-CHN'!K$201</f>
        <v>0</v>
      </c>
      <c r="M119" s="243">
        <f>'Imp-Exp6-CHN'!L$201</f>
        <v>0</v>
      </c>
      <c r="N119" s="337">
        <f>'Imp-Exp6-CHN'!E$202/1000</f>
        <v>0</v>
      </c>
      <c r="O119" s="243">
        <f>'Imp-Exp6-CHN'!F$202/1000</f>
        <v>0</v>
      </c>
      <c r="P119" s="243">
        <f>'Imp-Exp6-CHN'!G$202/1000</f>
        <v>0</v>
      </c>
      <c r="Q119" s="243">
        <f>'Imp-Exp6-CHN'!H$202/1000</f>
        <v>0</v>
      </c>
      <c r="R119" s="243">
        <f>'Imp-Exp6-CHN'!I$202/1000</f>
        <v>0</v>
      </c>
      <c r="S119" s="243">
        <f>'Imp-Exp6-CHN'!J$202/1000</f>
        <v>0</v>
      </c>
      <c r="T119" s="243">
        <f>'Imp-Exp6-CHN'!K$202/1000</f>
        <v>0</v>
      </c>
      <c r="U119" s="243">
        <f>'Imp-Exp6-CHN'!L$202/1000</f>
        <v>0</v>
      </c>
      <c r="V119" s="338">
        <f t="shared" si="103"/>
        <v>0</v>
      </c>
      <c r="W119" s="339">
        <f t="shared" si="60"/>
        <v>0</v>
      </c>
      <c r="X119" s="339">
        <f t="shared" si="61"/>
        <v>0</v>
      </c>
      <c r="Y119" s="339">
        <f t="shared" si="62"/>
        <v>0</v>
      </c>
      <c r="Z119" s="339">
        <f t="shared" si="63"/>
        <v>0</v>
      </c>
      <c r="AA119" s="339">
        <f t="shared" si="64"/>
        <v>0</v>
      </c>
      <c r="AB119" s="339">
        <f t="shared" si="65"/>
        <v>0</v>
      </c>
      <c r="AC119" s="340">
        <f t="shared" si="66"/>
        <v>0</v>
      </c>
    </row>
    <row r="120" spans="1:29" x14ac:dyDescent="0.25">
      <c r="A120" s="242" t="str">
        <f>IF(SUM(F120:U134)&gt;=0.01,"Copy","Don't")</f>
        <v>Don't</v>
      </c>
      <c r="B120" s="317" t="s">
        <v>662</v>
      </c>
      <c r="C120" s="335">
        <f>'Imp-Exp7-CHN'!G23</f>
        <v>0</v>
      </c>
      <c r="D120" s="335" t="s">
        <v>678</v>
      </c>
      <c r="E120" s="336" t="s">
        <v>679</v>
      </c>
      <c r="F120" s="337">
        <f>'Imp-Exp7-CHN'!E$94</f>
        <v>0</v>
      </c>
      <c r="G120" s="243">
        <f>'Imp-Exp7-CHN'!F$94</f>
        <v>0</v>
      </c>
      <c r="H120" s="243">
        <f>'Imp-Exp7-CHN'!G$94</f>
        <v>0</v>
      </c>
      <c r="I120" s="243">
        <f>'Imp-Exp7-CHN'!H$94</f>
        <v>0</v>
      </c>
      <c r="J120" s="243">
        <f>'Imp-Exp7-CHN'!I$94</f>
        <v>0</v>
      </c>
      <c r="K120" s="243">
        <f>'Imp-Exp7-CHN'!J$94</f>
        <v>0</v>
      </c>
      <c r="L120" s="243">
        <f>'Imp-Exp7-CHN'!K$94</f>
        <v>0</v>
      </c>
      <c r="M120" s="243">
        <f>'Imp-Exp7-CHN'!L$94</f>
        <v>0</v>
      </c>
      <c r="N120" s="337">
        <f>'Imp-Exp7-CHN'!E$95/1000</f>
        <v>0</v>
      </c>
      <c r="O120" s="243">
        <f>'Imp-Exp7-CHN'!F$95/1000</f>
        <v>0</v>
      </c>
      <c r="P120" s="243">
        <f>'Imp-Exp7-CHN'!G$95/1000</f>
        <v>0</v>
      </c>
      <c r="Q120" s="243">
        <f>'Imp-Exp7-CHN'!H$95/1000</f>
        <v>0</v>
      </c>
      <c r="R120" s="243">
        <f>'Imp-Exp7-CHN'!I$95/1000</f>
        <v>0</v>
      </c>
      <c r="S120" s="243">
        <f>'Imp-Exp7-CHN'!J$95/1000</f>
        <v>0</v>
      </c>
      <c r="T120" s="243">
        <f>'Imp-Exp7-CHN'!K$95/1000</f>
        <v>0</v>
      </c>
      <c r="U120" s="243">
        <f>'Imp-Exp7-CHN'!L$95/1000</f>
        <v>0</v>
      </c>
      <c r="V120" s="338">
        <f>(IF(ISERROR(N120/F120),0,N120/F120))*1000</f>
        <v>0</v>
      </c>
      <c r="W120" s="339">
        <f t="shared" si="60"/>
        <v>0</v>
      </c>
      <c r="X120" s="339">
        <f t="shared" si="61"/>
        <v>0</v>
      </c>
      <c r="Y120" s="339">
        <f t="shared" si="62"/>
        <v>0</v>
      </c>
      <c r="Z120" s="339">
        <f t="shared" si="63"/>
        <v>0</v>
      </c>
      <c r="AA120" s="339">
        <f t="shared" si="64"/>
        <v>0</v>
      </c>
      <c r="AB120" s="339">
        <f t="shared" si="65"/>
        <v>0</v>
      </c>
      <c r="AC120" s="340">
        <f t="shared" si="66"/>
        <v>0</v>
      </c>
    </row>
    <row r="121" spans="1:29" x14ac:dyDescent="0.25">
      <c r="A121" s="249" t="str">
        <f>A120</f>
        <v>Don't</v>
      </c>
      <c r="B121" s="314" t="str">
        <f>B120</f>
        <v>CHN</v>
      </c>
      <c r="C121">
        <f>C120</f>
        <v>0</v>
      </c>
      <c r="D121" t="str">
        <f>D120</f>
        <v>IMP</v>
      </c>
      <c r="E121" s="315" t="s">
        <v>680</v>
      </c>
      <c r="F121" s="337">
        <f>'Imp-Exp7-CHN'!E$99</f>
        <v>0</v>
      </c>
      <c r="G121" s="243">
        <f>'Imp-Exp7-CHN'!F$99</f>
        <v>0</v>
      </c>
      <c r="H121" s="243">
        <f>'Imp-Exp7-CHN'!G$99</f>
        <v>0</v>
      </c>
      <c r="I121" s="243">
        <f>'Imp-Exp7-CHN'!H$99</f>
        <v>0</v>
      </c>
      <c r="J121" s="243">
        <f>'Imp-Exp7-CHN'!I$99</f>
        <v>0</v>
      </c>
      <c r="K121" s="243">
        <f>'Imp-Exp7-CHN'!J$99</f>
        <v>0</v>
      </c>
      <c r="L121" s="243">
        <f>'Imp-Exp7-CHN'!K$99</f>
        <v>0</v>
      </c>
      <c r="M121" s="243">
        <f>'Imp-Exp7-CHN'!L$99</f>
        <v>0</v>
      </c>
      <c r="N121" s="337">
        <f>'Imp-Exp7-CHN'!E$100/1000</f>
        <v>0</v>
      </c>
      <c r="O121" s="243">
        <f>'Imp-Exp7-CHN'!F$100/1000</f>
        <v>0</v>
      </c>
      <c r="P121" s="243">
        <f>'Imp-Exp7-CHN'!G$100/1000</f>
        <v>0</v>
      </c>
      <c r="Q121" s="243">
        <f>'Imp-Exp7-CHN'!H$100/1000</f>
        <v>0</v>
      </c>
      <c r="R121" s="243">
        <f>'Imp-Exp7-CHN'!I$100/1000</f>
        <v>0</v>
      </c>
      <c r="S121" s="243">
        <f>'Imp-Exp7-CHN'!J$100/1000</f>
        <v>0</v>
      </c>
      <c r="T121" s="243">
        <f>'Imp-Exp7-CHN'!K$100/1000</f>
        <v>0</v>
      </c>
      <c r="U121" s="243">
        <f>'Imp-Exp7-CHN'!L$100/1000</f>
        <v>0</v>
      </c>
      <c r="V121" s="338">
        <f t="shared" ref="V121:V137" si="121">(IF(ISERROR(N121/F121),0,N121/F121))*1000</f>
        <v>0</v>
      </c>
      <c r="W121" s="339">
        <f t="shared" si="60"/>
        <v>0</v>
      </c>
      <c r="X121" s="339">
        <f t="shared" si="61"/>
        <v>0</v>
      </c>
      <c r="Y121" s="339">
        <f t="shared" si="62"/>
        <v>0</v>
      </c>
      <c r="Z121" s="339">
        <f t="shared" si="63"/>
        <v>0</v>
      </c>
      <c r="AA121" s="339">
        <f t="shared" si="64"/>
        <v>0</v>
      </c>
      <c r="AB121" s="339">
        <f t="shared" si="65"/>
        <v>0</v>
      </c>
      <c r="AC121" s="340">
        <f t="shared" si="66"/>
        <v>0</v>
      </c>
    </row>
    <row r="122" spans="1:29" x14ac:dyDescent="0.25">
      <c r="A122" s="249" t="str">
        <f t="shared" ref="A122:D122" si="122">A121</f>
        <v>Don't</v>
      </c>
      <c r="B122" s="314" t="str">
        <f t="shared" si="122"/>
        <v>CHN</v>
      </c>
      <c r="C122">
        <f t="shared" si="122"/>
        <v>0</v>
      </c>
      <c r="D122" t="str">
        <f t="shared" si="122"/>
        <v>IMP</v>
      </c>
      <c r="E122" s="315" t="s">
        <v>681</v>
      </c>
      <c r="F122" s="337">
        <f>'Imp-Exp7-CHN'!E$104</f>
        <v>0</v>
      </c>
      <c r="G122" s="243">
        <f>'Imp-Exp7-CHN'!F$104</f>
        <v>0</v>
      </c>
      <c r="H122" s="243">
        <f>'Imp-Exp7-CHN'!G$104</f>
        <v>0</v>
      </c>
      <c r="I122" s="243">
        <f>'Imp-Exp7-CHN'!H$104</f>
        <v>0</v>
      </c>
      <c r="J122" s="243">
        <f>'Imp-Exp7-CHN'!I$104</f>
        <v>0</v>
      </c>
      <c r="K122" s="243">
        <f>'Imp-Exp7-CHN'!J$104</f>
        <v>0</v>
      </c>
      <c r="L122" s="243">
        <f>'Imp-Exp7-CHN'!K$104</f>
        <v>0</v>
      </c>
      <c r="M122" s="243">
        <f>'Imp-Exp7-CHN'!L$104</f>
        <v>0</v>
      </c>
      <c r="N122" s="337">
        <f>'Imp-Exp7-CHN'!E$105/1000</f>
        <v>0</v>
      </c>
      <c r="O122" s="243">
        <f>'Imp-Exp7-CHN'!F$105/1000</f>
        <v>0</v>
      </c>
      <c r="P122" s="243">
        <f>'Imp-Exp7-CHN'!G$105/1000</f>
        <v>0</v>
      </c>
      <c r="Q122" s="243">
        <f>'Imp-Exp7-CHN'!H$105/1000</f>
        <v>0</v>
      </c>
      <c r="R122" s="243">
        <f>'Imp-Exp7-CHN'!I$105/1000</f>
        <v>0</v>
      </c>
      <c r="S122" s="243">
        <f>'Imp-Exp7-CHN'!J$105/1000</f>
        <v>0</v>
      </c>
      <c r="T122" s="243">
        <f>'Imp-Exp7-CHN'!K$105/1000</f>
        <v>0</v>
      </c>
      <c r="U122" s="243">
        <f>'Imp-Exp7-CHN'!L$105/1000</f>
        <v>0</v>
      </c>
      <c r="V122" s="338">
        <f t="shared" si="121"/>
        <v>0</v>
      </c>
      <c r="W122" s="339">
        <f t="shared" si="60"/>
        <v>0</v>
      </c>
      <c r="X122" s="339">
        <f t="shared" si="61"/>
        <v>0</v>
      </c>
      <c r="Y122" s="339">
        <f t="shared" si="62"/>
        <v>0</v>
      </c>
      <c r="Z122" s="339">
        <f t="shared" si="63"/>
        <v>0</v>
      </c>
      <c r="AA122" s="339">
        <f t="shared" si="64"/>
        <v>0</v>
      </c>
      <c r="AB122" s="339">
        <f t="shared" si="65"/>
        <v>0</v>
      </c>
      <c r="AC122" s="340">
        <f t="shared" si="66"/>
        <v>0</v>
      </c>
    </row>
    <row r="123" spans="1:29" x14ac:dyDescent="0.25">
      <c r="A123" s="249" t="str">
        <f t="shared" ref="A123:D123" si="123">A122</f>
        <v>Don't</v>
      </c>
      <c r="B123" s="314" t="str">
        <f t="shared" si="123"/>
        <v>CHN</v>
      </c>
      <c r="C123">
        <f t="shared" si="123"/>
        <v>0</v>
      </c>
      <c r="D123" t="str">
        <f t="shared" si="123"/>
        <v>IMP</v>
      </c>
      <c r="E123" s="315" t="s">
        <v>682</v>
      </c>
      <c r="F123" s="337">
        <f>'Imp-Exp7-CHN'!E$109</f>
        <v>0</v>
      </c>
      <c r="G123" s="243">
        <f>'Imp-Exp7-CHN'!F$109</f>
        <v>0</v>
      </c>
      <c r="H123" s="243">
        <f>'Imp-Exp7-CHN'!G$109</f>
        <v>0</v>
      </c>
      <c r="I123" s="243">
        <f>'Imp-Exp7-CHN'!H$109</f>
        <v>0</v>
      </c>
      <c r="J123" s="243">
        <f>'Imp-Exp7-CHN'!I$109</f>
        <v>0</v>
      </c>
      <c r="K123" s="243">
        <f>'Imp-Exp7-CHN'!J$109</f>
        <v>0</v>
      </c>
      <c r="L123" s="243">
        <f>'Imp-Exp7-CHN'!K$109</f>
        <v>0</v>
      </c>
      <c r="M123" s="243">
        <f>'Imp-Exp7-CHN'!L$109</f>
        <v>0</v>
      </c>
      <c r="N123" s="337">
        <f>'Imp-Exp7-CHN'!E$110/1000</f>
        <v>0</v>
      </c>
      <c r="O123" s="243">
        <f>'Imp-Exp7-CHN'!F$110/1000</f>
        <v>0</v>
      </c>
      <c r="P123" s="243">
        <f>'Imp-Exp7-CHN'!G$110/1000</f>
        <v>0</v>
      </c>
      <c r="Q123" s="243">
        <f>'Imp-Exp7-CHN'!H$110/1000</f>
        <v>0</v>
      </c>
      <c r="R123" s="243">
        <f>'Imp-Exp7-CHN'!I$110/1000</f>
        <v>0</v>
      </c>
      <c r="S123" s="243">
        <f>'Imp-Exp7-CHN'!J$110/1000</f>
        <v>0</v>
      </c>
      <c r="T123" s="243">
        <f>'Imp-Exp7-CHN'!K$110/1000</f>
        <v>0</v>
      </c>
      <c r="U123" s="243">
        <f>'Imp-Exp7-CHN'!L$110/1000</f>
        <v>0</v>
      </c>
      <c r="V123" s="338">
        <f t="shared" si="121"/>
        <v>0</v>
      </c>
      <c r="W123" s="339">
        <f t="shared" si="60"/>
        <v>0</v>
      </c>
      <c r="X123" s="339">
        <f t="shared" si="61"/>
        <v>0</v>
      </c>
      <c r="Y123" s="339">
        <f t="shared" si="62"/>
        <v>0</v>
      </c>
      <c r="Z123" s="339">
        <f t="shared" si="63"/>
        <v>0</v>
      </c>
      <c r="AA123" s="339">
        <f t="shared" si="64"/>
        <v>0</v>
      </c>
      <c r="AB123" s="339">
        <f t="shared" si="65"/>
        <v>0</v>
      </c>
      <c r="AC123" s="340">
        <f t="shared" si="66"/>
        <v>0</v>
      </c>
    </row>
    <row r="124" spans="1:29" x14ac:dyDescent="0.25">
      <c r="A124" s="249" t="str">
        <f t="shared" ref="A124:D124" si="124">A123</f>
        <v>Don't</v>
      </c>
      <c r="B124" s="314" t="str">
        <f t="shared" si="124"/>
        <v>CHN</v>
      </c>
      <c r="C124">
        <f t="shared" si="124"/>
        <v>0</v>
      </c>
      <c r="D124" t="str">
        <f t="shared" si="124"/>
        <v>IMP</v>
      </c>
      <c r="E124" s="315" t="s">
        <v>683</v>
      </c>
      <c r="F124" s="337">
        <f>'Imp-Exp7-CHN'!E$114</f>
        <v>0</v>
      </c>
      <c r="G124" s="243">
        <f>'Imp-Exp7-CHN'!F$114</f>
        <v>0</v>
      </c>
      <c r="H124" s="243">
        <f>'Imp-Exp7-CHN'!G$114</f>
        <v>0</v>
      </c>
      <c r="I124" s="243">
        <f>'Imp-Exp7-CHN'!H$114</f>
        <v>0</v>
      </c>
      <c r="J124" s="243">
        <f>'Imp-Exp7-CHN'!I$114</f>
        <v>0</v>
      </c>
      <c r="K124" s="243">
        <f>'Imp-Exp7-CHN'!J$114</f>
        <v>0</v>
      </c>
      <c r="L124" s="243">
        <f>'Imp-Exp7-CHN'!K$114</f>
        <v>0</v>
      </c>
      <c r="M124" s="243">
        <f>'Imp-Exp7-CHN'!L$114</f>
        <v>0</v>
      </c>
      <c r="N124" s="337">
        <f>'Imp-Exp7-CHN'!E$115/1000</f>
        <v>0</v>
      </c>
      <c r="O124" s="243">
        <f>'Imp-Exp7-CHN'!F$115/1000</f>
        <v>0</v>
      </c>
      <c r="P124" s="243">
        <f>'Imp-Exp7-CHN'!G$115/1000</f>
        <v>0</v>
      </c>
      <c r="Q124" s="243">
        <f>'Imp-Exp7-CHN'!H$115/1000</f>
        <v>0</v>
      </c>
      <c r="R124" s="243">
        <f>'Imp-Exp7-CHN'!I$115/1000</f>
        <v>0</v>
      </c>
      <c r="S124" s="243">
        <f>'Imp-Exp7-CHN'!J$115/1000</f>
        <v>0</v>
      </c>
      <c r="T124" s="243">
        <f>'Imp-Exp7-CHN'!K$115/1000</f>
        <v>0</v>
      </c>
      <c r="U124" s="243">
        <f>'Imp-Exp7-CHN'!L$115/1000</f>
        <v>0</v>
      </c>
      <c r="V124" s="338">
        <f t="shared" si="121"/>
        <v>0</v>
      </c>
      <c r="W124" s="339">
        <f t="shared" si="60"/>
        <v>0</v>
      </c>
      <c r="X124" s="339">
        <f t="shared" si="61"/>
        <v>0</v>
      </c>
      <c r="Y124" s="339">
        <f t="shared" si="62"/>
        <v>0</v>
      </c>
      <c r="Z124" s="339">
        <f t="shared" si="63"/>
        <v>0</v>
      </c>
      <c r="AA124" s="339">
        <f t="shared" si="64"/>
        <v>0</v>
      </c>
      <c r="AB124" s="339">
        <f t="shared" si="65"/>
        <v>0</v>
      </c>
      <c r="AC124" s="340">
        <f t="shared" si="66"/>
        <v>0</v>
      </c>
    </row>
    <row r="125" spans="1:29" x14ac:dyDescent="0.25">
      <c r="A125" s="249" t="str">
        <f t="shared" ref="A125:D125" si="125">A124</f>
        <v>Don't</v>
      </c>
      <c r="B125" s="314" t="str">
        <f t="shared" si="125"/>
        <v>CHN</v>
      </c>
      <c r="C125">
        <f t="shared" si="125"/>
        <v>0</v>
      </c>
      <c r="D125" t="str">
        <f t="shared" si="125"/>
        <v>IMP</v>
      </c>
      <c r="E125" s="315" t="s">
        <v>684</v>
      </c>
      <c r="F125" s="337">
        <f>'Imp-Exp7-CHN'!E$119</f>
        <v>0</v>
      </c>
      <c r="G125" s="243">
        <f>'Imp-Exp7-CHN'!F$119</f>
        <v>0</v>
      </c>
      <c r="H125" s="243">
        <f>'Imp-Exp7-CHN'!G$119</f>
        <v>0</v>
      </c>
      <c r="I125" s="243">
        <f>'Imp-Exp7-CHN'!H$119</f>
        <v>0</v>
      </c>
      <c r="J125" s="243">
        <f>'Imp-Exp7-CHN'!I$119</f>
        <v>0</v>
      </c>
      <c r="K125" s="243">
        <f>'Imp-Exp7-CHN'!J$119</f>
        <v>0</v>
      </c>
      <c r="L125" s="243">
        <f>'Imp-Exp7-CHN'!K$119</f>
        <v>0</v>
      </c>
      <c r="M125" s="243">
        <f>'Imp-Exp7-CHN'!L$119</f>
        <v>0</v>
      </c>
      <c r="N125" s="337">
        <f>'Imp-Exp7-CHN'!E$120/1000</f>
        <v>0</v>
      </c>
      <c r="O125" s="243">
        <f>'Imp-Exp7-CHN'!F$120/1000</f>
        <v>0</v>
      </c>
      <c r="P125" s="243">
        <f>'Imp-Exp7-CHN'!G$120/1000</f>
        <v>0</v>
      </c>
      <c r="Q125" s="243">
        <f>'Imp-Exp7-CHN'!H$120/1000</f>
        <v>0</v>
      </c>
      <c r="R125" s="243">
        <f>'Imp-Exp7-CHN'!I$120/1000</f>
        <v>0</v>
      </c>
      <c r="S125" s="243">
        <f>'Imp-Exp7-CHN'!J$120/1000</f>
        <v>0</v>
      </c>
      <c r="T125" s="243">
        <f>'Imp-Exp7-CHN'!K$120/1000</f>
        <v>0</v>
      </c>
      <c r="U125" s="243">
        <f>'Imp-Exp7-CHN'!L$120/1000</f>
        <v>0</v>
      </c>
      <c r="V125" s="338">
        <f t="shared" si="121"/>
        <v>0</v>
      </c>
      <c r="W125" s="339">
        <f t="shared" si="60"/>
        <v>0</v>
      </c>
      <c r="X125" s="339">
        <f t="shared" si="61"/>
        <v>0</v>
      </c>
      <c r="Y125" s="339">
        <f t="shared" si="62"/>
        <v>0</v>
      </c>
      <c r="Z125" s="339">
        <f t="shared" si="63"/>
        <v>0</v>
      </c>
      <c r="AA125" s="339">
        <f t="shared" si="64"/>
        <v>0</v>
      </c>
      <c r="AB125" s="339">
        <f t="shared" si="65"/>
        <v>0</v>
      </c>
      <c r="AC125" s="340">
        <f t="shared" si="66"/>
        <v>0</v>
      </c>
    </row>
    <row r="126" spans="1:29" x14ac:dyDescent="0.25">
      <c r="A126" s="249" t="str">
        <f t="shared" ref="A126:D126" si="126">A125</f>
        <v>Don't</v>
      </c>
      <c r="B126" s="314" t="str">
        <f t="shared" si="126"/>
        <v>CHN</v>
      </c>
      <c r="C126">
        <f t="shared" si="126"/>
        <v>0</v>
      </c>
      <c r="D126" t="str">
        <f t="shared" si="126"/>
        <v>IMP</v>
      </c>
      <c r="E126" s="315" t="s">
        <v>685</v>
      </c>
      <c r="F126" s="337">
        <f>'Imp-Exp7-CHN'!E$124</f>
        <v>0</v>
      </c>
      <c r="G126" s="243">
        <f>'Imp-Exp7-CHN'!F$124</f>
        <v>0</v>
      </c>
      <c r="H126" s="243">
        <f>'Imp-Exp7-CHN'!G$124</f>
        <v>0</v>
      </c>
      <c r="I126" s="243">
        <f>'Imp-Exp7-CHN'!H$124</f>
        <v>0</v>
      </c>
      <c r="J126" s="243">
        <f>'Imp-Exp7-CHN'!I$124</f>
        <v>0</v>
      </c>
      <c r="K126" s="243">
        <f>'Imp-Exp7-CHN'!J$124</f>
        <v>0</v>
      </c>
      <c r="L126" s="243">
        <f>'Imp-Exp7-CHN'!K$124</f>
        <v>0</v>
      </c>
      <c r="M126" s="243">
        <f>'Imp-Exp7-CHN'!L$124</f>
        <v>0</v>
      </c>
      <c r="N126" s="337">
        <f>'Imp-Exp7-CHN'!E$125/1000</f>
        <v>0</v>
      </c>
      <c r="O126" s="243">
        <f>'Imp-Exp7-CHN'!F$125/1000</f>
        <v>0</v>
      </c>
      <c r="P126" s="243">
        <f>'Imp-Exp7-CHN'!G$125/1000</f>
        <v>0</v>
      </c>
      <c r="Q126" s="243">
        <f>'Imp-Exp7-CHN'!H$125/1000</f>
        <v>0</v>
      </c>
      <c r="R126" s="243">
        <f>'Imp-Exp7-CHN'!I$125/1000</f>
        <v>0</v>
      </c>
      <c r="S126" s="243">
        <f>'Imp-Exp7-CHN'!J$125/1000</f>
        <v>0</v>
      </c>
      <c r="T126" s="243">
        <f>'Imp-Exp7-CHN'!K$125/1000</f>
        <v>0</v>
      </c>
      <c r="U126" s="243">
        <f>'Imp-Exp7-CHN'!L$125/1000</f>
        <v>0</v>
      </c>
      <c r="V126" s="338">
        <f t="shared" si="121"/>
        <v>0</v>
      </c>
      <c r="W126" s="339">
        <f t="shared" si="60"/>
        <v>0</v>
      </c>
      <c r="X126" s="339">
        <f t="shared" si="61"/>
        <v>0</v>
      </c>
      <c r="Y126" s="339">
        <f t="shared" si="62"/>
        <v>0</v>
      </c>
      <c r="Z126" s="339">
        <f t="shared" si="63"/>
        <v>0</v>
      </c>
      <c r="AA126" s="339">
        <f t="shared" si="64"/>
        <v>0</v>
      </c>
      <c r="AB126" s="339">
        <f t="shared" si="65"/>
        <v>0</v>
      </c>
      <c r="AC126" s="340">
        <f t="shared" si="66"/>
        <v>0</v>
      </c>
    </row>
    <row r="127" spans="1:29" x14ac:dyDescent="0.25">
      <c r="A127" s="249" t="str">
        <f t="shared" ref="A127:D127" si="127">A126</f>
        <v>Don't</v>
      </c>
      <c r="B127" s="314" t="str">
        <f t="shared" si="127"/>
        <v>CHN</v>
      </c>
      <c r="C127">
        <f t="shared" si="127"/>
        <v>0</v>
      </c>
      <c r="D127" t="str">
        <f t="shared" si="127"/>
        <v>IMP</v>
      </c>
      <c r="E127" s="315" t="s">
        <v>686</v>
      </c>
      <c r="F127" s="337">
        <f>'Imp-Exp7-CHN'!E$129</f>
        <v>0</v>
      </c>
      <c r="G127" s="243">
        <f>'Imp-Exp7-CHN'!F$129</f>
        <v>0</v>
      </c>
      <c r="H127" s="243">
        <f>'Imp-Exp7-CHN'!G$129</f>
        <v>0</v>
      </c>
      <c r="I127" s="243">
        <f>'Imp-Exp7-CHN'!H$129</f>
        <v>0</v>
      </c>
      <c r="J127" s="243">
        <f>'Imp-Exp7-CHN'!I$129</f>
        <v>0</v>
      </c>
      <c r="K127" s="243">
        <f>'Imp-Exp7-CHN'!J$129</f>
        <v>0</v>
      </c>
      <c r="L127" s="243">
        <f>'Imp-Exp7-CHN'!K$129</f>
        <v>0</v>
      </c>
      <c r="M127" s="243">
        <f>'Imp-Exp7-CHN'!L$129</f>
        <v>0</v>
      </c>
      <c r="N127" s="337">
        <f>'Imp-Exp7-CHN'!E$130/1000</f>
        <v>0</v>
      </c>
      <c r="O127" s="243">
        <f>'Imp-Exp7-CHN'!F$130/1000</f>
        <v>0</v>
      </c>
      <c r="P127" s="243">
        <f>'Imp-Exp7-CHN'!G$130/1000</f>
        <v>0</v>
      </c>
      <c r="Q127" s="243">
        <f>'Imp-Exp7-CHN'!H$130/1000</f>
        <v>0</v>
      </c>
      <c r="R127" s="243">
        <f>'Imp-Exp7-CHN'!I$130/1000</f>
        <v>0</v>
      </c>
      <c r="S127" s="243">
        <f>'Imp-Exp7-CHN'!J$130/1000</f>
        <v>0</v>
      </c>
      <c r="T127" s="243">
        <f>'Imp-Exp7-CHN'!K$130/1000</f>
        <v>0</v>
      </c>
      <c r="U127" s="243">
        <f>'Imp-Exp7-CHN'!L$130/1000</f>
        <v>0</v>
      </c>
      <c r="V127" s="338">
        <f t="shared" si="121"/>
        <v>0</v>
      </c>
      <c r="W127" s="339">
        <f t="shared" si="60"/>
        <v>0</v>
      </c>
      <c r="X127" s="339">
        <f t="shared" si="61"/>
        <v>0</v>
      </c>
      <c r="Y127" s="339">
        <f t="shared" si="62"/>
        <v>0</v>
      </c>
      <c r="Z127" s="339">
        <f t="shared" si="63"/>
        <v>0</v>
      </c>
      <c r="AA127" s="339">
        <f t="shared" si="64"/>
        <v>0</v>
      </c>
      <c r="AB127" s="339">
        <f t="shared" si="65"/>
        <v>0</v>
      </c>
      <c r="AC127" s="340">
        <f t="shared" si="66"/>
        <v>0</v>
      </c>
    </row>
    <row r="128" spans="1:29" x14ac:dyDescent="0.25">
      <c r="A128" s="249" t="str">
        <f t="shared" ref="A128:D128" si="128">A127</f>
        <v>Don't</v>
      </c>
      <c r="B128" s="314" t="str">
        <f t="shared" si="128"/>
        <v>CHN</v>
      </c>
      <c r="C128">
        <f t="shared" si="128"/>
        <v>0</v>
      </c>
      <c r="D128" t="str">
        <f t="shared" si="128"/>
        <v>IMP</v>
      </c>
      <c r="E128" s="315" t="s">
        <v>687</v>
      </c>
      <c r="F128" s="337">
        <f>'Imp-Exp7-CHN'!E$134</f>
        <v>0</v>
      </c>
      <c r="G128" s="243">
        <f>'Imp-Exp7-CHN'!F$134</f>
        <v>0</v>
      </c>
      <c r="H128" s="243">
        <f>'Imp-Exp7-CHN'!G$134</f>
        <v>0</v>
      </c>
      <c r="I128" s="243">
        <f>'Imp-Exp7-CHN'!H$134</f>
        <v>0</v>
      </c>
      <c r="J128" s="243">
        <f>'Imp-Exp7-CHN'!I$134</f>
        <v>0</v>
      </c>
      <c r="K128" s="243">
        <f>'Imp-Exp7-CHN'!J$134</f>
        <v>0</v>
      </c>
      <c r="L128" s="243">
        <f>'Imp-Exp7-CHN'!K$134</f>
        <v>0</v>
      </c>
      <c r="M128" s="243">
        <f>'Imp-Exp7-CHN'!L$134</f>
        <v>0</v>
      </c>
      <c r="N128" s="337">
        <f>'Imp-Exp7-CHN'!E$135/1000</f>
        <v>0</v>
      </c>
      <c r="O128" s="243">
        <f>'Imp-Exp7-CHN'!F$135/1000</f>
        <v>0</v>
      </c>
      <c r="P128" s="243">
        <f>'Imp-Exp7-CHN'!G$135/1000</f>
        <v>0</v>
      </c>
      <c r="Q128" s="243">
        <f>'Imp-Exp7-CHN'!H$135/1000</f>
        <v>0</v>
      </c>
      <c r="R128" s="243">
        <f>'Imp-Exp7-CHN'!I$135/1000</f>
        <v>0</v>
      </c>
      <c r="S128" s="243">
        <f>'Imp-Exp7-CHN'!J$135/1000</f>
        <v>0</v>
      </c>
      <c r="T128" s="243">
        <f>'Imp-Exp7-CHN'!K$135/1000</f>
        <v>0</v>
      </c>
      <c r="U128" s="243">
        <f>'Imp-Exp7-CHN'!L$135/1000</f>
        <v>0</v>
      </c>
      <c r="V128" s="338">
        <f t="shared" si="121"/>
        <v>0</v>
      </c>
      <c r="W128" s="339">
        <f t="shared" si="60"/>
        <v>0</v>
      </c>
      <c r="X128" s="339">
        <f t="shared" si="61"/>
        <v>0</v>
      </c>
      <c r="Y128" s="339">
        <f t="shared" si="62"/>
        <v>0</v>
      </c>
      <c r="Z128" s="339">
        <f t="shared" si="63"/>
        <v>0</v>
      </c>
      <c r="AA128" s="339">
        <f t="shared" si="64"/>
        <v>0</v>
      </c>
      <c r="AB128" s="339">
        <f t="shared" si="65"/>
        <v>0</v>
      </c>
      <c r="AC128" s="340">
        <f t="shared" si="66"/>
        <v>0</v>
      </c>
    </row>
    <row r="129" spans="1:29" x14ac:dyDescent="0.25">
      <c r="A129" s="249" t="str">
        <f t="shared" ref="A129:C129" si="129">A128</f>
        <v>Don't</v>
      </c>
      <c r="B129" s="314" t="str">
        <f t="shared" si="129"/>
        <v>CHN</v>
      </c>
      <c r="C129">
        <f t="shared" si="129"/>
        <v>0</v>
      </c>
      <c r="D129" t="s">
        <v>688</v>
      </c>
      <c r="E129" s="315" t="str">
        <f t="shared" ref="E129:E137" si="130">E120</f>
        <v>BMP 1</v>
      </c>
      <c r="F129" s="337">
        <f>'Imp-Exp7-CHN'!E$161</f>
        <v>0</v>
      </c>
      <c r="G129" s="243">
        <f>'Imp-Exp7-CHN'!F$161</f>
        <v>0</v>
      </c>
      <c r="H129" s="243">
        <f>'Imp-Exp7-CHN'!G$161</f>
        <v>0</v>
      </c>
      <c r="I129" s="243">
        <f>'Imp-Exp7-CHN'!H$161</f>
        <v>0</v>
      </c>
      <c r="J129" s="243">
        <f>'Imp-Exp7-CHN'!I$161</f>
        <v>0</v>
      </c>
      <c r="K129" s="243">
        <f>'Imp-Exp7-CHN'!J$161</f>
        <v>0</v>
      </c>
      <c r="L129" s="243">
        <f>'Imp-Exp7-CHN'!K$161</f>
        <v>0</v>
      </c>
      <c r="M129" s="243">
        <f>'Imp-Exp7-CHN'!L$161</f>
        <v>0</v>
      </c>
      <c r="N129" s="337">
        <f>'Imp-Exp7-CHN'!E$162/1000</f>
        <v>0</v>
      </c>
      <c r="O129" s="243">
        <f>'Imp-Exp7-CHN'!F$162/1000</f>
        <v>0</v>
      </c>
      <c r="P129" s="243">
        <f>'Imp-Exp7-CHN'!G$162/1000</f>
        <v>0</v>
      </c>
      <c r="Q129" s="243">
        <f>'Imp-Exp7-CHN'!H$162/1000</f>
        <v>0</v>
      </c>
      <c r="R129" s="243">
        <f>'Imp-Exp7-CHN'!I$162/1000</f>
        <v>0</v>
      </c>
      <c r="S129" s="243">
        <f>'Imp-Exp7-CHN'!J$162/1000</f>
        <v>0</v>
      </c>
      <c r="T129" s="243">
        <f>'Imp-Exp7-CHN'!K$162/1000</f>
        <v>0</v>
      </c>
      <c r="U129" s="243">
        <f>'Imp-Exp7-CHN'!L$162/1000</f>
        <v>0</v>
      </c>
      <c r="V129" s="338">
        <f t="shared" si="121"/>
        <v>0</v>
      </c>
      <c r="W129" s="339">
        <f t="shared" si="60"/>
        <v>0</v>
      </c>
      <c r="X129" s="339">
        <f t="shared" si="61"/>
        <v>0</v>
      </c>
      <c r="Y129" s="339">
        <f t="shared" si="62"/>
        <v>0</v>
      </c>
      <c r="Z129" s="339">
        <f t="shared" si="63"/>
        <v>0</v>
      </c>
      <c r="AA129" s="339">
        <f t="shared" si="64"/>
        <v>0</v>
      </c>
      <c r="AB129" s="339">
        <f t="shared" si="65"/>
        <v>0</v>
      </c>
      <c r="AC129" s="340">
        <f t="shared" si="66"/>
        <v>0</v>
      </c>
    </row>
    <row r="130" spans="1:29" x14ac:dyDescent="0.25">
      <c r="A130" s="249" t="str">
        <f t="shared" ref="A130:C130" si="131">A129</f>
        <v>Don't</v>
      </c>
      <c r="B130" s="314" t="str">
        <f t="shared" si="131"/>
        <v>CHN</v>
      </c>
      <c r="C130">
        <f t="shared" si="131"/>
        <v>0</v>
      </c>
      <c r="D130" t="str">
        <f>D129</f>
        <v>IMP SLS</v>
      </c>
      <c r="E130" s="315" t="str">
        <f t="shared" si="130"/>
        <v>BMP 2</v>
      </c>
      <c r="F130" s="337">
        <f>'Imp-Exp7-CHN'!E$166</f>
        <v>0</v>
      </c>
      <c r="G130" s="243">
        <f>'Imp-Exp7-CHN'!F$166</f>
        <v>0</v>
      </c>
      <c r="H130" s="243">
        <f>'Imp-Exp7-CHN'!G$166</f>
        <v>0</v>
      </c>
      <c r="I130" s="243">
        <f>'Imp-Exp7-CHN'!H$166</f>
        <v>0</v>
      </c>
      <c r="J130" s="243">
        <f>'Imp-Exp7-CHN'!I$166</f>
        <v>0</v>
      </c>
      <c r="K130" s="243">
        <f>'Imp-Exp7-CHN'!J$166</f>
        <v>0</v>
      </c>
      <c r="L130" s="243">
        <f>'Imp-Exp7-CHN'!K$166</f>
        <v>0</v>
      </c>
      <c r="M130" s="243">
        <f>'Imp-Exp7-CHN'!L$166</f>
        <v>0</v>
      </c>
      <c r="N130" s="337">
        <f>'Imp-Exp7-CHN'!E$167/1000</f>
        <v>0</v>
      </c>
      <c r="O130" s="243">
        <f>'Imp-Exp7-CHN'!F$167/1000</f>
        <v>0</v>
      </c>
      <c r="P130" s="243">
        <f>'Imp-Exp7-CHN'!G$167/1000</f>
        <v>0</v>
      </c>
      <c r="Q130" s="243">
        <f>'Imp-Exp7-CHN'!H$167/1000</f>
        <v>0</v>
      </c>
      <c r="R130" s="243">
        <f>'Imp-Exp7-CHN'!I$167/1000</f>
        <v>0</v>
      </c>
      <c r="S130" s="243">
        <f>'Imp-Exp7-CHN'!J$167/1000</f>
        <v>0</v>
      </c>
      <c r="T130" s="243">
        <f>'Imp-Exp7-CHN'!K$167/1000</f>
        <v>0</v>
      </c>
      <c r="U130" s="243">
        <f>'Imp-Exp7-CHN'!L$167/1000</f>
        <v>0</v>
      </c>
      <c r="V130" s="338">
        <f t="shared" si="121"/>
        <v>0</v>
      </c>
      <c r="W130" s="339">
        <f t="shared" ref="W130:W165" si="132">(IF(ISERROR(O130/G130),0,O130/G130))*1000</f>
        <v>0</v>
      </c>
      <c r="X130" s="339">
        <f t="shared" ref="X130:X165" si="133">(IF(ISERROR(P130/H130),0,P130/H130))*1000</f>
        <v>0</v>
      </c>
      <c r="Y130" s="339">
        <f t="shared" ref="Y130:Y165" si="134">(IF(ISERROR(Q130/I130),0,Q130/I130))*1000</f>
        <v>0</v>
      </c>
      <c r="Z130" s="339">
        <f t="shared" ref="Z130:Z165" si="135">(IF(ISERROR(R130/J130),0,R130/J130))*1000</f>
        <v>0</v>
      </c>
      <c r="AA130" s="339">
        <f t="shared" ref="AA130:AA165" si="136">(IF(ISERROR(S130/K130),0,S130/K130))*1000</f>
        <v>0</v>
      </c>
      <c r="AB130" s="339">
        <f t="shared" ref="AB130:AB165" si="137">(IF(ISERROR(T130/L130),0,T130/L130))*1000</f>
        <v>0</v>
      </c>
      <c r="AC130" s="340">
        <f t="shared" ref="AC130:AC165" si="138">(IF(ISERROR(U130/M130),0,U130/M130))*1000</f>
        <v>0</v>
      </c>
    </row>
    <row r="131" spans="1:29" x14ac:dyDescent="0.25">
      <c r="A131" s="249" t="str">
        <f t="shared" ref="A131:D131" si="139">A130</f>
        <v>Don't</v>
      </c>
      <c r="B131" s="314" t="str">
        <f t="shared" si="139"/>
        <v>CHN</v>
      </c>
      <c r="C131">
        <f t="shared" si="139"/>
        <v>0</v>
      </c>
      <c r="D131" t="str">
        <f t="shared" si="139"/>
        <v>IMP SLS</v>
      </c>
      <c r="E131" s="315" t="str">
        <f t="shared" si="130"/>
        <v>BMP 3</v>
      </c>
      <c r="F131" s="337">
        <f>'Imp-Exp7-CHN'!E$171</f>
        <v>0</v>
      </c>
      <c r="G131" s="243">
        <f>'Imp-Exp7-CHN'!F$171</f>
        <v>0</v>
      </c>
      <c r="H131" s="243">
        <f>'Imp-Exp7-CHN'!G$171</f>
        <v>0</v>
      </c>
      <c r="I131" s="243">
        <f>'Imp-Exp7-CHN'!H$171</f>
        <v>0</v>
      </c>
      <c r="J131" s="243">
        <f>'Imp-Exp7-CHN'!I$171</f>
        <v>0</v>
      </c>
      <c r="K131" s="243">
        <f>'Imp-Exp7-CHN'!J$171</f>
        <v>0</v>
      </c>
      <c r="L131" s="243">
        <f>'Imp-Exp7-CHN'!K$171</f>
        <v>0</v>
      </c>
      <c r="M131" s="243">
        <f>'Imp-Exp7-CHN'!L$171</f>
        <v>0</v>
      </c>
      <c r="N131" s="337">
        <f>'Imp-Exp7-CHN'!E$172/1000</f>
        <v>0</v>
      </c>
      <c r="O131" s="243">
        <f>'Imp-Exp7-CHN'!F$172/1000</f>
        <v>0</v>
      </c>
      <c r="P131" s="243">
        <f>'Imp-Exp7-CHN'!G$172/1000</f>
        <v>0</v>
      </c>
      <c r="Q131" s="243">
        <f>'Imp-Exp7-CHN'!H$172/1000</f>
        <v>0</v>
      </c>
      <c r="R131" s="243">
        <f>'Imp-Exp7-CHN'!I$172/1000</f>
        <v>0</v>
      </c>
      <c r="S131" s="243">
        <f>'Imp-Exp7-CHN'!J$172/1000</f>
        <v>0</v>
      </c>
      <c r="T131" s="243">
        <f>'Imp-Exp7-CHN'!K$172/1000</f>
        <v>0</v>
      </c>
      <c r="U131" s="243">
        <f>'Imp-Exp7-CHN'!L$172/1000</f>
        <v>0</v>
      </c>
      <c r="V131" s="338">
        <f t="shared" si="121"/>
        <v>0</v>
      </c>
      <c r="W131" s="339">
        <f t="shared" si="132"/>
        <v>0</v>
      </c>
      <c r="X131" s="339">
        <f t="shared" si="133"/>
        <v>0</v>
      </c>
      <c r="Y131" s="339">
        <f t="shared" si="134"/>
        <v>0</v>
      </c>
      <c r="Z131" s="339">
        <f t="shared" si="135"/>
        <v>0</v>
      </c>
      <c r="AA131" s="339">
        <f t="shared" si="136"/>
        <v>0</v>
      </c>
      <c r="AB131" s="339">
        <f t="shared" si="137"/>
        <v>0</v>
      </c>
      <c r="AC131" s="340">
        <f t="shared" si="138"/>
        <v>0</v>
      </c>
    </row>
    <row r="132" spans="1:29" x14ac:dyDescent="0.25">
      <c r="A132" s="249" t="str">
        <f t="shared" ref="A132:D132" si="140">A131</f>
        <v>Don't</v>
      </c>
      <c r="B132" s="314" t="str">
        <f t="shared" si="140"/>
        <v>CHN</v>
      </c>
      <c r="C132">
        <f t="shared" si="140"/>
        <v>0</v>
      </c>
      <c r="D132" t="str">
        <f t="shared" si="140"/>
        <v>IMP SLS</v>
      </c>
      <c r="E132" s="315" t="str">
        <f t="shared" si="130"/>
        <v>BMP 4</v>
      </c>
      <c r="F132" s="337">
        <f>'Imp-Exp7-CHN'!E$176</f>
        <v>0</v>
      </c>
      <c r="G132" s="243">
        <f>'Imp-Exp7-CHN'!F$176</f>
        <v>0</v>
      </c>
      <c r="H132" s="243">
        <f>'Imp-Exp7-CHN'!G$176</f>
        <v>0</v>
      </c>
      <c r="I132" s="243">
        <f>'Imp-Exp7-CHN'!H$176</f>
        <v>0</v>
      </c>
      <c r="J132" s="243">
        <f>'Imp-Exp7-CHN'!I$176</f>
        <v>0</v>
      </c>
      <c r="K132" s="243">
        <f>'Imp-Exp7-CHN'!J$176</f>
        <v>0</v>
      </c>
      <c r="L132" s="243">
        <f>'Imp-Exp7-CHN'!K$176</f>
        <v>0</v>
      </c>
      <c r="M132" s="243">
        <f>'Imp-Exp7-CHN'!L$176</f>
        <v>0</v>
      </c>
      <c r="N132" s="337">
        <f>'Imp-Exp7-CHN'!E$177/1000</f>
        <v>0</v>
      </c>
      <c r="O132" s="243">
        <f>'Imp-Exp7-CHN'!F$177/1000</f>
        <v>0</v>
      </c>
      <c r="P132" s="243">
        <f>'Imp-Exp7-CHN'!G$177/1000</f>
        <v>0</v>
      </c>
      <c r="Q132" s="243">
        <f>'Imp-Exp7-CHN'!H$177/1000</f>
        <v>0</v>
      </c>
      <c r="R132" s="243">
        <f>'Imp-Exp7-CHN'!I$177/1000</f>
        <v>0</v>
      </c>
      <c r="S132" s="243">
        <f>'Imp-Exp7-CHN'!J$177/1000</f>
        <v>0</v>
      </c>
      <c r="T132" s="243">
        <f>'Imp-Exp7-CHN'!K$177/1000</f>
        <v>0</v>
      </c>
      <c r="U132" s="243">
        <f>'Imp-Exp7-CHN'!L$177/1000</f>
        <v>0</v>
      </c>
      <c r="V132" s="338">
        <f t="shared" si="121"/>
        <v>0</v>
      </c>
      <c r="W132" s="339">
        <f t="shared" si="132"/>
        <v>0</v>
      </c>
      <c r="X132" s="339">
        <f t="shared" si="133"/>
        <v>0</v>
      </c>
      <c r="Y132" s="339">
        <f t="shared" si="134"/>
        <v>0</v>
      </c>
      <c r="Z132" s="339">
        <f t="shared" si="135"/>
        <v>0</v>
      </c>
      <c r="AA132" s="339">
        <f t="shared" si="136"/>
        <v>0</v>
      </c>
      <c r="AB132" s="339">
        <f t="shared" si="137"/>
        <v>0</v>
      </c>
      <c r="AC132" s="340">
        <f t="shared" si="138"/>
        <v>0</v>
      </c>
    </row>
    <row r="133" spans="1:29" x14ac:dyDescent="0.25">
      <c r="A133" s="249" t="str">
        <f t="shared" ref="A133:D133" si="141">A132</f>
        <v>Don't</v>
      </c>
      <c r="B133" s="314" t="str">
        <f t="shared" si="141"/>
        <v>CHN</v>
      </c>
      <c r="C133">
        <f t="shared" si="141"/>
        <v>0</v>
      </c>
      <c r="D133" t="str">
        <f t="shared" si="141"/>
        <v>IMP SLS</v>
      </c>
      <c r="E133" s="315" t="str">
        <f t="shared" si="130"/>
        <v>BMP 5</v>
      </c>
      <c r="F133" s="337">
        <f>'Imp-Exp7-CHN'!E$181</f>
        <v>0</v>
      </c>
      <c r="G133" s="243">
        <f>'Imp-Exp7-CHN'!F$181</f>
        <v>0</v>
      </c>
      <c r="H133" s="243">
        <f>'Imp-Exp7-CHN'!G$181</f>
        <v>0</v>
      </c>
      <c r="I133" s="243">
        <f>'Imp-Exp7-CHN'!H$181</f>
        <v>0</v>
      </c>
      <c r="J133" s="243">
        <f>'Imp-Exp7-CHN'!I$181</f>
        <v>0</v>
      </c>
      <c r="K133" s="243">
        <f>'Imp-Exp7-CHN'!J$181</f>
        <v>0</v>
      </c>
      <c r="L133" s="243">
        <f>'Imp-Exp7-CHN'!K$181</f>
        <v>0</v>
      </c>
      <c r="M133" s="243">
        <f>'Imp-Exp7-CHN'!L$181</f>
        <v>0</v>
      </c>
      <c r="N133" s="337">
        <f>'Imp-Exp7-CHN'!E$182/1000</f>
        <v>0</v>
      </c>
      <c r="O133" s="243">
        <f>'Imp-Exp7-CHN'!F$182/1000</f>
        <v>0</v>
      </c>
      <c r="P133" s="243">
        <f>'Imp-Exp7-CHN'!G$182/1000</f>
        <v>0</v>
      </c>
      <c r="Q133" s="243">
        <f>'Imp-Exp7-CHN'!H$182/1000</f>
        <v>0</v>
      </c>
      <c r="R133" s="243">
        <f>'Imp-Exp7-CHN'!I$182/1000</f>
        <v>0</v>
      </c>
      <c r="S133" s="243">
        <f>'Imp-Exp7-CHN'!J$182/1000</f>
        <v>0</v>
      </c>
      <c r="T133" s="243">
        <f>'Imp-Exp7-CHN'!K$182/1000</f>
        <v>0</v>
      </c>
      <c r="U133" s="243">
        <f>'Imp-Exp7-CHN'!L$182/1000</f>
        <v>0</v>
      </c>
      <c r="V133" s="338">
        <f t="shared" si="121"/>
        <v>0</v>
      </c>
      <c r="W133" s="339">
        <f t="shared" si="132"/>
        <v>0</v>
      </c>
      <c r="X133" s="339">
        <f t="shared" si="133"/>
        <v>0</v>
      </c>
      <c r="Y133" s="339">
        <f t="shared" si="134"/>
        <v>0</v>
      </c>
      <c r="Z133" s="339">
        <f t="shared" si="135"/>
        <v>0</v>
      </c>
      <c r="AA133" s="339">
        <f t="shared" si="136"/>
        <v>0</v>
      </c>
      <c r="AB133" s="339">
        <f t="shared" si="137"/>
        <v>0</v>
      </c>
      <c r="AC133" s="340">
        <f t="shared" si="138"/>
        <v>0</v>
      </c>
    </row>
    <row r="134" spans="1:29" x14ac:dyDescent="0.25">
      <c r="A134" s="249" t="str">
        <f t="shared" ref="A134:D134" si="142">A133</f>
        <v>Don't</v>
      </c>
      <c r="B134" s="314" t="str">
        <f t="shared" si="142"/>
        <v>CHN</v>
      </c>
      <c r="C134">
        <f t="shared" si="142"/>
        <v>0</v>
      </c>
      <c r="D134" t="str">
        <f t="shared" si="142"/>
        <v>IMP SLS</v>
      </c>
      <c r="E134" s="315" t="str">
        <f t="shared" si="130"/>
        <v>BMP 6</v>
      </c>
      <c r="F134" s="337">
        <f>'Imp-Exp7-CHN'!E$186</f>
        <v>0</v>
      </c>
      <c r="G134" s="243">
        <f>'Imp-Exp7-CHN'!F$186</f>
        <v>0</v>
      </c>
      <c r="H134" s="243">
        <f>'Imp-Exp7-CHN'!G$186</f>
        <v>0</v>
      </c>
      <c r="I134" s="243">
        <f>'Imp-Exp7-CHN'!H$186</f>
        <v>0</v>
      </c>
      <c r="J134" s="243">
        <f>'Imp-Exp7-CHN'!I$186</f>
        <v>0</v>
      </c>
      <c r="K134" s="243">
        <f>'Imp-Exp7-CHN'!J$186</f>
        <v>0</v>
      </c>
      <c r="L134" s="243">
        <f>'Imp-Exp7-CHN'!K$186</f>
        <v>0</v>
      </c>
      <c r="M134" s="243">
        <f>'Imp-Exp7-CHN'!L$186</f>
        <v>0</v>
      </c>
      <c r="N134" s="337">
        <f>'Imp-Exp7-CHN'!E$187/1000</f>
        <v>0</v>
      </c>
      <c r="O134" s="243">
        <f>'Imp-Exp7-CHN'!F$187/1000</f>
        <v>0</v>
      </c>
      <c r="P134" s="243">
        <f>'Imp-Exp7-CHN'!G$187/1000</f>
        <v>0</v>
      </c>
      <c r="Q134" s="243">
        <f>'Imp-Exp7-CHN'!H$187/1000</f>
        <v>0</v>
      </c>
      <c r="R134" s="243">
        <f>'Imp-Exp7-CHN'!I$187/1000</f>
        <v>0</v>
      </c>
      <c r="S134" s="243">
        <f>'Imp-Exp7-CHN'!J$187/1000</f>
        <v>0</v>
      </c>
      <c r="T134" s="243">
        <f>'Imp-Exp7-CHN'!K$187/1000</f>
        <v>0</v>
      </c>
      <c r="U134" s="243">
        <f>'Imp-Exp7-CHN'!L$187/1000</f>
        <v>0</v>
      </c>
      <c r="V134" s="338">
        <f t="shared" si="121"/>
        <v>0</v>
      </c>
      <c r="W134" s="339">
        <f t="shared" si="132"/>
        <v>0</v>
      </c>
      <c r="X134" s="339">
        <f t="shared" si="133"/>
        <v>0</v>
      </c>
      <c r="Y134" s="339">
        <f t="shared" si="134"/>
        <v>0</v>
      </c>
      <c r="Z134" s="339">
        <f t="shared" si="135"/>
        <v>0</v>
      </c>
      <c r="AA134" s="339">
        <f t="shared" si="136"/>
        <v>0</v>
      </c>
      <c r="AB134" s="339">
        <f t="shared" si="137"/>
        <v>0</v>
      </c>
      <c r="AC134" s="340">
        <f t="shared" si="138"/>
        <v>0</v>
      </c>
    </row>
    <row r="135" spans="1:29" x14ac:dyDescent="0.25">
      <c r="A135" s="249" t="str">
        <f t="shared" ref="A135:D135" si="143">A134</f>
        <v>Don't</v>
      </c>
      <c r="B135" s="314" t="str">
        <f t="shared" si="143"/>
        <v>CHN</v>
      </c>
      <c r="C135">
        <f t="shared" si="143"/>
        <v>0</v>
      </c>
      <c r="D135" t="str">
        <f t="shared" si="143"/>
        <v>IMP SLS</v>
      </c>
      <c r="E135" s="315" t="str">
        <f t="shared" si="130"/>
        <v>BMP 7</v>
      </c>
      <c r="F135" s="337">
        <f>'Imp-Exp7-CHN'!E$191</f>
        <v>0</v>
      </c>
      <c r="G135" s="243">
        <f>'Imp-Exp7-CHN'!F$191</f>
        <v>0</v>
      </c>
      <c r="H135" s="243">
        <f>'Imp-Exp7-CHN'!G$191</f>
        <v>0</v>
      </c>
      <c r="I135" s="243">
        <f>'Imp-Exp7-CHN'!H$191</f>
        <v>0</v>
      </c>
      <c r="J135" s="243">
        <f>'Imp-Exp7-CHN'!I$191</f>
        <v>0</v>
      </c>
      <c r="K135" s="243">
        <f>'Imp-Exp7-CHN'!J$191</f>
        <v>0</v>
      </c>
      <c r="L135" s="243">
        <f>'Imp-Exp7-CHN'!K$191</f>
        <v>0</v>
      </c>
      <c r="M135" s="243">
        <f>'Imp-Exp7-CHN'!L$191</f>
        <v>0</v>
      </c>
      <c r="N135" s="337">
        <f>'Imp-Exp7-CHN'!E$192/1000</f>
        <v>0</v>
      </c>
      <c r="O135" s="243">
        <f>'Imp-Exp7-CHN'!F$192/1000</f>
        <v>0</v>
      </c>
      <c r="P135" s="243">
        <f>'Imp-Exp7-CHN'!G$192/1000</f>
        <v>0</v>
      </c>
      <c r="Q135" s="243">
        <f>'Imp-Exp7-CHN'!H$192/1000</f>
        <v>0</v>
      </c>
      <c r="R135" s="243">
        <f>'Imp-Exp7-CHN'!I$192/1000</f>
        <v>0</v>
      </c>
      <c r="S135" s="243">
        <f>'Imp-Exp7-CHN'!J$192/1000</f>
        <v>0</v>
      </c>
      <c r="T135" s="243">
        <f>'Imp-Exp7-CHN'!K$192/1000</f>
        <v>0</v>
      </c>
      <c r="U135" s="243">
        <f>'Imp-Exp7-CHN'!L$192/1000</f>
        <v>0</v>
      </c>
      <c r="V135" s="338">
        <f t="shared" si="121"/>
        <v>0</v>
      </c>
      <c r="W135" s="339">
        <f t="shared" si="132"/>
        <v>0</v>
      </c>
      <c r="X135" s="339">
        <f t="shared" si="133"/>
        <v>0</v>
      </c>
      <c r="Y135" s="339">
        <f t="shared" si="134"/>
        <v>0</v>
      </c>
      <c r="Z135" s="339">
        <f t="shared" si="135"/>
        <v>0</v>
      </c>
      <c r="AA135" s="339">
        <f t="shared" si="136"/>
        <v>0</v>
      </c>
      <c r="AB135" s="339">
        <f t="shared" si="137"/>
        <v>0</v>
      </c>
      <c r="AC135" s="340">
        <f t="shared" si="138"/>
        <v>0</v>
      </c>
    </row>
    <row r="136" spans="1:29" x14ac:dyDescent="0.25">
      <c r="A136" s="249" t="str">
        <f t="shared" ref="A136:D136" si="144">A135</f>
        <v>Don't</v>
      </c>
      <c r="B136" s="314" t="str">
        <f t="shared" si="144"/>
        <v>CHN</v>
      </c>
      <c r="C136">
        <f t="shared" si="144"/>
        <v>0</v>
      </c>
      <c r="D136" t="str">
        <f t="shared" si="144"/>
        <v>IMP SLS</v>
      </c>
      <c r="E136" s="315" t="str">
        <f t="shared" si="130"/>
        <v>BMP 8</v>
      </c>
      <c r="F136" s="337">
        <f>'Imp-Exp7-CHN'!E$196</f>
        <v>0</v>
      </c>
      <c r="G136" s="243">
        <f>'Imp-Exp7-CHN'!F$196</f>
        <v>0</v>
      </c>
      <c r="H136" s="243">
        <f>'Imp-Exp7-CHN'!G$196</f>
        <v>0</v>
      </c>
      <c r="I136" s="243">
        <f>'Imp-Exp7-CHN'!H$196</f>
        <v>0</v>
      </c>
      <c r="J136" s="243">
        <f>'Imp-Exp7-CHN'!I$196</f>
        <v>0</v>
      </c>
      <c r="K136" s="243">
        <f>'Imp-Exp7-CHN'!J$196</f>
        <v>0</v>
      </c>
      <c r="L136" s="243">
        <f>'Imp-Exp7-CHN'!K$196</f>
        <v>0</v>
      </c>
      <c r="M136" s="243">
        <f>'Imp-Exp7-CHN'!L$196</f>
        <v>0</v>
      </c>
      <c r="N136" s="337">
        <f>'Imp-Exp7-CHN'!E$197/1000</f>
        <v>0</v>
      </c>
      <c r="O136" s="243">
        <f>'Imp-Exp7-CHN'!F$197/1000</f>
        <v>0</v>
      </c>
      <c r="P136" s="243">
        <f>'Imp-Exp7-CHN'!G$197/1000</f>
        <v>0</v>
      </c>
      <c r="Q136" s="243">
        <f>'Imp-Exp7-CHN'!H$197/1000</f>
        <v>0</v>
      </c>
      <c r="R136" s="243">
        <f>'Imp-Exp7-CHN'!I$197/1000</f>
        <v>0</v>
      </c>
      <c r="S136" s="243">
        <f>'Imp-Exp7-CHN'!J$197/1000</f>
        <v>0</v>
      </c>
      <c r="T136" s="243">
        <f>'Imp-Exp7-CHN'!K$197/1000</f>
        <v>0</v>
      </c>
      <c r="U136" s="243">
        <f>'Imp-Exp7-CHN'!L$197/1000</f>
        <v>0</v>
      </c>
      <c r="V136" s="338">
        <f t="shared" si="121"/>
        <v>0</v>
      </c>
      <c r="W136" s="339">
        <f t="shared" si="132"/>
        <v>0</v>
      </c>
      <c r="X136" s="339">
        <f t="shared" si="133"/>
        <v>0</v>
      </c>
      <c r="Y136" s="339">
        <f t="shared" si="134"/>
        <v>0</v>
      </c>
      <c r="Z136" s="339">
        <f t="shared" si="135"/>
        <v>0</v>
      </c>
      <c r="AA136" s="339">
        <f t="shared" si="136"/>
        <v>0</v>
      </c>
      <c r="AB136" s="339">
        <f t="shared" si="137"/>
        <v>0</v>
      </c>
      <c r="AC136" s="340">
        <f t="shared" si="138"/>
        <v>0</v>
      </c>
    </row>
    <row r="137" spans="1:29" ht="15.75" thickBot="1" x14ac:dyDescent="0.3">
      <c r="A137" s="249" t="str">
        <f t="shared" ref="A137:D137" si="145">A136</f>
        <v>Don't</v>
      </c>
      <c r="B137" s="314" t="str">
        <f t="shared" si="145"/>
        <v>CHN</v>
      </c>
      <c r="C137">
        <f t="shared" si="145"/>
        <v>0</v>
      </c>
      <c r="D137" t="str">
        <f t="shared" si="145"/>
        <v>IMP SLS</v>
      </c>
      <c r="E137" s="315" t="str">
        <f t="shared" si="130"/>
        <v>BMP 9</v>
      </c>
      <c r="F137" s="337">
        <f>'Imp-Exp7-CHN'!E$201</f>
        <v>0</v>
      </c>
      <c r="G137" s="243">
        <f>'Imp-Exp7-CHN'!F$201</f>
        <v>0</v>
      </c>
      <c r="H137" s="243">
        <f>'Imp-Exp7-CHN'!G$201</f>
        <v>0</v>
      </c>
      <c r="I137" s="243">
        <f>'Imp-Exp7-CHN'!H$201</f>
        <v>0</v>
      </c>
      <c r="J137" s="243">
        <f>'Imp-Exp7-CHN'!I$201</f>
        <v>0</v>
      </c>
      <c r="K137" s="243">
        <f>'Imp-Exp7-CHN'!J$201</f>
        <v>0</v>
      </c>
      <c r="L137" s="243">
        <f>'Imp-Exp7-CHN'!K$201</f>
        <v>0</v>
      </c>
      <c r="M137" s="243">
        <f>'Imp-Exp7-CHN'!L$201</f>
        <v>0</v>
      </c>
      <c r="N137" s="337">
        <f>'Imp-Exp7-CHN'!E$202/1000</f>
        <v>0</v>
      </c>
      <c r="O137" s="243">
        <f>'Imp-Exp7-CHN'!F$202/1000</f>
        <v>0</v>
      </c>
      <c r="P137" s="243">
        <f>'Imp-Exp7-CHN'!G$202/1000</f>
        <v>0</v>
      </c>
      <c r="Q137" s="243">
        <f>'Imp-Exp7-CHN'!H$202/1000</f>
        <v>0</v>
      </c>
      <c r="R137" s="243">
        <f>'Imp-Exp7-CHN'!I$202/1000</f>
        <v>0</v>
      </c>
      <c r="S137" s="243">
        <f>'Imp-Exp7-CHN'!J$202/1000</f>
        <v>0</v>
      </c>
      <c r="T137" s="243">
        <f>'Imp-Exp7-CHN'!K$202/1000</f>
        <v>0</v>
      </c>
      <c r="U137" s="243">
        <f>'Imp-Exp7-CHN'!L$202/1000</f>
        <v>0</v>
      </c>
      <c r="V137" s="338">
        <f t="shared" si="121"/>
        <v>0</v>
      </c>
      <c r="W137" s="339">
        <f t="shared" si="132"/>
        <v>0</v>
      </c>
      <c r="X137" s="339">
        <f t="shared" si="133"/>
        <v>0</v>
      </c>
      <c r="Y137" s="339">
        <f t="shared" si="134"/>
        <v>0</v>
      </c>
      <c r="Z137" s="339">
        <f t="shared" si="135"/>
        <v>0</v>
      </c>
      <c r="AA137" s="339">
        <f t="shared" si="136"/>
        <v>0</v>
      </c>
      <c r="AB137" s="339">
        <f t="shared" si="137"/>
        <v>0</v>
      </c>
      <c r="AC137" s="340">
        <f t="shared" si="138"/>
        <v>0</v>
      </c>
    </row>
    <row r="138" spans="1:29" x14ac:dyDescent="0.25">
      <c r="A138" s="242" t="str">
        <f>IF(SUM(F138:U152)&gt;=0.01,"Copy","Don't")</f>
        <v>Don't</v>
      </c>
      <c r="B138" s="317" t="s">
        <v>662</v>
      </c>
      <c r="C138" s="335">
        <f>'Imp-Exp8-CHN'!G23</f>
        <v>0</v>
      </c>
      <c r="D138" s="335" t="s">
        <v>678</v>
      </c>
      <c r="E138" s="336" t="s">
        <v>679</v>
      </c>
      <c r="F138" s="337">
        <f>'Imp-Exp8-CHN'!E$94</f>
        <v>0</v>
      </c>
      <c r="G138" s="243">
        <f>'Imp-Exp8-CHN'!F$94</f>
        <v>0</v>
      </c>
      <c r="H138" s="243">
        <f>'Imp-Exp8-CHN'!G$94</f>
        <v>0</v>
      </c>
      <c r="I138" s="243">
        <f>'Imp-Exp8-CHN'!H$94</f>
        <v>0</v>
      </c>
      <c r="J138" s="243">
        <f>'Imp-Exp8-CHN'!I$94</f>
        <v>0</v>
      </c>
      <c r="K138" s="243">
        <f>'Imp-Exp8-CHN'!J$94</f>
        <v>0</v>
      </c>
      <c r="L138" s="243">
        <f>'Imp-Exp8-CHN'!K$94</f>
        <v>0</v>
      </c>
      <c r="M138" s="243">
        <f>'Imp-Exp8-CHN'!L$94</f>
        <v>0</v>
      </c>
      <c r="N138" s="337">
        <f>'Imp-Exp8-CHN'!E$95/1000</f>
        <v>0</v>
      </c>
      <c r="O138" s="243">
        <f>'Imp-Exp8-CHN'!F$95/1000</f>
        <v>0</v>
      </c>
      <c r="P138" s="243">
        <f>'Imp-Exp8-CHN'!G$95/1000</f>
        <v>0</v>
      </c>
      <c r="Q138" s="243">
        <f>'Imp-Exp8-CHN'!H$95/1000</f>
        <v>0</v>
      </c>
      <c r="R138" s="243">
        <f>'Imp-Exp8-CHN'!I$95/1000</f>
        <v>0</v>
      </c>
      <c r="S138" s="243">
        <f>'Imp-Exp8-CHN'!J$95/1000</f>
        <v>0</v>
      </c>
      <c r="T138" s="243">
        <f>'Imp-Exp8-CHN'!K$95/1000</f>
        <v>0</v>
      </c>
      <c r="U138" s="243">
        <f>'Imp-Exp8-CHN'!L$95/1000</f>
        <v>0</v>
      </c>
      <c r="V138" s="338">
        <f>(IF(ISERROR(N138/F138),0,N138/F138))*1000</f>
        <v>0</v>
      </c>
      <c r="W138" s="339">
        <f t="shared" si="132"/>
        <v>0</v>
      </c>
      <c r="X138" s="339">
        <f t="shared" si="133"/>
        <v>0</v>
      </c>
      <c r="Y138" s="339">
        <f t="shared" si="134"/>
        <v>0</v>
      </c>
      <c r="Z138" s="339">
        <f t="shared" si="135"/>
        <v>0</v>
      </c>
      <c r="AA138" s="339">
        <f t="shared" si="136"/>
        <v>0</v>
      </c>
      <c r="AB138" s="339">
        <f t="shared" si="137"/>
        <v>0</v>
      </c>
      <c r="AC138" s="340">
        <f t="shared" si="138"/>
        <v>0</v>
      </c>
    </row>
    <row r="139" spans="1:29" x14ac:dyDescent="0.25">
      <c r="A139" s="249" t="str">
        <f>A138</f>
        <v>Don't</v>
      </c>
      <c r="B139" s="314" t="str">
        <f>B138</f>
        <v>CHN</v>
      </c>
      <c r="C139">
        <f>C138</f>
        <v>0</v>
      </c>
      <c r="D139" t="str">
        <f>D138</f>
        <v>IMP</v>
      </c>
      <c r="E139" s="315" t="s">
        <v>680</v>
      </c>
      <c r="F139" s="337">
        <f>'Imp-Exp8-CHN'!E$99</f>
        <v>0</v>
      </c>
      <c r="G139" s="243">
        <f>'Imp-Exp8-CHN'!F$99</f>
        <v>0</v>
      </c>
      <c r="H139" s="243">
        <f>'Imp-Exp8-CHN'!G$99</f>
        <v>0</v>
      </c>
      <c r="I139" s="243">
        <f>'Imp-Exp8-CHN'!H$99</f>
        <v>0</v>
      </c>
      <c r="J139" s="243">
        <f>'Imp-Exp8-CHN'!I$99</f>
        <v>0</v>
      </c>
      <c r="K139" s="243">
        <f>'Imp-Exp8-CHN'!J$99</f>
        <v>0</v>
      </c>
      <c r="L139" s="243">
        <f>'Imp-Exp8-CHN'!K$99</f>
        <v>0</v>
      </c>
      <c r="M139" s="243">
        <f>'Imp-Exp8-CHN'!L$99</f>
        <v>0</v>
      </c>
      <c r="N139" s="337">
        <f>'Imp-Exp8-CHN'!E$100/1000</f>
        <v>0</v>
      </c>
      <c r="O139" s="243">
        <f>'Imp-Exp8-CHN'!F$100/1000</f>
        <v>0</v>
      </c>
      <c r="P139" s="243">
        <f>'Imp-Exp8-CHN'!G$100/1000</f>
        <v>0</v>
      </c>
      <c r="Q139" s="243">
        <f>'Imp-Exp8-CHN'!H$100/1000</f>
        <v>0</v>
      </c>
      <c r="R139" s="243">
        <f>'Imp-Exp8-CHN'!I$100/1000</f>
        <v>0</v>
      </c>
      <c r="S139" s="243">
        <f>'Imp-Exp8-CHN'!J$100/1000</f>
        <v>0</v>
      </c>
      <c r="T139" s="243">
        <f>'Imp-Exp8-CHN'!K$100/1000</f>
        <v>0</v>
      </c>
      <c r="U139" s="243">
        <f>'Imp-Exp8-CHN'!L$100/1000</f>
        <v>0</v>
      </c>
      <c r="V139" s="338">
        <f t="shared" ref="V139:V155" si="146">(IF(ISERROR(N139/F139),0,N139/F139))*1000</f>
        <v>0</v>
      </c>
      <c r="W139" s="339">
        <f t="shared" si="132"/>
        <v>0</v>
      </c>
      <c r="X139" s="339">
        <f t="shared" si="133"/>
        <v>0</v>
      </c>
      <c r="Y139" s="339">
        <f t="shared" si="134"/>
        <v>0</v>
      </c>
      <c r="Z139" s="339">
        <f t="shared" si="135"/>
        <v>0</v>
      </c>
      <c r="AA139" s="339">
        <f t="shared" si="136"/>
        <v>0</v>
      </c>
      <c r="AB139" s="339">
        <f t="shared" si="137"/>
        <v>0</v>
      </c>
      <c r="AC139" s="340">
        <f t="shared" si="138"/>
        <v>0</v>
      </c>
    </row>
    <row r="140" spans="1:29" x14ac:dyDescent="0.25">
      <c r="A140" s="249" t="str">
        <f t="shared" ref="A140:D140" si="147">A139</f>
        <v>Don't</v>
      </c>
      <c r="B140" s="314" t="str">
        <f t="shared" si="147"/>
        <v>CHN</v>
      </c>
      <c r="C140">
        <f t="shared" si="147"/>
        <v>0</v>
      </c>
      <c r="D140" t="str">
        <f t="shared" si="147"/>
        <v>IMP</v>
      </c>
      <c r="E140" s="315" t="s">
        <v>681</v>
      </c>
      <c r="F140" s="337">
        <f>'Imp-Exp8-CHN'!E$104</f>
        <v>0</v>
      </c>
      <c r="G140" s="243">
        <f>'Imp-Exp8-CHN'!F$104</f>
        <v>0</v>
      </c>
      <c r="H140" s="243">
        <f>'Imp-Exp8-CHN'!G$104</f>
        <v>0</v>
      </c>
      <c r="I140" s="243">
        <f>'Imp-Exp8-CHN'!H$104</f>
        <v>0</v>
      </c>
      <c r="J140" s="243">
        <f>'Imp-Exp8-CHN'!I$104</f>
        <v>0</v>
      </c>
      <c r="K140" s="243">
        <f>'Imp-Exp8-CHN'!J$104</f>
        <v>0</v>
      </c>
      <c r="L140" s="243">
        <f>'Imp-Exp8-CHN'!K$104</f>
        <v>0</v>
      </c>
      <c r="M140" s="243">
        <f>'Imp-Exp8-CHN'!L$104</f>
        <v>0</v>
      </c>
      <c r="N140" s="337">
        <f>'Imp-Exp8-CHN'!E$105/1000</f>
        <v>0</v>
      </c>
      <c r="O140" s="243">
        <f>'Imp-Exp8-CHN'!F$105/1000</f>
        <v>0</v>
      </c>
      <c r="P140" s="243">
        <f>'Imp-Exp8-CHN'!G$105/1000</f>
        <v>0</v>
      </c>
      <c r="Q140" s="243">
        <f>'Imp-Exp8-CHN'!H$105/1000</f>
        <v>0</v>
      </c>
      <c r="R140" s="243">
        <f>'Imp-Exp8-CHN'!I$105/1000</f>
        <v>0</v>
      </c>
      <c r="S140" s="243">
        <f>'Imp-Exp8-CHN'!J$105/1000</f>
        <v>0</v>
      </c>
      <c r="T140" s="243">
        <f>'Imp-Exp8-CHN'!K$105/1000</f>
        <v>0</v>
      </c>
      <c r="U140" s="243">
        <f>'Imp-Exp8-CHN'!L$105/1000</f>
        <v>0</v>
      </c>
      <c r="V140" s="338">
        <f t="shared" si="146"/>
        <v>0</v>
      </c>
      <c r="W140" s="339">
        <f t="shared" si="132"/>
        <v>0</v>
      </c>
      <c r="X140" s="339">
        <f t="shared" si="133"/>
        <v>0</v>
      </c>
      <c r="Y140" s="339">
        <f t="shared" si="134"/>
        <v>0</v>
      </c>
      <c r="Z140" s="339">
        <f t="shared" si="135"/>
        <v>0</v>
      </c>
      <c r="AA140" s="339">
        <f t="shared" si="136"/>
        <v>0</v>
      </c>
      <c r="AB140" s="339">
        <f t="shared" si="137"/>
        <v>0</v>
      </c>
      <c r="AC140" s="340">
        <f t="shared" si="138"/>
        <v>0</v>
      </c>
    </row>
    <row r="141" spans="1:29" x14ac:dyDescent="0.25">
      <c r="A141" s="249" t="str">
        <f t="shared" ref="A141:D141" si="148">A140</f>
        <v>Don't</v>
      </c>
      <c r="B141" s="314" t="str">
        <f t="shared" si="148"/>
        <v>CHN</v>
      </c>
      <c r="C141">
        <f t="shared" si="148"/>
        <v>0</v>
      </c>
      <c r="D141" t="str">
        <f t="shared" si="148"/>
        <v>IMP</v>
      </c>
      <c r="E141" s="315" t="s">
        <v>682</v>
      </c>
      <c r="F141" s="337">
        <f>'Imp-Exp8-CHN'!E$109</f>
        <v>0</v>
      </c>
      <c r="G141" s="243">
        <f>'Imp-Exp8-CHN'!F$109</f>
        <v>0</v>
      </c>
      <c r="H141" s="243">
        <f>'Imp-Exp8-CHN'!G$109</f>
        <v>0</v>
      </c>
      <c r="I141" s="243">
        <f>'Imp-Exp8-CHN'!H$109</f>
        <v>0</v>
      </c>
      <c r="J141" s="243">
        <f>'Imp-Exp8-CHN'!I$109</f>
        <v>0</v>
      </c>
      <c r="K141" s="243">
        <f>'Imp-Exp8-CHN'!J$109</f>
        <v>0</v>
      </c>
      <c r="L141" s="243">
        <f>'Imp-Exp8-CHN'!K$109</f>
        <v>0</v>
      </c>
      <c r="M141" s="243">
        <f>'Imp-Exp8-CHN'!L$109</f>
        <v>0</v>
      </c>
      <c r="N141" s="337">
        <f>'Imp-Exp8-CHN'!E$110/1000</f>
        <v>0</v>
      </c>
      <c r="O141" s="243">
        <f>'Imp-Exp8-CHN'!F$110/1000</f>
        <v>0</v>
      </c>
      <c r="P141" s="243">
        <f>'Imp-Exp8-CHN'!G$110/1000</f>
        <v>0</v>
      </c>
      <c r="Q141" s="243">
        <f>'Imp-Exp8-CHN'!H$110/1000</f>
        <v>0</v>
      </c>
      <c r="R141" s="243">
        <f>'Imp-Exp8-CHN'!I$110/1000</f>
        <v>0</v>
      </c>
      <c r="S141" s="243">
        <f>'Imp-Exp8-CHN'!J$110/1000</f>
        <v>0</v>
      </c>
      <c r="T141" s="243">
        <f>'Imp-Exp8-CHN'!K$110/1000</f>
        <v>0</v>
      </c>
      <c r="U141" s="243">
        <f>'Imp-Exp8-CHN'!L$110/1000</f>
        <v>0</v>
      </c>
      <c r="V141" s="338">
        <f t="shared" si="146"/>
        <v>0</v>
      </c>
      <c r="W141" s="339">
        <f t="shared" si="132"/>
        <v>0</v>
      </c>
      <c r="X141" s="339">
        <f t="shared" si="133"/>
        <v>0</v>
      </c>
      <c r="Y141" s="339">
        <f t="shared" si="134"/>
        <v>0</v>
      </c>
      <c r="Z141" s="339">
        <f t="shared" si="135"/>
        <v>0</v>
      </c>
      <c r="AA141" s="339">
        <f t="shared" si="136"/>
        <v>0</v>
      </c>
      <c r="AB141" s="339">
        <f t="shared" si="137"/>
        <v>0</v>
      </c>
      <c r="AC141" s="340">
        <f t="shared" si="138"/>
        <v>0</v>
      </c>
    </row>
    <row r="142" spans="1:29" x14ac:dyDescent="0.25">
      <c r="A142" s="249" t="str">
        <f t="shared" ref="A142:D142" si="149">A141</f>
        <v>Don't</v>
      </c>
      <c r="B142" s="314" t="str">
        <f t="shared" si="149"/>
        <v>CHN</v>
      </c>
      <c r="C142">
        <f t="shared" si="149"/>
        <v>0</v>
      </c>
      <c r="D142" t="str">
        <f t="shared" si="149"/>
        <v>IMP</v>
      </c>
      <c r="E142" s="315" t="s">
        <v>683</v>
      </c>
      <c r="F142" s="337">
        <f>'Imp-Exp8-CHN'!E$114</f>
        <v>0</v>
      </c>
      <c r="G142" s="243">
        <f>'Imp-Exp8-CHN'!F$114</f>
        <v>0</v>
      </c>
      <c r="H142" s="243">
        <f>'Imp-Exp8-CHN'!G$114</f>
        <v>0</v>
      </c>
      <c r="I142" s="243">
        <f>'Imp-Exp8-CHN'!H$114</f>
        <v>0</v>
      </c>
      <c r="J142" s="243">
        <f>'Imp-Exp8-CHN'!I$114</f>
        <v>0</v>
      </c>
      <c r="K142" s="243">
        <f>'Imp-Exp8-CHN'!J$114</f>
        <v>0</v>
      </c>
      <c r="L142" s="243">
        <f>'Imp-Exp8-CHN'!K$114</f>
        <v>0</v>
      </c>
      <c r="M142" s="243">
        <f>'Imp-Exp8-CHN'!L$114</f>
        <v>0</v>
      </c>
      <c r="N142" s="337">
        <f>'Imp-Exp8-CHN'!E$115/1000</f>
        <v>0</v>
      </c>
      <c r="O142" s="243">
        <f>'Imp-Exp8-CHN'!F$115/1000</f>
        <v>0</v>
      </c>
      <c r="P142" s="243">
        <f>'Imp-Exp8-CHN'!G$115/1000</f>
        <v>0</v>
      </c>
      <c r="Q142" s="243">
        <f>'Imp-Exp8-CHN'!H$115/1000</f>
        <v>0</v>
      </c>
      <c r="R142" s="243">
        <f>'Imp-Exp8-CHN'!I$115/1000</f>
        <v>0</v>
      </c>
      <c r="S142" s="243">
        <f>'Imp-Exp8-CHN'!J$115/1000</f>
        <v>0</v>
      </c>
      <c r="T142" s="243">
        <f>'Imp-Exp8-CHN'!K$115/1000</f>
        <v>0</v>
      </c>
      <c r="U142" s="243">
        <f>'Imp-Exp8-CHN'!L$115/1000</f>
        <v>0</v>
      </c>
      <c r="V142" s="338">
        <f t="shared" si="146"/>
        <v>0</v>
      </c>
      <c r="W142" s="339">
        <f t="shared" si="132"/>
        <v>0</v>
      </c>
      <c r="X142" s="339">
        <f t="shared" si="133"/>
        <v>0</v>
      </c>
      <c r="Y142" s="339">
        <f t="shared" si="134"/>
        <v>0</v>
      </c>
      <c r="Z142" s="339">
        <f t="shared" si="135"/>
        <v>0</v>
      </c>
      <c r="AA142" s="339">
        <f t="shared" si="136"/>
        <v>0</v>
      </c>
      <c r="AB142" s="339">
        <f t="shared" si="137"/>
        <v>0</v>
      </c>
      <c r="AC142" s="340">
        <f t="shared" si="138"/>
        <v>0</v>
      </c>
    </row>
    <row r="143" spans="1:29" x14ac:dyDescent="0.25">
      <c r="A143" s="249" t="str">
        <f t="shared" ref="A143:D143" si="150">A142</f>
        <v>Don't</v>
      </c>
      <c r="B143" s="314" t="str">
        <f t="shared" si="150"/>
        <v>CHN</v>
      </c>
      <c r="C143">
        <f t="shared" si="150"/>
        <v>0</v>
      </c>
      <c r="D143" t="str">
        <f t="shared" si="150"/>
        <v>IMP</v>
      </c>
      <c r="E143" s="315" t="s">
        <v>684</v>
      </c>
      <c r="F143" s="337">
        <f>'Imp-Exp8-CHN'!E$119</f>
        <v>0</v>
      </c>
      <c r="G143" s="243">
        <f>'Imp-Exp8-CHN'!F$119</f>
        <v>0</v>
      </c>
      <c r="H143" s="243">
        <f>'Imp-Exp8-CHN'!G$119</f>
        <v>0</v>
      </c>
      <c r="I143" s="243">
        <f>'Imp-Exp8-CHN'!H$119</f>
        <v>0</v>
      </c>
      <c r="J143" s="243">
        <f>'Imp-Exp8-CHN'!I$119</f>
        <v>0</v>
      </c>
      <c r="K143" s="243">
        <f>'Imp-Exp8-CHN'!J$119</f>
        <v>0</v>
      </c>
      <c r="L143" s="243">
        <f>'Imp-Exp8-CHN'!K$119</f>
        <v>0</v>
      </c>
      <c r="M143" s="243">
        <f>'Imp-Exp8-CHN'!L$119</f>
        <v>0</v>
      </c>
      <c r="N143" s="337">
        <f>'Imp-Exp8-CHN'!E$120/1000</f>
        <v>0</v>
      </c>
      <c r="O143" s="243">
        <f>'Imp-Exp8-CHN'!F$120/1000</f>
        <v>0</v>
      </c>
      <c r="P143" s="243">
        <f>'Imp-Exp8-CHN'!G$120/1000</f>
        <v>0</v>
      </c>
      <c r="Q143" s="243">
        <f>'Imp-Exp8-CHN'!H$120/1000</f>
        <v>0</v>
      </c>
      <c r="R143" s="243">
        <f>'Imp-Exp8-CHN'!I$120/1000</f>
        <v>0</v>
      </c>
      <c r="S143" s="243">
        <f>'Imp-Exp8-CHN'!J$120/1000</f>
        <v>0</v>
      </c>
      <c r="T143" s="243">
        <f>'Imp-Exp8-CHN'!K$120/1000</f>
        <v>0</v>
      </c>
      <c r="U143" s="243">
        <f>'Imp-Exp8-CHN'!L$120/1000</f>
        <v>0</v>
      </c>
      <c r="V143" s="338">
        <f t="shared" si="146"/>
        <v>0</v>
      </c>
      <c r="W143" s="339">
        <f t="shared" si="132"/>
        <v>0</v>
      </c>
      <c r="X143" s="339">
        <f t="shared" si="133"/>
        <v>0</v>
      </c>
      <c r="Y143" s="339">
        <f t="shared" si="134"/>
        <v>0</v>
      </c>
      <c r="Z143" s="339">
        <f t="shared" si="135"/>
        <v>0</v>
      </c>
      <c r="AA143" s="339">
        <f t="shared" si="136"/>
        <v>0</v>
      </c>
      <c r="AB143" s="339">
        <f t="shared" si="137"/>
        <v>0</v>
      </c>
      <c r="AC143" s="340">
        <f t="shared" si="138"/>
        <v>0</v>
      </c>
    </row>
    <row r="144" spans="1:29" x14ac:dyDescent="0.25">
      <c r="A144" s="249" t="str">
        <f t="shared" ref="A144:D144" si="151">A143</f>
        <v>Don't</v>
      </c>
      <c r="B144" s="314" t="str">
        <f t="shared" si="151"/>
        <v>CHN</v>
      </c>
      <c r="C144">
        <f t="shared" si="151"/>
        <v>0</v>
      </c>
      <c r="D144" t="str">
        <f t="shared" si="151"/>
        <v>IMP</v>
      </c>
      <c r="E144" s="315" t="s">
        <v>685</v>
      </c>
      <c r="F144" s="337">
        <f>'Imp-Exp8-CHN'!E$124</f>
        <v>0</v>
      </c>
      <c r="G144" s="243">
        <f>'Imp-Exp8-CHN'!F$124</f>
        <v>0</v>
      </c>
      <c r="H144" s="243">
        <f>'Imp-Exp8-CHN'!G$124</f>
        <v>0</v>
      </c>
      <c r="I144" s="243">
        <f>'Imp-Exp8-CHN'!H$124</f>
        <v>0</v>
      </c>
      <c r="J144" s="243">
        <f>'Imp-Exp8-CHN'!I$124</f>
        <v>0</v>
      </c>
      <c r="K144" s="243">
        <f>'Imp-Exp8-CHN'!J$124</f>
        <v>0</v>
      </c>
      <c r="L144" s="243">
        <f>'Imp-Exp8-CHN'!K$124</f>
        <v>0</v>
      </c>
      <c r="M144" s="243">
        <f>'Imp-Exp8-CHN'!L$124</f>
        <v>0</v>
      </c>
      <c r="N144" s="337">
        <f>'Imp-Exp8-CHN'!E$125/1000</f>
        <v>0</v>
      </c>
      <c r="O144" s="243">
        <f>'Imp-Exp8-CHN'!F$125/1000</f>
        <v>0</v>
      </c>
      <c r="P144" s="243">
        <f>'Imp-Exp8-CHN'!G$125/1000</f>
        <v>0</v>
      </c>
      <c r="Q144" s="243">
        <f>'Imp-Exp8-CHN'!H$125/1000</f>
        <v>0</v>
      </c>
      <c r="R144" s="243">
        <f>'Imp-Exp8-CHN'!I$125/1000</f>
        <v>0</v>
      </c>
      <c r="S144" s="243">
        <f>'Imp-Exp8-CHN'!J$125/1000</f>
        <v>0</v>
      </c>
      <c r="T144" s="243">
        <f>'Imp-Exp8-CHN'!K$125/1000</f>
        <v>0</v>
      </c>
      <c r="U144" s="243">
        <f>'Imp-Exp8-CHN'!L$125/1000</f>
        <v>0</v>
      </c>
      <c r="V144" s="338">
        <f t="shared" si="146"/>
        <v>0</v>
      </c>
      <c r="W144" s="339">
        <f t="shared" si="132"/>
        <v>0</v>
      </c>
      <c r="X144" s="339">
        <f t="shared" si="133"/>
        <v>0</v>
      </c>
      <c r="Y144" s="339">
        <f t="shared" si="134"/>
        <v>0</v>
      </c>
      <c r="Z144" s="339">
        <f t="shared" si="135"/>
        <v>0</v>
      </c>
      <c r="AA144" s="339">
        <f t="shared" si="136"/>
        <v>0</v>
      </c>
      <c r="AB144" s="339">
        <f t="shared" si="137"/>
        <v>0</v>
      </c>
      <c r="AC144" s="340">
        <f t="shared" si="138"/>
        <v>0</v>
      </c>
    </row>
    <row r="145" spans="1:29" x14ac:dyDescent="0.25">
      <c r="A145" s="249" t="str">
        <f t="shared" ref="A145:D145" si="152">A144</f>
        <v>Don't</v>
      </c>
      <c r="B145" s="314" t="str">
        <f t="shared" si="152"/>
        <v>CHN</v>
      </c>
      <c r="C145">
        <f t="shared" si="152"/>
        <v>0</v>
      </c>
      <c r="D145" t="str">
        <f t="shared" si="152"/>
        <v>IMP</v>
      </c>
      <c r="E145" s="315" t="s">
        <v>686</v>
      </c>
      <c r="F145" s="337">
        <f>'Imp-Exp8-CHN'!E$129</f>
        <v>0</v>
      </c>
      <c r="G145" s="243">
        <f>'Imp-Exp8-CHN'!F$129</f>
        <v>0</v>
      </c>
      <c r="H145" s="243">
        <f>'Imp-Exp8-CHN'!G$129</f>
        <v>0</v>
      </c>
      <c r="I145" s="243">
        <f>'Imp-Exp8-CHN'!H$129</f>
        <v>0</v>
      </c>
      <c r="J145" s="243">
        <f>'Imp-Exp8-CHN'!I$129</f>
        <v>0</v>
      </c>
      <c r="K145" s="243">
        <f>'Imp-Exp8-CHN'!J$129</f>
        <v>0</v>
      </c>
      <c r="L145" s="243">
        <f>'Imp-Exp8-CHN'!K$129</f>
        <v>0</v>
      </c>
      <c r="M145" s="243">
        <f>'Imp-Exp8-CHN'!L$129</f>
        <v>0</v>
      </c>
      <c r="N145" s="337">
        <f>'Imp-Exp8-CHN'!E$130/1000</f>
        <v>0</v>
      </c>
      <c r="O145" s="243">
        <f>'Imp-Exp8-CHN'!F$130/1000</f>
        <v>0</v>
      </c>
      <c r="P145" s="243">
        <f>'Imp-Exp8-CHN'!G$130/1000</f>
        <v>0</v>
      </c>
      <c r="Q145" s="243">
        <f>'Imp-Exp8-CHN'!H$130/1000</f>
        <v>0</v>
      </c>
      <c r="R145" s="243">
        <f>'Imp-Exp8-CHN'!I$130/1000</f>
        <v>0</v>
      </c>
      <c r="S145" s="243">
        <f>'Imp-Exp8-CHN'!J$130/1000</f>
        <v>0</v>
      </c>
      <c r="T145" s="243">
        <f>'Imp-Exp8-CHN'!K$130/1000</f>
        <v>0</v>
      </c>
      <c r="U145" s="243">
        <f>'Imp-Exp8-CHN'!L$130/1000</f>
        <v>0</v>
      </c>
      <c r="V145" s="338">
        <f t="shared" si="146"/>
        <v>0</v>
      </c>
      <c r="W145" s="339">
        <f t="shared" si="132"/>
        <v>0</v>
      </c>
      <c r="X145" s="339">
        <f t="shared" si="133"/>
        <v>0</v>
      </c>
      <c r="Y145" s="339">
        <f t="shared" si="134"/>
        <v>0</v>
      </c>
      <c r="Z145" s="339">
        <f t="shared" si="135"/>
        <v>0</v>
      </c>
      <c r="AA145" s="339">
        <f t="shared" si="136"/>
        <v>0</v>
      </c>
      <c r="AB145" s="339">
        <f t="shared" si="137"/>
        <v>0</v>
      </c>
      <c r="AC145" s="340">
        <f t="shared" si="138"/>
        <v>0</v>
      </c>
    </row>
    <row r="146" spans="1:29" x14ac:dyDescent="0.25">
      <c r="A146" s="249" t="str">
        <f t="shared" ref="A146:D146" si="153">A145</f>
        <v>Don't</v>
      </c>
      <c r="B146" s="314" t="str">
        <f t="shared" si="153"/>
        <v>CHN</v>
      </c>
      <c r="C146">
        <f t="shared" si="153"/>
        <v>0</v>
      </c>
      <c r="D146" t="str">
        <f t="shared" si="153"/>
        <v>IMP</v>
      </c>
      <c r="E146" s="315" t="s">
        <v>687</v>
      </c>
      <c r="F146" s="337">
        <f>'Imp-Exp8-CHN'!E$134</f>
        <v>0</v>
      </c>
      <c r="G146" s="243">
        <f>'Imp-Exp8-CHN'!F$134</f>
        <v>0</v>
      </c>
      <c r="H146" s="243">
        <f>'Imp-Exp8-CHN'!G$134</f>
        <v>0</v>
      </c>
      <c r="I146" s="243">
        <f>'Imp-Exp8-CHN'!H$134</f>
        <v>0</v>
      </c>
      <c r="J146" s="243">
        <f>'Imp-Exp8-CHN'!I$134</f>
        <v>0</v>
      </c>
      <c r="K146" s="243">
        <f>'Imp-Exp8-CHN'!J$134</f>
        <v>0</v>
      </c>
      <c r="L146" s="243">
        <f>'Imp-Exp8-CHN'!K$134</f>
        <v>0</v>
      </c>
      <c r="M146" s="243">
        <f>'Imp-Exp8-CHN'!L$134</f>
        <v>0</v>
      </c>
      <c r="N146" s="337">
        <f>'Imp-Exp8-CHN'!E$135/1000</f>
        <v>0</v>
      </c>
      <c r="O146" s="243">
        <f>'Imp-Exp8-CHN'!F$135/1000</f>
        <v>0</v>
      </c>
      <c r="P146" s="243">
        <f>'Imp-Exp8-CHN'!G$135/1000</f>
        <v>0</v>
      </c>
      <c r="Q146" s="243">
        <f>'Imp-Exp8-CHN'!H$135/1000</f>
        <v>0</v>
      </c>
      <c r="R146" s="243">
        <f>'Imp-Exp8-CHN'!I$135/1000</f>
        <v>0</v>
      </c>
      <c r="S146" s="243">
        <f>'Imp-Exp8-CHN'!J$135/1000</f>
        <v>0</v>
      </c>
      <c r="T146" s="243">
        <f>'Imp-Exp8-CHN'!K$135/1000</f>
        <v>0</v>
      </c>
      <c r="U146" s="243">
        <f>'Imp-Exp8-CHN'!L$135/1000</f>
        <v>0</v>
      </c>
      <c r="V146" s="338">
        <f t="shared" si="146"/>
        <v>0</v>
      </c>
      <c r="W146" s="339">
        <f t="shared" si="132"/>
        <v>0</v>
      </c>
      <c r="X146" s="339">
        <f t="shared" si="133"/>
        <v>0</v>
      </c>
      <c r="Y146" s="339">
        <f t="shared" si="134"/>
        <v>0</v>
      </c>
      <c r="Z146" s="339">
        <f t="shared" si="135"/>
        <v>0</v>
      </c>
      <c r="AA146" s="339">
        <f t="shared" si="136"/>
        <v>0</v>
      </c>
      <c r="AB146" s="339">
        <f t="shared" si="137"/>
        <v>0</v>
      </c>
      <c r="AC146" s="340">
        <f t="shared" si="138"/>
        <v>0</v>
      </c>
    </row>
    <row r="147" spans="1:29" x14ac:dyDescent="0.25">
      <c r="A147" s="249" t="str">
        <f t="shared" ref="A147:C147" si="154">A146</f>
        <v>Don't</v>
      </c>
      <c r="B147" s="314" t="str">
        <f t="shared" si="154"/>
        <v>CHN</v>
      </c>
      <c r="C147">
        <f t="shared" si="154"/>
        <v>0</v>
      </c>
      <c r="D147" t="s">
        <v>688</v>
      </c>
      <c r="E147" s="315" t="str">
        <f t="shared" ref="E147:E155" si="155">E138</f>
        <v>BMP 1</v>
      </c>
      <c r="F147" s="337">
        <f>'Imp-Exp8-CHN'!E$161</f>
        <v>0</v>
      </c>
      <c r="G147" s="243">
        <f>'Imp-Exp8-CHN'!F$161</f>
        <v>0</v>
      </c>
      <c r="H147" s="243">
        <f>'Imp-Exp8-CHN'!G$161</f>
        <v>0</v>
      </c>
      <c r="I147" s="243">
        <f>'Imp-Exp8-CHN'!H$161</f>
        <v>0</v>
      </c>
      <c r="J147" s="243">
        <f>'Imp-Exp8-CHN'!I$161</f>
        <v>0</v>
      </c>
      <c r="K147" s="243">
        <f>'Imp-Exp8-CHN'!J$161</f>
        <v>0</v>
      </c>
      <c r="L147" s="243">
        <f>'Imp-Exp8-CHN'!K$161</f>
        <v>0</v>
      </c>
      <c r="M147" s="243">
        <f>'Imp-Exp8-CHN'!L$161</f>
        <v>0</v>
      </c>
      <c r="N147" s="337">
        <f>'Imp-Exp8-CHN'!E$162/1000</f>
        <v>0</v>
      </c>
      <c r="O147" s="243">
        <f>'Imp-Exp8-CHN'!F$162/1000</f>
        <v>0</v>
      </c>
      <c r="P147" s="243">
        <f>'Imp-Exp8-CHN'!G$162/1000</f>
        <v>0</v>
      </c>
      <c r="Q147" s="243">
        <f>'Imp-Exp8-CHN'!H$162/1000</f>
        <v>0</v>
      </c>
      <c r="R147" s="243">
        <f>'Imp-Exp8-CHN'!I$162/1000</f>
        <v>0</v>
      </c>
      <c r="S147" s="243">
        <f>'Imp-Exp8-CHN'!J$162/1000</f>
        <v>0</v>
      </c>
      <c r="T147" s="243">
        <f>'Imp-Exp8-CHN'!K$162/1000</f>
        <v>0</v>
      </c>
      <c r="U147" s="243">
        <f>'Imp-Exp8-CHN'!L$162/1000</f>
        <v>0</v>
      </c>
      <c r="V147" s="338">
        <f t="shared" si="146"/>
        <v>0</v>
      </c>
      <c r="W147" s="339">
        <f t="shared" si="132"/>
        <v>0</v>
      </c>
      <c r="X147" s="339">
        <f t="shared" si="133"/>
        <v>0</v>
      </c>
      <c r="Y147" s="339">
        <f t="shared" si="134"/>
        <v>0</v>
      </c>
      <c r="Z147" s="339">
        <f t="shared" si="135"/>
        <v>0</v>
      </c>
      <c r="AA147" s="339">
        <f t="shared" si="136"/>
        <v>0</v>
      </c>
      <c r="AB147" s="339">
        <f t="shared" si="137"/>
        <v>0</v>
      </c>
      <c r="AC147" s="340">
        <f t="shared" si="138"/>
        <v>0</v>
      </c>
    </row>
    <row r="148" spans="1:29" x14ac:dyDescent="0.25">
      <c r="A148" s="249" t="str">
        <f t="shared" ref="A148:C148" si="156">A147</f>
        <v>Don't</v>
      </c>
      <c r="B148" s="314" t="str">
        <f t="shared" si="156"/>
        <v>CHN</v>
      </c>
      <c r="C148">
        <f t="shared" si="156"/>
        <v>0</v>
      </c>
      <c r="D148" t="str">
        <f>D147</f>
        <v>IMP SLS</v>
      </c>
      <c r="E148" s="315" t="str">
        <f t="shared" si="155"/>
        <v>BMP 2</v>
      </c>
      <c r="F148" s="337">
        <f>'Imp-Exp8-CHN'!E$166</f>
        <v>0</v>
      </c>
      <c r="G148" s="243">
        <f>'Imp-Exp8-CHN'!F$166</f>
        <v>0</v>
      </c>
      <c r="H148" s="243">
        <f>'Imp-Exp8-CHN'!G$166</f>
        <v>0</v>
      </c>
      <c r="I148" s="243">
        <f>'Imp-Exp8-CHN'!H$166</f>
        <v>0</v>
      </c>
      <c r="J148" s="243">
        <f>'Imp-Exp8-CHN'!I$166</f>
        <v>0</v>
      </c>
      <c r="K148" s="243">
        <f>'Imp-Exp8-CHN'!J$166</f>
        <v>0</v>
      </c>
      <c r="L148" s="243">
        <f>'Imp-Exp8-CHN'!K$166</f>
        <v>0</v>
      </c>
      <c r="M148" s="243">
        <f>'Imp-Exp8-CHN'!L$166</f>
        <v>0</v>
      </c>
      <c r="N148" s="337">
        <f>'Imp-Exp8-CHN'!E$167/1000</f>
        <v>0</v>
      </c>
      <c r="O148" s="243">
        <f>'Imp-Exp8-CHN'!F$167/1000</f>
        <v>0</v>
      </c>
      <c r="P148" s="243">
        <f>'Imp-Exp8-CHN'!G$167/1000</f>
        <v>0</v>
      </c>
      <c r="Q148" s="243">
        <f>'Imp-Exp8-CHN'!H$167/1000</f>
        <v>0</v>
      </c>
      <c r="R148" s="243">
        <f>'Imp-Exp8-CHN'!I$167/1000</f>
        <v>0</v>
      </c>
      <c r="S148" s="243">
        <f>'Imp-Exp8-CHN'!J$167/1000</f>
        <v>0</v>
      </c>
      <c r="T148" s="243">
        <f>'Imp-Exp8-CHN'!K$167/1000</f>
        <v>0</v>
      </c>
      <c r="U148" s="243">
        <f>'Imp-Exp8-CHN'!L$167/1000</f>
        <v>0</v>
      </c>
      <c r="V148" s="338">
        <f t="shared" si="146"/>
        <v>0</v>
      </c>
      <c r="W148" s="339">
        <f t="shared" si="132"/>
        <v>0</v>
      </c>
      <c r="X148" s="339">
        <f t="shared" si="133"/>
        <v>0</v>
      </c>
      <c r="Y148" s="339">
        <f t="shared" si="134"/>
        <v>0</v>
      </c>
      <c r="Z148" s="339">
        <f t="shared" si="135"/>
        <v>0</v>
      </c>
      <c r="AA148" s="339">
        <f t="shared" si="136"/>
        <v>0</v>
      </c>
      <c r="AB148" s="339">
        <f t="shared" si="137"/>
        <v>0</v>
      </c>
      <c r="AC148" s="340">
        <f t="shared" si="138"/>
        <v>0</v>
      </c>
    </row>
    <row r="149" spans="1:29" x14ac:dyDescent="0.25">
      <c r="A149" s="249" t="str">
        <f t="shared" ref="A149:D149" si="157">A148</f>
        <v>Don't</v>
      </c>
      <c r="B149" s="314" t="str">
        <f t="shared" si="157"/>
        <v>CHN</v>
      </c>
      <c r="C149">
        <f t="shared" si="157"/>
        <v>0</v>
      </c>
      <c r="D149" t="str">
        <f t="shared" si="157"/>
        <v>IMP SLS</v>
      </c>
      <c r="E149" s="315" t="str">
        <f t="shared" si="155"/>
        <v>BMP 3</v>
      </c>
      <c r="F149" s="337">
        <f>'Imp-Exp8-CHN'!E$171</f>
        <v>0</v>
      </c>
      <c r="G149" s="243">
        <f>'Imp-Exp8-CHN'!F$171</f>
        <v>0</v>
      </c>
      <c r="H149" s="243">
        <f>'Imp-Exp8-CHN'!G$171</f>
        <v>0</v>
      </c>
      <c r="I149" s="243">
        <f>'Imp-Exp8-CHN'!H$171</f>
        <v>0</v>
      </c>
      <c r="J149" s="243">
        <f>'Imp-Exp8-CHN'!I$171</f>
        <v>0</v>
      </c>
      <c r="K149" s="243">
        <f>'Imp-Exp8-CHN'!J$171</f>
        <v>0</v>
      </c>
      <c r="L149" s="243">
        <f>'Imp-Exp8-CHN'!K$171</f>
        <v>0</v>
      </c>
      <c r="M149" s="243">
        <f>'Imp-Exp8-CHN'!L$171</f>
        <v>0</v>
      </c>
      <c r="N149" s="337">
        <f>'Imp-Exp8-CHN'!E$172/1000</f>
        <v>0</v>
      </c>
      <c r="O149" s="243">
        <f>'Imp-Exp8-CHN'!F$172/1000</f>
        <v>0</v>
      </c>
      <c r="P149" s="243">
        <f>'Imp-Exp8-CHN'!G$172/1000</f>
        <v>0</v>
      </c>
      <c r="Q149" s="243">
        <f>'Imp-Exp8-CHN'!H$172/1000</f>
        <v>0</v>
      </c>
      <c r="R149" s="243">
        <f>'Imp-Exp8-CHN'!I$172/1000</f>
        <v>0</v>
      </c>
      <c r="S149" s="243">
        <f>'Imp-Exp8-CHN'!J$172/1000</f>
        <v>0</v>
      </c>
      <c r="T149" s="243">
        <f>'Imp-Exp8-CHN'!K$172/1000</f>
        <v>0</v>
      </c>
      <c r="U149" s="243">
        <f>'Imp-Exp8-CHN'!L$172/1000</f>
        <v>0</v>
      </c>
      <c r="V149" s="338">
        <f t="shared" si="146"/>
        <v>0</v>
      </c>
      <c r="W149" s="339">
        <f t="shared" si="132"/>
        <v>0</v>
      </c>
      <c r="X149" s="339">
        <f t="shared" si="133"/>
        <v>0</v>
      </c>
      <c r="Y149" s="339">
        <f t="shared" si="134"/>
        <v>0</v>
      </c>
      <c r="Z149" s="339">
        <f t="shared" si="135"/>
        <v>0</v>
      </c>
      <c r="AA149" s="339">
        <f t="shared" si="136"/>
        <v>0</v>
      </c>
      <c r="AB149" s="339">
        <f t="shared" si="137"/>
        <v>0</v>
      </c>
      <c r="AC149" s="340">
        <f t="shared" si="138"/>
        <v>0</v>
      </c>
    </row>
    <row r="150" spans="1:29" x14ac:dyDescent="0.25">
      <c r="A150" s="249" t="str">
        <f t="shared" ref="A150:D150" si="158">A149</f>
        <v>Don't</v>
      </c>
      <c r="B150" s="314" t="str">
        <f t="shared" si="158"/>
        <v>CHN</v>
      </c>
      <c r="C150">
        <f t="shared" si="158"/>
        <v>0</v>
      </c>
      <c r="D150" t="str">
        <f t="shared" si="158"/>
        <v>IMP SLS</v>
      </c>
      <c r="E150" s="315" t="str">
        <f t="shared" si="155"/>
        <v>BMP 4</v>
      </c>
      <c r="F150" s="337">
        <f>'Imp-Exp8-CHN'!E$176</f>
        <v>0</v>
      </c>
      <c r="G150" s="243">
        <f>'Imp-Exp8-CHN'!F$176</f>
        <v>0</v>
      </c>
      <c r="H150" s="243">
        <f>'Imp-Exp8-CHN'!G$176</f>
        <v>0</v>
      </c>
      <c r="I150" s="243">
        <f>'Imp-Exp8-CHN'!H$176</f>
        <v>0</v>
      </c>
      <c r="J150" s="243">
        <f>'Imp-Exp8-CHN'!I$176</f>
        <v>0</v>
      </c>
      <c r="K150" s="243">
        <f>'Imp-Exp8-CHN'!J$176</f>
        <v>0</v>
      </c>
      <c r="L150" s="243">
        <f>'Imp-Exp8-CHN'!K$176</f>
        <v>0</v>
      </c>
      <c r="M150" s="243">
        <f>'Imp-Exp8-CHN'!L$176</f>
        <v>0</v>
      </c>
      <c r="N150" s="337">
        <f>'Imp-Exp8-CHN'!E$177/1000</f>
        <v>0</v>
      </c>
      <c r="O150" s="243">
        <f>'Imp-Exp8-CHN'!F$177/1000</f>
        <v>0</v>
      </c>
      <c r="P150" s="243">
        <f>'Imp-Exp8-CHN'!G$177/1000</f>
        <v>0</v>
      </c>
      <c r="Q150" s="243">
        <f>'Imp-Exp8-CHN'!H$177/1000</f>
        <v>0</v>
      </c>
      <c r="R150" s="243">
        <f>'Imp-Exp8-CHN'!I$177/1000</f>
        <v>0</v>
      </c>
      <c r="S150" s="243">
        <f>'Imp-Exp8-CHN'!J$177/1000</f>
        <v>0</v>
      </c>
      <c r="T150" s="243">
        <f>'Imp-Exp8-CHN'!K$177/1000</f>
        <v>0</v>
      </c>
      <c r="U150" s="243">
        <f>'Imp-Exp8-CHN'!L$177/1000</f>
        <v>0</v>
      </c>
      <c r="V150" s="338">
        <f t="shared" si="146"/>
        <v>0</v>
      </c>
      <c r="W150" s="339">
        <f t="shared" si="132"/>
        <v>0</v>
      </c>
      <c r="X150" s="339">
        <f t="shared" si="133"/>
        <v>0</v>
      </c>
      <c r="Y150" s="339">
        <f t="shared" si="134"/>
        <v>0</v>
      </c>
      <c r="Z150" s="339">
        <f t="shared" si="135"/>
        <v>0</v>
      </c>
      <c r="AA150" s="339">
        <f t="shared" si="136"/>
        <v>0</v>
      </c>
      <c r="AB150" s="339">
        <f t="shared" si="137"/>
        <v>0</v>
      </c>
      <c r="AC150" s="340">
        <f t="shared" si="138"/>
        <v>0</v>
      </c>
    </row>
    <row r="151" spans="1:29" x14ac:dyDescent="0.25">
      <c r="A151" s="249" t="str">
        <f t="shared" ref="A151:D151" si="159">A150</f>
        <v>Don't</v>
      </c>
      <c r="B151" s="314" t="str">
        <f t="shared" si="159"/>
        <v>CHN</v>
      </c>
      <c r="C151">
        <f t="shared" si="159"/>
        <v>0</v>
      </c>
      <c r="D151" t="str">
        <f t="shared" si="159"/>
        <v>IMP SLS</v>
      </c>
      <c r="E151" s="315" t="str">
        <f t="shared" si="155"/>
        <v>BMP 5</v>
      </c>
      <c r="F151" s="337">
        <f>'Imp-Exp8-CHN'!E$181</f>
        <v>0</v>
      </c>
      <c r="G151" s="243">
        <f>'Imp-Exp8-CHN'!F$181</f>
        <v>0</v>
      </c>
      <c r="H151" s="243">
        <f>'Imp-Exp8-CHN'!G$181</f>
        <v>0</v>
      </c>
      <c r="I151" s="243">
        <f>'Imp-Exp8-CHN'!H$181</f>
        <v>0</v>
      </c>
      <c r="J151" s="243">
        <f>'Imp-Exp8-CHN'!I$181</f>
        <v>0</v>
      </c>
      <c r="K151" s="243">
        <f>'Imp-Exp8-CHN'!J$181</f>
        <v>0</v>
      </c>
      <c r="L151" s="243">
        <f>'Imp-Exp8-CHN'!K$181</f>
        <v>0</v>
      </c>
      <c r="M151" s="243">
        <f>'Imp-Exp8-CHN'!L$181</f>
        <v>0</v>
      </c>
      <c r="N151" s="337">
        <f>'Imp-Exp8-CHN'!E$182/1000</f>
        <v>0</v>
      </c>
      <c r="O151" s="243">
        <f>'Imp-Exp8-CHN'!F$182/1000</f>
        <v>0</v>
      </c>
      <c r="P151" s="243">
        <f>'Imp-Exp8-CHN'!G$182/1000</f>
        <v>0</v>
      </c>
      <c r="Q151" s="243">
        <f>'Imp-Exp8-CHN'!H$182/1000</f>
        <v>0</v>
      </c>
      <c r="R151" s="243">
        <f>'Imp-Exp8-CHN'!I$182/1000</f>
        <v>0</v>
      </c>
      <c r="S151" s="243">
        <f>'Imp-Exp8-CHN'!J$182/1000</f>
        <v>0</v>
      </c>
      <c r="T151" s="243">
        <f>'Imp-Exp8-CHN'!K$182/1000</f>
        <v>0</v>
      </c>
      <c r="U151" s="243">
        <f>'Imp-Exp8-CHN'!L$182/1000</f>
        <v>0</v>
      </c>
      <c r="V151" s="338">
        <f t="shared" si="146"/>
        <v>0</v>
      </c>
      <c r="W151" s="339">
        <f t="shared" si="132"/>
        <v>0</v>
      </c>
      <c r="X151" s="339">
        <f t="shared" si="133"/>
        <v>0</v>
      </c>
      <c r="Y151" s="339">
        <f t="shared" si="134"/>
        <v>0</v>
      </c>
      <c r="Z151" s="339">
        <f t="shared" si="135"/>
        <v>0</v>
      </c>
      <c r="AA151" s="339">
        <f t="shared" si="136"/>
        <v>0</v>
      </c>
      <c r="AB151" s="339">
        <f t="shared" si="137"/>
        <v>0</v>
      </c>
      <c r="AC151" s="340">
        <f t="shared" si="138"/>
        <v>0</v>
      </c>
    </row>
    <row r="152" spans="1:29" x14ac:dyDescent="0.25">
      <c r="A152" s="249" t="str">
        <f t="shared" ref="A152:D152" si="160">A151</f>
        <v>Don't</v>
      </c>
      <c r="B152" s="314" t="str">
        <f t="shared" si="160"/>
        <v>CHN</v>
      </c>
      <c r="C152">
        <f t="shared" si="160"/>
        <v>0</v>
      </c>
      <c r="D152" t="str">
        <f t="shared" si="160"/>
        <v>IMP SLS</v>
      </c>
      <c r="E152" s="315" t="str">
        <f t="shared" si="155"/>
        <v>BMP 6</v>
      </c>
      <c r="F152" s="337">
        <f>'Imp-Exp8-CHN'!E$186</f>
        <v>0</v>
      </c>
      <c r="G152" s="243">
        <f>'Imp-Exp8-CHN'!F$186</f>
        <v>0</v>
      </c>
      <c r="H152" s="243">
        <f>'Imp-Exp8-CHN'!G$186</f>
        <v>0</v>
      </c>
      <c r="I152" s="243">
        <f>'Imp-Exp8-CHN'!H$186</f>
        <v>0</v>
      </c>
      <c r="J152" s="243">
        <f>'Imp-Exp8-CHN'!I$186</f>
        <v>0</v>
      </c>
      <c r="K152" s="243">
        <f>'Imp-Exp8-CHN'!J$186</f>
        <v>0</v>
      </c>
      <c r="L152" s="243">
        <f>'Imp-Exp8-CHN'!K$186</f>
        <v>0</v>
      </c>
      <c r="M152" s="243">
        <f>'Imp-Exp8-CHN'!L$186</f>
        <v>0</v>
      </c>
      <c r="N152" s="337">
        <f>'Imp-Exp8-CHN'!E$187/1000</f>
        <v>0</v>
      </c>
      <c r="O152" s="243">
        <f>'Imp-Exp8-CHN'!F$187/1000</f>
        <v>0</v>
      </c>
      <c r="P152" s="243">
        <f>'Imp-Exp8-CHN'!G$187/1000</f>
        <v>0</v>
      </c>
      <c r="Q152" s="243">
        <f>'Imp-Exp8-CHN'!H$187/1000</f>
        <v>0</v>
      </c>
      <c r="R152" s="243">
        <f>'Imp-Exp8-CHN'!I$187/1000</f>
        <v>0</v>
      </c>
      <c r="S152" s="243">
        <f>'Imp-Exp8-CHN'!J$187/1000</f>
        <v>0</v>
      </c>
      <c r="T152" s="243">
        <f>'Imp-Exp8-CHN'!K$187/1000</f>
        <v>0</v>
      </c>
      <c r="U152" s="243">
        <f>'Imp-Exp8-CHN'!L$187/1000</f>
        <v>0</v>
      </c>
      <c r="V152" s="338">
        <f t="shared" si="146"/>
        <v>0</v>
      </c>
      <c r="W152" s="339">
        <f t="shared" si="132"/>
        <v>0</v>
      </c>
      <c r="X152" s="339">
        <f t="shared" si="133"/>
        <v>0</v>
      </c>
      <c r="Y152" s="339">
        <f t="shared" si="134"/>
        <v>0</v>
      </c>
      <c r="Z152" s="339">
        <f t="shared" si="135"/>
        <v>0</v>
      </c>
      <c r="AA152" s="339">
        <f t="shared" si="136"/>
        <v>0</v>
      </c>
      <c r="AB152" s="339">
        <f t="shared" si="137"/>
        <v>0</v>
      </c>
      <c r="AC152" s="340">
        <f t="shared" si="138"/>
        <v>0</v>
      </c>
    </row>
    <row r="153" spans="1:29" x14ac:dyDescent="0.25">
      <c r="A153" s="249" t="str">
        <f t="shared" ref="A153:D153" si="161">A152</f>
        <v>Don't</v>
      </c>
      <c r="B153" s="314" t="str">
        <f t="shared" si="161"/>
        <v>CHN</v>
      </c>
      <c r="C153">
        <f t="shared" si="161"/>
        <v>0</v>
      </c>
      <c r="D153" t="str">
        <f t="shared" si="161"/>
        <v>IMP SLS</v>
      </c>
      <c r="E153" s="315" t="str">
        <f t="shared" si="155"/>
        <v>BMP 7</v>
      </c>
      <c r="F153" s="337">
        <f>'Imp-Exp8-CHN'!E$191</f>
        <v>0</v>
      </c>
      <c r="G153" s="243">
        <f>'Imp-Exp8-CHN'!F$191</f>
        <v>0</v>
      </c>
      <c r="H153" s="243">
        <f>'Imp-Exp8-CHN'!G$191</f>
        <v>0</v>
      </c>
      <c r="I153" s="243">
        <f>'Imp-Exp8-CHN'!H$191</f>
        <v>0</v>
      </c>
      <c r="J153" s="243">
        <f>'Imp-Exp8-CHN'!I$191</f>
        <v>0</v>
      </c>
      <c r="K153" s="243">
        <f>'Imp-Exp8-CHN'!J$191</f>
        <v>0</v>
      </c>
      <c r="L153" s="243">
        <f>'Imp-Exp8-CHN'!K$191</f>
        <v>0</v>
      </c>
      <c r="M153" s="243">
        <f>'Imp-Exp8-CHN'!L$191</f>
        <v>0</v>
      </c>
      <c r="N153" s="337">
        <f>'Imp-Exp8-CHN'!E$192/1000</f>
        <v>0</v>
      </c>
      <c r="O153" s="243">
        <f>'Imp-Exp8-CHN'!F$192/1000</f>
        <v>0</v>
      </c>
      <c r="P153" s="243">
        <f>'Imp-Exp8-CHN'!G$192/1000</f>
        <v>0</v>
      </c>
      <c r="Q153" s="243">
        <f>'Imp-Exp8-CHN'!H$192/1000</f>
        <v>0</v>
      </c>
      <c r="R153" s="243">
        <f>'Imp-Exp8-CHN'!I$192/1000</f>
        <v>0</v>
      </c>
      <c r="S153" s="243">
        <f>'Imp-Exp8-CHN'!J$192/1000</f>
        <v>0</v>
      </c>
      <c r="T153" s="243">
        <f>'Imp-Exp8-CHN'!K$192/1000</f>
        <v>0</v>
      </c>
      <c r="U153" s="243">
        <f>'Imp-Exp8-CHN'!L$192/1000</f>
        <v>0</v>
      </c>
      <c r="V153" s="338">
        <f t="shared" si="146"/>
        <v>0</v>
      </c>
      <c r="W153" s="339">
        <f t="shared" si="132"/>
        <v>0</v>
      </c>
      <c r="X153" s="339">
        <f t="shared" si="133"/>
        <v>0</v>
      </c>
      <c r="Y153" s="339">
        <f t="shared" si="134"/>
        <v>0</v>
      </c>
      <c r="Z153" s="339">
        <f t="shared" si="135"/>
        <v>0</v>
      </c>
      <c r="AA153" s="339">
        <f t="shared" si="136"/>
        <v>0</v>
      </c>
      <c r="AB153" s="339">
        <f t="shared" si="137"/>
        <v>0</v>
      </c>
      <c r="AC153" s="340">
        <f t="shared" si="138"/>
        <v>0</v>
      </c>
    </row>
    <row r="154" spans="1:29" x14ac:dyDescent="0.25">
      <c r="A154" s="249" t="str">
        <f t="shared" ref="A154:D154" si="162">A153</f>
        <v>Don't</v>
      </c>
      <c r="B154" s="314" t="str">
        <f t="shared" si="162"/>
        <v>CHN</v>
      </c>
      <c r="C154">
        <f t="shared" si="162"/>
        <v>0</v>
      </c>
      <c r="D154" t="str">
        <f t="shared" si="162"/>
        <v>IMP SLS</v>
      </c>
      <c r="E154" s="315" t="str">
        <f t="shared" si="155"/>
        <v>BMP 8</v>
      </c>
      <c r="F154" s="337">
        <f>'Imp-Exp8-CHN'!E$196</f>
        <v>0</v>
      </c>
      <c r="G154" s="243">
        <f>'Imp-Exp8-CHN'!F$196</f>
        <v>0</v>
      </c>
      <c r="H154" s="243">
        <f>'Imp-Exp8-CHN'!G$196</f>
        <v>0</v>
      </c>
      <c r="I154" s="243">
        <f>'Imp-Exp8-CHN'!H$196</f>
        <v>0</v>
      </c>
      <c r="J154" s="243">
        <f>'Imp-Exp8-CHN'!I$196</f>
        <v>0</v>
      </c>
      <c r="K154" s="243">
        <f>'Imp-Exp8-CHN'!J$196</f>
        <v>0</v>
      </c>
      <c r="L154" s="243">
        <f>'Imp-Exp8-CHN'!K$196</f>
        <v>0</v>
      </c>
      <c r="M154" s="243">
        <f>'Imp-Exp8-CHN'!L$196</f>
        <v>0</v>
      </c>
      <c r="N154" s="337">
        <f>'Imp-Exp8-CHN'!E$197/1000</f>
        <v>0</v>
      </c>
      <c r="O154" s="243">
        <f>'Imp-Exp8-CHN'!F$197/1000</f>
        <v>0</v>
      </c>
      <c r="P154" s="243">
        <f>'Imp-Exp8-CHN'!G$197/1000</f>
        <v>0</v>
      </c>
      <c r="Q154" s="243">
        <f>'Imp-Exp8-CHN'!H$197/1000</f>
        <v>0</v>
      </c>
      <c r="R154" s="243">
        <f>'Imp-Exp8-CHN'!I$197/1000</f>
        <v>0</v>
      </c>
      <c r="S154" s="243">
        <f>'Imp-Exp8-CHN'!J$197/1000</f>
        <v>0</v>
      </c>
      <c r="T154" s="243">
        <f>'Imp-Exp8-CHN'!K$197/1000</f>
        <v>0</v>
      </c>
      <c r="U154" s="243">
        <f>'Imp-Exp8-CHN'!L$197/1000</f>
        <v>0</v>
      </c>
      <c r="V154" s="338">
        <f t="shared" si="146"/>
        <v>0</v>
      </c>
      <c r="W154" s="339">
        <f t="shared" si="132"/>
        <v>0</v>
      </c>
      <c r="X154" s="339">
        <f t="shared" si="133"/>
        <v>0</v>
      </c>
      <c r="Y154" s="339">
        <f t="shared" si="134"/>
        <v>0</v>
      </c>
      <c r="Z154" s="339">
        <f t="shared" si="135"/>
        <v>0</v>
      </c>
      <c r="AA154" s="339">
        <f t="shared" si="136"/>
        <v>0</v>
      </c>
      <c r="AB154" s="339">
        <f t="shared" si="137"/>
        <v>0</v>
      </c>
      <c r="AC154" s="340">
        <f t="shared" si="138"/>
        <v>0</v>
      </c>
    </row>
    <row r="155" spans="1:29" ht="15.75" thickBot="1" x14ac:dyDescent="0.3">
      <c r="A155" s="249" t="str">
        <f t="shared" ref="A155:D155" si="163">A154</f>
        <v>Don't</v>
      </c>
      <c r="B155" s="314" t="str">
        <f t="shared" si="163"/>
        <v>CHN</v>
      </c>
      <c r="C155">
        <f t="shared" si="163"/>
        <v>0</v>
      </c>
      <c r="D155" t="str">
        <f t="shared" si="163"/>
        <v>IMP SLS</v>
      </c>
      <c r="E155" s="315" t="str">
        <f t="shared" si="155"/>
        <v>BMP 9</v>
      </c>
      <c r="F155" s="337">
        <f>'Imp-Exp8-CHN'!E$201</f>
        <v>0</v>
      </c>
      <c r="G155" s="243">
        <f>'Imp-Exp8-CHN'!F$201</f>
        <v>0</v>
      </c>
      <c r="H155" s="243">
        <f>'Imp-Exp8-CHN'!G$201</f>
        <v>0</v>
      </c>
      <c r="I155" s="243">
        <f>'Imp-Exp8-CHN'!H$201</f>
        <v>0</v>
      </c>
      <c r="J155" s="243">
        <f>'Imp-Exp8-CHN'!I$201</f>
        <v>0</v>
      </c>
      <c r="K155" s="243">
        <f>'Imp-Exp8-CHN'!J$201</f>
        <v>0</v>
      </c>
      <c r="L155" s="243">
        <f>'Imp-Exp8-CHN'!K$201</f>
        <v>0</v>
      </c>
      <c r="M155" s="243">
        <f>'Imp-Exp8-CHN'!L$201</f>
        <v>0</v>
      </c>
      <c r="N155" s="337">
        <f>'Imp-Exp8-CHN'!E$202/1000</f>
        <v>0</v>
      </c>
      <c r="O155" s="243">
        <f>'Imp-Exp8-CHN'!F$202/1000</f>
        <v>0</v>
      </c>
      <c r="P155" s="243">
        <f>'Imp-Exp8-CHN'!G$202/1000</f>
        <v>0</v>
      </c>
      <c r="Q155" s="243">
        <f>'Imp-Exp8-CHN'!H$202/1000</f>
        <v>0</v>
      </c>
      <c r="R155" s="243">
        <f>'Imp-Exp8-CHN'!I$202/1000</f>
        <v>0</v>
      </c>
      <c r="S155" s="243">
        <f>'Imp-Exp8-CHN'!J$202/1000</f>
        <v>0</v>
      </c>
      <c r="T155" s="243">
        <f>'Imp-Exp8-CHN'!K$202/1000</f>
        <v>0</v>
      </c>
      <c r="U155" s="243">
        <f>'Imp-Exp8-CHN'!L$202/1000</f>
        <v>0</v>
      </c>
      <c r="V155" s="338">
        <f t="shared" si="146"/>
        <v>0</v>
      </c>
      <c r="W155" s="339">
        <f t="shared" si="132"/>
        <v>0</v>
      </c>
      <c r="X155" s="339">
        <f t="shared" si="133"/>
        <v>0</v>
      </c>
      <c r="Y155" s="339">
        <f t="shared" si="134"/>
        <v>0</v>
      </c>
      <c r="Z155" s="339">
        <f t="shared" si="135"/>
        <v>0</v>
      </c>
      <c r="AA155" s="339">
        <f t="shared" si="136"/>
        <v>0</v>
      </c>
      <c r="AB155" s="339">
        <f t="shared" si="137"/>
        <v>0</v>
      </c>
      <c r="AC155" s="340">
        <f t="shared" si="138"/>
        <v>0</v>
      </c>
    </row>
    <row r="156" spans="1:29" x14ac:dyDescent="0.25">
      <c r="A156" s="242" t="str">
        <f>IF(SUM(F156:U170)&gt;=0.01,"Copy","Don't")</f>
        <v>Don't</v>
      </c>
      <c r="B156" s="317" t="s">
        <v>662</v>
      </c>
      <c r="C156" s="335">
        <f>'Imp-Exp9-CHN'!G23</f>
        <v>0</v>
      </c>
      <c r="D156" s="335" t="s">
        <v>678</v>
      </c>
      <c r="E156" s="336" t="s">
        <v>679</v>
      </c>
      <c r="F156" s="337">
        <f>'Imp-Exp9-CHN'!E$94</f>
        <v>0</v>
      </c>
      <c r="G156" s="243">
        <f>'Imp-Exp9-CHN'!F$94</f>
        <v>0</v>
      </c>
      <c r="H156" s="243">
        <f>'Imp-Exp9-CHN'!G$94</f>
        <v>0</v>
      </c>
      <c r="I156" s="243">
        <f>'Imp-Exp9-CHN'!H$94</f>
        <v>0</v>
      </c>
      <c r="J156" s="243">
        <f>'Imp-Exp9-CHN'!I$94</f>
        <v>0</v>
      </c>
      <c r="K156" s="243">
        <f>'Imp-Exp9-CHN'!J$94</f>
        <v>0</v>
      </c>
      <c r="L156" s="243">
        <f>'Imp-Exp9-CHN'!K$94</f>
        <v>0</v>
      </c>
      <c r="M156" s="243">
        <f>'Imp-Exp9-CHN'!L$94</f>
        <v>0</v>
      </c>
      <c r="N156" s="337">
        <f>'Imp-Exp9-CHN'!E$95/1000</f>
        <v>0</v>
      </c>
      <c r="O156" s="243">
        <f>'Imp-Exp9-CHN'!F$95/1000</f>
        <v>0</v>
      </c>
      <c r="P156" s="243">
        <f>'Imp-Exp9-CHN'!G$95/1000</f>
        <v>0</v>
      </c>
      <c r="Q156" s="243">
        <f>'Imp-Exp9-CHN'!H$95/1000</f>
        <v>0</v>
      </c>
      <c r="R156" s="243">
        <f>'Imp-Exp9-CHN'!I$95/1000</f>
        <v>0</v>
      </c>
      <c r="S156" s="243">
        <f>'Imp-Exp9-CHN'!J$95/1000</f>
        <v>0</v>
      </c>
      <c r="T156" s="243">
        <f>'Imp-Exp9-CHN'!K$95/1000</f>
        <v>0</v>
      </c>
      <c r="U156" s="243">
        <f>'Imp-Exp9-CHN'!L$95/1000</f>
        <v>0</v>
      </c>
      <c r="V156" s="338">
        <f>(IF(ISERROR(N156/F156),0,N156/F156))*1000</f>
        <v>0</v>
      </c>
      <c r="W156" s="339">
        <f t="shared" si="132"/>
        <v>0</v>
      </c>
      <c r="X156" s="339">
        <f t="shared" si="133"/>
        <v>0</v>
      </c>
      <c r="Y156" s="339">
        <f t="shared" si="134"/>
        <v>0</v>
      </c>
      <c r="Z156" s="339">
        <f t="shared" si="135"/>
        <v>0</v>
      </c>
      <c r="AA156" s="339">
        <f t="shared" si="136"/>
        <v>0</v>
      </c>
      <c r="AB156" s="339">
        <f t="shared" si="137"/>
        <v>0</v>
      </c>
      <c r="AC156" s="340">
        <f t="shared" si="138"/>
        <v>0</v>
      </c>
    </row>
    <row r="157" spans="1:29" x14ac:dyDescent="0.25">
      <c r="A157" s="249" t="str">
        <f>A156</f>
        <v>Don't</v>
      </c>
      <c r="B157" s="314" t="str">
        <f>B156</f>
        <v>CHN</v>
      </c>
      <c r="C157">
        <f>C156</f>
        <v>0</v>
      </c>
      <c r="D157" t="str">
        <f>D156</f>
        <v>IMP</v>
      </c>
      <c r="E157" s="315" t="s">
        <v>680</v>
      </c>
      <c r="F157" s="337">
        <f>'Imp-Exp9-CHN'!E$99</f>
        <v>0</v>
      </c>
      <c r="G157" s="243">
        <f>'Imp-Exp9-CHN'!F$99</f>
        <v>0</v>
      </c>
      <c r="H157" s="243">
        <f>'Imp-Exp9-CHN'!G$99</f>
        <v>0</v>
      </c>
      <c r="I157" s="243">
        <f>'Imp-Exp9-CHN'!H$99</f>
        <v>0</v>
      </c>
      <c r="J157" s="243">
        <f>'Imp-Exp9-CHN'!I$99</f>
        <v>0</v>
      </c>
      <c r="K157" s="243">
        <f>'Imp-Exp9-CHN'!J$99</f>
        <v>0</v>
      </c>
      <c r="L157" s="243">
        <f>'Imp-Exp9-CHN'!K$99</f>
        <v>0</v>
      </c>
      <c r="M157" s="243">
        <f>'Imp-Exp9-CHN'!L$99</f>
        <v>0</v>
      </c>
      <c r="N157" s="337">
        <f>'Imp-Exp9-CHN'!E$100/1000</f>
        <v>0</v>
      </c>
      <c r="O157" s="243">
        <f>'Imp-Exp9-CHN'!F$100/1000</f>
        <v>0</v>
      </c>
      <c r="P157" s="243">
        <f>'Imp-Exp9-CHN'!G$100/1000</f>
        <v>0</v>
      </c>
      <c r="Q157" s="243">
        <f>'Imp-Exp9-CHN'!H$100/1000</f>
        <v>0</v>
      </c>
      <c r="R157" s="243">
        <f>'Imp-Exp9-CHN'!I$100/1000</f>
        <v>0</v>
      </c>
      <c r="S157" s="243">
        <f>'Imp-Exp9-CHN'!J$100/1000</f>
        <v>0</v>
      </c>
      <c r="T157" s="243">
        <f>'Imp-Exp9-CHN'!K$100/1000</f>
        <v>0</v>
      </c>
      <c r="U157" s="243">
        <f>'Imp-Exp9-CHN'!L$100/1000</f>
        <v>0</v>
      </c>
      <c r="V157" s="338">
        <f t="shared" ref="V157:V173" si="164">(IF(ISERROR(N157/F157),0,N157/F157))*1000</f>
        <v>0</v>
      </c>
      <c r="W157" s="339">
        <f t="shared" si="132"/>
        <v>0</v>
      </c>
      <c r="X157" s="339">
        <f t="shared" si="133"/>
        <v>0</v>
      </c>
      <c r="Y157" s="339">
        <f t="shared" si="134"/>
        <v>0</v>
      </c>
      <c r="Z157" s="339">
        <f t="shared" si="135"/>
        <v>0</v>
      </c>
      <c r="AA157" s="339">
        <f t="shared" si="136"/>
        <v>0</v>
      </c>
      <c r="AB157" s="339">
        <f t="shared" si="137"/>
        <v>0</v>
      </c>
      <c r="AC157" s="340">
        <f t="shared" si="138"/>
        <v>0</v>
      </c>
    </row>
    <row r="158" spans="1:29" x14ac:dyDescent="0.25">
      <c r="A158" s="249" t="str">
        <f t="shared" ref="A158:D158" si="165">A157</f>
        <v>Don't</v>
      </c>
      <c r="B158" s="314" t="str">
        <f t="shared" si="165"/>
        <v>CHN</v>
      </c>
      <c r="C158">
        <f t="shared" si="165"/>
        <v>0</v>
      </c>
      <c r="D158" t="str">
        <f t="shared" si="165"/>
        <v>IMP</v>
      </c>
      <c r="E158" s="315" t="s">
        <v>681</v>
      </c>
      <c r="F158" s="337">
        <f>'Imp-Exp9-CHN'!E$104</f>
        <v>0</v>
      </c>
      <c r="G158" s="243">
        <f>'Imp-Exp9-CHN'!F$104</f>
        <v>0</v>
      </c>
      <c r="H158" s="243">
        <f>'Imp-Exp9-CHN'!G$104</f>
        <v>0</v>
      </c>
      <c r="I158" s="243">
        <f>'Imp-Exp9-CHN'!H$104</f>
        <v>0</v>
      </c>
      <c r="J158" s="243">
        <f>'Imp-Exp9-CHN'!I$104</f>
        <v>0</v>
      </c>
      <c r="K158" s="243">
        <f>'Imp-Exp9-CHN'!J$104</f>
        <v>0</v>
      </c>
      <c r="L158" s="243">
        <f>'Imp-Exp9-CHN'!K$104</f>
        <v>0</v>
      </c>
      <c r="M158" s="243">
        <f>'Imp-Exp9-CHN'!L$104</f>
        <v>0</v>
      </c>
      <c r="N158" s="337">
        <f>'Imp-Exp9-CHN'!E$105/1000</f>
        <v>0</v>
      </c>
      <c r="O158" s="243">
        <f>'Imp-Exp9-CHN'!F$105/1000</f>
        <v>0</v>
      </c>
      <c r="P158" s="243">
        <f>'Imp-Exp9-CHN'!G$105/1000</f>
        <v>0</v>
      </c>
      <c r="Q158" s="243">
        <f>'Imp-Exp9-CHN'!H$105/1000</f>
        <v>0</v>
      </c>
      <c r="R158" s="243">
        <f>'Imp-Exp9-CHN'!I$105/1000</f>
        <v>0</v>
      </c>
      <c r="S158" s="243">
        <f>'Imp-Exp9-CHN'!J$105/1000</f>
        <v>0</v>
      </c>
      <c r="T158" s="243">
        <f>'Imp-Exp9-CHN'!K$105/1000</f>
        <v>0</v>
      </c>
      <c r="U158" s="243">
        <f>'Imp-Exp9-CHN'!L$105/1000</f>
        <v>0</v>
      </c>
      <c r="V158" s="338">
        <f t="shared" si="164"/>
        <v>0</v>
      </c>
      <c r="W158" s="339">
        <f t="shared" si="132"/>
        <v>0</v>
      </c>
      <c r="X158" s="339">
        <f t="shared" si="133"/>
        <v>0</v>
      </c>
      <c r="Y158" s="339">
        <f t="shared" si="134"/>
        <v>0</v>
      </c>
      <c r="Z158" s="339">
        <f t="shared" si="135"/>
        <v>0</v>
      </c>
      <c r="AA158" s="339">
        <f t="shared" si="136"/>
        <v>0</v>
      </c>
      <c r="AB158" s="339">
        <f t="shared" si="137"/>
        <v>0</v>
      </c>
      <c r="AC158" s="340">
        <f t="shared" si="138"/>
        <v>0</v>
      </c>
    </row>
    <row r="159" spans="1:29" x14ac:dyDescent="0.25">
      <c r="A159" s="249" t="str">
        <f t="shared" ref="A159:D159" si="166">A158</f>
        <v>Don't</v>
      </c>
      <c r="B159" s="314" t="str">
        <f t="shared" si="166"/>
        <v>CHN</v>
      </c>
      <c r="C159">
        <f t="shared" si="166"/>
        <v>0</v>
      </c>
      <c r="D159" t="str">
        <f t="shared" si="166"/>
        <v>IMP</v>
      </c>
      <c r="E159" s="315" t="s">
        <v>682</v>
      </c>
      <c r="F159" s="337">
        <f>'Imp-Exp9-CHN'!E$109</f>
        <v>0</v>
      </c>
      <c r="G159" s="243">
        <f>'Imp-Exp9-CHN'!F$109</f>
        <v>0</v>
      </c>
      <c r="H159" s="243">
        <f>'Imp-Exp9-CHN'!G$109</f>
        <v>0</v>
      </c>
      <c r="I159" s="243">
        <f>'Imp-Exp9-CHN'!H$109</f>
        <v>0</v>
      </c>
      <c r="J159" s="243">
        <f>'Imp-Exp9-CHN'!I$109</f>
        <v>0</v>
      </c>
      <c r="K159" s="243">
        <f>'Imp-Exp9-CHN'!J$109</f>
        <v>0</v>
      </c>
      <c r="L159" s="243">
        <f>'Imp-Exp9-CHN'!K$109</f>
        <v>0</v>
      </c>
      <c r="M159" s="243">
        <f>'Imp-Exp9-CHN'!L$109</f>
        <v>0</v>
      </c>
      <c r="N159" s="337">
        <f>'Imp-Exp9-CHN'!E$110/1000</f>
        <v>0</v>
      </c>
      <c r="O159" s="243">
        <f>'Imp-Exp9-CHN'!F$110/1000</f>
        <v>0</v>
      </c>
      <c r="P159" s="243">
        <f>'Imp-Exp9-CHN'!G$110/1000</f>
        <v>0</v>
      </c>
      <c r="Q159" s="243">
        <f>'Imp-Exp9-CHN'!H$110/1000</f>
        <v>0</v>
      </c>
      <c r="R159" s="243">
        <f>'Imp-Exp9-CHN'!I$110/1000</f>
        <v>0</v>
      </c>
      <c r="S159" s="243">
        <f>'Imp-Exp9-CHN'!J$110/1000</f>
        <v>0</v>
      </c>
      <c r="T159" s="243">
        <f>'Imp-Exp9-CHN'!K$110/1000</f>
        <v>0</v>
      </c>
      <c r="U159" s="243">
        <f>'Imp-Exp9-CHN'!L$110/1000</f>
        <v>0</v>
      </c>
      <c r="V159" s="338">
        <f t="shared" si="164"/>
        <v>0</v>
      </c>
      <c r="W159" s="339">
        <f t="shared" si="132"/>
        <v>0</v>
      </c>
      <c r="X159" s="339">
        <f t="shared" si="133"/>
        <v>0</v>
      </c>
      <c r="Y159" s="339">
        <f t="shared" si="134"/>
        <v>0</v>
      </c>
      <c r="Z159" s="339">
        <f t="shared" si="135"/>
        <v>0</v>
      </c>
      <c r="AA159" s="339">
        <f t="shared" si="136"/>
        <v>0</v>
      </c>
      <c r="AB159" s="339">
        <f t="shared" si="137"/>
        <v>0</v>
      </c>
      <c r="AC159" s="340">
        <f t="shared" si="138"/>
        <v>0</v>
      </c>
    </row>
    <row r="160" spans="1:29" x14ac:dyDescent="0.25">
      <c r="A160" s="249" t="str">
        <f t="shared" ref="A160:D160" si="167">A159</f>
        <v>Don't</v>
      </c>
      <c r="B160" s="314" t="str">
        <f t="shared" si="167"/>
        <v>CHN</v>
      </c>
      <c r="C160">
        <f t="shared" si="167"/>
        <v>0</v>
      </c>
      <c r="D160" t="str">
        <f t="shared" si="167"/>
        <v>IMP</v>
      </c>
      <c r="E160" s="315" t="s">
        <v>683</v>
      </c>
      <c r="F160" s="337">
        <f>'Imp-Exp9-CHN'!E$114</f>
        <v>0</v>
      </c>
      <c r="G160" s="243">
        <f>'Imp-Exp9-CHN'!F$114</f>
        <v>0</v>
      </c>
      <c r="H160" s="243">
        <f>'Imp-Exp9-CHN'!G$114</f>
        <v>0</v>
      </c>
      <c r="I160" s="243">
        <f>'Imp-Exp9-CHN'!H$114</f>
        <v>0</v>
      </c>
      <c r="J160" s="243">
        <f>'Imp-Exp9-CHN'!I$114</f>
        <v>0</v>
      </c>
      <c r="K160" s="243">
        <f>'Imp-Exp9-CHN'!J$114</f>
        <v>0</v>
      </c>
      <c r="L160" s="243">
        <f>'Imp-Exp9-CHN'!K$114</f>
        <v>0</v>
      </c>
      <c r="M160" s="243">
        <f>'Imp-Exp9-CHN'!L$114</f>
        <v>0</v>
      </c>
      <c r="N160" s="337">
        <f>'Imp-Exp9-CHN'!E$115/1000</f>
        <v>0</v>
      </c>
      <c r="O160" s="243">
        <f>'Imp-Exp9-CHN'!F$115/1000</f>
        <v>0</v>
      </c>
      <c r="P160" s="243">
        <f>'Imp-Exp9-CHN'!G$115/1000</f>
        <v>0</v>
      </c>
      <c r="Q160" s="243">
        <f>'Imp-Exp9-CHN'!H$115/1000</f>
        <v>0</v>
      </c>
      <c r="R160" s="243">
        <f>'Imp-Exp9-CHN'!I$115/1000</f>
        <v>0</v>
      </c>
      <c r="S160" s="243">
        <f>'Imp-Exp9-CHN'!J$115/1000</f>
        <v>0</v>
      </c>
      <c r="T160" s="243">
        <f>'Imp-Exp9-CHN'!K$115/1000</f>
        <v>0</v>
      </c>
      <c r="U160" s="243">
        <f>'Imp-Exp9-CHN'!L$115/1000</f>
        <v>0</v>
      </c>
      <c r="V160" s="338">
        <f t="shared" si="164"/>
        <v>0</v>
      </c>
      <c r="W160" s="339">
        <f t="shared" si="132"/>
        <v>0</v>
      </c>
      <c r="X160" s="339">
        <f t="shared" si="133"/>
        <v>0</v>
      </c>
      <c r="Y160" s="339">
        <f t="shared" si="134"/>
        <v>0</v>
      </c>
      <c r="Z160" s="339">
        <f t="shared" si="135"/>
        <v>0</v>
      </c>
      <c r="AA160" s="339">
        <f t="shared" si="136"/>
        <v>0</v>
      </c>
      <c r="AB160" s="339">
        <f t="shared" si="137"/>
        <v>0</v>
      </c>
      <c r="AC160" s="340">
        <f t="shared" si="138"/>
        <v>0</v>
      </c>
    </row>
    <row r="161" spans="1:29" x14ac:dyDescent="0.25">
      <c r="A161" s="249" t="str">
        <f t="shared" ref="A161:D161" si="168">A160</f>
        <v>Don't</v>
      </c>
      <c r="B161" s="314" t="str">
        <f t="shared" si="168"/>
        <v>CHN</v>
      </c>
      <c r="C161">
        <f t="shared" si="168"/>
        <v>0</v>
      </c>
      <c r="D161" t="str">
        <f t="shared" si="168"/>
        <v>IMP</v>
      </c>
      <c r="E161" s="315" t="s">
        <v>684</v>
      </c>
      <c r="F161" s="337">
        <f>'Imp-Exp9-CHN'!E$119</f>
        <v>0</v>
      </c>
      <c r="G161" s="243">
        <f>'Imp-Exp9-CHN'!F$119</f>
        <v>0</v>
      </c>
      <c r="H161" s="243">
        <f>'Imp-Exp9-CHN'!G$119</f>
        <v>0</v>
      </c>
      <c r="I161" s="243">
        <f>'Imp-Exp9-CHN'!H$119</f>
        <v>0</v>
      </c>
      <c r="J161" s="243">
        <f>'Imp-Exp9-CHN'!I$119</f>
        <v>0</v>
      </c>
      <c r="K161" s="243">
        <f>'Imp-Exp9-CHN'!J$119</f>
        <v>0</v>
      </c>
      <c r="L161" s="243">
        <f>'Imp-Exp9-CHN'!K$119</f>
        <v>0</v>
      </c>
      <c r="M161" s="243">
        <f>'Imp-Exp9-CHN'!L$119</f>
        <v>0</v>
      </c>
      <c r="N161" s="337">
        <f>'Imp-Exp9-CHN'!E$120/1000</f>
        <v>0</v>
      </c>
      <c r="O161" s="243">
        <f>'Imp-Exp9-CHN'!F$120/1000</f>
        <v>0</v>
      </c>
      <c r="P161" s="243">
        <f>'Imp-Exp9-CHN'!G$120/1000</f>
        <v>0</v>
      </c>
      <c r="Q161" s="243">
        <f>'Imp-Exp9-CHN'!H$120/1000</f>
        <v>0</v>
      </c>
      <c r="R161" s="243">
        <f>'Imp-Exp9-CHN'!I$120/1000</f>
        <v>0</v>
      </c>
      <c r="S161" s="243">
        <f>'Imp-Exp9-CHN'!J$120/1000</f>
        <v>0</v>
      </c>
      <c r="T161" s="243">
        <f>'Imp-Exp9-CHN'!K$120/1000</f>
        <v>0</v>
      </c>
      <c r="U161" s="243">
        <f>'Imp-Exp9-CHN'!L$120/1000</f>
        <v>0</v>
      </c>
      <c r="V161" s="338">
        <f t="shared" si="164"/>
        <v>0</v>
      </c>
      <c r="W161" s="339">
        <f t="shared" si="132"/>
        <v>0</v>
      </c>
      <c r="X161" s="339">
        <f t="shared" si="133"/>
        <v>0</v>
      </c>
      <c r="Y161" s="339">
        <f t="shared" si="134"/>
        <v>0</v>
      </c>
      <c r="Z161" s="339">
        <f t="shared" si="135"/>
        <v>0</v>
      </c>
      <c r="AA161" s="339">
        <f t="shared" si="136"/>
        <v>0</v>
      </c>
      <c r="AB161" s="339">
        <f t="shared" si="137"/>
        <v>0</v>
      </c>
      <c r="AC161" s="340">
        <f t="shared" si="138"/>
        <v>0</v>
      </c>
    </row>
    <row r="162" spans="1:29" x14ac:dyDescent="0.25">
      <c r="A162" s="249" t="str">
        <f t="shared" ref="A162:D162" si="169">A161</f>
        <v>Don't</v>
      </c>
      <c r="B162" s="314" t="str">
        <f t="shared" si="169"/>
        <v>CHN</v>
      </c>
      <c r="C162">
        <f t="shared" si="169"/>
        <v>0</v>
      </c>
      <c r="D162" t="str">
        <f t="shared" si="169"/>
        <v>IMP</v>
      </c>
      <c r="E162" s="315" t="s">
        <v>685</v>
      </c>
      <c r="F162" s="337">
        <f>'Imp-Exp9-CHN'!E$124</f>
        <v>0</v>
      </c>
      <c r="G162" s="243">
        <f>'Imp-Exp9-CHN'!F$124</f>
        <v>0</v>
      </c>
      <c r="H162" s="243">
        <f>'Imp-Exp9-CHN'!G$124</f>
        <v>0</v>
      </c>
      <c r="I162" s="243">
        <f>'Imp-Exp9-CHN'!H$124</f>
        <v>0</v>
      </c>
      <c r="J162" s="243">
        <f>'Imp-Exp9-CHN'!I$124</f>
        <v>0</v>
      </c>
      <c r="K162" s="243">
        <f>'Imp-Exp9-CHN'!J$124</f>
        <v>0</v>
      </c>
      <c r="L162" s="243">
        <f>'Imp-Exp9-CHN'!K$124</f>
        <v>0</v>
      </c>
      <c r="M162" s="243">
        <f>'Imp-Exp9-CHN'!L$124</f>
        <v>0</v>
      </c>
      <c r="N162" s="337">
        <f>'Imp-Exp9-CHN'!E$125/1000</f>
        <v>0</v>
      </c>
      <c r="O162" s="243">
        <f>'Imp-Exp9-CHN'!F$125/1000</f>
        <v>0</v>
      </c>
      <c r="P162" s="243">
        <f>'Imp-Exp9-CHN'!G$125/1000</f>
        <v>0</v>
      </c>
      <c r="Q162" s="243">
        <f>'Imp-Exp9-CHN'!H$125/1000</f>
        <v>0</v>
      </c>
      <c r="R162" s="243">
        <f>'Imp-Exp9-CHN'!I$125/1000</f>
        <v>0</v>
      </c>
      <c r="S162" s="243">
        <f>'Imp-Exp9-CHN'!J$125/1000</f>
        <v>0</v>
      </c>
      <c r="T162" s="243">
        <f>'Imp-Exp9-CHN'!K$125/1000</f>
        <v>0</v>
      </c>
      <c r="U162" s="243">
        <f>'Imp-Exp9-CHN'!L$125/1000</f>
        <v>0</v>
      </c>
      <c r="V162" s="338">
        <f t="shared" si="164"/>
        <v>0</v>
      </c>
      <c r="W162" s="339">
        <f t="shared" si="132"/>
        <v>0</v>
      </c>
      <c r="X162" s="339">
        <f t="shared" si="133"/>
        <v>0</v>
      </c>
      <c r="Y162" s="339">
        <f t="shared" si="134"/>
        <v>0</v>
      </c>
      <c r="Z162" s="339">
        <f t="shared" si="135"/>
        <v>0</v>
      </c>
      <c r="AA162" s="339">
        <f t="shared" si="136"/>
        <v>0</v>
      </c>
      <c r="AB162" s="339">
        <f t="shared" si="137"/>
        <v>0</v>
      </c>
      <c r="AC162" s="340">
        <f t="shared" si="138"/>
        <v>0</v>
      </c>
    </row>
    <row r="163" spans="1:29" x14ac:dyDescent="0.25">
      <c r="A163" s="249" t="str">
        <f t="shared" ref="A163:D163" si="170">A162</f>
        <v>Don't</v>
      </c>
      <c r="B163" s="314" t="str">
        <f t="shared" si="170"/>
        <v>CHN</v>
      </c>
      <c r="C163">
        <f t="shared" si="170"/>
        <v>0</v>
      </c>
      <c r="D163" t="str">
        <f t="shared" si="170"/>
        <v>IMP</v>
      </c>
      <c r="E163" s="315" t="s">
        <v>686</v>
      </c>
      <c r="F163" s="337">
        <f>'Imp-Exp9-CHN'!E$129</f>
        <v>0</v>
      </c>
      <c r="G163" s="243">
        <f>'Imp-Exp9-CHN'!F$129</f>
        <v>0</v>
      </c>
      <c r="H163" s="243">
        <f>'Imp-Exp9-CHN'!G$129</f>
        <v>0</v>
      </c>
      <c r="I163" s="243">
        <f>'Imp-Exp9-CHN'!H$129</f>
        <v>0</v>
      </c>
      <c r="J163" s="243">
        <f>'Imp-Exp9-CHN'!I$129</f>
        <v>0</v>
      </c>
      <c r="K163" s="243">
        <f>'Imp-Exp9-CHN'!J$129</f>
        <v>0</v>
      </c>
      <c r="L163" s="243">
        <f>'Imp-Exp9-CHN'!K$129</f>
        <v>0</v>
      </c>
      <c r="M163" s="243">
        <f>'Imp-Exp9-CHN'!L$129</f>
        <v>0</v>
      </c>
      <c r="N163" s="337">
        <f>'Imp-Exp9-CHN'!E$130/1000</f>
        <v>0</v>
      </c>
      <c r="O163" s="243">
        <f>'Imp-Exp9-CHN'!F$130/1000</f>
        <v>0</v>
      </c>
      <c r="P163" s="243">
        <f>'Imp-Exp9-CHN'!G$130/1000</f>
        <v>0</v>
      </c>
      <c r="Q163" s="243">
        <f>'Imp-Exp9-CHN'!H$130/1000</f>
        <v>0</v>
      </c>
      <c r="R163" s="243">
        <f>'Imp-Exp9-CHN'!I$130/1000</f>
        <v>0</v>
      </c>
      <c r="S163" s="243">
        <f>'Imp-Exp9-CHN'!J$130/1000</f>
        <v>0</v>
      </c>
      <c r="T163" s="243">
        <f>'Imp-Exp9-CHN'!K$130/1000</f>
        <v>0</v>
      </c>
      <c r="U163" s="243">
        <f>'Imp-Exp9-CHN'!L$130/1000</f>
        <v>0</v>
      </c>
      <c r="V163" s="338">
        <f t="shared" si="164"/>
        <v>0</v>
      </c>
      <c r="W163" s="339">
        <f t="shared" si="132"/>
        <v>0</v>
      </c>
      <c r="X163" s="339">
        <f t="shared" si="133"/>
        <v>0</v>
      </c>
      <c r="Y163" s="339">
        <f t="shared" si="134"/>
        <v>0</v>
      </c>
      <c r="Z163" s="339">
        <f t="shared" si="135"/>
        <v>0</v>
      </c>
      <c r="AA163" s="339">
        <f t="shared" si="136"/>
        <v>0</v>
      </c>
      <c r="AB163" s="339">
        <f t="shared" si="137"/>
        <v>0</v>
      </c>
      <c r="AC163" s="340">
        <f t="shared" si="138"/>
        <v>0</v>
      </c>
    </row>
    <row r="164" spans="1:29" x14ac:dyDescent="0.25">
      <c r="A164" s="249" t="str">
        <f t="shared" ref="A164:D164" si="171">A163</f>
        <v>Don't</v>
      </c>
      <c r="B164" s="314" t="str">
        <f t="shared" si="171"/>
        <v>CHN</v>
      </c>
      <c r="C164">
        <f t="shared" si="171"/>
        <v>0</v>
      </c>
      <c r="D164" t="str">
        <f t="shared" si="171"/>
        <v>IMP</v>
      </c>
      <c r="E164" s="315" t="s">
        <v>687</v>
      </c>
      <c r="F164" s="337">
        <f>'Imp-Exp9-CHN'!E$134</f>
        <v>0</v>
      </c>
      <c r="G164" s="243">
        <f>'Imp-Exp9-CHN'!F$134</f>
        <v>0</v>
      </c>
      <c r="H164" s="243">
        <f>'Imp-Exp9-CHN'!G$134</f>
        <v>0</v>
      </c>
      <c r="I164" s="243">
        <f>'Imp-Exp9-CHN'!H$134</f>
        <v>0</v>
      </c>
      <c r="J164" s="243">
        <f>'Imp-Exp9-CHN'!I$134</f>
        <v>0</v>
      </c>
      <c r="K164" s="243">
        <f>'Imp-Exp9-CHN'!J$134</f>
        <v>0</v>
      </c>
      <c r="L164" s="243">
        <f>'Imp-Exp9-CHN'!K$134</f>
        <v>0</v>
      </c>
      <c r="M164" s="243">
        <f>'Imp-Exp9-CHN'!L$134</f>
        <v>0</v>
      </c>
      <c r="N164" s="337">
        <f>'Imp-Exp9-CHN'!E$135/1000</f>
        <v>0</v>
      </c>
      <c r="O164" s="243">
        <f>'Imp-Exp9-CHN'!F$135/1000</f>
        <v>0</v>
      </c>
      <c r="P164" s="243">
        <f>'Imp-Exp9-CHN'!G$135/1000</f>
        <v>0</v>
      </c>
      <c r="Q164" s="243">
        <f>'Imp-Exp9-CHN'!H$135/1000</f>
        <v>0</v>
      </c>
      <c r="R164" s="243">
        <f>'Imp-Exp9-CHN'!I$135/1000</f>
        <v>0</v>
      </c>
      <c r="S164" s="243">
        <f>'Imp-Exp9-CHN'!J$135/1000</f>
        <v>0</v>
      </c>
      <c r="T164" s="243">
        <f>'Imp-Exp9-CHN'!K$135/1000</f>
        <v>0</v>
      </c>
      <c r="U164" s="243">
        <f>'Imp-Exp9-CHN'!L$135/1000</f>
        <v>0</v>
      </c>
      <c r="V164" s="338">
        <f t="shared" si="164"/>
        <v>0</v>
      </c>
      <c r="W164" s="339">
        <f t="shared" si="132"/>
        <v>0</v>
      </c>
      <c r="X164" s="339">
        <f t="shared" si="133"/>
        <v>0</v>
      </c>
      <c r="Y164" s="339">
        <f t="shared" si="134"/>
        <v>0</v>
      </c>
      <c r="Z164" s="339">
        <f t="shared" si="135"/>
        <v>0</v>
      </c>
      <c r="AA164" s="339">
        <f t="shared" si="136"/>
        <v>0</v>
      </c>
      <c r="AB164" s="339">
        <f t="shared" si="137"/>
        <v>0</v>
      </c>
      <c r="AC164" s="340">
        <f t="shared" si="138"/>
        <v>0</v>
      </c>
    </row>
    <row r="165" spans="1:29" x14ac:dyDescent="0.25">
      <c r="A165" s="249" t="str">
        <f t="shared" ref="A165:C165" si="172">A164</f>
        <v>Don't</v>
      </c>
      <c r="B165" s="314" t="str">
        <f t="shared" si="172"/>
        <v>CHN</v>
      </c>
      <c r="C165">
        <f t="shared" si="172"/>
        <v>0</v>
      </c>
      <c r="D165" t="s">
        <v>688</v>
      </c>
      <c r="E165" s="315" t="str">
        <f t="shared" ref="E165:E173" si="173">E156</f>
        <v>BMP 1</v>
      </c>
      <c r="F165" s="337">
        <f>'Imp-Exp9-CHN'!E$161</f>
        <v>0</v>
      </c>
      <c r="G165" s="243">
        <f>'Imp-Exp9-CHN'!F$161</f>
        <v>0</v>
      </c>
      <c r="H165" s="243">
        <f>'Imp-Exp9-CHN'!G$161</f>
        <v>0</v>
      </c>
      <c r="I165" s="243">
        <f>'Imp-Exp9-CHN'!H$161</f>
        <v>0</v>
      </c>
      <c r="J165" s="243">
        <f>'Imp-Exp9-CHN'!I$161</f>
        <v>0</v>
      </c>
      <c r="K165" s="243">
        <f>'Imp-Exp9-CHN'!J$161</f>
        <v>0</v>
      </c>
      <c r="L165" s="243">
        <f>'Imp-Exp9-CHN'!K$161</f>
        <v>0</v>
      </c>
      <c r="M165" s="243">
        <f>'Imp-Exp9-CHN'!L$161</f>
        <v>0</v>
      </c>
      <c r="N165" s="337">
        <f>'Imp-Exp9-CHN'!E$162/1000</f>
        <v>0</v>
      </c>
      <c r="O165" s="243">
        <f>'Imp-Exp9-CHN'!F$162/1000</f>
        <v>0</v>
      </c>
      <c r="P165" s="243">
        <f>'Imp-Exp9-CHN'!G$162/1000</f>
        <v>0</v>
      </c>
      <c r="Q165" s="243">
        <f>'Imp-Exp9-CHN'!H$162/1000</f>
        <v>0</v>
      </c>
      <c r="R165" s="243">
        <f>'Imp-Exp9-CHN'!I$162/1000</f>
        <v>0</v>
      </c>
      <c r="S165" s="243">
        <f>'Imp-Exp9-CHN'!J$162/1000</f>
        <v>0</v>
      </c>
      <c r="T165" s="243">
        <f>'Imp-Exp9-CHN'!K$162/1000</f>
        <v>0</v>
      </c>
      <c r="U165" s="243">
        <f>'Imp-Exp9-CHN'!L$162/1000</f>
        <v>0</v>
      </c>
      <c r="V165" s="338">
        <f t="shared" si="164"/>
        <v>0</v>
      </c>
      <c r="W165" s="339">
        <f t="shared" si="132"/>
        <v>0</v>
      </c>
      <c r="X165" s="339">
        <f t="shared" si="133"/>
        <v>0</v>
      </c>
      <c r="Y165" s="339">
        <f t="shared" si="134"/>
        <v>0</v>
      </c>
      <c r="Z165" s="339">
        <f t="shared" si="135"/>
        <v>0</v>
      </c>
      <c r="AA165" s="339">
        <f t="shared" si="136"/>
        <v>0</v>
      </c>
      <c r="AB165" s="339">
        <f t="shared" si="137"/>
        <v>0</v>
      </c>
      <c r="AC165" s="340">
        <f t="shared" si="138"/>
        <v>0</v>
      </c>
    </row>
    <row r="166" spans="1:29" x14ac:dyDescent="0.25">
      <c r="A166" s="249" t="str">
        <f t="shared" ref="A166:C166" si="174">A165</f>
        <v>Don't</v>
      </c>
      <c r="B166" s="314" t="str">
        <f t="shared" si="174"/>
        <v>CHN</v>
      </c>
      <c r="C166">
        <f t="shared" si="174"/>
        <v>0</v>
      </c>
      <c r="D166" t="str">
        <f>D165</f>
        <v>IMP SLS</v>
      </c>
      <c r="E166" s="315" t="str">
        <f t="shared" si="173"/>
        <v>BMP 2</v>
      </c>
      <c r="F166" s="337">
        <f>'Imp-Exp9-CHN'!E$166</f>
        <v>0</v>
      </c>
      <c r="G166" s="243">
        <f>'Imp-Exp9-CHN'!F$166</f>
        <v>0</v>
      </c>
      <c r="H166" s="243">
        <f>'Imp-Exp9-CHN'!G$166</f>
        <v>0</v>
      </c>
      <c r="I166" s="243">
        <f>'Imp-Exp9-CHN'!H$166</f>
        <v>0</v>
      </c>
      <c r="J166" s="243">
        <f>'Imp-Exp9-CHN'!I$166</f>
        <v>0</v>
      </c>
      <c r="K166" s="243">
        <f>'Imp-Exp9-CHN'!J$166</f>
        <v>0</v>
      </c>
      <c r="L166" s="243">
        <f>'Imp-Exp9-CHN'!K$166</f>
        <v>0</v>
      </c>
      <c r="M166" s="243">
        <f>'Imp-Exp9-CHN'!L$166</f>
        <v>0</v>
      </c>
      <c r="N166" s="337">
        <f>'Imp-Exp9-CHN'!E$167/1000</f>
        <v>0</v>
      </c>
      <c r="O166" s="243">
        <f>'Imp-Exp9-CHN'!F$167/1000</f>
        <v>0</v>
      </c>
      <c r="P166" s="243">
        <f>'Imp-Exp9-CHN'!G$167/1000</f>
        <v>0</v>
      </c>
      <c r="Q166" s="243">
        <f>'Imp-Exp9-CHN'!H$167/1000</f>
        <v>0</v>
      </c>
      <c r="R166" s="243">
        <f>'Imp-Exp9-CHN'!I$167/1000</f>
        <v>0</v>
      </c>
      <c r="S166" s="243">
        <f>'Imp-Exp9-CHN'!J$167/1000</f>
        <v>0</v>
      </c>
      <c r="T166" s="243">
        <f>'Imp-Exp9-CHN'!K$167/1000</f>
        <v>0</v>
      </c>
      <c r="U166" s="243">
        <f>'Imp-Exp9-CHN'!L$167/1000</f>
        <v>0</v>
      </c>
      <c r="V166" s="338">
        <f t="shared" si="164"/>
        <v>0</v>
      </c>
      <c r="W166" s="339">
        <f t="shared" ref="W166:W191" si="175">(IF(ISERROR(O166/G166),0,O166/G166))*1000</f>
        <v>0</v>
      </c>
      <c r="X166" s="339">
        <f t="shared" ref="X166:X191" si="176">(IF(ISERROR(P166/H166),0,P166/H166))*1000</f>
        <v>0</v>
      </c>
      <c r="Y166" s="339">
        <f t="shared" ref="Y166:Y191" si="177">(IF(ISERROR(Q166/I166),0,Q166/I166))*1000</f>
        <v>0</v>
      </c>
      <c r="Z166" s="339">
        <f t="shared" ref="Z166:Z191" si="178">(IF(ISERROR(R166/J166),0,R166/J166))*1000</f>
        <v>0</v>
      </c>
      <c r="AA166" s="339">
        <f t="shared" ref="AA166:AA191" si="179">(IF(ISERROR(S166/K166),0,S166/K166))*1000</f>
        <v>0</v>
      </c>
      <c r="AB166" s="339">
        <f t="shared" ref="AB166:AB191" si="180">(IF(ISERROR(T166/L166),0,T166/L166))*1000</f>
        <v>0</v>
      </c>
      <c r="AC166" s="340">
        <f t="shared" ref="AC166:AC191" si="181">(IF(ISERROR(U166/M166),0,U166/M166))*1000</f>
        <v>0</v>
      </c>
    </row>
    <row r="167" spans="1:29" x14ac:dyDescent="0.25">
      <c r="A167" s="249" t="str">
        <f t="shared" ref="A167:D167" si="182">A166</f>
        <v>Don't</v>
      </c>
      <c r="B167" s="314" t="str">
        <f t="shared" si="182"/>
        <v>CHN</v>
      </c>
      <c r="C167">
        <f t="shared" si="182"/>
        <v>0</v>
      </c>
      <c r="D167" t="str">
        <f t="shared" si="182"/>
        <v>IMP SLS</v>
      </c>
      <c r="E167" s="315" t="str">
        <f t="shared" si="173"/>
        <v>BMP 3</v>
      </c>
      <c r="F167" s="337">
        <f>'Imp-Exp9-CHN'!E$171</f>
        <v>0</v>
      </c>
      <c r="G167" s="243">
        <f>'Imp-Exp9-CHN'!F$171</f>
        <v>0</v>
      </c>
      <c r="H167" s="243">
        <f>'Imp-Exp9-CHN'!G$171</f>
        <v>0</v>
      </c>
      <c r="I167" s="243">
        <f>'Imp-Exp9-CHN'!H$171</f>
        <v>0</v>
      </c>
      <c r="J167" s="243">
        <f>'Imp-Exp9-CHN'!I$171</f>
        <v>0</v>
      </c>
      <c r="K167" s="243">
        <f>'Imp-Exp9-CHN'!J$171</f>
        <v>0</v>
      </c>
      <c r="L167" s="243">
        <f>'Imp-Exp9-CHN'!K$171</f>
        <v>0</v>
      </c>
      <c r="M167" s="243">
        <f>'Imp-Exp9-CHN'!L$171</f>
        <v>0</v>
      </c>
      <c r="N167" s="337">
        <f>'Imp-Exp9-CHN'!E$172/1000</f>
        <v>0</v>
      </c>
      <c r="O167" s="243">
        <f>'Imp-Exp9-CHN'!F$172/1000</f>
        <v>0</v>
      </c>
      <c r="P167" s="243">
        <f>'Imp-Exp9-CHN'!G$172/1000</f>
        <v>0</v>
      </c>
      <c r="Q167" s="243">
        <f>'Imp-Exp9-CHN'!H$172/1000</f>
        <v>0</v>
      </c>
      <c r="R167" s="243">
        <f>'Imp-Exp9-CHN'!I$172/1000</f>
        <v>0</v>
      </c>
      <c r="S167" s="243">
        <f>'Imp-Exp9-CHN'!J$172/1000</f>
        <v>0</v>
      </c>
      <c r="T167" s="243">
        <f>'Imp-Exp9-CHN'!K$172/1000</f>
        <v>0</v>
      </c>
      <c r="U167" s="243">
        <f>'Imp-Exp9-CHN'!L$172/1000</f>
        <v>0</v>
      </c>
      <c r="V167" s="338">
        <f t="shared" si="164"/>
        <v>0</v>
      </c>
      <c r="W167" s="339">
        <f t="shared" si="175"/>
        <v>0</v>
      </c>
      <c r="X167" s="339">
        <f t="shared" si="176"/>
        <v>0</v>
      </c>
      <c r="Y167" s="339">
        <f t="shared" si="177"/>
        <v>0</v>
      </c>
      <c r="Z167" s="339">
        <f t="shared" si="178"/>
        <v>0</v>
      </c>
      <c r="AA167" s="339">
        <f t="shared" si="179"/>
        <v>0</v>
      </c>
      <c r="AB167" s="339">
        <f t="shared" si="180"/>
        <v>0</v>
      </c>
      <c r="AC167" s="340">
        <f t="shared" si="181"/>
        <v>0</v>
      </c>
    </row>
    <row r="168" spans="1:29" x14ac:dyDescent="0.25">
      <c r="A168" s="249" t="str">
        <f t="shared" ref="A168:D168" si="183">A167</f>
        <v>Don't</v>
      </c>
      <c r="B168" s="314" t="str">
        <f t="shared" si="183"/>
        <v>CHN</v>
      </c>
      <c r="C168">
        <f t="shared" si="183"/>
        <v>0</v>
      </c>
      <c r="D168" t="str">
        <f t="shared" si="183"/>
        <v>IMP SLS</v>
      </c>
      <c r="E168" s="315" t="str">
        <f t="shared" si="173"/>
        <v>BMP 4</v>
      </c>
      <c r="F168" s="337">
        <f>'Imp-Exp9-CHN'!E$176</f>
        <v>0</v>
      </c>
      <c r="G168" s="243">
        <f>'Imp-Exp9-CHN'!F$176</f>
        <v>0</v>
      </c>
      <c r="H168" s="243">
        <f>'Imp-Exp9-CHN'!G$176</f>
        <v>0</v>
      </c>
      <c r="I168" s="243">
        <f>'Imp-Exp9-CHN'!H$176</f>
        <v>0</v>
      </c>
      <c r="J168" s="243">
        <f>'Imp-Exp9-CHN'!I$176</f>
        <v>0</v>
      </c>
      <c r="K168" s="243">
        <f>'Imp-Exp9-CHN'!J$176</f>
        <v>0</v>
      </c>
      <c r="L168" s="243">
        <f>'Imp-Exp9-CHN'!K$176</f>
        <v>0</v>
      </c>
      <c r="M168" s="243">
        <f>'Imp-Exp9-CHN'!L$176</f>
        <v>0</v>
      </c>
      <c r="N168" s="337">
        <f>'Imp-Exp9-CHN'!E$177/1000</f>
        <v>0</v>
      </c>
      <c r="O168" s="243">
        <f>'Imp-Exp9-CHN'!F$177/1000</f>
        <v>0</v>
      </c>
      <c r="P168" s="243">
        <f>'Imp-Exp9-CHN'!G$177/1000</f>
        <v>0</v>
      </c>
      <c r="Q168" s="243">
        <f>'Imp-Exp9-CHN'!H$177/1000</f>
        <v>0</v>
      </c>
      <c r="R168" s="243">
        <f>'Imp-Exp9-CHN'!I$177/1000</f>
        <v>0</v>
      </c>
      <c r="S168" s="243">
        <f>'Imp-Exp9-CHN'!J$177/1000</f>
        <v>0</v>
      </c>
      <c r="T168" s="243">
        <f>'Imp-Exp9-CHN'!K$177/1000</f>
        <v>0</v>
      </c>
      <c r="U168" s="243">
        <f>'Imp-Exp9-CHN'!L$177/1000</f>
        <v>0</v>
      </c>
      <c r="V168" s="338">
        <f t="shared" si="164"/>
        <v>0</v>
      </c>
      <c r="W168" s="339">
        <f t="shared" si="175"/>
        <v>0</v>
      </c>
      <c r="X168" s="339">
        <f t="shared" si="176"/>
        <v>0</v>
      </c>
      <c r="Y168" s="339">
        <f t="shared" si="177"/>
        <v>0</v>
      </c>
      <c r="Z168" s="339">
        <f t="shared" si="178"/>
        <v>0</v>
      </c>
      <c r="AA168" s="339">
        <f t="shared" si="179"/>
        <v>0</v>
      </c>
      <c r="AB168" s="339">
        <f t="shared" si="180"/>
        <v>0</v>
      </c>
      <c r="AC168" s="340">
        <f t="shared" si="181"/>
        <v>0</v>
      </c>
    </row>
    <row r="169" spans="1:29" x14ac:dyDescent="0.25">
      <c r="A169" s="249" t="str">
        <f t="shared" ref="A169:D169" si="184">A168</f>
        <v>Don't</v>
      </c>
      <c r="B169" s="314" t="str">
        <f t="shared" si="184"/>
        <v>CHN</v>
      </c>
      <c r="C169">
        <f t="shared" si="184"/>
        <v>0</v>
      </c>
      <c r="D169" t="str">
        <f t="shared" si="184"/>
        <v>IMP SLS</v>
      </c>
      <c r="E169" s="315" t="str">
        <f t="shared" si="173"/>
        <v>BMP 5</v>
      </c>
      <c r="F169" s="337">
        <f>'Imp-Exp9-CHN'!E$181</f>
        <v>0</v>
      </c>
      <c r="G169" s="243">
        <f>'Imp-Exp9-CHN'!F$181</f>
        <v>0</v>
      </c>
      <c r="H169" s="243">
        <f>'Imp-Exp9-CHN'!G$181</f>
        <v>0</v>
      </c>
      <c r="I169" s="243">
        <f>'Imp-Exp9-CHN'!H$181</f>
        <v>0</v>
      </c>
      <c r="J169" s="243">
        <f>'Imp-Exp9-CHN'!I$181</f>
        <v>0</v>
      </c>
      <c r="K169" s="243">
        <f>'Imp-Exp9-CHN'!J$181</f>
        <v>0</v>
      </c>
      <c r="L169" s="243">
        <f>'Imp-Exp9-CHN'!K$181</f>
        <v>0</v>
      </c>
      <c r="M169" s="243">
        <f>'Imp-Exp9-CHN'!L$181</f>
        <v>0</v>
      </c>
      <c r="N169" s="337">
        <f>'Imp-Exp9-CHN'!E$182/1000</f>
        <v>0</v>
      </c>
      <c r="O169" s="243">
        <f>'Imp-Exp9-CHN'!F$182/1000</f>
        <v>0</v>
      </c>
      <c r="P169" s="243">
        <f>'Imp-Exp9-CHN'!G$182/1000</f>
        <v>0</v>
      </c>
      <c r="Q169" s="243">
        <f>'Imp-Exp9-CHN'!H$182/1000</f>
        <v>0</v>
      </c>
      <c r="R169" s="243">
        <f>'Imp-Exp9-CHN'!I$182/1000</f>
        <v>0</v>
      </c>
      <c r="S169" s="243">
        <f>'Imp-Exp9-CHN'!J$182/1000</f>
        <v>0</v>
      </c>
      <c r="T169" s="243">
        <f>'Imp-Exp9-CHN'!K$182/1000</f>
        <v>0</v>
      </c>
      <c r="U169" s="243">
        <f>'Imp-Exp9-CHN'!L$182/1000</f>
        <v>0</v>
      </c>
      <c r="V169" s="338">
        <f t="shared" si="164"/>
        <v>0</v>
      </c>
      <c r="W169" s="339">
        <f t="shared" si="175"/>
        <v>0</v>
      </c>
      <c r="X169" s="339">
        <f t="shared" si="176"/>
        <v>0</v>
      </c>
      <c r="Y169" s="339">
        <f t="shared" si="177"/>
        <v>0</v>
      </c>
      <c r="Z169" s="339">
        <f t="shared" si="178"/>
        <v>0</v>
      </c>
      <c r="AA169" s="339">
        <f t="shared" si="179"/>
        <v>0</v>
      </c>
      <c r="AB169" s="339">
        <f t="shared" si="180"/>
        <v>0</v>
      </c>
      <c r="AC169" s="340">
        <f t="shared" si="181"/>
        <v>0</v>
      </c>
    </row>
    <row r="170" spans="1:29" x14ac:dyDescent="0.25">
      <c r="A170" s="249" t="str">
        <f t="shared" ref="A170:D170" si="185">A169</f>
        <v>Don't</v>
      </c>
      <c r="B170" s="314" t="str">
        <f t="shared" si="185"/>
        <v>CHN</v>
      </c>
      <c r="C170">
        <f t="shared" si="185"/>
        <v>0</v>
      </c>
      <c r="D170" t="str">
        <f t="shared" si="185"/>
        <v>IMP SLS</v>
      </c>
      <c r="E170" s="315" t="str">
        <f t="shared" si="173"/>
        <v>BMP 6</v>
      </c>
      <c r="F170" s="337">
        <f>'Imp-Exp9-CHN'!E$186</f>
        <v>0</v>
      </c>
      <c r="G170" s="243">
        <f>'Imp-Exp9-CHN'!F$186</f>
        <v>0</v>
      </c>
      <c r="H170" s="243">
        <f>'Imp-Exp9-CHN'!G$186</f>
        <v>0</v>
      </c>
      <c r="I170" s="243">
        <f>'Imp-Exp9-CHN'!H$186</f>
        <v>0</v>
      </c>
      <c r="J170" s="243">
        <f>'Imp-Exp9-CHN'!I$186</f>
        <v>0</v>
      </c>
      <c r="K170" s="243">
        <f>'Imp-Exp9-CHN'!J$186</f>
        <v>0</v>
      </c>
      <c r="L170" s="243">
        <f>'Imp-Exp9-CHN'!K$186</f>
        <v>0</v>
      </c>
      <c r="M170" s="243">
        <f>'Imp-Exp9-CHN'!L$186</f>
        <v>0</v>
      </c>
      <c r="N170" s="337">
        <f>'Imp-Exp9-CHN'!E$187/1000</f>
        <v>0</v>
      </c>
      <c r="O170" s="243">
        <f>'Imp-Exp9-CHN'!F$187/1000</f>
        <v>0</v>
      </c>
      <c r="P170" s="243">
        <f>'Imp-Exp9-CHN'!G$187/1000</f>
        <v>0</v>
      </c>
      <c r="Q170" s="243">
        <f>'Imp-Exp9-CHN'!H$187/1000</f>
        <v>0</v>
      </c>
      <c r="R170" s="243">
        <f>'Imp-Exp9-CHN'!I$187/1000</f>
        <v>0</v>
      </c>
      <c r="S170" s="243">
        <f>'Imp-Exp9-CHN'!J$187/1000</f>
        <v>0</v>
      </c>
      <c r="T170" s="243">
        <f>'Imp-Exp9-CHN'!K$187/1000</f>
        <v>0</v>
      </c>
      <c r="U170" s="243">
        <f>'Imp-Exp9-CHN'!L$187/1000</f>
        <v>0</v>
      </c>
      <c r="V170" s="338">
        <f t="shared" si="164"/>
        <v>0</v>
      </c>
      <c r="W170" s="339">
        <f t="shared" si="175"/>
        <v>0</v>
      </c>
      <c r="X170" s="339">
        <f t="shared" si="176"/>
        <v>0</v>
      </c>
      <c r="Y170" s="339">
        <f t="shared" si="177"/>
        <v>0</v>
      </c>
      <c r="Z170" s="339">
        <f t="shared" si="178"/>
        <v>0</v>
      </c>
      <c r="AA170" s="339">
        <f t="shared" si="179"/>
        <v>0</v>
      </c>
      <c r="AB170" s="339">
        <f t="shared" si="180"/>
        <v>0</v>
      </c>
      <c r="AC170" s="340">
        <f t="shared" si="181"/>
        <v>0</v>
      </c>
    </row>
    <row r="171" spans="1:29" x14ac:dyDescent="0.25">
      <c r="A171" s="249" t="str">
        <f t="shared" ref="A171:D171" si="186">A170</f>
        <v>Don't</v>
      </c>
      <c r="B171" s="314" t="str">
        <f t="shared" si="186"/>
        <v>CHN</v>
      </c>
      <c r="C171">
        <f t="shared" si="186"/>
        <v>0</v>
      </c>
      <c r="D171" t="str">
        <f t="shared" si="186"/>
        <v>IMP SLS</v>
      </c>
      <c r="E171" s="315" t="str">
        <f t="shared" si="173"/>
        <v>BMP 7</v>
      </c>
      <c r="F171" s="337">
        <f>'Imp-Exp9-CHN'!E$191</f>
        <v>0</v>
      </c>
      <c r="G171" s="243">
        <f>'Imp-Exp9-CHN'!F$191</f>
        <v>0</v>
      </c>
      <c r="H171" s="243">
        <f>'Imp-Exp9-CHN'!G$191</f>
        <v>0</v>
      </c>
      <c r="I171" s="243">
        <f>'Imp-Exp9-CHN'!H$191</f>
        <v>0</v>
      </c>
      <c r="J171" s="243">
        <f>'Imp-Exp9-CHN'!I$191</f>
        <v>0</v>
      </c>
      <c r="K171" s="243">
        <f>'Imp-Exp9-CHN'!J$191</f>
        <v>0</v>
      </c>
      <c r="L171" s="243">
        <f>'Imp-Exp9-CHN'!K$191</f>
        <v>0</v>
      </c>
      <c r="M171" s="243">
        <f>'Imp-Exp9-CHN'!L$191</f>
        <v>0</v>
      </c>
      <c r="N171" s="337">
        <f>'Imp-Exp9-CHN'!E$192/1000</f>
        <v>0</v>
      </c>
      <c r="O171" s="243">
        <f>'Imp-Exp9-CHN'!F$192/1000</f>
        <v>0</v>
      </c>
      <c r="P171" s="243">
        <f>'Imp-Exp9-CHN'!G$192/1000</f>
        <v>0</v>
      </c>
      <c r="Q171" s="243">
        <f>'Imp-Exp9-CHN'!H$192/1000</f>
        <v>0</v>
      </c>
      <c r="R171" s="243">
        <f>'Imp-Exp9-CHN'!I$192/1000</f>
        <v>0</v>
      </c>
      <c r="S171" s="243">
        <f>'Imp-Exp9-CHN'!J$192/1000</f>
        <v>0</v>
      </c>
      <c r="T171" s="243">
        <f>'Imp-Exp9-CHN'!K$192/1000</f>
        <v>0</v>
      </c>
      <c r="U171" s="243">
        <f>'Imp-Exp9-CHN'!L$192/1000</f>
        <v>0</v>
      </c>
      <c r="V171" s="338">
        <f t="shared" si="164"/>
        <v>0</v>
      </c>
      <c r="W171" s="339">
        <f t="shared" si="175"/>
        <v>0</v>
      </c>
      <c r="X171" s="339">
        <f t="shared" si="176"/>
        <v>0</v>
      </c>
      <c r="Y171" s="339">
        <f t="shared" si="177"/>
        <v>0</v>
      </c>
      <c r="Z171" s="339">
        <f t="shared" si="178"/>
        <v>0</v>
      </c>
      <c r="AA171" s="339">
        <f t="shared" si="179"/>
        <v>0</v>
      </c>
      <c r="AB171" s="339">
        <f t="shared" si="180"/>
        <v>0</v>
      </c>
      <c r="AC171" s="340">
        <f t="shared" si="181"/>
        <v>0</v>
      </c>
    </row>
    <row r="172" spans="1:29" x14ac:dyDescent="0.25">
      <c r="A172" s="249" t="str">
        <f t="shared" ref="A172:D172" si="187">A171</f>
        <v>Don't</v>
      </c>
      <c r="B172" s="314" t="str">
        <f t="shared" si="187"/>
        <v>CHN</v>
      </c>
      <c r="C172">
        <f t="shared" si="187"/>
        <v>0</v>
      </c>
      <c r="D172" t="str">
        <f t="shared" si="187"/>
        <v>IMP SLS</v>
      </c>
      <c r="E172" s="315" t="str">
        <f t="shared" si="173"/>
        <v>BMP 8</v>
      </c>
      <c r="F172" s="337">
        <f>'Imp-Exp9-CHN'!E$196</f>
        <v>0</v>
      </c>
      <c r="G172" s="243">
        <f>'Imp-Exp9-CHN'!F$196</f>
        <v>0</v>
      </c>
      <c r="H172" s="243">
        <f>'Imp-Exp9-CHN'!G$196</f>
        <v>0</v>
      </c>
      <c r="I172" s="243">
        <f>'Imp-Exp9-CHN'!H$196</f>
        <v>0</v>
      </c>
      <c r="J172" s="243">
        <f>'Imp-Exp9-CHN'!I$196</f>
        <v>0</v>
      </c>
      <c r="K172" s="243">
        <f>'Imp-Exp9-CHN'!J$196</f>
        <v>0</v>
      </c>
      <c r="L172" s="243">
        <f>'Imp-Exp9-CHN'!K$196</f>
        <v>0</v>
      </c>
      <c r="M172" s="243">
        <f>'Imp-Exp9-CHN'!L$196</f>
        <v>0</v>
      </c>
      <c r="N172" s="337">
        <f>'Imp-Exp9-CHN'!E$197/1000</f>
        <v>0</v>
      </c>
      <c r="O172" s="243">
        <f>'Imp-Exp9-CHN'!F$197/1000</f>
        <v>0</v>
      </c>
      <c r="P172" s="243">
        <f>'Imp-Exp9-CHN'!G$197/1000</f>
        <v>0</v>
      </c>
      <c r="Q172" s="243">
        <f>'Imp-Exp9-CHN'!H$197/1000</f>
        <v>0</v>
      </c>
      <c r="R172" s="243">
        <f>'Imp-Exp9-CHN'!I$197/1000</f>
        <v>0</v>
      </c>
      <c r="S172" s="243">
        <f>'Imp-Exp9-CHN'!J$197/1000</f>
        <v>0</v>
      </c>
      <c r="T172" s="243">
        <f>'Imp-Exp9-CHN'!K$197/1000</f>
        <v>0</v>
      </c>
      <c r="U172" s="243">
        <f>'Imp-Exp9-CHN'!L$197/1000</f>
        <v>0</v>
      </c>
      <c r="V172" s="338">
        <f t="shared" si="164"/>
        <v>0</v>
      </c>
      <c r="W172" s="339">
        <f t="shared" si="175"/>
        <v>0</v>
      </c>
      <c r="X172" s="339">
        <f t="shared" si="176"/>
        <v>0</v>
      </c>
      <c r="Y172" s="339">
        <f t="shared" si="177"/>
        <v>0</v>
      </c>
      <c r="Z172" s="339">
        <f t="shared" si="178"/>
        <v>0</v>
      </c>
      <c r="AA172" s="339">
        <f t="shared" si="179"/>
        <v>0</v>
      </c>
      <c r="AB172" s="339">
        <f t="shared" si="180"/>
        <v>0</v>
      </c>
      <c r="AC172" s="340">
        <f t="shared" si="181"/>
        <v>0</v>
      </c>
    </row>
    <row r="173" spans="1:29" ht="15.75" thickBot="1" x14ac:dyDescent="0.3">
      <c r="A173" s="249" t="str">
        <f t="shared" ref="A173:D173" si="188">A172</f>
        <v>Don't</v>
      </c>
      <c r="B173" s="314" t="str">
        <f t="shared" si="188"/>
        <v>CHN</v>
      </c>
      <c r="C173">
        <f t="shared" si="188"/>
        <v>0</v>
      </c>
      <c r="D173" t="str">
        <f t="shared" si="188"/>
        <v>IMP SLS</v>
      </c>
      <c r="E173" s="315" t="str">
        <f t="shared" si="173"/>
        <v>BMP 9</v>
      </c>
      <c r="F173" s="337">
        <f>'Imp-Exp9-CHN'!E$201</f>
        <v>0</v>
      </c>
      <c r="G173" s="243">
        <f>'Imp-Exp9-CHN'!F$201</f>
        <v>0</v>
      </c>
      <c r="H173" s="243">
        <f>'Imp-Exp9-CHN'!G$201</f>
        <v>0</v>
      </c>
      <c r="I173" s="243">
        <f>'Imp-Exp9-CHN'!H$201</f>
        <v>0</v>
      </c>
      <c r="J173" s="243">
        <f>'Imp-Exp9-CHN'!I$201</f>
        <v>0</v>
      </c>
      <c r="K173" s="243">
        <f>'Imp-Exp9-CHN'!J$201</f>
        <v>0</v>
      </c>
      <c r="L173" s="243">
        <f>'Imp-Exp9-CHN'!K$201</f>
        <v>0</v>
      </c>
      <c r="M173" s="243">
        <f>'Imp-Exp9-CHN'!L$201</f>
        <v>0</v>
      </c>
      <c r="N173" s="337">
        <f>'Imp-Exp9-CHN'!E$202/1000</f>
        <v>0</v>
      </c>
      <c r="O173" s="243">
        <f>'Imp-Exp9-CHN'!F$202/1000</f>
        <v>0</v>
      </c>
      <c r="P173" s="243">
        <f>'Imp-Exp9-CHN'!G$202/1000</f>
        <v>0</v>
      </c>
      <c r="Q173" s="243">
        <f>'Imp-Exp9-CHN'!H$202/1000</f>
        <v>0</v>
      </c>
      <c r="R173" s="243">
        <f>'Imp-Exp9-CHN'!I$202/1000</f>
        <v>0</v>
      </c>
      <c r="S173" s="243">
        <f>'Imp-Exp9-CHN'!J$202/1000</f>
        <v>0</v>
      </c>
      <c r="T173" s="243">
        <f>'Imp-Exp9-CHN'!K$202/1000</f>
        <v>0</v>
      </c>
      <c r="U173" s="243">
        <f>'Imp-Exp9-CHN'!L$202/1000</f>
        <v>0</v>
      </c>
      <c r="V173" s="338">
        <f t="shared" si="164"/>
        <v>0</v>
      </c>
      <c r="W173" s="339">
        <f t="shared" si="175"/>
        <v>0</v>
      </c>
      <c r="X173" s="339">
        <f t="shared" si="176"/>
        <v>0</v>
      </c>
      <c r="Y173" s="339">
        <f t="shared" si="177"/>
        <v>0</v>
      </c>
      <c r="Z173" s="339">
        <f t="shared" si="178"/>
        <v>0</v>
      </c>
      <c r="AA173" s="339">
        <f t="shared" si="179"/>
        <v>0</v>
      </c>
      <c r="AB173" s="339">
        <f t="shared" si="180"/>
        <v>0</v>
      </c>
      <c r="AC173" s="340">
        <f t="shared" si="181"/>
        <v>0</v>
      </c>
    </row>
    <row r="174" spans="1:29" x14ac:dyDescent="0.25">
      <c r="A174" s="242" t="str">
        <f>IF(SUM(F174:U188)&gt;=0.01,"Copy","Don't")</f>
        <v>Don't</v>
      </c>
      <c r="B174" s="317" t="s">
        <v>662</v>
      </c>
      <c r="C174" s="335">
        <f>'Imp-Exp10-CHN'!G23</f>
        <v>0</v>
      </c>
      <c r="D174" s="335" t="s">
        <v>678</v>
      </c>
      <c r="E174" s="336" t="s">
        <v>679</v>
      </c>
      <c r="F174" s="337">
        <f>'Imp-Exp10-CHN'!E$94</f>
        <v>0</v>
      </c>
      <c r="G174" s="243">
        <f>'Imp-Exp10-CHN'!F$94</f>
        <v>0</v>
      </c>
      <c r="H174" s="243">
        <f>'Imp-Exp10-CHN'!G$94</f>
        <v>0</v>
      </c>
      <c r="I174" s="243">
        <f>'Imp-Exp10-CHN'!H$94</f>
        <v>0</v>
      </c>
      <c r="J174" s="243">
        <f>'Imp-Exp10-CHN'!I$94</f>
        <v>0</v>
      </c>
      <c r="K174" s="243">
        <f>'Imp-Exp10-CHN'!J$94</f>
        <v>0</v>
      </c>
      <c r="L174" s="243">
        <f>'Imp-Exp10-CHN'!K$94</f>
        <v>0</v>
      </c>
      <c r="M174" s="243">
        <f>'Imp-Exp10-CHN'!L$94</f>
        <v>0</v>
      </c>
      <c r="N174" s="337">
        <f>'Imp-Exp10-CHN'!E$95/1000</f>
        <v>0</v>
      </c>
      <c r="O174" s="243">
        <f>'Imp-Exp10-CHN'!F$95/1000</f>
        <v>0</v>
      </c>
      <c r="P174" s="243">
        <f>'Imp-Exp10-CHN'!G$95/1000</f>
        <v>0</v>
      </c>
      <c r="Q174" s="243">
        <f>'Imp-Exp10-CHN'!H$95/1000</f>
        <v>0</v>
      </c>
      <c r="R174" s="243">
        <f>'Imp-Exp10-CHN'!I$95/1000</f>
        <v>0</v>
      </c>
      <c r="S174" s="243">
        <f>'Imp-Exp10-CHN'!J$95/1000</f>
        <v>0</v>
      </c>
      <c r="T174" s="243">
        <f>'Imp-Exp10-CHN'!K$95/1000</f>
        <v>0</v>
      </c>
      <c r="U174" s="243">
        <f>'Imp-Exp10-CHN'!L$95/1000</f>
        <v>0</v>
      </c>
      <c r="V174" s="338">
        <f>(IF(ISERROR(N174/F174),0,N174/F174))*1000</f>
        <v>0</v>
      </c>
      <c r="W174" s="339">
        <f t="shared" si="175"/>
        <v>0</v>
      </c>
      <c r="X174" s="339">
        <f t="shared" si="176"/>
        <v>0</v>
      </c>
      <c r="Y174" s="339">
        <f t="shared" si="177"/>
        <v>0</v>
      </c>
      <c r="Z174" s="339">
        <f t="shared" si="178"/>
        <v>0</v>
      </c>
      <c r="AA174" s="339">
        <f t="shared" si="179"/>
        <v>0</v>
      </c>
      <c r="AB174" s="339">
        <f t="shared" si="180"/>
        <v>0</v>
      </c>
      <c r="AC174" s="340">
        <f t="shared" si="181"/>
        <v>0</v>
      </c>
    </row>
    <row r="175" spans="1:29" x14ac:dyDescent="0.25">
      <c r="A175" s="249" t="str">
        <f>A174</f>
        <v>Don't</v>
      </c>
      <c r="B175" s="314" t="str">
        <f>B174</f>
        <v>CHN</v>
      </c>
      <c r="C175">
        <f>C174</f>
        <v>0</v>
      </c>
      <c r="D175" t="str">
        <f>D174</f>
        <v>IMP</v>
      </c>
      <c r="E175" s="315" t="s">
        <v>680</v>
      </c>
      <c r="F175" s="337">
        <f>'Imp-Exp10-CHN'!E$99</f>
        <v>0</v>
      </c>
      <c r="G175" s="243">
        <f>'Imp-Exp10-CHN'!F$99</f>
        <v>0</v>
      </c>
      <c r="H175" s="243">
        <f>'Imp-Exp10-CHN'!G$99</f>
        <v>0</v>
      </c>
      <c r="I175" s="243">
        <f>'Imp-Exp10-CHN'!H$99</f>
        <v>0</v>
      </c>
      <c r="J175" s="243">
        <f>'Imp-Exp10-CHN'!I$99</f>
        <v>0</v>
      </c>
      <c r="K175" s="243">
        <f>'Imp-Exp10-CHN'!J$99</f>
        <v>0</v>
      </c>
      <c r="L175" s="243">
        <f>'Imp-Exp10-CHN'!K$99</f>
        <v>0</v>
      </c>
      <c r="M175" s="243">
        <f>'Imp-Exp10-CHN'!L$99</f>
        <v>0</v>
      </c>
      <c r="N175" s="337">
        <f>'Imp-Exp10-CHN'!E$100/1000</f>
        <v>0</v>
      </c>
      <c r="O175" s="243">
        <f>'Imp-Exp10-CHN'!F$100/1000</f>
        <v>0</v>
      </c>
      <c r="P175" s="243">
        <f>'Imp-Exp10-CHN'!G$100/1000</f>
        <v>0</v>
      </c>
      <c r="Q175" s="243">
        <f>'Imp-Exp10-CHN'!H$100/1000</f>
        <v>0</v>
      </c>
      <c r="R175" s="243">
        <f>'Imp-Exp10-CHN'!I$100/1000</f>
        <v>0</v>
      </c>
      <c r="S175" s="243">
        <f>'Imp-Exp10-CHN'!J$100/1000</f>
        <v>0</v>
      </c>
      <c r="T175" s="243">
        <f>'Imp-Exp10-CHN'!K$100/1000</f>
        <v>0</v>
      </c>
      <c r="U175" s="243">
        <f>'Imp-Exp10-CHN'!L$100/1000</f>
        <v>0</v>
      </c>
      <c r="V175" s="338">
        <f t="shared" ref="V175:V191" si="189">(IF(ISERROR(N175/F175),0,N175/F175))*1000</f>
        <v>0</v>
      </c>
      <c r="W175" s="339">
        <f t="shared" si="175"/>
        <v>0</v>
      </c>
      <c r="X175" s="339">
        <f t="shared" si="176"/>
        <v>0</v>
      </c>
      <c r="Y175" s="339">
        <f t="shared" si="177"/>
        <v>0</v>
      </c>
      <c r="Z175" s="339">
        <f t="shared" si="178"/>
        <v>0</v>
      </c>
      <c r="AA175" s="339">
        <f t="shared" si="179"/>
        <v>0</v>
      </c>
      <c r="AB175" s="339">
        <f t="shared" si="180"/>
        <v>0</v>
      </c>
      <c r="AC175" s="340">
        <f t="shared" si="181"/>
        <v>0</v>
      </c>
    </row>
    <row r="176" spans="1:29" x14ac:dyDescent="0.25">
      <c r="A176" s="249" t="str">
        <f t="shared" ref="A176:D176" si="190">A175</f>
        <v>Don't</v>
      </c>
      <c r="B176" s="314" t="str">
        <f t="shared" si="190"/>
        <v>CHN</v>
      </c>
      <c r="C176">
        <f t="shared" si="190"/>
        <v>0</v>
      </c>
      <c r="D176" t="str">
        <f t="shared" si="190"/>
        <v>IMP</v>
      </c>
      <c r="E176" s="315" t="s">
        <v>681</v>
      </c>
      <c r="F176" s="337">
        <f>'Imp-Exp10-CHN'!E$104</f>
        <v>0</v>
      </c>
      <c r="G176" s="243">
        <f>'Imp-Exp10-CHN'!F$104</f>
        <v>0</v>
      </c>
      <c r="H176" s="243">
        <f>'Imp-Exp10-CHN'!G$104</f>
        <v>0</v>
      </c>
      <c r="I176" s="243">
        <f>'Imp-Exp10-CHN'!H$104</f>
        <v>0</v>
      </c>
      <c r="J176" s="243">
        <f>'Imp-Exp10-CHN'!I$104</f>
        <v>0</v>
      </c>
      <c r="K176" s="243">
        <f>'Imp-Exp10-CHN'!J$104</f>
        <v>0</v>
      </c>
      <c r="L176" s="243">
        <f>'Imp-Exp10-CHN'!K$104</f>
        <v>0</v>
      </c>
      <c r="M176" s="243">
        <f>'Imp-Exp10-CHN'!L$104</f>
        <v>0</v>
      </c>
      <c r="N176" s="337">
        <f>'Imp-Exp10-CHN'!E$105/1000</f>
        <v>0</v>
      </c>
      <c r="O176" s="243">
        <f>'Imp-Exp10-CHN'!F$105/1000</f>
        <v>0</v>
      </c>
      <c r="P176" s="243">
        <f>'Imp-Exp10-CHN'!G$105/1000</f>
        <v>0</v>
      </c>
      <c r="Q176" s="243">
        <f>'Imp-Exp10-CHN'!H$105/1000</f>
        <v>0</v>
      </c>
      <c r="R176" s="243">
        <f>'Imp-Exp10-CHN'!I$105/1000</f>
        <v>0</v>
      </c>
      <c r="S176" s="243">
        <f>'Imp-Exp10-CHN'!J$105/1000</f>
        <v>0</v>
      </c>
      <c r="T176" s="243">
        <f>'Imp-Exp10-CHN'!K$105/1000</f>
        <v>0</v>
      </c>
      <c r="U176" s="243">
        <f>'Imp-Exp10-CHN'!L$105/1000</f>
        <v>0</v>
      </c>
      <c r="V176" s="338">
        <f t="shared" si="189"/>
        <v>0</v>
      </c>
      <c r="W176" s="339">
        <f t="shared" si="175"/>
        <v>0</v>
      </c>
      <c r="X176" s="339">
        <f t="shared" si="176"/>
        <v>0</v>
      </c>
      <c r="Y176" s="339">
        <f t="shared" si="177"/>
        <v>0</v>
      </c>
      <c r="Z176" s="339">
        <f t="shared" si="178"/>
        <v>0</v>
      </c>
      <c r="AA176" s="339">
        <f t="shared" si="179"/>
        <v>0</v>
      </c>
      <c r="AB176" s="339">
        <f t="shared" si="180"/>
        <v>0</v>
      </c>
      <c r="AC176" s="340">
        <f t="shared" si="181"/>
        <v>0</v>
      </c>
    </row>
    <row r="177" spans="1:29" x14ac:dyDescent="0.25">
      <c r="A177" s="249" t="str">
        <f t="shared" ref="A177:D177" si="191">A176</f>
        <v>Don't</v>
      </c>
      <c r="B177" s="314" t="str">
        <f t="shared" si="191"/>
        <v>CHN</v>
      </c>
      <c r="C177">
        <f t="shared" si="191"/>
        <v>0</v>
      </c>
      <c r="D177" t="str">
        <f t="shared" si="191"/>
        <v>IMP</v>
      </c>
      <c r="E177" s="315" t="s">
        <v>682</v>
      </c>
      <c r="F177" s="337">
        <f>'Imp-Exp10-CHN'!E$109</f>
        <v>0</v>
      </c>
      <c r="G177" s="243">
        <f>'Imp-Exp10-CHN'!F$109</f>
        <v>0</v>
      </c>
      <c r="H177" s="243">
        <f>'Imp-Exp10-CHN'!G$109</f>
        <v>0</v>
      </c>
      <c r="I177" s="243">
        <f>'Imp-Exp10-CHN'!H$109</f>
        <v>0</v>
      </c>
      <c r="J177" s="243">
        <f>'Imp-Exp10-CHN'!I$109</f>
        <v>0</v>
      </c>
      <c r="K177" s="243">
        <f>'Imp-Exp10-CHN'!J$109</f>
        <v>0</v>
      </c>
      <c r="L177" s="243">
        <f>'Imp-Exp10-CHN'!K$109</f>
        <v>0</v>
      </c>
      <c r="M177" s="243">
        <f>'Imp-Exp10-CHN'!L$109</f>
        <v>0</v>
      </c>
      <c r="N177" s="337">
        <f>'Imp-Exp10-CHN'!E$110/1000</f>
        <v>0</v>
      </c>
      <c r="O177" s="243">
        <f>'Imp-Exp10-CHN'!F$110/1000</f>
        <v>0</v>
      </c>
      <c r="P177" s="243">
        <f>'Imp-Exp10-CHN'!G$110/1000</f>
        <v>0</v>
      </c>
      <c r="Q177" s="243">
        <f>'Imp-Exp10-CHN'!H$110/1000</f>
        <v>0</v>
      </c>
      <c r="R177" s="243">
        <f>'Imp-Exp10-CHN'!I$110/1000</f>
        <v>0</v>
      </c>
      <c r="S177" s="243">
        <f>'Imp-Exp10-CHN'!J$110/1000</f>
        <v>0</v>
      </c>
      <c r="T177" s="243">
        <f>'Imp-Exp10-CHN'!K$110/1000</f>
        <v>0</v>
      </c>
      <c r="U177" s="243">
        <f>'Imp-Exp10-CHN'!L$110/1000</f>
        <v>0</v>
      </c>
      <c r="V177" s="338">
        <f t="shared" si="189"/>
        <v>0</v>
      </c>
      <c r="W177" s="339">
        <f t="shared" si="175"/>
        <v>0</v>
      </c>
      <c r="X177" s="339">
        <f t="shared" si="176"/>
        <v>0</v>
      </c>
      <c r="Y177" s="339">
        <f t="shared" si="177"/>
        <v>0</v>
      </c>
      <c r="Z177" s="339">
        <f t="shared" si="178"/>
        <v>0</v>
      </c>
      <c r="AA177" s="339">
        <f t="shared" si="179"/>
        <v>0</v>
      </c>
      <c r="AB177" s="339">
        <f t="shared" si="180"/>
        <v>0</v>
      </c>
      <c r="AC177" s="340">
        <f t="shared" si="181"/>
        <v>0</v>
      </c>
    </row>
    <row r="178" spans="1:29" x14ac:dyDescent="0.25">
      <c r="A178" s="249" t="str">
        <f t="shared" ref="A178:D178" si="192">A177</f>
        <v>Don't</v>
      </c>
      <c r="B178" s="314" t="str">
        <f t="shared" si="192"/>
        <v>CHN</v>
      </c>
      <c r="C178">
        <f t="shared" si="192"/>
        <v>0</v>
      </c>
      <c r="D178" t="str">
        <f t="shared" si="192"/>
        <v>IMP</v>
      </c>
      <c r="E178" s="315" t="s">
        <v>683</v>
      </c>
      <c r="F178" s="337">
        <f>'Imp-Exp10-CHN'!E$114</f>
        <v>0</v>
      </c>
      <c r="G178" s="243">
        <f>'Imp-Exp10-CHN'!F$114</f>
        <v>0</v>
      </c>
      <c r="H178" s="243">
        <f>'Imp-Exp10-CHN'!G$114</f>
        <v>0</v>
      </c>
      <c r="I178" s="243">
        <f>'Imp-Exp10-CHN'!H$114</f>
        <v>0</v>
      </c>
      <c r="J178" s="243">
        <f>'Imp-Exp10-CHN'!I$114</f>
        <v>0</v>
      </c>
      <c r="K178" s="243">
        <f>'Imp-Exp10-CHN'!J$114</f>
        <v>0</v>
      </c>
      <c r="L178" s="243">
        <f>'Imp-Exp10-CHN'!K$114</f>
        <v>0</v>
      </c>
      <c r="M178" s="243">
        <f>'Imp-Exp10-CHN'!L$114</f>
        <v>0</v>
      </c>
      <c r="N178" s="337">
        <f>'Imp-Exp10-CHN'!E$115/1000</f>
        <v>0</v>
      </c>
      <c r="O178" s="243">
        <f>'Imp-Exp10-CHN'!F$115/1000</f>
        <v>0</v>
      </c>
      <c r="P178" s="243">
        <f>'Imp-Exp10-CHN'!G$115/1000</f>
        <v>0</v>
      </c>
      <c r="Q178" s="243">
        <f>'Imp-Exp10-CHN'!H$115/1000</f>
        <v>0</v>
      </c>
      <c r="R178" s="243">
        <f>'Imp-Exp10-CHN'!I$115/1000</f>
        <v>0</v>
      </c>
      <c r="S178" s="243">
        <f>'Imp-Exp10-CHN'!J$115/1000</f>
        <v>0</v>
      </c>
      <c r="T178" s="243">
        <f>'Imp-Exp10-CHN'!K$115/1000</f>
        <v>0</v>
      </c>
      <c r="U178" s="243">
        <f>'Imp-Exp10-CHN'!L$115/1000</f>
        <v>0</v>
      </c>
      <c r="V178" s="338">
        <f t="shared" si="189"/>
        <v>0</v>
      </c>
      <c r="W178" s="339">
        <f t="shared" si="175"/>
        <v>0</v>
      </c>
      <c r="X178" s="339">
        <f t="shared" si="176"/>
        <v>0</v>
      </c>
      <c r="Y178" s="339">
        <f t="shared" si="177"/>
        <v>0</v>
      </c>
      <c r="Z178" s="339">
        <f t="shared" si="178"/>
        <v>0</v>
      </c>
      <c r="AA178" s="339">
        <f t="shared" si="179"/>
        <v>0</v>
      </c>
      <c r="AB178" s="339">
        <f t="shared" si="180"/>
        <v>0</v>
      </c>
      <c r="AC178" s="340">
        <f t="shared" si="181"/>
        <v>0</v>
      </c>
    </row>
    <row r="179" spans="1:29" x14ac:dyDescent="0.25">
      <c r="A179" s="249" t="str">
        <f t="shared" ref="A179:D179" si="193">A178</f>
        <v>Don't</v>
      </c>
      <c r="B179" s="314" t="str">
        <f t="shared" si="193"/>
        <v>CHN</v>
      </c>
      <c r="C179">
        <f t="shared" si="193"/>
        <v>0</v>
      </c>
      <c r="D179" t="str">
        <f t="shared" si="193"/>
        <v>IMP</v>
      </c>
      <c r="E179" s="315" t="s">
        <v>684</v>
      </c>
      <c r="F179" s="337">
        <f>'Imp-Exp10-CHN'!E$119</f>
        <v>0</v>
      </c>
      <c r="G179" s="243">
        <f>'Imp-Exp10-CHN'!F$119</f>
        <v>0</v>
      </c>
      <c r="H179" s="243">
        <f>'Imp-Exp10-CHN'!G$119</f>
        <v>0</v>
      </c>
      <c r="I179" s="243">
        <f>'Imp-Exp10-CHN'!H$119</f>
        <v>0</v>
      </c>
      <c r="J179" s="243">
        <f>'Imp-Exp10-CHN'!I$119</f>
        <v>0</v>
      </c>
      <c r="K179" s="243">
        <f>'Imp-Exp10-CHN'!J$119</f>
        <v>0</v>
      </c>
      <c r="L179" s="243">
        <f>'Imp-Exp10-CHN'!K$119</f>
        <v>0</v>
      </c>
      <c r="M179" s="243">
        <f>'Imp-Exp10-CHN'!L$119</f>
        <v>0</v>
      </c>
      <c r="N179" s="337">
        <f>'Imp-Exp10-CHN'!E$120/1000</f>
        <v>0</v>
      </c>
      <c r="O179" s="243">
        <f>'Imp-Exp10-CHN'!F$120/1000</f>
        <v>0</v>
      </c>
      <c r="P179" s="243">
        <f>'Imp-Exp10-CHN'!G$120/1000</f>
        <v>0</v>
      </c>
      <c r="Q179" s="243">
        <f>'Imp-Exp10-CHN'!H$120/1000</f>
        <v>0</v>
      </c>
      <c r="R179" s="243">
        <f>'Imp-Exp10-CHN'!I$120/1000</f>
        <v>0</v>
      </c>
      <c r="S179" s="243">
        <f>'Imp-Exp10-CHN'!J$120/1000</f>
        <v>0</v>
      </c>
      <c r="T179" s="243">
        <f>'Imp-Exp10-CHN'!K$120/1000</f>
        <v>0</v>
      </c>
      <c r="U179" s="243">
        <f>'Imp-Exp10-CHN'!L$120/1000</f>
        <v>0</v>
      </c>
      <c r="V179" s="338">
        <f t="shared" si="189"/>
        <v>0</v>
      </c>
      <c r="W179" s="339">
        <f t="shared" si="175"/>
        <v>0</v>
      </c>
      <c r="X179" s="339">
        <f t="shared" si="176"/>
        <v>0</v>
      </c>
      <c r="Y179" s="339">
        <f t="shared" si="177"/>
        <v>0</v>
      </c>
      <c r="Z179" s="339">
        <f t="shared" si="178"/>
        <v>0</v>
      </c>
      <c r="AA179" s="339">
        <f t="shared" si="179"/>
        <v>0</v>
      </c>
      <c r="AB179" s="339">
        <f t="shared" si="180"/>
        <v>0</v>
      </c>
      <c r="AC179" s="340">
        <f t="shared" si="181"/>
        <v>0</v>
      </c>
    </row>
    <row r="180" spans="1:29" x14ac:dyDescent="0.25">
      <c r="A180" s="249" t="str">
        <f t="shared" ref="A180:D180" si="194">A179</f>
        <v>Don't</v>
      </c>
      <c r="B180" s="314" t="str">
        <f t="shared" si="194"/>
        <v>CHN</v>
      </c>
      <c r="C180">
        <f t="shared" si="194"/>
        <v>0</v>
      </c>
      <c r="D180" t="str">
        <f t="shared" si="194"/>
        <v>IMP</v>
      </c>
      <c r="E180" s="315" t="s">
        <v>685</v>
      </c>
      <c r="F180" s="337">
        <f>'Imp-Exp10-CHN'!E$124</f>
        <v>0</v>
      </c>
      <c r="G180" s="243">
        <f>'Imp-Exp10-CHN'!F$124</f>
        <v>0</v>
      </c>
      <c r="H180" s="243">
        <f>'Imp-Exp10-CHN'!G$124</f>
        <v>0</v>
      </c>
      <c r="I180" s="243">
        <f>'Imp-Exp10-CHN'!H$124</f>
        <v>0</v>
      </c>
      <c r="J180" s="243">
        <f>'Imp-Exp10-CHN'!I$124</f>
        <v>0</v>
      </c>
      <c r="K180" s="243">
        <f>'Imp-Exp10-CHN'!J$124</f>
        <v>0</v>
      </c>
      <c r="L180" s="243">
        <f>'Imp-Exp10-CHN'!K$124</f>
        <v>0</v>
      </c>
      <c r="M180" s="243">
        <f>'Imp-Exp10-CHN'!L$124</f>
        <v>0</v>
      </c>
      <c r="N180" s="337">
        <f>'Imp-Exp10-CHN'!E$125/1000</f>
        <v>0</v>
      </c>
      <c r="O180" s="243">
        <f>'Imp-Exp10-CHN'!F$125/1000</f>
        <v>0</v>
      </c>
      <c r="P180" s="243">
        <f>'Imp-Exp10-CHN'!G$125/1000</f>
        <v>0</v>
      </c>
      <c r="Q180" s="243">
        <f>'Imp-Exp10-CHN'!H$125/1000</f>
        <v>0</v>
      </c>
      <c r="R180" s="243">
        <f>'Imp-Exp10-CHN'!I$125/1000</f>
        <v>0</v>
      </c>
      <c r="S180" s="243">
        <f>'Imp-Exp10-CHN'!J$125/1000</f>
        <v>0</v>
      </c>
      <c r="T180" s="243">
        <f>'Imp-Exp10-CHN'!K$125/1000</f>
        <v>0</v>
      </c>
      <c r="U180" s="243">
        <f>'Imp-Exp10-CHN'!L$125/1000</f>
        <v>0</v>
      </c>
      <c r="V180" s="338">
        <f t="shared" si="189"/>
        <v>0</v>
      </c>
      <c r="W180" s="339">
        <f t="shared" si="175"/>
        <v>0</v>
      </c>
      <c r="X180" s="339">
        <f t="shared" si="176"/>
        <v>0</v>
      </c>
      <c r="Y180" s="339">
        <f t="shared" si="177"/>
        <v>0</v>
      </c>
      <c r="Z180" s="339">
        <f t="shared" si="178"/>
        <v>0</v>
      </c>
      <c r="AA180" s="339">
        <f t="shared" si="179"/>
        <v>0</v>
      </c>
      <c r="AB180" s="339">
        <f t="shared" si="180"/>
        <v>0</v>
      </c>
      <c r="AC180" s="340">
        <f t="shared" si="181"/>
        <v>0</v>
      </c>
    </row>
    <row r="181" spans="1:29" x14ac:dyDescent="0.25">
      <c r="A181" s="249" t="str">
        <f t="shared" ref="A181:D181" si="195">A180</f>
        <v>Don't</v>
      </c>
      <c r="B181" s="314" t="str">
        <f t="shared" si="195"/>
        <v>CHN</v>
      </c>
      <c r="C181">
        <f t="shared" si="195"/>
        <v>0</v>
      </c>
      <c r="D181" t="str">
        <f t="shared" si="195"/>
        <v>IMP</v>
      </c>
      <c r="E181" s="315" t="s">
        <v>686</v>
      </c>
      <c r="F181" s="337">
        <f>'Imp-Exp10-CHN'!E$129</f>
        <v>0</v>
      </c>
      <c r="G181" s="243">
        <f>'Imp-Exp10-CHN'!F$129</f>
        <v>0</v>
      </c>
      <c r="H181" s="243">
        <f>'Imp-Exp10-CHN'!G$129</f>
        <v>0</v>
      </c>
      <c r="I181" s="243">
        <f>'Imp-Exp10-CHN'!H$129</f>
        <v>0</v>
      </c>
      <c r="J181" s="243">
        <f>'Imp-Exp10-CHN'!I$129</f>
        <v>0</v>
      </c>
      <c r="K181" s="243">
        <f>'Imp-Exp10-CHN'!J$129</f>
        <v>0</v>
      </c>
      <c r="L181" s="243">
        <f>'Imp-Exp10-CHN'!K$129</f>
        <v>0</v>
      </c>
      <c r="M181" s="243">
        <f>'Imp-Exp10-CHN'!L$129</f>
        <v>0</v>
      </c>
      <c r="N181" s="337">
        <f>'Imp-Exp10-CHN'!E$130/1000</f>
        <v>0</v>
      </c>
      <c r="O181" s="243">
        <f>'Imp-Exp10-CHN'!F$130/1000</f>
        <v>0</v>
      </c>
      <c r="P181" s="243">
        <f>'Imp-Exp10-CHN'!G$130/1000</f>
        <v>0</v>
      </c>
      <c r="Q181" s="243">
        <f>'Imp-Exp10-CHN'!H$130/1000</f>
        <v>0</v>
      </c>
      <c r="R181" s="243">
        <f>'Imp-Exp10-CHN'!I$130/1000</f>
        <v>0</v>
      </c>
      <c r="S181" s="243">
        <f>'Imp-Exp10-CHN'!J$130/1000</f>
        <v>0</v>
      </c>
      <c r="T181" s="243">
        <f>'Imp-Exp10-CHN'!K$130/1000</f>
        <v>0</v>
      </c>
      <c r="U181" s="243">
        <f>'Imp-Exp10-CHN'!L$130/1000</f>
        <v>0</v>
      </c>
      <c r="V181" s="338">
        <f t="shared" si="189"/>
        <v>0</v>
      </c>
      <c r="W181" s="339">
        <f t="shared" si="175"/>
        <v>0</v>
      </c>
      <c r="X181" s="339">
        <f t="shared" si="176"/>
        <v>0</v>
      </c>
      <c r="Y181" s="339">
        <f t="shared" si="177"/>
        <v>0</v>
      </c>
      <c r="Z181" s="339">
        <f t="shared" si="178"/>
        <v>0</v>
      </c>
      <c r="AA181" s="339">
        <f t="shared" si="179"/>
        <v>0</v>
      </c>
      <c r="AB181" s="339">
        <f t="shared" si="180"/>
        <v>0</v>
      </c>
      <c r="AC181" s="340">
        <f t="shared" si="181"/>
        <v>0</v>
      </c>
    </row>
    <row r="182" spans="1:29" x14ac:dyDescent="0.25">
      <c r="A182" s="249" t="str">
        <f t="shared" ref="A182:D182" si="196">A181</f>
        <v>Don't</v>
      </c>
      <c r="B182" s="314" t="str">
        <f t="shared" si="196"/>
        <v>CHN</v>
      </c>
      <c r="C182">
        <f t="shared" si="196"/>
        <v>0</v>
      </c>
      <c r="D182" t="str">
        <f t="shared" si="196"/>
        <v>IMP</v>
      </c>
      <c r="E182" s="315" t="s">
        <v>687</v>
      </c>
      <c r="F182" s="337">
        <f>'Imp-Exp10-CHN'!E$134</f>
        <v>0</v>
      </c>
      <c r="G182" s="243">
        <f>'Imp-Exp10-CHN'!F$134</f>
        <v>0</v>
      </c>
      <c r="H182" s="243">
        <f>'Imp-Exp10-CHN'!G$134</f>
        <v>0</v>
      </c>
      <c r="I182" s="243">
        <f>'Imp-Exp10-CHN'!H$134</f>
        <v>0</v>
      </c>
      <c r="J182" s="243">
        <f>'Imp-Exp10-CHN'!I$134</f>
        <v>0</v>
      </c>
      <c r="K182" s="243">
        <f>'Imp-Exp10-CHN'!J$134</f>
        <v>0</v>
      </c>
      <c r="L182" s="243">
        <f>'Imp-Exp10-CHN'!K$134</f>
        <v>0</v>
      </c>
      <c r="M182" s="243">
        <f>'Imp-Exp10-CHN'!L$134</f>
        <v>0</v>
      </c>
      <c r="N182" s="337">
        <f>'Imp-Exp10-CHN'!E$135/1000</f>
        <v>0</v>
      </c>
      <c r="O182" s="243">
        <f>'Imp-Exp10-CHN'!F$135/1000</f>
        <v>0</v>
      </c>
      <c r="P182" s="243">
        <f>'Imp-Exp10-CHN'!G$135/1000</f>
        <v>0</v>
      </c>
      <c r="Q182" s="243">
        <f>'Imp-Exp10-CHN'!H$135/1000</f>
        <v>0</v>
      </c>
      <c r="R182" s="243">
        <f>'Imp-Exp10-CHN'!I$135/1000</f>
        <v>0</v>
      </c>
      <c r="S182" s="243">
        <f>'Imp-Exp10-CHN'!J$135/1000</f>
        <v>0</v>
      </c>
      <c r="T182" s="243">
        <f>'Imp-Exp10-CHN'!K$135/1000</f>
        <v>0</v>
      </c>
      <c r="U182" s="243">
        <f>'Imp-Exp10-CHN'!L$135/1000</f>
        <v>0</v>
      </c>
      <c r="V182" s="338">
        <f t="shared" si="189"/>
        <v>0</v>
      </c>
      <c r="W182" s="339">
        <f t="shared" si="175"/>
        <v>0</v>
      </c>
      <c r="X182" s="339">
        <f t="shared" si="176"/>
        <v>0</v>
      </c>
      <c r="Y182" s="339">
        <f t="shared" si="177"/>
        <v>0</v>
      </c>
      <c r="Z182" s="339">
        <f t="shared" si="178"/>
        <v>0</v>
      </c>
      <c r="AA182" s="339">
        <f t="shared" si="179"/>
        <v>0</v>
      </c>
      <c r="AB182" s="339">
        <f t="shared" si="180"/>
        <v>0</v>
      </c>
      <c r="AC182" s="340">
        <f t="shared" si="181"/>
        <v>0</v>
      </c>
    </row>
    <row r="183" spans="1:29" x14ac:dyDescent="0.25">
      <c r="A183" s="249" t="str">
        <f t="shared" ref="A183:C183" si="197">A182</f>
        <v>Don't</v>
      </c>
      <c r="B183" s="314" t="str">
        <f t="shared" si="197"/>
        <v>CHN</v>
      </c>
      <c r="C183">
        <f t="shared" si="197"/>
        <v>0</v>
      </c>
      <c r="D183" t="s">
        <v>688</v>
      </c>
      <c r="E183" s="315" t="str">
        <f t="shared" ref="E183:E191" si="198">E174</f>
        <v>BMP 1</v>
      </c>
      <c r="F183" s="337">
        <f>'Imp-Exp10-CHN'!E$161</f>
        <v>0</v>
      </c>
      <c r="G183" s="243">
        <f>'Imp-Exp10-CHN'!F$161</f>
        <v>0</v>
      </c>
      <c r="H183" s="243">
        <f>'Imp-Exp10-CHN'!G$161</f>
        <v>0</v>
      </c>
      <c r="I183" s="243">
        <f>'Imp-Exp10-CHN'!H$161</f>
        <v>0</v>
      </c>
      <c r="J183" s="243">
        <f>'Imp-Exp10-CHN'!I$161</f>
        <v>0</v>
      </c>
      <c r="K183" s="243">
        <f>'Imp-Exp10-CHN'!J$161</f>
        <v>0</v>
      </c>
      <c r="L183" s="243">
        <f>'Imp-Exp10-CHN'!K$161</f>
        <v>0</v>
      </c>
      <c r="M183" s="243">
        <f>'Imp-Exp10-CHN'!L$161</f>
        <v>0</v>
      </c>
      <c r="N183" s="337">
        <f>'Imp-Exp10-CHN'!E$162/1000</f>
        <v>0</v>
      </c>
      <c r="O183" s="243">
        <f>'Imp-Exp10-CHN'!F$162/1000</f>
        <v>0</v>
      </c>
      <c r="P183" s="243">
        <f>'Imp-Exp10-CHN'!G$162/1000</f>
        <v>0</v>
      </c>
      <c r="Q183" s="243">
        <f>'Imp-Exp10-CHN'!H$162/1000</f>
        <v>0</v>
      </c>
      <c r="R183" s="243">
        <f>'Imp-Exp10-CHN'!I$162/1000</f>
        <v>0</v>
      </c>
      <c r="S183" s="243">
        <f>'Imp-Exp10-CHN'!J$162/1000</f>
        <v>0</v>
      </c>
      <c r="T183" s="243">
        <f>'Imp-Exp10-CHN'!K$162/1000</f>
        <v>0</v>
      </c>
      <c r="U183" s="243">
        <f>'Imp-Exp10-CHN'!L$162/1000</f>
        <v>0</v>
      </c>
      <c r="V183" s="338">
        <f t="shared" si="189"/>
        <v>0</v>
      </c>
      <c r="W183" s="339">
        <f t="shared" si="175"/>
        <v>0</v>
      </c>
      <c r="X183" s="339">
        <f t="shared" si="176"/>
        <v>0</v>
      </c>
      <c r="Y183" s="339">
        <f t="shared" si="177"/>
        <v>0</v>
      </c>
      <c r="Z183" s="339">
        <f t="shared" si="178"/>
        <v>0</v>
      </c>
      <c r="AA183" s="339">
        <f t="shared" si="179"/>
        <v>0</v>
      </c>
      <c r="AB183" s="339">
        <f t="shared" si="180"/>
        <v>0</v>
      </c>
      <c r="AC183" s="340">
        <f t="shared" si="181"/>
        <v>0</v>
      </c>
    </row>
    <row r="184" spans="1:29" x14ac:dyDescent="0.25">
      <c r="A184" s="249" t="str">
        <f t="shared" ref="A184:C184" si="199">A183</f>
        <v>Don't</v>
      </c>
      <c r="B184" s="314" t="str">
        <f t="shared" si="199"/>
        <v>CHN</v>
      </c>
      <c r="C184">
        <f t="shared" si="199"/>
        <v>0</v>
      </c>
      <c r="D184" t="str">
        <f>D183</f>
        <v>IMP SLS</v>
      </c>
      <c r="E184" s="315" t="str">
        <f t="shared" si="198"/>
        <v>BMP 2</v>
      </c>
      <c r="F184" s="337">
        <f>'Imp-Exp10-CHN'!E$166</f>
        <v>0</v>
      </c>
      <c r="G184" s="243">
        <f>'Imp-Exp10-CHN'!F$166</f>
        <v>0</v>
      </c>
      <c r="H184" s="243">
        <f>'Imp-Exp10-CHN'!G$166</f>
        <v>0</v>
      </c>
      <c r="I184" s="243">
        <f>'Imp-Exp10-CHN'!H$166</f>
        <v>0</v>
      </c>
      <c r="J184" s="243">
        <f>'Imp-Exp10-CHN'!I$166</f>
        <v>0</v>
      </c>
      <c r="K184" s="243">
        <f>'Imp-Exp10-CHN'!J$166</f>
        <v>0</v>
      </c>
      <c r="L184" s="243">
        <f>'Imp-Exp10-CHN'!K$166</f>
        <v>0</v>
      </c>
      <c r="M184" s="243">
        <f>'Imp-Exp10-CHN'!L$166</f>
        <v>0</v>
      </c>
      <c r="N184" s="337">
        <f>'Imp-Exp10-CHN'!E$167/1000</f>
        <v>0</v>
      </c>
      <c r="O184" s="243">
        <f>'Imp-Exp10-CHN'!F$167/1000</f>
        <v>0</v>
      </c>
      <c r="P184" s="243">
        <f>'Imp-Exp10-CHN'!G$167/1000</f>
        <v>0</v>
      </c>
      <c r="Q184" s="243">
        <f>'Imp-Exp10-CHN'!H$167/1000</f>
        <v>0</v>
      </c>
      <c r="R184" s="243">
        <f>'Imp-Exp10-CHN'!I$167/1000</f>
        <v>0</v>
      </c>
      <c r="S184" s="243">
        <f>'Imp-Exp10-CHN'!J$167/1000</f>
        <v>0</v>
      </c>
      <c r="T184" s="243">
        <f>'Imp-Exp10-CHN'!K$167/1000</f>
        <v>0</v>
      </c>
      <c r="U184" s="243">
        <f>'Imp-Exp10-CHN'!L$167/1000</f>
        <v>0</v>
      </c>
      <c r="V184" s="338">
        <f t="shared" si="189"/>
        <v>0</v>
      </c>
      <c r="W184" s="339">
        <f t="shared" si="175"/>
        <v>0</v>
      </c>
      <c r="X184" s="339">
        <f t="shared" si="176"/>
        <v>0</v>
      </c>
      <c r="Y184" s="339">
        <f t="shared" si="177"/>
        <v>0</v>
      </c>
      <c r="Z184" s="339">
        <f t="shared" si="178"/>
        <v>0</v>
      </c>
      <c r="AA184" s="339">
        <f t="shared" si="179"/>
        <v>0</v>
      </c>
      <c r="AB184" s="339">
        <f t="shared" si="180"/>
        <v>0</v>
      </c>
      <c r="AC184" s="340">
        <f t="shared" si="181"/>
        <v>0</v>
      </c>
    </row>
    <row r="185" spans="1:29" x14ac:dyDescent="0.25">
      <c r="A185" s="249" t="str">
        <f t="shared" ref="A185:D185" si="200">A184</f>
        <v>Don't</v>
      </c>
      <c r="B185" s="314" t="str">
        <f t="shared" si="200"/>
        <v>CHN</v>
      </c>
      <c r="C185">
        <f t="shared" si="200"/>
        <v>0</v>
      </c>
      <c r="D185" t="str">
        <f t="shared" si="200"/>
        <v>IMP SLS</v>
      </c>
      <c r="E185" s="315" t="str">
        <f t="shared" si="198"/>
        <v>BMP 3</v>
      </c>
      <c r="F185" s="337">
        <f>'Imp-Exp10-CHN'!E$171</f>
        <v>0</v>
      </c>
      <c r="G185" s="243">
        <f>'Imp-Exp10-CHN'!F$171</f>
        <v>0</v>
      </c>
      <c r="H185" s="243">
        <f>'Imp-Exp10-CHN'!G$171</f>
        <v>0</v>
      </c>
      <c r="I185" s="243">
        <f>'Imp-Exp10-CHN'!H$171</f>
        <v>0</v>
      </c>
      <c r="J185" s="243">
        <f>'Imp-Exp10-CHN'!I$171</f>
        <v>0</v>
      </c>
      <c r="K185" s="243">
        <f>'Imp-Exp10-CHN'!J$171</f>
        <v>0</v>
      </c>
      <c r="L185" s="243">
        <f>'Imp-Exp10-CHN'!K$171</f>
        <v>0</v>
      </c>
      <c r="M185" s="243">
        <f>'Imp-Exp10-CHN'!L$171</f>
        <v>0</v>
      </c>
      <c r="N185" s="337">
        <f>'Imp-Exp10-CHN'!E$172/1000</f>
        <v>0</v>
      </c>
      <c r="O185" s="243">
        <f>'Imp-Exp10-CHN'!F$172/1000</f>
        <v>0</v>
      </c>
      <c r="P185" s="243">
        <f>'Imp-Exp10-CHN'!G$172/1000</f>
        <v>0</v>
      </c>
      <c r="Q185" s="243">
        <f>'Imp-Exp10-CHN'!H$172/1000</f>
        <v>0</v>
      </c>
      <c r="R185" s="243">
        <f>'Imp-Exp10-CHN'!I$172/1000</f>
        <v>0</v>
      </c>
      <c r="S185" s="243">
        <f>'Imp-Exp10-CHN'!J$172/1000</f>
        <v>0</v>
      </c>
      <c r="T185" s="243">
        <f>'Imp-Exp10-CHN'!K$172/1000</f>
        <v>0</v>
      </c>
      <c r="U185" s="243">
        <f>'Imp-Exp10-CHN'!L$172/1000</f>
        <v>0</v>
      </c>
      <c r="V185" s="338">
        <f t="shared" si="189"/>
        <v>0</v>
      </c>
      <c r="W185" s="339">
        <f t="shared" si="175"/>
        <v>0</v>
      </c>
      <c r="X185" s="339">
        <f t="shared" si="176"/>
        <v>0</v>
      </c>
      <c r="Y185" s="339">
        <f t="shared" si="177"/>
        <v>0</v>
      </c>
      <c r="Z185" s="339">
        <f t="shared" si="178"/>
        <v>0</v>
      </c>
      <c r="AA185" s="339">
        <f t="shared" si="179"/>
        <v>0</v>
      </c>
      <c r="AB185" s="339">
        <f t="shared" si="180"/>
        <v>0</v>
      </c>
      <c r="AC185" s="340">
        <f t="shared" si="181"/>
        <v>0</v>
      </c>
    </row>
    <row r="186" spans="1:29" x14ac:dyDescent="0.25">
      <c r="A186" s="249" t="str">
        <f t="shared" ref="A186:D186" si="201">A185</f>
        <v>Don't</v>
      </c>
      <c r="B186" s="314" t="str">
        <f t="shared" si="201"/>
        <v>CHN</v>
      </c>
      <c r="C186">
        <f t="shared" si="201"/>
        <v>0</v>
      </c>
      <c r="D186" t="str">
        <f t="shared" si="201"/>
        <v>IMP SLS</v>
      </c>
      <c r="E186" s="315" t="str">
        <f t="shared" si="198"/>
        <v>BMP 4</v>
      </c>
      <c r="F186" s="337">
        <f>'Imp-Exp10-CHN'!E$176</f>
        <v>0</v>
      </c>
      <c r="G186" s="243">
        <f>'Imp-Exp10-CHN'!F$176</f>
        <v>0</v>
      </c>
      <c r="H186" s="243">
        <f>'Imp-Exp10-CHN'!G$176</f>
        <v>0</v>
      </c>
      <c r="I186" s="243">
        <f>'Imp-Exp10-CHN'!H$176</f>
        <v>0</v>
      </c>
      <c r="J186" s="243">
        <f>'Imp-Exp10-CHN'!I$176</f>
        <v>0</v>
      </c>
      <c r="K186" s="243">
        <f>'Imp-Exp10-CHN'!J$176</f>
        <v>0</v>
      </c>
      <c r="L186" s="243">
        <f>'Imp-Exp10-CHN'!K$176</f>
        <v>0</v>
      </c>
      <c r="M186" s="243">
        <f>'Imp-Exp10-CHN'!L$176</f>
        <v>0</v>
      </c>
      <c r="N186" s="337">
        <f>'Imp-Exp10-CHN'!E$177/1000</f>
        <v>0</v>
      </c>
      <c r="O186" s="243">
        <f>'Imp-Exp10-CHN'!F$177/1000</f>
        <v>0</v>
      </c>
      <c r="P186" s="243">
        <f>'Imp-Exp10-CHN'!G$177/1000</f>
        <v>0</v>
      </c>
      <c r="Q186" s="243">
        <f>'Imp-Exp10-CHN'!H$177/1000</f>
        <v>0</v>
      </c>
      <c r="R186" s="243">
        <f>'Imp-Exp10-CHN'!I$177/1000</f>
        <v>0</v>
      </c>
      <c r="S186" s="243">
        <f>'Imp-Exp10-CHN'!J$177/1000</f>
        <v>0</v>
      </c>
      <c r="T186" s="243">
        <f>'Imp-Exp10-CHN'!K$177/1000</f>
        <v>0</v>
      </c>
      <c r="U186" s="243">
        <f>'Imp-Exp10-CHN'!L$177/1000</f>
        <v>0</v>
      </c>
      <c r="V186" s="338">
        <f t="shared" si="189"/>
        <v>0</v>
      </c>
      <c r="W186" s="339">
        <f t="shared" si="175"/>
        <v>0</v>
      </c>
      <c r="X186" s="339">
        <f t="shared" si="176"/>
        <v>0</v>
      </c>
      <c r="Y186" s="339">
        <f t="shared" si="177"/>
        <v>0</v>
      </c>
      <c r="Z186" s="339">
        <f t="shared" si="178"/>
        <v>0</v>
      </c>
      <c r="AA186" s="339">
        <f t="shared" si="179"/>
        <v>0</v>
      </c>
      <c r="AB186" s="339">
        <f t="shared" si="180"/>
        <v>0</v>
      </c>
      <c r="AC186" s="340">
        <f t="shared" si="181"/>
        <v>0</v>
      </c>
    </row>
    <row r="187" spans="1:29" x14ac:dyDescent="0.25">
      <c r="A187" s="249" t="str">
        <f t="shared" ref="A187:D187" si="202">A186</f>
        <v>Don't</v>
      </c>
      <c r="B187" s="314" t="str">
        <f t="shared" si="202"/>
        <v>CHN</v>
      </c>
      <c r="C187">
        <f t="shared" si="202"/>
        <v>0</v>
      </c>
      <c r="D187" t="str">
        <f t="shared" si="202"/>
        <v>IMP SLS</v>
      </c>
      <c r="E187" s="315" t="str">
        <f t="shared" si="198"/>
        <v>BMP 5</v>
      </c>
      <c r="F187" s="337">
        <f>'Imp-Exp10-CHN'!E$181</f>
        <v>0</v>
      </c>
      <c r="G187" s="243">
        <f>'Imp-Exp10-CHN'!F$181</f>
        <v>0</v>
      </c>
      <c r="H187" s="243">
        <f>'Imp-Exp10-CHN'!G$181</f>
        <v>0</v>
      </c>
      <c r="I187" s="243">
        <f>'Imp-Exp10-CHN'!H$181</f>
        <v>0</v>
      </c>
      <c r="J187" s="243">
        <f>'Imp-Exp10-CHN'!I$181</f>
        <v>0</v>
      </c>
      <c r="K187" s="243">
        <f>'Imp-Exp10-CHN'!J$181</f>
        <v>0</v>
      </c>
      <c r="L187" s="243">
        <f>'Imp-Exp10-CHN'!K$181</f>
        <v>0</v>
      </c>
      <c r="M187" s="243">
        <f>'Imp-Exp10-CHN'!L$181</f>
        <v>0</v>
      </c>
      <c r="N187" s="337">
        <f>'Imp-Exp10-CHN'!E$182/1000</f>
        <v>0</v>
      </c>
      <c r="O187" s="243">
        <f>'Imp-Exp10-CHN'!F$182/1000</f>
        <v>0</v>
      </c>
      <c r="P187" s="243">
        <f>'Imp-Exp10-CHN'!G$182/1000</f>
        <v>0</v>
      </c>
      <c r="Q187" s="243">
        <f>'Imp-Exp10-CHN'!H$182/1000</f>
        <v>0</v>
      </c>
      <c r="R187" s="243">
        <f>'Imp-Exp10-CHN'!I$182/1000</f>
        <v>0</v>
      </c>
      <c r="S187" s="243">
        <f>'Imp-Exp10-CHN'!J$182/1000</f>
        <v>0</v>
      </c>
      <c r="T187" s="243">
        <f>'Imp-Exp10-CHN'!K$182/1000</f>
        <v>0</v>
      </c>
      <c r="U187" s="243">
        <f>'Imp-Exp10-CHN'!L$182/1000</f>
        <v>0</v>
      </c>
      <c r="V187" s="338">
        <f t="shared" si="189"/>
        <v>0</v>
      </c>
      <c r="W187" s="339">
        <f t="shared" si="175"/>
        <v>0</v>
      </c>
      <c r="X187" s="339">
        <f t="shared" si="176"/>
        <v>0</v>
      </c>
      <c r="Y187" s="339">
        <f t="shared" si="177"/>
        <v>0</v>
      </c>
      <c r="Z187" s="339">
        <f t="shared" si="178"/>
        <v>0</v>
      </c>
      <c r="AA187" s="339">
        <f t="shared" si="179"/>
        <v>0</v>
      </c>
      <c r="AB187" s="339">
        <f t="shared" si="180"/>
        <v>0</v>
      </c>
      <c r="AC187" s="340">
        <f t="shared" si="181"/>
        <v>0</v>
      </c>
    </row>
    <row r="188" spans="1:29" x14ac:dyDescent="0.25">
      <c r="A188" s="249" t="str">
        <f t="shared" ref="A188:D188" si="203">A187</f>
        <v>Don't</v>
      </c>
      <c r="B188" s="314" t="str">
        <f t="shared" si="203"/>
        <v>CHN</v>
      </c>
      <c r="C188">
        <f t="shared" si="203"/>
        <v>0</v>
      </c>
      <c r="D188" t="str">
        <f t="shared" si="203"/>
        <v>IMP SLS</v>
      </c>
      <c r="E188" s="315" t="str">
        <f t="shared" si="198"/>
        <v>BMP 6</v>
      </c>
      <c r="F188" s="337">
        <f>'Imp-Exp10-CHN'!E$186</f>
        <v>0</v>
      </c>
      <c r="G188" s="243">
        <f>'Imp-Exp10-CHN'!F$186</f>
        <v>0</v>
      </c>
      <c r="H188" s="243">
        <f>'Imp-Exp10-CHN'!G$186</f>
        <v>0</v>
      </c>
      <c r="I188" s="243">
        <f>'Imp-Exp10-CHN'!H$186</f>
        <v>0</v>
      </c>
      <c r="J188" s="243">
        <f>'Imp-Exp10-CHN'!I$186</f>
        <v>0</v>
      </c>
      <c r="K188" s="243">
        <f>'Imp-Exp10-CHN'!J$186</f>
        <v>0</v>
      </c>
      <c r="L188" s="243">
        <f>'Imp-Exp10-CHN'!K$186</f>
        <v>0</v>
      </c>
      <c r="M188" s="243">
        <f>'Imp-Exp10-CHN'!L$186</f>
        <v>0</v>
      </c>
      <c r="N188" s="337">
        <f>'Imp-Exp10-CHN'!E$187/1000</f>
        <v>0</v>
      </c>
      <c r="O188" s="243">
        <f>'Imp-Exp10-CHN'!F$187/1000</f>
        <v>0</v>
      </c>
      <c r="P188" s="243">
        <f>'Imp-Exp10-CHN'!G$187/1000</f>
        <v>0</v>
      </c>
      <c r="Q188" s="243">
        <f>'Imp-Exp10-CHN'!H$187/1000</f>
        <v>0</v>
      </c>
      <c r="R188" s="243">
        <f>'Imp-Exp10-CHN'!I$187/1000</f>
        <v>0</v>
      </c>
      <c r="S188" s="243">
        <f>'Imp-Exp10-CHN'!J$187/1000</f>
        <v>0</v>
      </c>
      <c r="T188" s="243">
        <f>'Imp-Exp10-CHN'!K$187/1000</f>
        <v>0</v>
      </c>
      <c r="U188" s="243">
        <f>'Imp-Exp10-CHN'!L$187/1000</f>
        <v>0</v>
      </c>
      <c r="V188" s="338">
        <f t="shared" si="189"/>
        <v>0</v>
      </c>
      <c r="W188" s="339">
        <f t="shared" si="175"/>
        <v>0</v>
      </c>
      <c r="X188" s="339">
        <f t="shared" si="176"/>
        <v>0</v>
      </c>
      <c r="Y188" s="339">
        <f t="shared" si="177"/>
        <v>0</v>
      </c>
      <c r="Z188" s="339">
        <f t="shared" si="178"/>
        <v>0</v>
      </c>
      <c r="AA188" s="339">
        <f t="shared" si="179"/>
        <v>0</v>
      </c>
      <c r="AB188" s="339">
        <f t="shared" si="180"/>
        <v>0</v>
      </c>
      <c r="AC188" s="340">
        <f t="shared" si="181"/>
        <v>0</v>
      </c>
    </row>
    <row r="189" spans="1:29" x14ac:dyDescent="0.25">
      <c r="A189" s="249" t="str">
        <f t="shared" ref="A189:D189" si="204">A188</f>
        <v>Don't</v>
      </c>
      <c r="B189" s="314" t="str">
        <f t="shared" si="204"/>
        <v>CHN</v>
      </c>
      <c r="C189">
        <f t="shared" si="204"/>
        <v>0</v>
      </c>
      <c r="D189" t="str">
        <f t="shared" si="204"/>
        <v>IMP SLS</v>
      </c>
      <c r="E189" s="315" t="str">
        <f t="shared" si="198"/>
        <v>BMP 7</v>
      </c>
      <c r="F189" s="337">
        <f>'Imp-Exp10-CHN'!E$191</f>
        <v>0</v>
      </c>
      <c r="G189" s="243">
        <f>'Imp-Exp10-CHN'!F$191</f>
        <v>0</v>
      </c>
      <c r="H189" s="243">
        <f>'Imp-Exp10-CHN'!G$191</f>
        <v>0</v>
      </c>
      <c r="I189" s="243">
        <f>'Imp-Exp10-CHN'!H$191</f>
        <v>0</v>
      </c>
      <c r="J189" s="243">
        <f>'Imp-Exp10-CHN'!I$191</f>
        <v>0</v>
      </c>
      <c r="K189" s="243">
        <f>'Imp-Exp10-CHN'!J$191</f>
        <v>0</v>
      </c>
      <c r="L189" s="243">
        <f>'Imp-Exp10-CHN'!K$191</f>
        <v>0</v>
      </c>
      <c r="M189" s="243">
        <f>'Imp-Exp10-CHN'!L$191</f>
        <v>0</v>
      </c>
      <c r="N189" s="337">
        <f>'Imp-Exp10-CHN'!E$192/1000</f>
        <v>0</v>
      </c>
      <c r="O189" s="243">
        <f>'Imp-Exp10-CHN'!F$192/1000</f>
        <v>0</v>
      </c>
      <c r="P189" s="243">
        <f>'Imp-Exp10-CHN'!G$192/1000</f>
        <v>0</v>
      </c>
      <c r="Q189" s="243">
        <f>'Imp-Exp10-CHN'!H$192/1000</f>
        <v>0</v>
      </c>
      <c r="R189" s="243">
        <f>'Imp-Exp10-CHN'!I$192/1000</f>
        <v>0</v>
      </c>
      <c r="S189" s="243">
        <f>'Imp-Exp10-CHN'!J$192/1000</f>
        <v>0</v>
      </c>
      <c r="T189" s="243">
        <f>'Imp-Exp10-CHN'!K$192/1000</f>
        <v>0</v>
      </c>
      <c r="U189" s="243">
        <f>'Imp-Exp10-CHN'!L$192/1000</f>
        <v>0</v>
      </c>
      <c r="V189" s="338">
        <f t="shared" si="189"/>
        <v>0</v>
      </c>
      <c r="W189" s="339">
        <f t="shared" si="175"/>
        <v>0</v>
      </c>
      <c r="X189" s="339">
        <f t="shared" si="176"/>
        <v>0</v>
      </c>
      <c r="Y189" s="339">
        <f t="shared" si="177"/>
        <v>0</v>
      </c>
      <c r="Z189" s="339">
        <f t="shared" si="178"/>
        <v>0</v>
      </c>
      <c r="AA189" s="339">
        <f t="shared" si="179"/>
        <v>0</v>
      </c>
      <c r="AB189" s="339">
        <f t="shared" si="180"/>
        <v>0</v>
      </c>
      <c r="AC189" s="340">
        <f t="shared" si="181"/>
        <v>0</v>
      </c>
    </row>
    <row r="190" spans="1:29" x14ac:dyDescent="0.25">
      <c r="A190" s="249" t="str">
        <f t="shared" ref="A190:D190" si="205">A189</f>
        <v>Don't</v>
      </c>
      <c r="B190" s="314" t="str">
        <f t="shared" si="205"/>
        <v>CHN</v>
      </c>
      <c r="C190">
        <f t="shared" si="205"/>
        <v>0</v>
      </c>
      <c r="D190" t="str">
        <f t="shared" si="205"/>
        <v>IMP SLS</v>
      </c>
      <c r="E190" s="315" t="str">
        <f t="shared" si="198"/>
        <v>BMP 8</v>
      </c>
      <c r="F190" s="337">
        <f>'Imp-Exp10-CHN'!E$196</f>
        <v>0</v>
      </c>
      <c r="G190" s="243">
        <f>'Imp-Exp10-CHN'!F$196</f>
        <v>0</v>
      </c>
      <c r="H190" s="243">
        <f>'Imp-Exp10-CHN'!G$196</f>
        <v>0</v>
      </c>
      <c r="I190" s="243">
        <f>'Imp-Exp10-CHN'!H$196</f>
        <v>0</v>
      </c>
      <c r="J190" s="243">
        <f>'Imp-Exp10-CHN'!I$196</f>
        <v>0</v>
      </c>
      <c r="K190" s="243">
        <f>'Imp-Exp10-CHN'!J$196</f>
        <v>0</v>
      </c>
      <c r="L190" s="243">
        <f>'Imp-Exp10-CHN'!K$196</f>
        <v>0</v>
      </c>
      <c r="M190" s="243">
        <f>'Imp-Exp10-CHN'!L$196</f>
        <v>0</v>
      </c>
      <c r="N190" s="337">
        <f>'Imp-Exp10-CHN'!E$197/1000</f>
        <v>0</v>
      </c>
      <c r="O190" s="243">
        <f>'Imp-Exp10-CHN'!F$197/1000</f>
        <v>0</v>
      </c>
      <c r="P190" s="243">
        <f>'Imp-Exp10-CHN'!G$197/1000</f>
        <v>0</v>
      </c>
      <c r="Q190" s="243">
        <f>'Imp-Exp10-CHN'!H$197/1000</f>
        <v>0</v>
      </c>
      <c r="R190" s="243">
        <f>'Imp-Exp10-CHN'!I$197/1000</f>
        <v>0</v>
      </c>
      <c r="S190" s="243">
        <f>'Imp-Exp10-CHN'!J$197/1000</f>
        <v>0</v>
      </c>
      <c r="T190" s="243">
        <f>'Imp-Exp10-CHN'!K$197/1000</f>
        <v>0</v>
      </c>
      <c r="U190" s="243">
        <f>'Imp-Exp10-CHN'!L$197/1000</f>
        <v>0</v>
      </c>
      <c r="V190" s="338">
        <f t="shared" si="189"/>
        <v>0</v>
      </c>
      <c r="W190" s="339">
        <f t="shared" si="175"/>
        <v>0</v>
      </c>
      <c r="X190" s="339">
        <f t="shared" si="176"/>
        <v>0</v>
      </c>
      <c r="Y190" s="339">
        <f t="shared" si="177"/>
        <v>0</v>
      </c>
      <c r="Z190" s="339">
        <f t="shared" si="178"/>
        <v>0</v>
      </c>
      <c r="AA190" s="339">
        <f t="shared" si="179"/>
        <v>0</v>
      </c>
      <c r="AB190" s="339">
        <f t="shared" si="180"/>
        <v>0</v>
      </c>
      <c r="AC190" s="340">
        <f t="shared" si="181"/>
        <v>0</v>
      </c>
    </row>
    <row r="191" spans="1:29" x14ac:dyDescent="0.25">
      <c r="A191" s="249" t="str">
        <f t="shared" ref="A191:D191" si="206">A190</f>
        <v>Don't</v>
      </c>
      <c r="B191" s="314" t="str">
        <f t="shared" si="206"/>
        <v>CHN</v>
      </c>
      <c r="C191">
        <f t="shared" si="206"/>
        <v>0</v>
      </c>
      <c r="D191" t="str">
        <f t="shared" si="206"/>
        <v>IMP SLS</v>
      </c>
      <c r="E191" s="315" t="str">
        <f t="shared" si="198"/>
        <v>BMP 9</v>
      </c>
      <c r="F191" s="337">
        <f>'Imp-Exp10-CHN'!E$201</f>
        <v>0</v>
      </c>
      <c r="G191" s="243">
        <f>'Imp-Exp10-CHN'!F$201</f>
        <v>0</v>
      </c>
      <c r="H191" s="243">
        <f>'Imp-Exp10-CHN'!G$201</f>
        <v>0</v>
      </c>
      <c r="I191" s="243">
        <f>'Imp-Exp10-CHN'!H$201</f>
        <v>0</v>
      </c>
      <c r="J191" s="243">
        <f>'Imp-Exp10-CHN'!I$201</f>
        <v>0</v>
      </c>
      <c r="K191" s="243">
        <f>'Imp-Exp10-CHN'!J$201</f>
        <v>0</v>
      </c>
      <c r="L191" s="243">
        <f>'Imp-Exp10-CHN'!K$201</f>
        <v>0</v>
      </c>
      <c r="M191" s="243">
        <f>'Imp-Exp10-CHN'!L$201</f>
        <v>0</v>
      </c>
      <c r="N191" s="337">
        <f>'Imp-Exp10-CHN'!E$202/1000</f>
        <v>0</v>
      </c>
      <c r="O191" s="243">
        <f>'Imp-Exp10-CHN'!F$202/1000</f>
        <v>0</v>
      </c>
      <c r="P191" s="243">
        <f>'Imp-Exp10-CHN'!G$202/1000</f>
        <v>0</v>
      </c>
      <c r="Q191" s="243">
        <f>'Imp-Exp10-CHN'!H$202/1000</f>
        <v>0</v>
      </c>
      <c r="R191" s="243">
        <f>'Imp-Exp10-CHN'!I$202/1000</f>
        <v>0</v>
      </c>
      <c r="S191" s="243">
        <f>'Imp-Exp10-CHN'!J$202/1000</f>
        <v>0</v>
      </c>
      <c r="T191" s="243">
        <f>'Imp-Exp10-CHN'!K$202/1000</f>
        <v>0</v>
      </c>
      <c r="U191" s="243">
        <f>'Imp-Exp10-CHN'!L$202/1000</f>
        <v>0</v>
      </c>
      <c r="V191" s="338">
        <f t="shared" si="189"/>
        <v>0</v>
      </c>
      <c r="W191" s="339">
        <f t="shared" si="175"/>
        <v>0</v>
      </c>
      <c r="X191" s="339">
        <f t="shared" si="176"/>
        <v>0</v>
      </c>
      <c r="Y191" s="339">
        <f t="shared" si="177"/>
        <v>0</v>
      </c>
      <c r="Z191" s="339">
        <f t="shared" si="178"/>
        <v>0</v>
      </c>
      <c r="AA191" s="339">
        <f t="shared" si="179"/>
        <v>0</v>
      </c>
      <c r="AB191" s="339">
        <f t="shared" si="180"/>
        <v>0</v>
      </c>
      <c r="AC191" s="340">
        <f t="shared" si="181"/>
        <v>0</v>
      </c>
    </row>
    <row r="192" spans="1:29" x14ac:dyDescent="0.25">
      <c r="A192" s="249" t="str">
        <f>IF(SUM(F192:U206)&gt;=0.01,"Copy","Don't")</f>
        <v>Don't</v>
      </c>
      <c r="B192" s="341" t="s">
        <v>604</v>
      </c>
      <c r="C192" s="342"/>
      <c r="D192" s="342" t="s">
        <v>678</v>
      </c>
      <c r="E192" s="343" t="s">
        <v>679</v>
      </c>
      <c r="F192" s="337">
        <f>'Imp-US'!E$94</f>
        <v>0</v>
      </c>
      <c r="G192" s="243">
        <f>'Imp-US'!F$94</f>
        <v>0</v>
      </c>
      <c r="H192" s="243">
        <f>'Imp-US'!G$94</f>
        <v>0</v>
      </c>
      <c r="I192" s="243">
        <f>'Imp-US'!H$94</f>
        <v>0</v>
      </c>
      <c r="J192" s="243">
        <f>'Imp-US'!I$94</f>
        <v>0</v>
      </c>
      <c r="K192" s="243">
        <f>'Imp-US'!J$94</f>
        <v>0</v>
      </c>
      <c r="L192" s="243">
        <f>'Imp-US'!K$94</f>
        <v>0</v>
      </c>
      <c r="M192" s="243">
        <f>'Imp-US'!L$94</f>
        <v>0</v>
      </c>
      <c r="N192" s="337">
        <f>'Imp-US'!E$95/1000</f>
        <v>0</v>
      </c>
      <c r="O192" s="243">
        <f>'Imp-US'!F$95/1000</f>
        <v>0</v>
      </c>
      <c r="P192" s="243">
        <f>'Imp-US'!G$95/1000</f>
        <v>0</v>
      </c>
      <c r="Q192" s="243">
        <f>'Imp-US'!H$95/1000</f>
        <v>0</v>
      </c>
      <c r="R192" s="243">
        <f>'Imp-US'!I$95/1000</f>
        <v>0</v>
      </c>
      <c r="S192" s="243">
        <f>'Imp-US'!J$95/1000</f>
        <v>0</v>
      </c>
      <c r="T192" s="243">
        <f>'Imp-US'!K$95/1000</f>
        <v>0</v>
      </c>
      <c r="U192" s="243">
        <f>'Imp-US'!L$95/1000</f>
        <v>0</v>
      </c>
      <c r="V192" s="338">
        <f t="shared" ref="V192:AB223" si="207">(IF(ISERROR(N192/F192),0,N192/F192))*1000</f>
        <v>0</v>
      </c>
      <c r="W192" s="339">
        <f t="shared" si="207"/>
        <v>0</v>
      </c>
      <c r="X192" s="339">
        <f t="shared" si="207"/>
        <v>0</v>
      </c>
      <c r="Y192" s="339">
        <f t="shared" si="207"/>
        <v>0</v>
      </c>
      <c r="Z192" s="339">
        <f t="shared" si="207"/>
        <v>0</v>
      </c>
      <c r="AA192" s="339">
        <f t="shared" si="207"/>
        <v>0</v>
      </c>
      <c r="AB192" s="339">
        <f t="shared" si="207"/>
        <v>0</v>
      </c>
      <c r="AC192" s="340">
        <f t="shared" ref="AC192:AC227" si="208">(IF(ISERROR(U192/M192),0,U192/M192))*1000</f>
        <v>0</v>
      </c>
    </row>
    <row r="193" spans="1:29" x14ac:dyDescent="0.25">
      <c r="A193" s="249" t="str">
        <f>A192</f>
        <v>Don't</v>
      </c>
      <c r="B193" s="314" t="str">
        <f>B192</f>
        <v>USA</v>
      </c>
      <c r="D193" t="str">
        <f>D192</f>
        <v>IMP</v>
      </c>
      <c r="E193" s="315" t="s">
        <v>680</v>
      </c>
      <c r="F193" s="337">
        <f>'Imp-US'!E$99</f>
        <v>0</v>
      </c>
      <c r="G193" s="243">
        <f>'Imp-US'!F$99</f>
        <v>0</v>
      </c>
      <c r="H193" s="243">
        <f>'Imp-US'!G$99</f>
        <v>0</v>
      </c>
      <c r="I193" s="243">
        <f>'Imp-US'!H$99</f>
        <v>0</v>
      </c>
      <c r="J193" s="243">
        <f>'Imp-US'!I$99</f>
        <v>0</v>
      </c>
      <c r="K193" s="243">
        <f>'Imp-US'!J$99</f>
        <v>0</v>
      </c>
      <c r="L193" s="243">
        <f>'Imp-US'!K$99</f>
        <v>0</v>
      </c>
      <c r="M193" s="243">
        <f>'Imp-US'!L$99</f>
        <v>0</v>
      </c>
      <c r="N193" s="337">
        <f>'Imp-US'!E$100/1000</f>
        <v>0</v>
      </c>
      <c r="O193" s="243">
        <f>'Imp-US'!F$100/1000</f>
        <v>0</v>
      </c>
      <c r="P193" s="243">
        <f>'Imp-US'!G$100/1000</f>
        <v>0</v>
      </c>
      <c r="Q193" s="243">
        <f>'Imp-US'!H$100/1000</f>
        <v>0</v>
      </c>
      <c r="R193" s="243">
        <f>'Imp-US'!I$100/1000</f>
        <v>0</v>
      </c>
      <c r="S193" s="243">
        <f>'Imp-US'!J$100/1000</f>
        <v>0</v>
      </c>
      <c r="T193" s="243">
        <f>'Imp-US'!K$100/1000</f>
        <v>0</v>
      </c>
      <c r="U193" s="243">
        <f>'Imp-US'!L$100/1000</f>
        <v>0</v>
      </c>
      <c r="V193" s="338">
        <f t="shared" si="207"/>
        <v>0</v>
      </c>
      <c r="W193" s="339">
        <f t="shared" si="207"/>
        <v>0</v>
      </c>
      <c r="X193" s="339">
        <f t="shared" si="207"/>
        <v>0</v>
      </c>
      <c r="Y193" s="339">
        <f t="shared" si="207"/>
        <v>0</v>
      </c>
      <c r="Z193" s="339">
        <f t="shared" si="207"/>
        <v>0</v>
      </c>
      <c r="AA193" s="339">
        <f t="shared" si="207"/>
        <v>0</v>
      </c>
      <c r="AB193" s="339">
        <f t="shared" si="207"/>
        <v>0</v>
      </c>
      <c r="AC193" s="340">
        <f t="shared" si="208"/>
        <v>0</v>
      </c>
    </row>
    <row r="194" spans="1:29" x14ac:dyDescent="0.25">
      <c r="A194" s="249" t="str">
        <f t="shared" ref="A194:D208" si="209">A193</f>
        <v>Don't</v>
      </c>
      <c r="B194" s="314" t="str">
        <f t="shared" si="209"/>
        <v>USA</v>
      </c>
      <c r="D194" t="str">
        <f t="shared" si="209"/>
        <v>IMP</v>
      </c>
      <c r="E194" s="315" t="s">
        <v>681</v>
      </c>
      <c r="F194" s="337">
        <f>'Imp-US'!E$104</f>
        <v>0</v>
      </c>
      <c r="G194" s="243">
        <f>'Imp-US'!F$104</f>
        <v>0</v>
      </c>
      <c r="H194" s="243">
        <f>'Imp-US'!G$104</f>
        <v>0</v>
      </c>
      <c r="I194" s="243">
        <f>'Imp-US'!H$104</f>
        <v>0</v>
      </c>
      <c r="J194" s="243">
        <f>'Imp-US'!I$104</f>
        <v>0</v>
      </c>
      <c r="K194" s="243">
        <f>'Imp-US'!J$104</f>
        <v>0</v>
      </c>
      <c r="L194" s="243">
        <f>'Imp-US'!K$104</f>
        <v>0</v>
      </c>
      <c r="M194" s="243">
        <f>'Imp-US'!L$104</f>
        <v>0</v>
      </c>
      <c r="N194" s="337">
        <f>'Imp-US'!E$105/1000</f>
        <v>0</v>
      </c>
      <c r="O194" s="243">
        <f>'Imp-US'!F$105/1000</f>
        <v>0</v>
      </c>
      <c r="P194" s="243">
        <f>'Imp-US'!G$105/1000</f>
        <v>0</v>
      </c>
      <c r="Q194" s="243">
        <f>'Imp-US'!H$105/1000</f>
        <v>0</v>
      </c>
      <c r="R194" s="243">
        <f>'Imp-US'!I$105/1000</f>
        <v>0</v>
      </c>
      <c r="S194" s="243">
        <f>'Imp-US'!J$105/1000</f>
        <v>0</v>
      </c>
      <c r="T194" s="243">
        <f>'Imp-US'!K$105/1000</f>
        <v>0</v>
      </c>
      <c r="U194" s="243">
        <f>'Imp-US'!L$105/1000</f>
        <v>0</v>
      </c>
      <c r="V194" s="338">
        <f t="shared" si="207"/>
        <v>0</v>
      </c>
      <c r="W194" s="339">
        <f t="shared" si="207"/>
        <v>0</v>
      </c>
      <c r="X194" s="339">
        <f t="shared" si="207"/>
        <v>0</v>
      </c>
      <c r="Y194" s="339">
        <f t="shared" si="207"/>
        <v>0</v>
      </c>
      <c r="Z194" s="339">
        <f t="shared" si="207"/>
        <v>0</v>
      </c>
      <c r="AA194" s="339">
        <f t="shared" si="207"/>
        <v>0</v>
      </c>
      <c r="AB194" s="339">
        <f t="shared" si="207"/>
        <v>0</v>
      </c>
      <c r="AC194" s="340">
        <f t="shared" si="208"/>
        <v>0</v>
      </c>
    </row>
    <row r="195" spans="1:29" x14ac:dyDescent="0.25">
      <c r="A195" s="249" t="str">
        <f t="shared" si="209"/>
        <v>Don't</v>
      </c>
      <c r="B195" s="314" t="str">
        <f t="shared" si="209"/>
        <v>USA</v>
      </c>
      <c r="D195" t="str">
        <f t="shared" si="209"/>
        <v>IMP</v>
      </c>
      <c r="E195" s="315" t="s">
        <v>682</v>
      </c>
      <c r="F195" s="337">
        <f>'Imp-US'!E$109</f>
        <v>0</v>
      </c>
      <c r="G195" s="243">
        <f>'Imp-US'!F$109</f>
        <v>0</v>
      </c>
      <c r="H195" s="243">
        <f>'Imp-US'!G$109</f>
        <v>0</v>
      </c>
      <c r="I195" s="243">
        <f>'Imp-US'!H$109</f>
        <v>0</v>
      </c>
      <c r="J195" s="243">
        <f>'Imp-US'!I$109</f>
        <v>0</v>
      </c>
      <c r="K195" s="243">
        <f>'Imp-US'!J$109</f>
        <v>0</v>
      </c>
      <c r="L195" s="243">
        <f>'Imp-US'!K$109</f>
        <v>0</v>
      </c>
      <c r="M195" s="243">
        <f>'Imp-US'!L$109</f>
        <v>0</v>
      </c>
      <c r="N195" s="337">
        <f>'Imp-US'!E$110/1000</f>
        <v>0</v>
      </c>
      <c r="O195" s="243">
        <f>'Imp-US'!F$110/1000</f>
        <v>0</v>
      </c>
      <c r="P195" s="243">
        <f>'Imp-US'!G$110/1000</f>
        <v>0</v>
      </c>
      <c r="Q195" s="243">
        <f>'Imp-US'!H$110/1000</f>
        <v>0</v>
      </c>
      <c r="R195" s="243">
        <f>'Imp-US'!I$110/1000</f>
        <v>0</v>
      </c>
      <c r="S195" s="243">
        <f>'Imp-US'!J$110/1000</f>
        <v>0</v>
      </c>
      <c r="T195" s="243">
        <f>'Imp-US'!K$110/1000</f>
        <v>0</v>
      </c>
      <c r="U195" s="243">
        <f>'Imp-US'!L$110/1000</f>
        <v>0</v>
      </c>
      <c r="V195" s="338">
        <f t="shared" si="207"/>
        <v>0</v>
      </c>
      <c r="W195" s="339">
        <f t="shared" si="207"/>
        <v>0</v>
      </c>
      <c r="X195" s="339">
        <f t="shared" si="207"/>
        <v>0</v>
      </c>
      <c r="Y195" s="339">
        <f t="shared" si="207"/>
        <v>0</v>
      </c>
      <c r="Z195" s="339">
        <f t="shared" si="207"/>
        <v>0</v>
      </c>
      <c r="AA195" s="339">
        <f t="shared" si="207"/>
        <v>0</v>
      </c>
      <c r="AB195" s="339">
        <f t="shared" si="207"/>
        <v>0</v>
      </c>
      <c r="AC195" s="340">
        <f t="shared" si="208"/>
        <v>0</v>
      </c>
    </row>
    <row r="196" spans="1:29" x14ac:dyDescent="0.25">
      <c r="A196" s="249" t="str">
        <f t="shared" si="209"/>
        <v>Don't</v>
      </c>
      <c r="B196" s="314" t="str">
        <f t="shared" si="209"/>
        <v>USA</v>
      </c>
      <c r="D196" t="str">
        <f t="shared" si="209"/>
        <v>IMP</v>
      </c>
      <c r="E196" s="315" t="s">
        <v>683</v>
      </c>
      <c r="F196" s="337">
        <f>'Imp-US'!E$114</f>
        <v>0</v>
      </c>
      <c r="G196" s="243">
        <f>'Imp-US'!F$114</f>
        <v>0</v>
      </c>
      <c r="H196" s="243">
        <f>'Imp-US'!G$114</f>
        <v>0</v>
      </c>
      <c r="I196" s="243">
        <f>'Imp-US'!H$114</f>
        <v>0</v>
      </c>
      <c r="J196" s="243">
        <f>'Imp-US'!I$114</f>
        <v>0</v>
      </c>
      <c r="K196" s="243">
        <f>'Imp-US'!J$114</f>
        <v>0</v>
      </c>
      <c r="L196" s="243">
        <f>'Imp-US'!K$114</f>
        <v>0</v>
      </c>
      <c r="M196" s="243">
        <f>'Imp-US'!L$114</f>
        <v>0</v>
      </c>
      <c r="N196" s="337">
        <f>'Imp-US'!E$115/1000</f>
        <v>0</v>
      </c>
      <c r="O196" s="243">
        <f>'Imp-US'!F$115/1000</f>
        <v>0</v>
      </c>
      <c r="P196" s="243">
        <f>'Imp-US'!G$115/1000</f>
        <v>0</v>
      </c>
      <c r="Q196" s="243">
        <f>'Imp-US'!H$115/1000</f>
        <v>0</v>
      </c>
      <c r="R196" s="243">
        <f>'Imp-US'!I$115/1000</f>
        <v>0</v>
      </c>
      <c r="S196" s="243">
        <f>'Imp-US'!J$115/1000</f>
        <v>0</v>
      </c>
      <c r="T196" s="243">
        <f>'Imp-US'!K$115/1000</f>
        <v>0</v>
      </c>
      <c r="U196" s="243">
        <f>'Imp-US'!L$115/1000</f>
        <v>0</v>
      </c>
      <c r="V196" s="338">
        <f t="shared" si="207"/>
        <v>0</v>
      </c>
      <c r="W196" s="339">
        <f t="shared" si="207"/>
        <v>0</v>
      </c>
      <c r="X196" s="339">
        <f t="shared" si="207"/>
        <v>0</v>
      </c>
      <c r="Y196" s="339">
        <f t="shared" si="207"/>
        <v>0</v>
      </c>
      <c r="Z196" s="339">
        <f t="shared" si="207"/>
        <v>0</v>
      </c>
      <c r="AA196" s="339">
        <f t="shared" si="207"/>
        <v>0</v>
      </c>
      <c r="AB196" s="339">
        <f t="shared" si="207"/>
        <v>0</v>
      </c>
      <c r="AC196" s="340">
        <f t="shared" si="208"/>
        <v>0</v>
      </c>
    </row>
    <row r="197" spans="1:29" x14ac:dyDescent="0.25">
      <c r="A197" s="249" t="str">
        <f t="shared" si="209"/>
        <v>Don't</v>
      </c>
      <c r="B197" s="314" t="str">
        <f t="shared" si="209"/>
        <v>USA</v>
      </c>
      <c r="D197" t="str">
        <f t="shared" si="209"/>
        <v>IMP</v>
      </c>
      <c r="E197" s="315" t="s">
        <v>684</v>
      </c>
      <c r="F197" s="337">
        <f>'Imp-US'!E$119</f>
        <v>0</v>
      </c>
      <c r="G197" s="243">
        <f>'Imp-US'!F$119</f>
        <v>0</v>
      </c>
      <c r="H197" s="243">
        <f>'Imp-US'!G$119</f>
        <v>0</v>
      </c>
      <c r="I197" s="243">
        <f>'Imp-US'!H$119</f>
        <v>0</v>
      </c>
      <c r="J197" s="243">
        <f>'Imp-US'!I$119</f>
        <v>0</v>
      </c>
      <c r="K197" s="243">
        <f>'Imp-US'!J$119</f>
        <v>0</v>
      </c>
      <c r="L197" s="243">
        <f>'Imp-US'!K$119</f>
        <v>0</v>
      </c>
      <c r="M197" s="243">
        <f>'Imp-US'!L$119</f>
        <v>0</v>
      </c>
      <c r="N197" s="337">
        <f>'Imp-US'!E$120/1000</f>
        <v>0</v>
      </c>
      <c r="O197" s="243">
        <f>'Imp-US'!F$120/1000</f>
        <v>0</v>
      </c>
      <c r="P197" s="243">
        <f>'Imp-US'!G$120/1000</f>
        <v>0</v>
      </c>
      <c r="Q197" s="243">
        <f>'Imp-US'!H$120/1000</f>
        <v>0</v>
      </c>
      <c r="R197" s="243">
        <f>'Imp-US'!I$120/1000</f>
        <v>0</v>
      </c>
      <c r="S197" s="243">
        <f>'Imp-US'!J$120/1000</f>
        <v>0</v>
      </c>
      <c r="T197" s="243">
        <f>'Imp-US'!K$120/1000</f>
        <v>0</v>
      </c>
      <c r="U197" s="243">
        <f>'Imp-US'!L$120/1000</f>
        <v>0</v>
      </c>
      <c r="V197" s="338">
        <f t="shared" si="207"/>
        <v>0</v>
      </c>
      <c r="W197" s="339">
        <f t="shared" si="207"/>
        <v>0</v>
      </c>
      <c r="X197" s="339">
        <f t="shared" si="207"/>
        <v>0</v>
      </c>
      <c r="Y197" s="339">
        <f t="shared" si="207"/>
        <v>0</v>
      </c>
      <c r="Z197" s="339">
        <f t="shared" si="207"/>
        <v>0</v>
      </c>
      <c r="AA197" s="339">
        <f t="shared" si="207"/>
        <v>0</v>
      </c>
      <c r="AB197" s="339">
        <f t="shared" si="207"/>
        <v>0</v>
      </c>
      <c r="AC197" s="340">
        <f t="shared" si="208"/>
        <v>0</v>
      </c>
    </row>
    <row r="198" spans="1:29" x14ac:dyDescent="0.25">
      <c r="A198" s="249" t="str">
        <f t="shared" si="209"/>
        <v>Don't</v>
      </c>
      <c r="B198" s="314" t="str">
        <f t="shared" si="209"/>
        <v>USA</v>
      </c>
      <c r="D198" t="str">
        <f t="shared" si="209"/>
        <v>IMP</v>
      </c>
      <c r="E198" s="315" t="s">
        <v>685</v>
      </c>
      <c r="F198" s="337">
        <f>'Imp-US'!E$124</f>
        <v>0</v>
      </c>
      <c r="G198" s="243">
        <f>'Imp-US'!F$124</f>
        <v>0</v>
      </c>
      <c r="H198" s="243">
        <f>'Imp-US'!G$124</f>
        <v>0</v>
      </c>
      <c r="I198" s="243">
        <f>'Imp-US'!H$124</f>
        <v>0</v>
      </c>
      <c r="J198" s="243">
        <f>'Imp-US'!I$124</f>
        <v>0</v>
      </c>
      <c r="K198" s="243">
        <f>'Imp-US'!J$124</f>
        <v>0</v>
      </c>
      <c r="L198" s="243">
        <f>'Imp-US'!K$124</f>
        <v>0</v>
      </c>
      <c r="M198" s="243">
        <f>'Imp-US'!L$124</f>
        <v>0</v>
      </c>
      <c r="N198" s="337">
        <f>'Imp-US'!E$125/1000</f>
        <v>0</v>
      </c>
      <c r="O198" s="243">
        <f>'Imp-US'!F$125/1000</f>
        <v>0</v>
      </c>
      <c r="P198" s="243">
        <f>'Imp-US'!G$125/1000</f>
        <v>0</v>
      </c>
      <c r="Q198" s="243">
        <f>'Imp-US'!H$125/1000</f>
        <v>0</v>
      </c>
      <c r="R198" s="243">
        <f>'Imp-US'!I$125/1000</f>
        <v>0</v>
      </c>
      <c r="S198" s="243">
        <f>'Imp-US'!J$125/1000</f>
        <v>0</v>
      </c>
      <c r="T198" s="243">
        <f>'Imp-US'!K$125/1000</f>
        <v>0</v>
      </c>
      <c r="U198" s="243">
        <f>'Imp-US'!L$125/1000</f>
        <v>0</v>
      </c>
      <c r="V198" s="338">
        <f t="shared" si="207"/>
        <v>0</v>
      </c>
      <c r="W198" s="339">
        <f t="shared" si="207"/>
        <v>0</v>
      </c>
      <c r="X198" s="339">
        <f t="shared" si="207"/>
        <v>0</v>
      </c>
      <c r="Y198" s="339">
        <f t="shared" si="207"/>
        <v>0</v>
      </c>
      <c r="Z198" s="339">
        <f t="shared" si="207"/>
        <v>0</v>
      </c>
      <c r="AA198" s="339">
        <f t="shared" si="207"/>
        <v>0</v>
      </c>
      <c r="AB198" s="339">
        <f t="shared" si="207"/>
        <v>0</v>
      </c>
      <c r="AC198" s="340">
        <f t="shared" si="208"/>
        <v>0</v>
      </c>
    </row>
    <row r="199" spans="1:29" x14ac:dyDescent="0.25">
      <c r="A199" s="249" t="str">
        <f t="shared" si="209"/>
        <v>Don't</v>
      </c>
      <c r="B199" s="314" t="str">
        <f t="shared" si="209"/>
        <v>USA</v>
      </c>
      <c r="D199" t="str">
        <f t="shared" si="209"/>
        <v>IMP</v>
      </c>
      <c r="E199" s="315" t="s">
        <v>686</v>
      </c>
      <c r="F199" s="337">
        <f>'Imp-US'!E$129</f>
        <v>0</v>
      </c>
      <c r="G199" s="243">
        <f>'Imp-US'!F$129</f>
        <v>0</v>
      </c>
      <c r="H199" s="243">
        <f>'Imp-US'!G$129</f>
        <v>0</v>
      </c>
      <c r="I199" s="243">
        <f>'Imp-US'!H$129</f>
        <v>0</v>
      </c>
      <c r="J199" s="243">
        <f>'Imp-US'!I$129</f>
        <v>0</v>
      </c>
      <c r="K199" s="243">
        <f>'Imp-US'!J$129</f>
        <v>0</v>
      </c>
      <c r="L199" s="243">
        <f>'Imp-US'!K$129</f>
        <v>0</v>
      </c>
      <c r="M199" s="243">
        <f>'Imp-US'!L$129</f>
        <v>0</v>
      </c>
      <c r="N199" s="337">
        <f>'Imp-US'!E$130/1000</f>
        <v>0</v>
      </c>
      <c r="O199" s="243">
        <f>'Imp-US'!F$130/1000</f>
        <v>0</v>
      </c>
      <c r="P199" s="243">
        <f>'Imp-US'!G$130/1000</f>
        <v>0</v>
      </c>
      <c r="Q199" s="243">
        <f>'Imp-US'!H$130/1000</f>
        <v>0</v>
      </c>
      <c r="R199" s="243">
        <f>'Imp-US'!I$130/1000</f>
        <v>0</v>
      </c>
      <c r="S199" s="243">
        <f>'Imp-US'!J$130/1000</f>
        <v>0</v>
      </c>
      <c r="T199" s="243">
        <f>'Imp-US'!K$130/1000</f>
        <v>0</v>
      </c>
      <c r="U199" s="243">
        <f>'Imp-US'!L$130/1000</f>
        <v>0</v>
      </c>
      <c r="V199" s="338">
        <f t="shared" si="207"/>
        <v>0</v>
      </c>
      <c r="W199" s="339">
        <f t="shared" si="207"/>
        <v>0</v>
      </c>
      <c r="X199" s="339">
        <f t="shared" si="207"/>
        <v>0</v>
      </c>
      <c r="Y199" s="339">
        <f t="shared" si="207"/>
        <v>0</v>
      </c>
      <c r="Z199" s="339">
        <f t="shared" si="207"/>
        <v>0</v>
      </c>
      <c r="AA199" s="339">
        <f t="shared" si="207"/>
        <v>0</v>
      </c>
      <c r="AB199" s="339">
        <f t="shared" si="207"/>
        <v>0</v>
      </c>
      <c r="AC199" s="340">
        <f t="shared" si="208"/>
        <v>0</v>
      </c>
    </row>
    <row r="200" spans="1:29" x14ac:dyDescent="0.25">
      <c r="A200" s="249" t="str">
        <f t="shared" si="209"/>
        <v>Don't</v>
      </c>
      <c r="B200" s="314" t="str">
        <f t="shared" si="209"/>
        <v>USA</v>
      </c>
      <c r="D200" t="str">
        <f t="shared" si="209"/>
        <v>IMP</v>
      </c>
      <c r="E200" s="315" t="s">
        <v>687</v>
      </c>
      <c r="F200" s="337">
        <f>'Imp-US'!E$134</f>
        <v>0</v>
      </c>
      <c r="G200" s="243">
        <f>'Imp-US'!F$134</f>
        <v>0</v>
      </c>
      <c r="H200" s="243">
        <f>'Imp-US'!G$134</f>
        <v>0</v>
      </c>
      <c r="I200" s="243">
        <f>'Imp-US'!H$134</f>
        <v>0</v>
      </c>
      <c r="J200" s="243">
        <f>'Imp-US'!I$134</f>
        <v>0</v>
      </c>
      <c r="K200" s="243">
        <f>'Imp-US'!J$134</f>
        <v>0</v>
      </c>
      <c r="L200" s="243">
        <f>'Imp-US'!K$134</f>
        <v>0</v>
      </c>
      <c r="M200" s="243">
        <f>'Imp-US'!L$134</f>
        <v>0</v>
      </c>
      <c r="N200" s="337">
        <f>'Imp-US'!E$135/1000</f>
        <v>0</v>
      </c>
      <c r="O200" s="243">
        <f>'Imp-US'!F$135/1000</f>
        <v>0</v>
      </c>
      <c r="P200" s="243">
        <f>'Imp-US'!G$135/1000</f>
        <v>0</v>
      </c>
      <c r="Q200" s="243">
        <f>'Imp-US'!H$135/1000</f>
        <v>0</v>
      </c>
      <c r="R200" s="243">
        <f>'Imp-US'!I$135/1000</f>
        <v>0</v>
      </c>
      <c r="S200" s="243">
        <f>'Imp-US'!J$135/1000</f>
        <v>0</v>
      </c>
      <c r="T200" s="243">
        <f>'Imp-US'!K$135/1000</f>
        <v>0</v>
      </c>
      <c r="U200" s="243">
        <f>'Imp-US'!L$135/1000</f>
        <v>0</v>
      </c>
      <c r="V200" s="338">
        <f t="shared" si="207"/>
        <v>0</v>
      </c>
      <c r="W200" s="339">
        <f t="shared" si="207"/>
        <v>0</v>
      </c>
      <c r="X200" s="339">
        <f t="shared" si="207"/>
        <v>0</v>
      </c>
      <c r="Y200" s="339">
        <f t="shared" si="207"/>
        <v>0</v>
      </c>
      <c r="Z200" s="339">
        <f t="shared" si="207"/>
        <v>0</v>
      </c>
      <c r="AA200" s="339">
        <f t="shared" si="207"/>
        <v>0</v>
      </c>
      <c r="AB200" s="339">
        <f t="shared" si="207"/>
        <v>0</v>
      </c>
      <c r="AC200" s="340">
        <f t="shared" si="208"/>
        <v>0</v>
      </c>
    </row>
    <row r="201" spans="1:29" x14ac:dyDescent="0.25">
      <c r="A201" s="249" t="str">
        <f t="shared" ref="A201:B201" si="210">A200</f>
        <v>Don't</v>
      </c>
      <c r="B201" s="314" t="str">
        <f t="shared" si="210"/>
        <v>USA</v>
      </c>
      <c r="D201" t="s">
        <v>688</v>
      </c>
      <c r="E201" s="315" t="str">
        <f t="shared" ref="E201:E209" si="211">E192</f>
        <v>BMP 1</v>
      </c>
      <c r="F201" s="337">
        <f>'Imp-US'!E$161</f>
        <v>0</v>
      </c>
      <c r="G201" s="243">
        <f>'Imp-US'!F$161</f>
        <v>0</v>
      </c>
      <c r="H201" s="243">
        <f>'Imp-US'!G$161</f>
        <v>0</v>
      </c>
      <c r="I201" s="243">
        <f>'Imp-US'!H$161</f>
        <v>0</v>
      </c>
      <c r="J201" s="243">
        <f>'Imp-US'!I$161</f>
        <v>0</v>
      </c>
      <c r="K201" s="243">
        <f>'Imp-US'!J$161</f>
        <v>0</v>
      </c>
      <c r="L201" s="243">
        <f>'Imp-US'!K$161</f>
        <v>0</v>
      </c>
      <c r="M201" s="243">
        <f>'Imp-US'!L$161</f>
        <v>0</v>
      </c>
      <c r="N201" s="337">
        <f>'Imp-US'!E$162/1000</f>
        <v>0</v>
      </c>
      <c r="O201" s="243">
        <f>'Imp-US'!F$162/1000</f>
        <v>0</v>
      </c>
      <c r="P201" s="243">
        <f>'Imp-US'!G$162/1000</f>
        <v>0</v>
      </c>
      <c r="Q201" s="243">
        <f>'Imp-US'!H$162/1000</f>
        <v>0</v>
      </c>
      <c r="R201" s="243">
        <f>'Imp-US'!I$162/1000</f>
        <v>0</v>
      </c>
      <c r="S201" s="243">
        <f>'Imp-US'!J$162/1000</f>
        <v>0</v>
      </c>
      <c r="T201" s="243">
        <f>'Imp-US'!K$162/1000</f>
        <v>0</v>
      </c>
      <c r="U201" s="243">
        <f>'Imp-US'!L$162/1000</f>
        <v>0</v>
      </c>
      <c r="V201" s="338">
        <f t="shared" si="207"/>
        <v>0</v>
      </c>
      <c r="W201" s="339">
        <f t="shared" si="207"/>
        <v>0</v>
      </c>
      <c r="X201" s="339">
        <f t="shared" si="207"/>
        <v>0</v>
      </c>
      <c r="Y201" s="339">
        <f t="shared" si="207"/>
        <v>0</v>
      </c>
      <c r="Z201" s="339">
        <f t="shared" si="207"/>
        <v>0</v>
      </c>
      <c r="AA201" s="339">
        <f t="shared" si="207"/>
        <v>0</v>
      </c>
      <c r="AB201" s="339">
        <f t="shared" si="207"/>
        <v>0</v>
      </c>
      <c r="AC201" s="340">
        <f t="shared" si="208"/>
        <v>0</v>
      </c>
    </row>
    <row r="202" spans="1:29" x14ac:dyDescent="0.25">
      <c r="A202" s="249" t="str">
        <f t="shared" ref="A202:B202" si="212">A201</f>
        <v>Don't</v>
      </c>
      <c r="B202" s="314" t="str">
        <f t="shared" si="212"/>
        <v>USA</v>
      </c>
      <c r="D202" t="str">
        <f>D201</f>
        <v>IMP SLS</v>
      </c>
      <c r="E202" s="315" t="str">
        <f t="shared" si="211"/>
        <v>BMP 2</v>
      </c>
      <c r="F202" s="337">
        <f>'Imp-US'!E$166</f>
        <v>0</v>
      </c>
      <c r="G202" s="243">
        <f>'Imp-US'!F$166</f>
        <v>0</v>
      </c>
      <c r="H202" s="243">
        <f>'Imp-US'!G$166</f>
        <v>0</v>
      </c>
      <c r="I202" s="243">
        <f>'Imp-US'!H$166</f>
        <v>0</v>
      </c>
      <c r="J202" s="243">
        <f>'Imp-US'!I$166</f>
        <v>0</v>
      </c>
      <c r="K202" s="243">
        <f>'Imp-US'!J$166</f>
        <v>0</v>
      </c>
      <c r="L202" s="243">
        <f>'Imp-US'!K$166</f>
        <v>0</v>
      </c>
      <c r="M202" s="243">
        <f>'Imp-US'!L$166</f>
        <v>0</v>
      </c>
      <c r="N202" s="337">
        <f>'Imp-US'!E$167/1000</f>
        <v>0</v>
      </c>
      <c r="O202" s="243">
        <f>'Imp-US'!F$167/1000</f>
        <v>0</v>
      </c>
      <c r="P202" s="243">
        <f>'Imp-US'!G$167/1000</f>
        <v>0</v>
      </c>
      <c r="Q202" s="243">
        <f>'Imp-US'!H$167/1000</f>
        <v>0</v>
      </c>
      <c r="R202" s="243">
        <f>'Imp-US'!I$167/1000</f>
        <v>0</v>
      </c>
      <c r="S202" s="243">
        <f>'Imp-US'!J$167/1000</f>
        <v>0</v>
      </c>
      <c r="T202" s="243">
        <f>'Imp-US'!K$167/1000</f>
        <v>0</v>
      </c>
      <c r="U202" s="243">
        <f>'Imp-US'!L$167/1000</f>
        <v>0</v>
      </c>
      <c r="V202" s="338">
        <f t="shared" si="207"/>
        <v>0</v>
      </c>
      <c r="W202" s="339">
        <f t="shared" si="207"/>
        <v>0</v>
      </c>
      <c r="X202" s="339">
        <f t="shared" si="207"/>
        <v>0</v>
      </c>
      <c r="Y202" s="339">
        <f t="shared" si="207"/>
        <v>0</v>
      </c>
      <c r="Z202" s="339">
        <f t="shared" si="207"/>
        <v>0</v>
      </c>
      <c r="AA202" s="339">
        <f t="shared" si="207"/>
        <v>0</v>
      </c>
      <c r="AB202" s="339">
        <f t="shared" si="207"/>
        <v>0</v>
      </c>
      <c r="AC202" s="340">
        <f t="shared" si="208"/>
        <v>0</v>
      </c>
    </row>
    <row r="203" spans="1:29" x14ac:dyDescent="0.25">
      <c r="A203" s="249" t="str">
        <f t="shared" ref="A203:B203" si="213">A202</f>
        <v>Don't</v>
      </c>
      <c r="B203" s="314" t="str">
        <f t="shared" si="213"/>
        <v>USA</v>
      </c>
      <c r="D203" t="str">
        <f t="shared" ref="D203:D206" si="214">D202</f>
        <v>IMP SLS</v>
      </c>
      <c r="E203" s="315" t="str">
        <f t="shared" si="211"/>
        <v>BMP 3</v>
      </c>
      <c r="F203" s="337">
        <f>'Imp-US'!E$171</f>
        <v>0</v>
      </c>
      <c r="G203" s="243">
        <f>'Imp-US'!F$171</f>
        <v>0</v>
      </c>
      <c r="H203" s="243">
        <f>'Imp-US'!G$171</f>
        <v>0</v>
      </c>
      <c r="I203" s="243">
        <f>'Imp-US'!H$171</f>
        <v>0</v>
      </c>
      <c r="J203" s="243">
        <f>'Imp-US'!I$171</f>
        <v>0</v>
      </c>
      <c r="K203" s="243">
        <f>'Imp-US'!J$171</f>
        <v>0</v>
      </c>
      <c r="L203" s="243">
        <f>'Imp-US'!K$171</f>
        <v>0</v>
      </c>
      <c r="M203" s="243">
        <f>'Imp-US'!L$171</f>
        <v>0</v>
      </c>
      <c r="N203" s="337">
        <f>'Imp-US'!E$172/1000</f>
        <v>0</v>
      </c>
      <c r="O203" s="243">
        <f>'Imp-US'!F$172/1000</f>
        <v>0</v>
      </c>
      <c r="P203" s="243">
        <f>'Imp-US'!G$172/1000</f>
        <v>0</v>
      </c>
      <c r="Q203" s="243">
        <f>'Imp-US'!H$172/1000</f>
        <v>0</v>
      </c>
      <c r="R203" s="243">
        <f>'Imp-US'!I$172/1000</f>
        <v>0</v>
      </c>
      <c r="S203" s="243">
        <f>'Imp-US'!J$172/1000</f>
        <v>0</v>
      </c>
      <c r="T203" s="243">
        <f>'Imp-US'!K$172/1000</f>
        <v>0</v>
      </c>
      <c r="U203" s="243">
        <f>'Imp-US'!L$172/1000</f>
        <v>0</v>
      </c>
      <c r="V203" s="338">
        <f t="shared" si="207"/>
        <v>0</v>
      </c>
      <c r="W203" s="339">
        <f t="shared" si="207"/>
        <v>0</v>
      </c>
      <c r="X203" s="339">
        <f t="shared" si="207"/>
        <v>0</v>
      </c>
      <c r="Y203" s="339">
        <f t="shared" si="207"/>
        <v>0</v>
      </c>
      <c r="Z203" s="339">
        <f t="shared" si="207"/>
        <v>0</v>
      </c>
      <c r="AA203" s="339">
        <f t="shared" si="207"/>
        <v>0</v>
      </c>
      <c r="AB203" s="339">
        <f t="shared" si="207"/>
        <v>0</v>
      </c>
      <c r="AC203" s="340">
        <f t="shared" si="208"/>
        <v>0</v>
      </c>
    </row>
    <row r="204" spans="1:29" x14ac:dyDescent="0.25">
      <c r="A204" s="249" t="str">
        <f t="shared" ref="A204:B204" si="215">A203</f>
        <v>Don't</v>
      </c>
      <c r="B204" s="314" t="str">
        <f t="shared" si="215"/>
        <v>USA</v>
      </c>
      <c r="D204" t="str">
        <f t="shared" si="214"/>
        <v>IMP SLS</v>
      </c>
      <c r="E204" s="315" t="str">
        <f t="shared" si="211"/>
        <v>BMP 4</v>
      </c>
      <c r="F204" s="337">
        <f>'Imp-US'!E$176</f>
        <v>0</v>
      </c>
      <c r="G204" s="243">
        <f>'Imp-US'!F$176</f>
        <v>0</v>
      </c>
      <c r="H204" s="243">
        <f>'Imp-US'!G$176</f>
        <v>0</v>
      </c>
      <c r="I204" s="243">
        <f>'Imp-US'!H$176</f>
        <v>0</v>
      </c>
      <c r="J204" s="243">
        <f>'Imp-US'!I$176</f>
        <v>0</v>
      </c>
      <c r="K204" s="243">
        <f>'Imp-US'!J$176</f>
        <v>0</v>
      </c>
      <c r="L204" s="243">
        <f>'Imp-US'!K$176</f>
        <v>0</v>
      </c>
      <c r="M204" s="243">
        <f>'Imp-US'!L$176</f>
        <v>0</v>
      </c>
      <c r="N204" s="337">
        <f>'Imp-US'!E$177/1000</f>
        <v>0</v>
      </c>
      <c r="O204" s="243">
        <f>'Imp-US'!F$177/1000</f>
        <v>0</v>
      </c>
      <c r="P204" s="243">
        <f>'Imp-US'!G$177/1000</f>
        <v>0</v>
      </c>
      <c r="Q204" s="243">
        <f>'Imp-US'!H$177/1000</f>
        <v>0</v>
      </c>
      <c r="R204" s="243">
        <f>'Imp-US'!I$177/1000</f>
        <v>0</v>
      </c>
      <c r="S204" s="243">
        <f>'Imp-US'!J$177/1000</f>
        <v>0</v>
      </c>
      <c r="T204" s="243">
        <f>'Imp-US'!K$177/1000</f>
        <v>0</v>
      </c>
      <c r="U204" s="243">
        <f>'Imp-US'!L$177/1000</f>
        <v>0</v>
      </c>
      <c r="V204" s="338">
        <f t="shared" si="207"/>
        <v>0</v>
      </c>
      <c r="W204" s="339">
        <f t="shared" si="207"/>
        <v>0</v>
      </c>
      <c r="X204" s="339">
        <f t="shared" si="207"/>
        <v>0</v>
      </c>
      <c r="Y204" s="339">
        <f t="shared" si="207"/>
        <v>0</v>
      </c>
      <c r="Z204" s="339">
        <f t="shared" si="207"/>
        <v>0</v>
      </c>
      <c r="AA204" s="339">
        <f t="shared" si="207"/>
        <v>0</v>
      </c>
      <c r="AB204" s="339">
        <f t="shared" si="207"/>
        <v>0</v>
      </c>
      <c r="AC204" s="340">
        <f t="shared" si="208"/>
        <v>0</v>
      </c>
    </row>
    <row r="205" spans="1:29" x14ac:dyDescent="0.25">
      <c r="A205" s="249" t="str">
        <f t="shared" ref="A205:B205" si="216">A204</f>
        <v>Don't</v>
      </c>
      <c r="B205" s="314" t="str">
        <f t="shared" si="216"/>
        <v>USA</v>
      </c>
      <c r="D205" t="str">
        <f t="shared" si="214"/>
        <v>IMP SLS</v>
      </c>
      <c r="E205" s="315" t="str">
        <f t="shared" si="211"/>
        <v>BMP 5</v>
      </c>
      <c r="F205" s="337">
        <f>'Imp-US'!E$181</f>
        <v>0</v>
      </c>
      <c r="G205" s="243">
        <f>'Imp-US'!F$181</f>
        <v>0</v>
      </c>
      <c r="H205" s="243">
        <f>'Imp-US'!G$181</f>
        <v>0</v>
      </c>
      <c r="I205" s="243">
        <f>'Imp-US'!H$181</f>
        <v>0</v>
      </c>
      <c r="J205" s="243">
        <f>'Imp-US'!I$181</f>
        <v>0</v>
      </c>
      <c r="K205" s="243">
        <f>'Imp-US'!J$181</f>
        <v>0</v>
      </c>
      <c r="L205" s="243">
        <f>'Imp-US'!K$181</f>
        <v>0</v>
      </c>
      <c r="M205" s="243">
        <f>'Imp-US'!L$181</f>
        <v>0</v>
      </c>
      <c r="N205" s="337">
        <f>'Imp-US'!E$182/1000</f>
        <v>0</v>
      </c>
      <c r="O205" s="243">
        <f>'Imp-US'!F$182/1000</f>
        <v>0</v>
      </c>
      <c r="P205" s="243">
        <f>'Imp-US'!G$182/1000</f>
        <v>0</v>
      </c>
      <c r="Q205" s="243">
        <f>'Imp-US'!H$182/1000</f>
        <v>0</v>
      </c>
      <c r="R205" s="243">
        <f>'Imp-US'!I$182/1000</f>
        <v>0</v>
      </c>
      <c r="S205" s="243">
        <f>'Imp-US'!J$182/1000</f>
        <v>0</v>
      </c>
      <c r="T205" s="243">
        <f>'Imp-US'!K$182/1000</f>
        <v>0</v>
      </c>
      <c r="U205" s="243">
        <f>'Imp-US'!L$182/1000</f>
        <v>0</v>
      </c>
      <c r="V205" s="338">
        <f t="shared" si="207"/>
        <v>0</v>
      </c>
      <c r="W205" s="339">
        <f t="shared" si="207"/>
        <v>0</v>
      </c>
      <c r="X205" s="339">
        <f t="shared" si="207"/>
        <v>0</v>
      </c>
      <c r="Y205" s="339">
        <f t="shared" si="207"/>
        <v>0</v>
      </c>
      <c r="Z205" s="339">
        <f t="shared" si="207"/>
        <v>0</v>
      </c>
      <c r="AA205" s="339">
        <f t="shared" si="207"/>
        <v>0</v>
      </c>
      <c r="AB205" s="339">
        <f t="shared" si="207"/>
        <v>0</v>
      </c>
      <c r="AC205" s="340">
        <f t="shared" si="208"/>
        <v>0</v>
      </c>
    </row>
    <row r="206" spans="1:29" x14ac:dyDescent="0.25">
      <c r="A206" s="249" t="str">
        <f t="shared" ref="A206:B206" si="217">A205</f>
        <v>Don't</v>
      </c>
      <c r="B206" s="314" t="str">
        <f t="shared" si="217"/>
        <v>USA</v>
      </c>
      <c r="D206" t="str">
        <f t="shared" si="214"/>
        <v>IMP SLS</v>
      </c>
      <c r="E206" s="315" t="str">
        <f t="shared" si="211"/>
        <v>BMP 6</v>
      </c>
      <c r="F206" s="337">
        <f>'Imp-US'!E$186</f>
        <v>0</v>
      </c>
      <c r="G206" s="243">
        <f>'Imp-US'!F$186</f>
        <v>0</v>
      </c>
      <c r="H206" s="243">
        <f>'Imp-US'!G$186</f>
        <v>0</v>
      </c>
      <c r="I206" s="243">
        <f>'Imp-US'!H$186</f>
        <v>0</v>
      </c>
      <c r="J206" s="243">
        <f>'Imp-US'!I$186</f>
        <v>0</v>
      </c>
      <c r="K206" s="243">
        <f>'Imp-US'!J$186</f>
        <v>0</v>
      </c>
      <c r="L206" s="243">
        <f>'Imp-US'!K$186</f>
        <v>0</v>
      </c>
      <c r="M206" s="243">
        <f>'Imp-US'!L$186</f>
        <v>0</v>
      </c>
      <c r="N206" s="337">
        <f>'Imp-US'!E$187/1000</f>
        <v>0</v>
      </c>
      <c r="O206" s="243">
        <f>'Imp-US'!F$187/1000</f>
        <v>0</v>
      </c>
      <c r="P206" s="243">
        <f>'Imp-US'!G$187/1000</f>
        <v>0</v>
      </c>
      <c r="Q206" s="243">
        <f>'Imp-US'!H$187/1000</f>
        <v>0</v>
      </c>
      <c r="R206" s="243">
        <f>'Imp-US'!I$187/1000</f>
        <v>0</v>
      </c>
      <c r="S206" s="243">
        <f>'Imp-US'!J$187/1000</f>
        <v>0</v>
      </c>
      <c r="T206" s="243">
        <f>'Imp-US'!K$187/1000</f>
        <v>0</v>
      </c>
      <c r="U206" s="243">
        <f>'Imp-US'!L$187/1000</f>
        <v>0</v>
      </c>
      <c r="V206" s="338">
        <f t="shared" si="207"/>
        <v>0</v>
      </c>
      <c r="W206" s="339">
        <f t="shared" si="207"/>
        <v>0</v>
      </c>
      <c r="X206" s="339">
        <f t="shared" si="207"/>
        <v>0</v>
      </c>
      <c r="Y206" s="339">
        <f t="shared" si="207"/>
        <v>0</v>
      </c>
      <c r="Z206" s="339">
        <f t="shared" si="207"/>
        <v>0</v>
      </c>
      <c r="AA206" s="339">
        <f t="shared" si="207"/>
        <v>0</v>
      </c>
      <c r="AB206" s="339">
        <f t="shared" si="207"/>
        <v>0</v>
      </c>
      <c r="AC206" s="340">
        <f t="shared" si="208"/>
        <v>0</v>
      </c>
    </row>
    <row r="207" spans="1:29" x14ac:dyDescent="0.25">
      <c r="A207" s="249" t="str">
        <f t="shared" ref="A207:B207" si="218">A206</f>
        <v>Don't</v>
      </c>
      <c r="B207" s="314" t="str">
        <f t="shared" si="218"/>
        <v>USA</v>
      </c>
      <c r="D207" t="str">
        <f t="shared" si="209"/>
        <v>IMP SLS</v>
      </c>
      <c r="E207" s="315" t="str">
        <f t="shared" si="211"/>
        <v>BMP 7</v>
      </c>
      <c r="F207" s="337">
        <f>'Imp-US'!E$191</f>
        <v>0</v>
      </c>
      <c r="G207" s="243">
        <f>'Imp-US'!F$191</f>
        <v>0</v>
      </c>
      <c r="H207" s="243">
        <f>'Imp-US'!G$191</f>
        <v>0</v>
      </c>
      <c r="I207" s="243">
        <f>'Imp-US'!H$191</f>
        <v>0</v>
      </c>
      <c r="J207" s="243">
        <f>'Imp-US'!I$191</f>
        <v>0</v>
      </c>
      <c r="K207" s="243">
        <f>'Imp-US'!J$191</f>
        <v>0</v>
      </c>
      <c r="L207" s="243">
        <f>'Imp-US'!K$191</f>
        <v>0</v>
      </c>
      <c r="M207" s="243">
        <f>'Imp-US'!L$191</f>
        <v>0</v>
      </c>
      <c r="N207" s="337">
        <f>'Imp-US'!E$192/1000</f>
        <v>0</v>
      </c>
      <c r="O207" s="243">
        <f>'Imp-US'!F$192/1000</f>
        <v>0</v>
      </c>
      <c r="P207" s="243">
        <f>'Imp-US'!G$192/1000</f>
        <v>0</v>
      </c>
      <c r="Q207" s="243">
        <f>'Imp-US'!H$192/1000</f>
        <v>0</v>
      </c>
      <c r="R207" s="243">
        <f>'Imp-US'!I$192/1000</f>
        <v>0</v>
      </c>
      <c r="S207" s="243">
        <f>'Imp-US'!J$192/1000</f>
        <v>0</v>
      </c>
      <c r="T207" s="243">
        <f>'Imp-US'!K$192/1000</f>
        <v>0</v>
      </c>
      <c r="U207" s="243">
        <f>'Imp-US'!L$192/1000</f>
        <v>0</v>
      </c>
      <c r="V207" s="338">
        <f t="shared" si="207"/>
        <v>0</v>
      </c>
      <c r="W207" s="339">
        <f t="shared" si="207"/>
        <v>0</v>
      </c>
      <c r="X207" s="339">
        <f t="shared" si="207"/>
        <v>0</v>
      </c>
      <c r="Y207" s="339">
        <f t="shared" si="207"/>
        <v>0</v>
      </c>
      <c r="Z207" s="339">
        <f t="shared" si="207"/>
        <v>0</v>
      </c>
      <c r="AA207" s="339">
        <f t="shared" si="207"/>
        <v>0</v>
      </c>
      <c r="AB207" s="339">
        <f t="shared" si="207"/>
        <v>0</v>
      </c>
      <c r="AC207" s="340">
        <f t="shared" si="208"/>
        <v>0</v>
      </c>
    </row>
    <row r="208" spans="1:29" x14ac:dyDescent="0.25">
      <c r="A208" s="249" t="str">
        <f t="shared" ref="A208:B208" si="219">A207</f>
        <v>Don't</v>
      </c>
      <c r="B208" s="314" t="str">
        <f t="shared" si="219"/>
        <v>USA</v>
      </c>
      <c r="D208" t="str">
        <f t="shared" si="209"/>
        <v>IMP SLS</v>
      </c>
      <c r="E208" s="315" t="str">
        <f t="shared" si="211"/>
        <v>BMP 8</v>
      </c>
      <c r="F208" s="337">
        <f>'Imp-US'!E$196</f>
        <v>0</v>
      </c>
      <c r="G208" s="243">
        <f>'Imp-US'!F$196</f>
        <v>0</v>
      </c>
      <c r="H208" s="243">
        <f>'Imp-US'!G$196</f>
        <v>0</v>
      </c>
      <c r="I208" s="243">
        <f>'Imp-US'!H$196</f>
        <v>0</v>
      </c>
      <c r="J208" s="243">
        <f>'Imp-US'!I$196</f>
        <v>0</v>
      </c>
      <c r="K208" s="243">
        <f>'Imp-US'!J$196</f>
        <v>0</v>
      </c>
      <c r="L208" s="243">
        <f>'Imp-US'!K$196</f>
        <v>0</v>
      </c>
      <c r="M208" s="243">
        <f>'Imp-US'!L$196</f>
        <v>0</v>
      </c>
      <c r="N208" s="337">
        <f>'Imp-US'!E$197/1000</f>
        <v>0</v>
      </c>
      <c r="O208" s="243">
        <f>'Imp-US'!F$197/1000</f>
        <v>0</v>
      </c>
      <c r="P208" s="243">
        <f>'Imp-US'!G$197/1000</f>
        <v>0</v>
      </c>
      <c r="Q208" s="243">
        <f>'Imp-US'!H$197/1000</f>
        <v>0</v>
      </c>
      <c r="R208" s="243">
        <f>'Imp-US'!I$197/1000</f>
        <v>0</v>
      </c>
      <c r="S208" s="243">
        <f>'Imp-US'!J$197/1000</f>
        <v>0</v>
      </c>
      <c r="T208" s="243">
        <f>'Imp-US'!K$197/1000</f>
        <v>0</v>
      </c>
      <c r="U208" s="243">
        <f>'Imp-US'!L$197/1000</f>
        <v>0</v>
      </c>
      <c r="V208" s="338">
        <f t="shared" si="207"/>
        <v>0</v>
      </c>
      <c r="W208" s="339">
        <f t="shared" si="207"/>
        <v>0</v>
      </c>
      <c r="X208" s="339">
        <f t="shared" si="207"/>
        <v>0</v>
      </c>
      <c r="Y208" s="339">
        <f t="shared" si="207"/>
        <v>0</v>
      </c>
      <c r="Z208" s="339">
        <f t="shared" si="207"/>
        <v>0</v>
      </c>
      <c r="AA208" s="339">
        <f t="shared" si="207"/>
        <v>0</v>
      </c>
      <c r="AB208" s="339">
        <f t="shared" si="207"/>
        <v>0</v>
      </c>
      <c r="AC208" s="340">
        <f t="shared" si="208"/>
        <v>0</v>
      </c>
    </row>
    <row r="209" spans="1:29" x14ac:dyDescent="0.25">
      <c r="A209" s="249" t="str">
        <f t="shared" ref="A209:B209" si="220">A208</f>
        <v>Don't</v>
      </c>
      <c r="B209" s="314" t="str">
        <f t="shared" si="220"/>
        <v>USA</v>
      </c>
      <c r="D209" t="str">
        <f t="shared" ref="D209" si="221">D208</f>
        <v>IMP SLS</v>
      </c>
      <c r="E209" s="315" t="str">
        <f t="shared" si="211"/>
        <v>BMP 9</v>
      </c>
      <c r="F209" s="337">
        <f>'Imp-US'!E$201</f>
        <v>0</v>
      </c>
      <c r="G209" s="243">
        <f>'Imp-US'!F$201</f>
        <v>0</v>
      </c>
      <c r="H209" s="243">
        <f>'Imp-US'!G$201</f>
        <v>0</v>
      </c>
      <c r="I209" s="243">
        <f>'Imp-US'!H$201</f>
        <v>0</v>
      </c>
      <c r="J209" s="243">
        <f>'Imp-US'!I$201</f>
        <v>0</v>
      </c>
      <c r="K209" s="243">
        <f>'Imp-US'!J$201</f>
        <v>0</v>
      </c>
      <c r="L209" s="243">
        <f>'Imp-US'!K$201</f>
        <v>0</v>
      </c>
      <c r="M209" s="243">
        <f>'Imp-US'!L$201</f>
        <v>0</v>
      </c>
      <c r="N209" s="337">
        <f>'Imp-US'!E$202/1000</f>
        <v>0</v>
      </c>
      <c r="O209" s="243">
        <f>'Imp-US'!F$202/1000</f>
        <v>0</v>
      </c>
      <c r="P209" s="243">
        <f>'Imp-US'!G$202/1000</f>
        <v>0</v>
      </c>
      <c r="Q209" s="243">
        <f>'Imp-US'!H$202/1000</f>
        <v>0</v>
      </c>
      <c r="R209" s="243">
        <f>'Imp-US'!I$202/1000</f>
        <v>0</v>
      </c>
      <c r="S209" s="243">
        <f>'Imp-US'!J$202/1000</f>
        <v>0</v>
      </c>
      <c r="T209" s="243">
        <f>'Imp-US'!K$202/1000</f>
        <v>0</v>
      </c>
      <c r="U209" s="243">
        <f>'Imp-US'!L$202/1000</f>
        <v>0</v>
      </c>
      <c r="V209" s="338">
        <f t="shared" si="207"/>
        <v>0</v>
      </c>
      <c r="W209" s="339">
        <f t="shared" si="207"/>
        <v>0</v>
      </c>
      <c r="X209" s="339">
        <f t="shared" si="207"/>
        <v>0</v>
      </c>
      <c r="Y209" s="339">
        <f t="shared" si="207"/>
        <v>0</v>
      </c>
      <c r="Z209" s="339">
        <f t="shared" si="207"/>
        <v>0</v>
      </c>
      <c r="AA209" s="339">
        <f t="shared" si="207"/>
        <v>0</v>
      </c>
      <c r="AB209" s="339">
        <f t="shared" si="207"/>
        <v>0</v>
      </c>
      <c r="AC209" s="340">
        <f t="shared" si="208"/>
        <v>0</v>
      </c>
    </row>
    <row r="210" spans="1:29" x14ac:dyDescent="0.25">
      <c r="A210" s="249" t="str">
        <f>IF(SUM(F210:U227)&gt;=0.01,"Copy","Don't")</f>
        <v>Don't</v>
      </c>
      <c r="B210" s="341" t="s">
        <v>361</v>
      </c>
      <c r="C210" s="342"/>
      <c r="D210" s="342" t="s">
        <v>678</v>
      </c>
      <c r="E210" s="343" t="s">
        <v>679</v>
      </c>
      <c r="F210" s="337">
        <f>'Imp-Other-Autre'!E$94</f>
        <v>0</v>
      </c>
      <c r="G210" s="243">
        <f>'Imp-Other-Autre'!F$94</f>
        <v>0</v>
      </c>
      <c r="H210" s="243">
        <f>'Imp-Other-Autre'!G$94</f>
        <v>0</v>
      </c>
      <c r="I210" s="243">
        <f>'Imp-Other-Autre'!H$94</f>
        <v>0</v>
      </c>
      <c r="J210" s="243">
        <f>'Imp-Other-Autre'!I$94</f>
        <v>0</v>
      </c>
      <c r="K210" s="243">
        <f>'Imp-Other-Autre'!J$94</f>
        <v>0</v>
      </c>
      <c r="L210" s="243">
        <f>'Imp-Other-Autre'!K$94</f>
        <v>0</v>
      </c>
      <c r="M210" s="243">
        <f>'Imp-Other-Autre'!L$94</f>
        <v>0</v>
      </c>
      <c r="N210" s="337">
        <f>'Imp-Other-Autre'!E$95/1000</f>
        <v>0</v>
      </c>
      <c r="O210" s="243">
        <f>'Imp-Other-Autre'!F$95/1000</f>
        <v>0</v>
      </c>
      <c r="P210" s="243">
        <f>'Imp-Other-Autre'!G$95/1000</f>
        <v>0</v>
      </c>
      <c r="Q210" s="243">
        <f>'Imp-Other-Autre'!H$95/1000</f>
        <v>0</v>
      </c>
      <c r="R210" s="243">
        <f>'Imp-Other-Autre'!I$95/1000</f>
        <v>0</v>
      </c>
      <c r="S210" s="243">
        <f>'Imp-Other-Autre'!J$95/1000</f>
        <v>0</v>
      </c>
      <c r="T210" s="243">
        <f>'Imp-Other-Autre'!K$95/1000</f>
        <v>0</v>
      </c>
      <c r="U210" s="243">
        <f>'Imp-Other-Autre'!L$95/1000</f>
        <v>0</v>
      </c>
      <c r="V210" s="338">
        <f t="shared" si="207"/>
        <v>0</v>
      </c>
      <c r="W210" s="339">
        <f t="shared" si="207"/>
        <v>0</v>
      </c>
      <c r="X210" s="339">
        <f t="shared" si="207"/>
        <v>0</v>
      </c>
      <c r="Y210" s="339">
        <f t="shared" si="207"/>
        <v>0</v>
      </c>
      <c r="Z210" s="339">
        <f t="shared" si="207"/>
        <v>0</v>
      </c>
      <c r="AA210" s="339">
        <f t="shared" si="207"/>
        <v>0</v>
      </c>
      <c r="AB210" s="339">
        <f t="shared" si="207"/>
        <v>0</v>
      </c>
      <c r="AC210" s="340">
        <f t="shared" si="208"/>
        <v>0</v>
      </c>
    </row>
    <row r="211" spans="1:29" x14ac:dyDescent="0.25">
      <c r="A211" s="249" t="str">
        <f>A210</f>
        <v>Don't</v>
      </c>
      <c r="B211" s="314" t="str">
        <f>B210</f>
        <v>Other Countries</v>
      </c>
      <c r="D211" t="str">
        <f t="shared" ref="D211:D218" si="222">D210</f>
        <v>IMP</v>
      </c>
      <c r="E211" s="315" t="s">
        <v>680</v>
      </c>
      <c r="F211" s="337">
        <f>'Imp-Other-Autre'!E$99</f>
        <v>0</v>
      </c>
      <c r="G211" s="243">
        <f>'Imp-Other-Autre'!F$99</f>
        <v>0</v>
      </c>
      <c r="H211" s="243">
        <f>'Imp-Other-Autre'!G$99</f>
        <v>0</v>
      </c>
      <c r="I211" s="243">
        <f>'Imp-Other-Autre'!H$99</f>
        <v>0</v>
      </c>
      <c r="J211" s="243">
        <f>'Imp-Other-Autre'!I$99</f>
        <v>0</v>
      </c>
      <c r="K211" s="243">
        <f>'Imp-Other-Autre'!J$99</f>
        <v>0</v>
      </c>
      <c r="L211" s="243">
        <f>'Imp-Other-Autre'!K$99</f>
        <v>0</v>
      </c>
      <c r="M211" s="243">
        <f>'Imp-Other-Autre'!L$99</f>
        <v>0</v>
      </c>
      <c r="N211" s="337">
        <f>'Imp-Other-Autre'!E$100/1000</f>
        <v>0</v>
      </c>
      <c r="O211" s="243">
        <f>'Imp-Other-Autre'!F$100/1000</f>
        <v>0</v>
      </c>
      <c r="P211" s="243">
        <f>'Imp-Other-Autre'!G$100/1000</f>
        <v>0</v>
      </c>
      <c r="Q211" s="243">
        <f>'Imp-Other-Autre'!H$100/1000</f>
        <v>0</v>
      </c>
      <c r="R211" s="243">
        <f>'Imp-Other-Autre'!I$100/1000</f>
        <v>0</v>
      </c>
      <c r="S211" s="243">
        <f>'Imp-Other-Autre'!J$100/1000</f>
        <v>0</v>
      </c>
      <c r="T211" s="243">
        <f>'Imp-Other-Autre'!K$100/1000</f>
        <v>0</v>
      </c>
      <c r="U211" s="243">
        <f>'Imp-Other-Autre'!L$100/1000</f>
        <v>0</v>
      </c>
      <c r="V211" s="338">
        <f t="shared" si="207"/>
        <v>0</v>
      </c>
      <c r="W211" s="339">
        <f t="shared" si="207"/>
        <v>0</v>
      </c>
      <c r="X211" s="339">
        <f t="shared" si="207"/>
        <v>0</v>
      </c>
      <c r="Y211" s="339">
        <f t="shared" si="207"/>
        <v>0</v>
      </c>
      <c r="Z211" s="339">
        <f t="shared" si="207"/>
        <v>0</v>
      </c>
      <c r="AA211" s="339">
        <f t="shared" si="207"/>
        <v>0</v>
      </c>
      <c r="AB211" s="339">
        <f t="shared" si="207"/>
        <v>0</v>
      </c>
      <c r="AC211" s="340">
        <f t="shared" si="208"/>
        <v>0</v>
      </c>
    </row>
    <row r="212" spans="1:29" x14ac:dyDescent="0.25">
      <c r="A212" s="249" t="str">
        <f t="shared" ref="A212:B218" si="223">A211</f>
        <v>Don't</v>
      </c>
      <c r="B212" s="314" t="str">
        <f>B211</f>
        <v>Other Countries</v>
      </c>
      <c r="D212" t="str">
        <f t="shared" si="222"/>
        <v>IMP</v>
      </c>
      <c r="E212" s="315" t="s">
        <v>681</v>
      </c>
      <c r="F212" s="337">
        <f>'Imp-Other-Autre'!E$104</f>
        <v>0</v>
      </c>
      <c r="G212" s="243">
        <f>'Imp-Other-Autre'!F$104</f>
        <v>0</v>
      </c>
      <c r="H212" s="243">
        <f>'Imp-Other-Autre'!G$104</f>
        <v>0</v>
      </c>
      <c r="I212" s="243">
        <f>'Imp-Other-Autre'!H$104</f>
        <v>0</v>
      </c>
      <c r="J212" s="243">
        <f>'Imp-Other-Autre'!I$104</f>
        <v>0</v>
      </c>
      <c r="K212" s="243">
        <f>'Imp-Other-Autre'!J$104</f>
        <v>0</v>
      </c>
      <c r="L212" s="243">
        <f>'Imp-Other-Autre'!K$104</f>
        <v>0</v>
      </c>
      <c r="M212" s="243">
        <f>'Imp-Other-Autre'!L$104</f>
        <v>0</v>
      </c>
      <c r="N212" s="337">
        <f>'Imp-Other-Autre'!E$105/1000</f>
        <v>0</v>
      </c>
      <c r="O212" s="243">
        <f>'Imp-Other-Autre'!F$105/1000</f>
        <v>0</v>
      </c>
      <c r="P212" s="243">
        <f>'Imp-Other-Autre'!G$105/1000</f>
        <v>0</v>
      </c>
      <c r="Q212" s="243">
        <f>'Imp-Other-Autre'!H$105/1000</f>
        <v>0</v>
      </c>
      <c r="R212" s="243">
        <f>'Imp-Other-Autre'!I$105/1000</f>
        <v>0</v>
      </c>
      <c r="S212" s="243">
        <f>'Imp-Other-Autre'!J$105/1000</f>
        <v>0</v>
      </c>
      <c r="T212" s="243">
        <f>'Imp-Other-Autre'!K$105/1000</f>
        <v>0</v>
      </c>
      <c r="U212" s="243">
        <f>'Imp-Other-Autre'!L$105/1000</f>
        <v>0</v>
      </c>
      <c r="V212" s="338">
        <f t="shared" si="207"/>
        <v>0</v>
      </c>
      <c r="W212" s="339">
        <f t="shared" si="207"/>
        <v>0</v>
      </c>
      <c r="X212" s="339">
        <f t="shared" si="207"/>
        <v>0</v>
      </c>
      <c r="Y212" s="339">
        <f t="shared" si="207"/>
        <v>0</v>
      </c>
      <c r="Z212" s="339">
        <f t="shared" si="207"/>
        <v>0</v>
      </c>
      <c r="AA212" s="339">
        <f t="shared" si="207"/>
        <v>0</v>
      </c>
      <c r="AB212" s="339">
        <f t="shared" si="207"/>
        <v>0</v>
      </c>
      <c r="AC212" s="340">
        <f t="shared" si="208"/>
        <v>0</v>
      </c>
    </row>
    <row r="213" spans="1:29" x14ac:dyDescent="0.25">
      <c r="A213" s="249" t="str">
        <f t="shared" si="223"/>
        <v>Don't</v>
      </c>
      <c r="B213" s="314" t="str">
        <f>B212</f>
        <v>Other Countries</v>
      </c>
      <c r="D213" t="str">
        <f t="shared" si="222"/>
        <v>IMP</v>
      </c>
      <c r="E213" s="315" t="s">
        <v>682</v>
      </c>
      <c r="F213" s="337">
        <f>'Imp-Other-Autre'!E$109</f>
        <v>0</v>
      </c>
      <c r="G213" s="243">
        <f>'Imp-Other-Autre'!F$109</f>
        <v>0</v>
      </c>
      <c r="H213" s="243">
        <f>'Imp-Other-Autre'!G$109</f>
        <v>0</v>
      </c>
      <c r="I213" s="243">
        <f>'Imp-Other-Autre'!H$109</f>
        <v>0</v>
      </c>
      <c r="J213" s="243">
        <f>'Imp-Other-Autre'!I$109</f>
        <v>0</v>
      </c>
      <c r="K213" s="243">
        <f>'Imp-Other-Autre'!J$109</f>
        <v>0</v>
      </c>
      <c r="L213" s="243">
        <f>'Imp-Other-Autre'!K$109</f>
        <v>0</v>
      </c>
      <c r="M213" s="243">
        <f>'Imp-Other-Autre'!L$109</f>
        <v>0</v>
      </c>
      <c r="N213" s="337">
        <f>'Imp-Other-Autre'!E$110/1000</f>
        <v>0</v>
      </c>
      <c r="O213" s="243">
        <f>'Imp-Other-Autre'!F$110/1000</f>
        <v>0</v>
      </c>
      <c r="P213" s="243">
        <f>'Imp-Other-Autre'!G$110/1000</f>
        <v>0</v>
      </c>
      <c r="Q213" s="243">
        <f>'Imp-Other-Autre'!H$110/1000</f>
        <v>0</v>
      </c>
      <c r="R213" s="243">
        <f>'Imp-Other-Autre'!I$110/1000</f>
        <v>0</v>
      </c>
      <c r="S213" s="243">
        <f>'Imp-Other-Autre'!J$110/1000</f>
        <v>0</v>
      </c>
      <c r="T213" s="243">
        <f>'Imp-Other-Autre'!K$110/1000</f>
        <v>0</v>
      </c>
      <c r="U213" s="243">
        <f>'Imp-Other-Autre'!L$110/1000</f>
        <v>0</v>
      </c>
      <c r="V213" s="338">
        <f t="shared" si="207"/>
        <v>0</v>
      </c>
      <c r="W213" s="339">
        <f t="shared" si="207"/>
        <v>0</v>
      </c>
      <c r="X213" s="339">
        <f t="shared" si="207"/>
        <v>0</v>
      </c>
      <c r="Y213" s="339">
        <f t="shared" si="207"/>
        <v>0</v>
      </c>
      <c r="Z213" s="339">
        <f t="shared" si="207"/>
        <v>0</v>
      </c>
      <c r="AA213" s="339">
        <f t="shared" si="207"/>
        <v>0</v>
      </c>
      <c r="AB213" s="339">
        <f t="shared" si="207"/>
        <v>0</v>
      </c>
      <c r="AC213" s="340">
        <f t="shared" si="208"/>
        <v>0</v>
      </c>
    </row>
    <row r="214" spans="1:29" x14ac:dyDescent="0.25">
      <c r="A214" s="249" t="str">
        <f t="shared" si="223"/>
        <v>Don't</v>
      </c>
      <c r="B214" s="314" t="str">
        <f>B213</f>
        <v>Other Countries</v>
      </c>
      <c r="D214" t="str">
        <f t="shared" si="222"/>
        <v>IMP</v>
      </c>
      <c r="E214" s="315" t="s">
        <v>683</v>
      </c>
      <c r="F214" s="337">
        <f>'Imp-Other-Autre'!E$114</f>
        <v>0</v>
      </c>
      <c r="G214" s="243">
        <f>'Imp-Other-Autre'!F$114</f>
        <v>0</v>
      </c>
      <c r="H214" s="243">
        <f>'Imp-Other-Autre'!G$114</f>
        <v>0</v>
      </c>
      <c r="I214" s="243">
        <f>'Imp-Other-Autre'!H$114</f>
        <v>0</v>
      </c>
      <c r="J214" s="243">
        <f>'Imp-Other-Autre'!I$114</f>
        <v>0</v>
      </c>
      <c r="K214" s="243">
        <f>'Imp-Other-Autre'!J$114</f>
        <v>0</v>
      </c>
      <c r="L214" s="243">
        <f>'Imp-Other-Autre'!K$114</f>
        <v>0</v>
      </c>
      <c r="M214" s="243">
        <f>'Imp-Other-Autre'!L$114</f>
        <v>0</v>
      </c>
      <c r="N214" s="337">
        <f>'Imp-Other-Autre'!E$115/1000</f>
        <v>0</v>
      </c>
      <c r="O214" s="243">
        <f>'Imp-Other-Autre'!F$115/1000</f>
        <v>0</v>
      </c>
      <c r="P214" s="243">
        <f>'Imp-Other-Autre'!G$115/1000</f>
        <v>0</v>
      </c>
      <c r="Q214" s="243">
        <f>'Imp-Other-Autre'!H$115/1000</f>
        <v>0</v>
      </c>
      <c r="R214" s="243">
        <f>'Imp-Other-Autre'!I$115/1000</f>
        <v>0</v>
      </c>
      <c r="S214" s="243">
        <f>'Imp-Other-Autre'!J$115/1000</f>
        <v>0</v>
      </c>
      <c r="T214" s="243">
        <f>'Imp-Other-Autre'!K$115/1000</f>
        <v>0</v>
      </c>
      <c r="U214" s="243">
        <f>'Imp-Other-Autre'!L$115/1000</f>
        <v>0</v>
      </c>
      <c r="V214" s="338">
        <f t="shared" si="207"/>
        <v>0</v>
      </c>
      <c r="W214" s="339">
        <f t="shared" si="207"/>
        <v>0</v>
      </c>
      <c r="X214" s="339">
        <f t="shared" si="207"/>
        <v>0</v>
      </c>
      <c r="Y214" s="339">
        <f t="shared" si="207"/>
        <v>0</v>
      </c>
      <c r="Z214" s="339">
        <f t="shared" si="207"/>
        <v>0</v>
      </c>
      <c r="AA214" s="339">
        <f t="shared" si="207"/>
        <v>0</v>
      </c>
      <c r="AB214" s="339">
        <f t="shared" si="207"/>
        <v>0</v>
      </c>
      <c r="AC214" s="340">
        <f t="shared" si="208"/>
        <v>0</v>
      </c>
    </row>
    <row r="215" spans="1:29" x14ac:dyDescent="0.25">
      <c r="A215" s="249" t="str">
        <f t="shared" si="223"/>
        <v>Don't</v>
      </c>
      <c r="B215" s="314" t="str">
        <f t="shared" si="223"/>
        <v>Other Countries</v>
      </c>
      <c r="D215" t="str">
        <f t="shared" si="222"/>
        <v>IMP</v>
      </c>
      <c r="E215" s="315" t="s">
        <v>684</v>
      </c>
      <c r="F215" s="337">
        <f>'Imp-Other-Autre'!E$119</f>
        <v>0</v>
      </c>
      <c r="G215" s="243">
        <f>'Imp-Other-Autre'!F$119</f>
        <v>0</v>
      </c>
      <c r="H215" s="243">
        <f>'Imp-Other-Autre'!G$119</f>
        <v>0</v>
      </c>
      <c r="I215" s="243">
        <f>'Imp-Other-Autre'!H$119</f>
        <v>0</v>
      </c>
      <c r="J215" s="243">
        <f>'Imp-Other-Autre'!I$119</f>
        <v>0</v>
      </c>
      <c r="K215" s="243">
        <f>'Imp-Other-Autre'!J$119</f>
        <v>0</v>
      </c>
      <c r="L215" s="243">
        <f>'Imp-Other-Autre'!K$119</f>
        <v>0</v>
      </c>
      <c r="M215" s="243">
        <f>'Imp-Other-Autre'!L$119</f>
        <v>0</v>
      </c>
      <c r="N215" s="337">
        <f>'Imp-Other-Autre'!E$120/1000</f>
        <v>0</v>
      </c>
      <c r="O215" s="243">
        <f>'Imp-Other-Autre'!F$120/1000</f>
        <v>0</v>
      </c>
      <c r="P215" s="243">
        <f>'Imp-Other-Autre'!G$120/1000</f>
        <v>0</v>
      </c>
      <c r="Q215" s="243">
        <f>'Imp-Other-Autre'!H$120/1000</f>
        <v>0</v>
      </c>
      <c r="R215" s="243">
        <f>'Imp-Other-Autre'!I$120/1000</f>
        <v>0</v>
      </c>
      <c r="S215" s="243">
        <f>'Imp-Other-Autre'!J$120/1000</f>
        <v>0</v>
      </c>
      <c r="T215" s="243">
        <f>'Imp-Other-Autre'!K$120/1000</f>
        <v>0</v>
      </c>
      <c r="U215" s="243">
        <f>'Imp-Other-Autre'!L$120/1000</f>
        <v>0</v>
      </c>
      <c r="V215" s="338">
        <f t="shared" si="207"/>
        <v>0</v>
      </c>
      <c r="W215" s="339">
        <f t="shared" si="207"/>
        <v>0</v>
      </c>
      <c r="X215" s="339">
        <f t="shared" si="207"/>
        <v>0</v>
      </c>
      <c r="Y215" s="339">
        <f t="shared" si="207"/>
        <v>0</v>
      </c>
      <c r="Z215" s="339">
        <f t="shared" si="207"/>
        <v>0</v>
      </c>
      <c r="AA215" s="339">
        <f t="shared" si="207"/>
        <v>0</v>
      </c>
      <c r="AB215" s="339">
        <f t="shared" si="207"/>
        <v>0</v>
      </c>
      <c r="AC215" s="340">
        <f t="shared" si="208"/>
        <v>0</v>
      </c>
    </row>
    <row r="216" spans="1:29" x14ac:dyDescent="0.25">
      <c r="A216" s="249" t="str">
        <f t="shared" si="223"/>
        <v>Don't</v>
      </c>
      <c r="B216" s="314" t="str">
        <f t="shared" si="223"/>
        <v>Other Countries</v>
      </c>
      <c r="D216" t="str">
        <f t="shared" si="222"/>
        <v>IMP</v>
      </c>
      <c r="E216" s="315" t="s">
        <v>685</v>
      </c>
      <c r="F216" s="337">
        <f>'Imp-Other-Autre'!E$124</f>
        <v>0</v>
      </c>
      <c r="G216" s="243">
        <f>'Imp-Other-Autre'!F$124</f>
        <v>0</v>
      </c>
      <c r="H216" s="243">
        <f>'Imp-Other-Autre'!G$124</f>
        <v>0</v>
      </c>
      <c r="I216" s="243">
        <f>'Imp-Other-Autre'!H$124</f>
        <v>0</v>
      </c>
      <c r="J216" s="243">
        <f>'Imp-Other-Autre'!I$124</f>
        <v>0</v>
      </c>
      <c r="K216" s="243">
        <f>'Imp-Other-Autre'!J$124</f>
        <v>0</v>
      </c>
      <c r="L216" s="243">
        <f>'Imp-Other-Autre'!K$124</f>
        <v>0</v>
      </c>
      <c r="M216" s="243">
        <f>'Imp-Other-Autre'!L$124</f>
        <v>0</v>
      </c>
      <c r="N216" s="337">
        <f>'Imp-Other-Autre'!E$125/1000</f>
        <v>0</v>
      </c>
      <c r="O216" s="243">
        <f>'Imp-Other-Autre'!F$125/1000</f>
        <v>0</v>
      </c>
      <c r="P216" s="243">
        <f>'Imp-Other-Autre'!G$125/1000</f>
        <v>0</v>
      </c>
      <c r="Q216" s="243">
        <f>'Imp-Other-Autre'!H$125/1000</f>
        <v>0</v>
      </c>
      <c r="R216" s="243">
        <f>'Imp-Other-Autre'!I$125/1000</f>
        <v>0</v>
      </c>
      <c r="S216" s="243">
        <f>'Imp-Other-Autre'!J$125/1000</f>
        <v>0</v>
      </c>
      <c r="T216" s="243">
        <f>'Imp-Other-Autre'!K$125/1000</f>
        <v>0</v>
      </c>
      <c r="U216" s="243">
        <f>'Imp-Other-Autre'!L$125/1000</f>
        <v>0</v>
      </c>
      <c r="V216" s="338">
        <f t="shared" si="207"/>
        <v>0</v>
      </c>
      <c r="W216" s="339">
        <f t="shared" si="207"/>
        <v>0</v>
      </c>
      <c r="X216" s="339">
        <f t="shared" si="207"/>
        <v>0</v>
      </c>
      <c r="Y216" s="339">
        <f t="shared" si="207"/>
        <v>0</v>
      </c>
      <c r="Z216" s="339">
        <f t="shared" si="207"/>
        <v>0</v>
      </c>
      <c r="AA216" s="339">
        <f t="shared" si="207"/>
        <v>0</v>
      </c>
      <c r="AB216" s="339">
        <f t="shared" si="207"/>
        <v>0</v>
      </c>
      <c r="AC216" s="340">
        <f t="shared" si="208"/>
        <v>0</v>
      </c>
    </row>
    <row r="217" spans="1:29" x14ac:dyDescent="0.25">
      <c r="A217" s="249" t="str">
        <f t="shared" si="223"/>
        <v>Don't</v>
      </c>
      <c r="B217" s="314" t="str">
        <f t="shared" si="223"/>
        <v>Other Countries</v>
      </c>
      <c r="D217" t="str">
        <f t="shared" si="222"/>
        <v>IMP</v>
      </c>
      <c r="E217" s="315" t="s">
        <v>686</v>
      </c>
      <c r="F217" s="337">
        <f>'Imp-Other-Autre'!E$129</f>
        <v>0</v>
      </c>
      <c r="G217" s="243">
        <f>'Imp-Other-Autre'!F$129</f>
        <v>0</v>
      </c>
      <c r="H217" s="243">
        <f>'Imp-Other-Autre'!G$129</f>
        <v>0</v>
      </c>
      <c r="I217" s="243">
        <f>'Imp-Other-Autre'!H$129</f>
        <v>0</v>
      </c>
      <c r="J217" s="243">
        <f>'Imp-Other-Autre'!I$129</f>
        <v>0</v>
      </c>
      <c r="K217" s="243">
        <f>'Imp-Other-Autre'!J$129</f>
        <v>0</v>
      </c>
      <c r="L217" s="243">
        <f>'Imp-Other-Autre'!K$129</f>
        <v>0</v>
      </c>
      <c r="M217" s="243">
        <f>'Imp-Other-Autre'!L$129</f>
        <v>0</v>
      </c>
      <c r="N217" s="337">
        <f>'Imp-Other-Autre'!E$130/1000</f>
        <v>0</v>
      </c>
      <c r="O217" s="243">
        <f>'Imp-Other-Autre'!F$130/1000</f>
        <v>0</v>
      </c>
      <c r="P217" s="243">
        <f>'Imp-Other-Autre'!G$130/1000</f>
        <v>0</v>
      </c>
      <c r="Q217" s="243">
        <f>'Imp-Other-Autre'!H$130/1000</f>
        <v>0</v>
      </c>
      <c r="R217" s="243">
        <f>'Imp-Other-Autre'!I$130/1000</f>
        <v>0</v>
      </c>
      <c r="S217" s="243">
        <f>'Imp-Other-Autre'!J$130/1000</f>
        <v>0</v>
      </c>
      <c r="T217" s="243">
        <f>'Imp-Other-Autre'!K$130/1000</f>
        <v>0</v>
      </c>
      <c r="U217" s="243">
        <f>'Imp-Other-Autre'!L$130/1000</f>
        <v>0</v>
      </c>
      <c r="V217" s="338">
        <f t="shared" si="207"/>
        <v>0</v>
      </c>
      <c r="W217" s="339">
        <f t="shared" si="207"/>
        <v>0</v>
      </c>
      <c r="X217" s="339">
        <f t="shared" si="207"/>
        <v>0</v>
      </c>
      <c r="Y217" s="339">
        <f t="shared" si="207"/>
        <v>0</v>
      </c>
      <c r="Z217" s="339">
        <f t="shared" si="207"/>
        <v>0</v>
      </c>
      <c r="AA217" s="339">
        <f t="shared" si="207"/>
        <v>0</v>
      </c>
      <c r="AB217" s="339">
        <f t="shared" si="207"/>
        <v>0</v>
      </c>
      <c r="AC217" s="340">
        <f t="shared" si="208"/>
        <v>0</v>
      </c>
    </row>
    <row r="218" spans="1:29" x14ac:dyDescent="0.25">
      <c r="A218" s="249" t="str">
        <f t="shared" si="223"/>
        <v>Don't</v>
      </c>
      <c r="B218" s="314" t="str">
        <f t="shared" si="223"/>
        <v>Other Countries</v>
      </c>
      <c r="D218" t="str">
        <f t="shared" si="222"/>
        <v>IMP</v>
      </c>
      <c r="E218" s="315" t="s">
        <v>687</v>
      </c>
      <c r="F218" s="337">
        <f>'Imp-Other-Autre'!E$134</f>
        <v>0</v>
      </c>
      <c r="G218" s="243">
        <f>'Imp-Other-Autre'!F$134</f>
        <v>0</v>
      </c>
      <c r="H218" s="243">
        <f>'Imp-Other-Autre'!G$134</f>
        <v>0</v>
      </c>
      <c r="I218" s="243">
        <f>'Imp-Other-Autre'!H$134</f>
        <v>0</v>
      </c>
      <c r="J218" s="243">
        <f>'Imp-Other-Autre'!I$134</f>
        <v>0</v>
      </c>
      <c r="K218" s="243">
        <f>'Imp-Other-Autre'!J$134</f>
        <v>0</v>
      </c>
      <c r="L218" s="243">
        <f>'Imp-Other-Autre'!K$134</f>
        <v>0</v>
      </c>
      <c r="M218" s="243">
        <f>'Imp-Other-Autre'!L$134</f>
        <v>0</v>
      </c>
      <c r="N218" s="337">
        <f>'Imp-Other-Autre'!E$135/1000</f>
        <v>0</v>
      </c>
      <c r="O218" s="243">
        <f>'Imp-Other-Autre'!F$135/1000</f>
        <v>0</v>
      </c>
      <c r="P218" s="243">
        <f>'Imp-Other-Autre'!G$135/1000</f>
        <v>0</v>
      </c>
      <c r="Q218" s="243">
        <f>'Imp-Other-Autre'!H$135/1000</f>
        <v>0</v>
      </c>
      <c r="R218" s="243">
        <f>'Imp-Other-Autre'!I$135/1000</f>
        <v>0</v>
      </c>
      <c r="S218" s="243">
        <f>'Imp-Other-Autre'!J$135/1000</f>
        <v>0</v>
      </c>
      <c r="T218" s="243">
        <f>'Imp-Other-Autre'!K$135/1000</f>
        <v>0</v>
      </c>
      <c r="U218" s="243">
        <f>'Imp-Other-Autre'!L$135/1000</f>
        <v>0</v>
      </c>
      <c r="V218" s="338">
        <f t="shared" si="207"/>
        <v>0</v>
      </c>
      <c r="W218" s="339">
        <f t="shared" si="207"/>
        <v>0</v>
      </c>
      <c r="X218" s="339">
        <f t="shared" si="207"/>
        <v>0</v>
      </c>
      <c r="Y218" s="339">
        <f t="shared" si="207"/>
        <v>0</v>
      </c>
      <c r="Z218" s="339">
        <f t="shared" si="207"/>
        <v>0</v>
      </c>
      <c r="AA218" s="339">
        <f t="shared" si="207"/>
        <v>0</v>
      </c>
      <c r="AB218" s="339">
        <f t="shared" si="207"/>
        <v>0</v>
      </c>
      <c r="AC218" s="340">
        <f t="shared" si="208"/>
        <v>0</v>
      </c>
    </row>
    <row r="219" spans="1:29" x14ac:dyDescent="0.25">
      <c r="A219" s="249" t="str">
        <f t="shared" ref="A219:B219" si="224">A218</f>
        <v>Don't</v>
      </c>
      <c r="B219" s="314" t="str">
        <f t="shared" si="224"/>
        <v>Other Countries</v>
      </c>
      <c r="D219" t="s">
        <v>688</v>
      </c>
      <c r="E219" s="315" t="str">
        <f t="shared" ref="E219:E227" si="225">E210</f>
        <v>BMP 1</v>
      </c>
      <c r="F219" s="337">
        <f>'Imp-Other-Autre'!E$161</f>
        <v>0</v>
      </c>
      <c r="G219" s="243">
        <f>'Imp-Other-Autre'!F$161</f>
        <v>0</v>
      </c>
      <c r="H219" s="243">
        <f>'Imp-Other-Autre'!G$161</f>
        <v>0</v>
      </c>
      <c r="I219" s="243">
        <f>'Imp-Other-Autre'!H$161</f>
        <v>0</v>
      </c>
      <c r="J219" s="243">
        <f>'Imp-Other-Autre'!I$161</f>
        <v>0</v>
      </c>
      <c r="K219" s="243">
        <f>'Imp-Other-Autre'!J$161</f>
        <v>0</v>
      </c>
      <c r="L219" s="243">
        <f>'Imp-Other-Autre'!K$161</f>
        <v>0</v>
      </c>
      <c r="M219" s="243">
        <f>'Imp-Other-Autre'!L$161</f>
        <v>0</v>
      </c>
      <c r="N219" s="337">
        <f>'Imp-Other-Autre'!E$162/1000</f>
        <v>0</v>
      </c>
      <c r="O219" s="243">
        <f>'Imp-Other-Autre'!F$162/1000</f>
        <v>0</v>
      </c>
      <c r="P219" s="243">
        <f>'Imp-Other-Autre'!G$162/1000</f>
        <v>0</v>
      </c>
      <c r="Q219" s="243">
        <f>'Imp-Other-Autre'!H$162/1000</f>
        <v>0</v>
      </c>
      <c r="R219" s="243">
        <f>'Imp-Other-Autre'!I$162/1000</f>
        <v>0</v>
      </c>
      <c r="S219" s="243">
        <f>'Imp-Other-Autre'!J$162/1000</f>
        <v>0</v>
      </c>
      <c r="T219" s="243">
        <f>'Imp-Other-Autre'!K$162/1000</f>
        <v>0</v>
      </c>
      <c r="U219" s="243">
        <f>'Imp-Other-Autre'!L$162/1000</f>
        <v>0</v>
      </c>
      <c r="V219" s="338">
        <f t="shared" si="207"/>
        <v>0</v>
      </c>
      <c r="W219" s="339">
        <f t="shared" si="207"/>
        <v>0</v>
      </c>
      <c r="X219" s="339">
        <f t="shared" si="207"/>
        <v>0</v>
      </c>
      <c r="Y219" s="339">
        <f t="shared" si="207"/>
        <v>0</v>
      </c>
      <c r="Z219" s="339">
        <f t="shared" si="207"/>
        <v>0</v>
      </c>
      <c r="AA219" s="339">
        <f t="shared" si="207"/>
        <v>0</v>
      </c>
      <c r="AB219" s="339">
        <f t="shared" si="207"/>
        <v>0</v>
      </c>
      <c r="AC219" s="340">
        <f t="shared" si="208"/>
        <v>0</v>
      </c>
    </row>
    <row r="220" spans="1:29" x14ac:dyDescent="0.25">
      <c r="A220" s="249" t="str">
        <f t="shared" ref="A220:B220" si="226">A219</f>
        <v>Don't</v>
      </c>
      <c r="B220" s="314" t="str">
        <f t="shared" si="226"/>
        <v>Other Countries</v>
      </c>
      <c r="D220" t="s">
        <v>688</v>
      </c>
      <c r="E220" s="315" t="str">
        <f t="shared" si="225"/>
        <v>BMP 2</v>
      </c>
      <c r="F220" s="337">
        <f>'Imp-Other-Autre'!E$166</f>
        <v>0</v>
      </c>
      <c r="G220" s="243">
        <f>'Imp-Other-Autre'!F$166</f>
        <v>0</v>
      </c>
      <c r="H220" s="243">
        <f>'Imp-Other-Autre'!G$166</f>
        <v>0</v>
      </c>
      <c r="I220" s="243">
        <f>'Imp-Other-Autre'!H$166</f>
        <v>0</v>
      </c>
      <c r="J220" s="243">
        <f>'Imp-Other-Autre'!I$166</f>
        <v>0</v>
      </c>
      <c r="K220" s="243">
        <f>'Imp-Other-Autre'!J$166</f>
        <v>0</v>
      </c>
      <c r="L220" s="243">
        <f>'Imp-Other-Autre'!K$166</f>
        <v>0</v>
      </c>
      <c r="M220" s="243">
        <f>'Imp-Other-Autre'!L$166</f>
        <v>0</v>
      </c>
      <c r="N220" s="337">
        <f>'Imp-Other-Autre'!E$167/1000</f>
        <v>0</v>
      </c>
      <c r="O220" s="243">
        <f>'Imp-Other-Autre'!F$167/1000</f>
        <v>0</v>
      </c>
      <c r="P220" s="243">
        <f>'Imp-Other-Autre'!G$167/1000</f>
        <v>0</v>
      </c>
      <c r="Q220" s="243">
        <f>'Imp-Other-Autre'!H$167/1000</f>
        <v>0</v>
      </c>
      <c r="R220" s="243">
        <f>'Imp-Other-Autre'!I$167/1000</f>
        <v>0</v>
      </c>
      <c r="S220" s="243">
        <f>'Imp-Other-Autre'!J$167/1000</f>
        <v>0</v>
      </c>
      <c r="T220" s="243">
        <f>'Imp-Other-Autre'!K$167/1000</f>
        <v>0</v>
      </c>
      <c r="U220" s="243">
        <f>'Imp-Other-Autre'!L$167/1000</f>
        <v>0</v>
      </c>
      <c r="V220" s="338">
        <f t="shared" si="207"/>
        <v>0</v>
      </c>
      <c r="W220" s="339">
        <f t="shared" si="207"/>
        <v>0</v>
      </c>
      <c r="X220" s="339">
        <f t="shared" si="207"/>
        <v>0</v>
      </c>
      <c r="Y220" s="339">
        <f t="shared" si="207"/>
        <v>0</v>
      </c>
      <c r="Z220" s="339">
        <f t="shared" si="207"/>
        <v>0</v>
      </c>
      <c r="AA220" s="339">
        <f t="shared" si="207"/>
        <v>0</v>
      </c>
      <c r="AB220" s="339">
        <f t="shared" si="207"/>
        <v>0</v>
      </c>
      <c r="AC220" s="340">
        <f t="shared" si="208"/>
        <v>0</v>
      </c>
    </row>
    <row r="221" spans="1:29" x14ac:dyDescent="0.25">
      <c r="A221" s="249" t="str">
        <f t="shared" ref="A221:B221" si="227">A220</f>
        <v>Don't</v>
      </c>
      <c r="B221" s="314" t="str">
        <f t="shared" si="227"/>
        <v>Other Countries</v>
      </c>
      <c r="D221" t="s">
        <v>688</v>
      </c>
      <c r="E221" s="315" t="str">
        <f t="shared" si="225"/>
        <v>BMP 3</v>
      </c>
      <c r="F221" s="337">
        <f>'Imp-Other-Autre'!E$171</f>
        <v>0</v>
      </c>
      <c r="G221" s="243">
        <f>'Imp-Other-Autre'!F$171</f>
        <v>0</v>
      </c>
      <c r="H221" s="243">
        <f>'Imp-Other-Autre'!G$171</f>
        <v>0</v>
      </c>
      <c r="I221" s="243">
        <f>'Imp-Other-Autre'!H$171</f>
        <v>0</v>
      </c>
      <c r="J221" s="243">
        <f>'Imp-Other-Autre'!I$171</f>
        <v>0</v>
      </c>
      <c r="K221" s="243">
        <f>'Imp-Other-Autre'!J$171</f>
        <v>0</v>
      </c>
      <c r="L221" s="243">
        <f>'Imp-Other-Autre'!K$171</f>
        <v>0</v>
      </c>
      <c r="M221" s="243">
        <f>'Imp-Other-Autre'!L$171</f>
        <v>0</v>
      </c>
      <c r="N221" s="337">
        <f>'Imp-Other-Autre'!E$172/1000</f>
        <v>0</v>
      </c>
      <c r="O221" s="243">
        <f>'Imp-Other-Autre'!F$172/1000</f>
        <v>0</v>
      </c>
      <c r="P221" s="243">
        <f>'Imp-Other-Autre'!G$172/1000</f>
        <v>0</v>
      </c>
      <c r="Q221" s="243">
        <f>'Imp-Other-Autre'!H$172/1000</f>
        <v>0</v>
      </c>
      <c r="R221" s="243">
        <f>'Imp-Other-Autre'!I$172/1000</f>
        <v>0</v>
      </c>
      <c r="S221" s="243">
        <f>'Imp-Other-Autre'!J$172/1000</f>
        <v>0</v>
      </c>
      <c r="T221" s="243">
        <f>'Imp-Other-Autre'!K$172/1000</f>
        <v>0</v>
      </c>
      <c r="U221" s="243">
        <f>'Imp-Other-Autre'!L$172/1000</f>
        <v>0</v>
      </c>
      <c r="V221" s="338">
        <f t="shared" si="207"/>
        <v>0</v>
      </c>
      <c r="W221" s="339">
        <f t="shared" si="207"/>
        <v>0</v>
      </c>
      <c r="X221" s="339">
        <f t="shared" si="207"/>
        <v>0</v>
      </c>
      <c r="Y221" s="339">
        <f t="shared" si="207"/>
        <v>0</v>
      </c>
      <c r="Z221" s="339">
        <f t="shared" si="207"/>
        <v>0</v>
      </c>
      <c r="AA221" s="339">
        <f t="shared" si="207"/>
        <v>0</v>
      </c>
      <c r="AB221" s="339">
        <f t="shared" si="207"/>
        <v>0</v>
      </c>
      <c r="AC221" s="340">
        <f t="shared" si="208"/>
        <v>0</v>
      </c>
    </row>
    <row r="222" spans="1:29" x14ac:dyDescent="0.25">
      <c r="A222" s="249" t="str">
        <f t="shared" ref="A222:B222" si="228">A221</f>
        <v>Don't</v>
      </c>
      <c r="B222" s="314" t="str">
        <f t="shared" si="228"/>
        <v>Other Countries</v>
      </c>
      <c r="D222" t="s">
        <v>688</v>
      </c>
      <c r="E222" s="315" t="str">
        <f t="shared" si="225"/>
        <v>BMP 4</v>
      </c>
      <c r="F222" s="337">
        <f>'Imp-Other-Autre'!E$176</f>
        <v>0</v>
      </c>
      <c r="G222" s="243">
        <f>'Imp-Other-Autre'!F$176</f>
        <v>0</v>
      </c>
      <c r="H222" s="243">
        <f>'Imp-Other-Autre'!G$176</f>
        <v>0</v>
      </c>
      <c r="I222" s="243">
        <f>'Imp-Other-Autre'!H$176</f>
        <v>0</v>
      </c>
      <c r="J222" s="243">
        <f>'Imp-Other-Autre'!I$176</f>
        <v>0</v>
      </c>
      <c r="K222" s="243">
        <f>'Imp-Other-Autre'!J$176</f>
        <v>0</v>
      </c>
      <c r="L222" s="243">
        <f>'Imp-Other-Autre'!K$176</f>
        <v>0</v>
      </c>
      <c r="M222" s="243">
        <f>'Imp-Other-Autre'!L$176</f>
        <v>0</v>
      </c>
      <c r="N222" s="337">
        <f>'Imp-Other-Autre'!E$177/1000</f>
        <v>0</v>
      </c>
      <c r="O222" s="243">
        <f>'Imp-Other-Autre'!F$177/1000</f>
        <v>0</v>
      </c>
      <c r="P222" s="243">
        <f>'Imp-Other-Autre'!G$177/1000</f>
        <v>0</v>
      </c>
      <c r="Q222" s="243">
        <f>'Imp-Other-Autre'!H$177/1000</f>
        <v>0</v>
      </c>
      <c r="R222" s="243">
        <f>'Imp-Other-Autre'!I$177/1000</f>
        <v>0</v>
      </c>
      <c r="S222" s="243">
        <f>'Imp-Other-Autre'!J$177/1000</f>
        <v>0</v>
      </c>
      <c r="T222" s="243">
        <f>'Imp-Other-Autre'!K$177/1000</f>
        <v>0</v>
      </c>
      <c r="U222" s="243">
        <f>'Imp-Other-Autre'!L$177/1000</f>
        <v>0</v>
      </c>
      <c r="V222" s="338">
        <f t="shared" si="207"/>
        <v>0</v>
      </c>
      <c r="W222" s="339">
        <f t="shared" si="207"/>
        <v>0</v>
      </c>
      <c r="X222" s="339">
        <f t="shared" si="207"/>
        <v>0</v>
      </c>
      <c r="Y222" s="339">
        <f t="shared" si="207"/>
        <v>0</v>
      </c>
      <c r="Z222" s="339">
        <f t="shared" si="207"/>
        <v>0</v>
      </c>
      <c r="AA222" s="339">
        <f t="shared" si="207"/>
        <v>0</v>
      </c>
      <c r="AB222" s="339">
        <f t="shared" si="207"/>
        <v>0</v>
      </c>
      <c r="AC222" s="340">
        <f t="shared" si="208"/>
        <v>0</v>
      </c>
    </row>
    <row r="223" spans="1:29" x14ac:dyDescent="0.25">
      <c r="A223" s="249" t="str">
        <f t="shared" ref="A223:B223" si="229">A222</f>
        <v>Don't</v>
      </c>
      <c r="B223" s="314" t="str">
        <f t="shared" si="229"/>
        <v>Other Countries</v>
      </c>
      <c r="D223" t="s">
        <v>688</v>
      </c>
      <c r="E223" s="315" t="str">
        <f t="shared" si="225"/>
        <v>BMP 5</v>
      </c>
      <c r="F223" s="337">
        <f>'Imp-Other-Autre'!E$181</f>
        <v>0</v>
      </c>
      <c r="G223" s="243">
        <f>'Imp-Other-Autre'!F$181</f>
        <v>0</v>
      </c>
      <c r="H223" s="243">
        <f>'Imp-Other-Autre'!G$181</f>
        <v>0</v>
      </c>
      <c r="I223" s="243">
        <f>'Imp-Other-Autre'!H$181</f>
        <v>0</v>
      </c>
      <c r="J223" s="243">
        <f>'Imp-Other-Autre'!I$181</f>
        <v>0</v>
      </c>
      <c r="K223" s="243">
        <f>'Imp-Other-Autre'!J$181</f>
        <v>0</v>
      </c>
      <c r="L223" s="243">
        <f>'Imp-Other-Autre'!K$181</f>
        <v>0</v>
      </c>
      <c r="M223" s="243">
        <f>'Imp-Other-Autre'!L$181</f>
        <v>0</v>
      </c>
      <c r="N223" s="337">
        <f>'Imp-Other-Autre'!E$182/1000</f>
        <v>0</v>
      </c>
      <c r="O223" s="243">
        <f>'Imp-Other-Autre'!F$182/1000</f>
        <v>0</v>
      </c>
      <c r="P223" s="243">
        <f>'Imp-Other-Autre'!G$182/1000</f>
        <v>0</v>
      </c>
      <c r="Q223" s="243">
        <f>'Imp-Other-Autre'!H$182/1000</f>
        <v>0</v>
      </c>
      <c r="R223" s="243">
        <f>'Imp-Other-Autre'!I$182/1000</f>
        <v>0</v>
      </c>
      <c r="S223" s="243">
        <f>'Imp-Other-Autre'!J$182/1000</f>
        <v>0</v>
      </c>
      <c r="T223" s="243">
        <f>'Imp-Other-Autre'!K$182/1000</f>
        <v>0</v>
      </c>
      <c r="U223" s="243">
        <f>'Imp-Other-Autre'!L$182/1000</f>
        <v>0</v>
      </c>
      <c r="V223" s="338">
        <f t="shared" si="207"/>
        <v>0</v>
      </c>
      <c r="W223" s="339">
        <f t="shared" si="207"/>
        <v>0</v>
      </c>
      <c r="X223" s="339">
        <f t="shared" si="207"/>
        <v>0</v>
      </c>
      <c r="Y223" s="339">
        <f t="shared" ref="Y223:AB227" si="230">(IF(ISERROR(Q223/I223),0,Q223/I223))*1000</f>
        <v>0</v>
      </c>
      <c r="Z223" s="339">
        <f t="shared" si="230"/>
        <v>0</v>
      </c>
      <c r="AA223" s="339">
        <f t="shared" si="230"/>
        <v>0</v>
      </c>
      <c r="AB223" s="339">
        <f t="shared" si="230"/>
        <v>0</v>
      </c>
      <c r="AC223" s="340">
        <f t="shared" si="208"/>
        <v>0</v>
      </c>
    </row>
    <row r="224" spans="1:29" x14ac:dyDescent="0.25">
      <c r="A224" s="249" t="str">
        <f t="shared" ref="A224:B224" si="231">A223</f>
        <v>Don't</v>
      </c>
      <c r="B224" s="314" t="str">
        <f t="shared" si="231"/>
        <v>Other Countries</v>
      </c>
      <c r="D224" t="s">
        <v>688</v>
      </c>
      <c r="E224" s="315" t="str">
        <f t="shared" si="225"/>
        <v>BMP 6</v>
      </c>
      <c r="F224" s="337">
        <f>'Imp-Other-Autre'!E$186</f>
        <v>0</v>
      </c>
      <c r="G224" s="243">
        <f>'Imp-Other-Autre'!F$186</f>
        <v>0</v>
      </c>
      <c r="H224" s="243">
        <f>'Imp-Other-Autre'!G$186</f>
        <v>0</v>
      </c>
      <c r="I224" s="243">
        <f>'Imp-Other-Autre'!H$186</f>
        <v>0</v>
      </c>
      <c r="J224" s="243">
        <f>'Imp-Other-Autre'!I$186</f>
        <v>0</v>
      </c>
      <c r="K224" s="243">
        <f>'Imp-Other-Autre'!J$186</f>
        <v>0</v>
      </c>
      <c r="L224" s="243">
        <f>'Imp-Other-Autre'!K$186</f>
        <v>0</v>
      </c>
      <c r="M224" s="243">
        <f>'Imp-Other-Autre'!L$186</f>
        <v>0</v>
      </c>
      <c r="N224" s="337">
        <f>'Imp-Other-Autre'!E$187/1000</f>
        <v>0</v>
      </c>
      <c r="O224" s="243">
        <f>'Imp-Other-Autre'!F$187/1000</f>
        <v>0</v>
      </c>
      <c r="P224" s="243">
        <f>'Imp-Other-Autre'!G$187/1000</f>
        <v>0</v>
      </c>
      <c r="Q224" s="243">
        <f>'Imp-Other-Autre'!H$187/1000</f>
        <v>0</v>
      </c>
      <c r="R224" s="243">
        <f>'Imp-Other-Autre'!I$187/1000</f>
        <v>0</v>
      </c>
      <c r="S224" s="243">
        <f>'Imp-Other-Autre'!J$187/1000</f>
        <v>0</v>
      </c>
      <c r="T224" s="243">
        <f>'Imp-Other-Autre'!K$187/1000</f>
        <v>0</v>
      </c>
      <c r="U224" s="243">
        <f>'Imp-Other-Autre'!L$187/1000</f>
        <v>0</v>
      </c>
      <c r="V224" s="338">
        <f t="shared" ref="V224:X227" si="232">(IF(ISERROR(N224/F224),0,N224/F224))*1000</f>
        <v>0</v>
      </c>
      <c r="W224" s="339">
        <f t="shared" si="232"/>
        <v>0</v>
      </c>
      <c r="X224" s="339">
        <f t="shared" si="232"/>
        <v>0</v>
      </c>
      <c r="Y224" s="339">
        <f t="shared" si="230"/>
        <v>0</v>
      </c>
      <c r="Z224" s="339">
        <f t="shared" si="230"/>
        <v>0</v>
      </c>
      <c r="AA224" s="339">
        <f t="shared" si="230"/>
        <v>0</v>
      </c>
      <c r="AB224" s="339">
        <f t="shared" si="230"/>
        <v>0</v>
      </c>
      <c r="AC224" s="340">
        <f t="shared" si="208"/>
        <v>0</v>
      </c>
    </row>
    <row r="225" spans="1:29" x14ac:dyDescent="0.25">
      <c r="A225" s="249" t="str">
        <f t="shared" ref="A225:B225" si="233">A224</f>
        <v>Don't</v>
      </c>
      <c r="B225" s="314" t="str">
        <f t="shared" si="233"/>
        <v>Other Countries</v>
      </c>
      <c r="D225" t="s">
        <v>688</v>
      </c>
      <c r="E225" s="315" t="str">
        <f t="shared" si="225"/>
        <v>BMP 7</v>
      </c>
      <c r="F225" s="337">
        <f>'Imp-Other-Autre'!E$191</f>
        <v>0</v>
      </c>
      <c r="G225" s="243">
        <f>'Imp-Other-Autre'!F$191</f>
        <v>0</v>
      </c>
      <c r="H225" s="243">
        <f>'Imp-Other-Autre'!G$191</f>
        <v>0</v>
      </c>
      <c r="I225" s="243">
        <f>'Imp-Other-Autre'!H$191</f>
        <v>0</v>
      </c>
      <c r="J225" s="243">
        <f>'Imp-Other-Autre'!I$191</f>
        <v>0</v>
      </c>
      <c r="K225" s="243">
        <f>'Imp-Other-Autre'!J$191</f>
        <v>0</v>
      </c>
      <c r="L225" s="243">
        <f>'Imp-Other-Autre'!K$191</f>
        <v>0</v>
      </c>
      <c r="M225" s="243">
        <f>'Imp-Other-Autre'!L$191</f>
        <v>0</v>
      </c>
      <c r="N225" s="337">
        <f>'Imp-Other-Autre'!E$192/1000</f>
        <v>0</v>
      </c>
      <c r="O225" s="243">
        <f>'Imp-Other-Autre'!F$192/1000</f>
        <v>0</v>
      </c>
      <c r="P225" s="243">
        <f>'Imp-Other-Autre'!G$192/1000</f>
        <v>0</v>
      </c>
      <c r="Q225" s="243">
        <f>'Imp-Other-Autre'!H$192/1000</f>
        <v>0</v>
      </c>
      <c r="R225" s="243">
        <f>'Imp-Other-Autre'!I$192/1000</f>
        <v>0</v>
      </c>
      <c r="S225" s="243">
        <f>'Imp-Other-Autre'!J$192/1000</f>
        <v>0</v>
      </c>
      <c r="T225" s="243">
        <f>'Imp-Other-Autre'!K$192/1000</f>
        <v>0</v>
      </c>
      <c r="U225" s="243">
        <f>'Imp-Other-Autre'!L$192/1000</f>
        <v>0</v>
      </c>
      <c r="V225" s="338">
        <f t="shared" si="232"/>
        <v>0</v>
      </c>
      <c r="W225" s="339">
        <f t="shared" si="232"/>
        <v>0</v>
      </c>
      <c r="X225" s="339">
        <f t="shared" si="232"/>
        <v>0</v>
      </c>
      <c r="Y225" s="339">
        <f t="shared" si="230"/>
        <v>0</v>
      </c>
      <c r="Z225" s="339">
        <f t="shared" si="230"/>
        <v>0</v>
      </c>
      <c r="AA225" s="339">
        <f t="shared" si="230"/>
        <v>0</v>
      </c>
      <c r="AB225" s="339">
        <f t="shared" si="230"/>
        <v>0</v>
      </c>
      <c r="AC225" s="340">
        <f t="shared" si="208"/>
        <v>0</v>
      </c>
    </row>
    <row r="226" spans="1:29" x14ac:dyDescent="0.25">
      <c r="A226" s="249" t="str">
        <f t="shared" ref="A226:B226" si="234">A225</f>
        <v>Don't</v>
      </c>
      <c r="B226" s="314" t="str">
        <f t="shared" si="234"/>
        <v>Other Countries</v>
      </c>
      <c r="D226" t="s">
        <v>688</v>
      </c>
      <c r="E226" s="315" t="str">
        <f t="shared" si="225"/>
        <v>BMP 8</v>
      </c>
      <c r="F226" s="337">
        <f>'Imp-Other-Autre'!E$196</f>
        <v>0</v>
      </c>
      <c r="G226" s="243">
        <f>'Imp-Other-Autre'!F$196</f>
        <v>0</v>
      </c>
      <c r="H226" s="243">
        <f>'Imp-Other-Autre'!G$196</f>
        <v>0</v>
      </c>
      <c r="I226" s="243">
        <f>'Imp-Other-Autre'!H$196</f>
        <v>0</v>
      </c>
      <c r="J226" s="243">
        <f>'Imp-Other-Autre'!I$196</f>
        <v>0</v>
      </c>
      <c r="K226" s="243">
        <f>'Imp-Other-Autre'!J$196</f>
        <v>0</v>
      </c>
      <c r="L226" s="243">
        <f>'Imp-Other-Autre'!K$196</f>
        <v>0</v>
      </c>
      <c r="M226" s="243">
        <f>'Imp-Other-Autre'!L$196</f>
        <v>0</v>
      </c>
      <c r="N226" s="337">
        <f>'Imp-Other-Autre'!E$197/1000</f>
        <v>0</v>
      </c>
      <c r="O226" s="243">
        <f>'Imp-Other-Autre'!F$197/1000</f>
        <v>0</v>
      </c>
      <c r="P226" s="243">
        <f>'Imp-Other-Autre'!G$197/1000</f>
        <v>0</v>
      </c>
      <c r="Q226" s="243">
        <f>'Imp-Other-Autre'!H$197/1000</f>
        <v>0</v>
      </c>
      <c r="R226" s="243">
        <f>'Imp-Other-Autre'!I$197/1000</f>
        <v>0</v>
      </c>
      <c r="S226" s="243">
        <f>'Imp-Other-Autre'!J$197/1000</f>
        <v>0</v>
      </c>
      <c r="T226" s="243">
        <f>'Imp-Other-Autre'!K$197/1000</f>
        <v>0</v>
      </c>
      <c r="U226" s="243">
        <f>'Imp-Other-Autre'!L$197/1000</f>
        <v>0</v>
      </c>
      <c r="V226" s="338">
        <f t="shared" si="232"/>
        <v>0</v>
      </c>
      <c r="W226" s="339">
        <f t="shared" si="232"/>
        <v>0</v>
      </c>
      <c r="X226" s="339">
        <f t="shared" si="232"/>
        <v>0</v>
      </c>
      <c r="Y226" s="339">
        <f t="shared" si="230"/>
        <v>0</v>
      </c>
      <c r="Z226" s="339">
        <f t="shared" si="230"/>
        <v>0</v>
      </c>
      <c r="AA226" s="339">
        <f t="shared" si="230"/>
        <v>0</v>
      </c>
      <c r="AB226" s="339">
        <f t="shared" si="230"/>
        <v>0</v>
      </c>
      <c r="AC226" s="340">
        <f t="shared" si="208"/>
        <v>0</v>
      </c>
    </row>
    <row r="227" spans="1:29" x14ac:dyDescent="0.25">
      <c r="A227" s="249" t="str">
        <f t="shared" ref="A227:B227" si="235">A226</f>
        <v>Don't</v>
      </c>
      <c r="B227" s="314" t="str">
        <f t="shared" si="235"/>
        <v>Other Countries</v>
      </c>
      <c r="D227" t="s">
        <v>688</v>
      </c>
      <c r="E227" s="315" t="str">
        <f t="shared" si="225"/>
        <v>BMP 9</v>
      </c>
      <c r="F227" s="337">
        <f>'Imp-Other-Autre'!E$201</f>
        <v>0</v>
      </c>
      <c r="G227" s="243">
        <f>'Imp-Other-Autre'!F$201</f>
        <v>0</v>
      </c>
      <c r="H227" s="243">
        <f>'Imp-Other-Autre'!G$201</f>
        <v>0</v>
      </c>
      <c r="I227" s="243">
        <f>'Imp-Other-Autre'!H$201</f>
        <v>0</v>
      </c>
      <c r="J227" s="243">
        <f>'Imp-Other-Autre'!I$201</f>
        <v>0</v>
      </c>
      <c r="K227" s="243">
        <f>'Imp-Other-Autre'!J$201</f>
        <v>0</v>
      </c>
      <c r="L227" s="243">
        <f>'Imp-Other-Autre'!K$201</f>
        <v>0</v>
      </c>
      <c r="M227" s="243">
        <f>'Imp-Other-Autre'!L$201</f>
        <v>0</v>
      </c>
      <c r="N227" s="337">
        <f>'Imp-Other-Autre'!E$202/1000</f>
        <v>0</v>
      </c>
      <c r="O227" s="243">
        <f>'Imp-Other-Autre'!F$202/1000</f>
        <v>0</v>
      </c>
      <c r="P227" s="243">
        <f>'Imp-Other-Autre'!G$202/1000</f>
        <v>0</v>
      </c>
      <c r="Q227" s="243">
        <f>'Imp-Other-Autre'!H$202/1000</f>
        <v>0</v>
      </c>
      <c r="R227" s="243">
        <f>'Imp-Other-Autre'!I$202/1000</f>
        <v>0</v>
      </c>
      <c r="S227" s="243">
        <f>'Imp-Other-Autre'!J$202/1000</f>
        <v>0</v>
      </c>
      <c r="T227" s="243">
        <f>'Imp-Other-Autre'!K$202/1000</f>
        <v>0</v>
      </c>
      <c r="U227" s="243">
        <f>'Imp-Other-Autre'!L$202/1000</f>
        <v>0</v>
      </c>
      <c r="V227" s="338">
        <f t="shared" si="232"/>
        <v>0</v>
      </c>
      <c r="W227" s="339">
        <f t="shared" si="232"/>
        <v>0</v>
      </c>
      <c r="X227" s="339">
        <f t="shared" si="232"/>
        <v>0</v>
      </c>
      <c r="Y227" s="339">
        <f t="shared" si="230"/>
        <v>0</v>
      </c>
      <c r="Z227" s="339">
        <f t="shared" si="230"/>
        <v>0</v>
      </c>
      <c r="AA227" s="339">
        <f t="shared" si="230"/>
        <v>0</v>
      </c>
      <c r="AB227" s="339">
        <f t="shared" si="230"/>
        <v>0</v>
      </c>
      <c r="AC227" s="340">
        <f t="shared" si="208"/>
        <v>0</v>
      </c>
    </row>
    <row r="228" spans="1:29" x14ac:dyDescent="0.25">
      <c r="E228" s="314" t="s">
        <v>624</v>
      </c>
      <c r="F228" s="320">
        <f>SUMIF($D$12:$D$227,$D$12,F$12:F$227)</f>
        <v>0</v>
      </c>
      <c r="G228" s="320">
        <f t="shared" ref="G228:U228" si="236">SUMIF($D$12:$D$227,$D$12,G$12:G$227)</f>
        <v>0</v>
      </c>
      <c r="H228" s="320">
        <f t="shared" si="236"/>
        <v>0</v>
      </c>
      <c r="I228" s="320">
        <f t="shared" si="236"/>
        <v>0</v>
      </c>
      <c r="J228" s="320">
        <f t="shared" si="236"/>
        <v>0</v>
      </c>
      <c r="K228" s="320">
        <f t="shared" si="236"/>
        <v>0</v>
      </c>
      <c r="L228" s="320">
        <f t="shared" si="236"/>
        <v>0</v>
      </c>
      <c r="M228" s="320">
        <f t="shared" si="236"/>
        <v>0</v>
      </c>
      <c r="N228" s="320">
        <f t="shared" si="236"/>
        <v>0</v>
      </c>
      <c r="O228" s="320">
        <f t="shared" si="236"/>
        <v>0</v>
      </c>
      <c r="P228" s="320">
        <f t="shared" si="236"/>
        <v>0</v>
      </c>
      <c r="Q228" s="320">
        <f t="shared" si="236"/>
        <v>0</v>
      </c>
      <c r="R228" s="320">
        <f t="shared" si="236"/>
        <v>0</v>
      </c>
      <c r="S228" s="320">
        <f t="shared" si="236"/>
        <v>0</v>
      </c>
      <c r="T228" s="320">
        <f t="shared" si="236"/>
        <v>0</v>
      </c>
      <c r="U228" s="321">
        <f t="shared" si="236"/>
        <v>0</v>
      </c>
    </row>
    <row r="229" spans="1:29" x14ac:dyDescent="0.25">
      <c r="E229" s="314"/>
      <c r="F229" s="320">
        <f t="shared" ref="F229:U229" si="237">SUMIF($D$12:$D$227,$D$21,F$12:F$227)</f>
        <v>0</v>
      </c>
      <c r="G229" s="320">
        <f t="shared" si="237"/>
        <v>0</v>
      </c>
      <c r="H229" s="320">
        <f t="shared" si="237"/>
        <v>0</v>
      </c>
      <c r="I229" s="320">
        <f t="shared" si="237"/>
        <v>0</v>
      </c>
      <c r="J229" s="320">
        <f t="shared" si="237"/>
        <v>0</v>
      </c>
      <c r="K229" s="320">
        <f t="shared" si="237"/>
        <v>0</v>
      </c>
      <c r="L229" s="320">
        <f t="shared" si="237"/>
        <v>0</v>
      </c>
      <c r="M229" s="320">
        <f t="shared" si="237"/>
        <v>0</v>
      </c>
      <c r="N229" s="320">
        <f t="shared" si="237"/>
        <v>0</v>
      </c>
      <c r="O229" s="320">
        <f t="shared" si="237"/>
        <v>0</v>
      </c>
      <c r="P229" s="320">
        <f t="shared" si="237"/>
        <v>0</v>
      </c>
      <c r="Q229" s="320">
        <f t="shared" si="237"/>
        <v>0</v>
      </c>
      <c r="R229" s="320">
        <f t="shared" si="237"/>
        <v>0</v>
      </c>
      <c r="S229" s="320">
        <f t="shared" si="237"/>
        <v>0</v>
      </c>
      <c r="T229" s="320">
        <f t="shared" si="237"/>
        <v>0</v>
      </c>
      <c r="U229" s="321">
        <f t="shared" si="237"/>
        <v>0</v>
      </c>
    </row>
    <row r="230" spans="1:29" x14ac:dyDescent="0.25">
      <c r="E230" s="314"/>
      <c r="F230" s="320">
        <f>SUM(Begin:End!E$94,Begin:End!E$99,Begin:End!E$104,Begin:End!E$109,Begin:End!E$114,Begin:End!E$119,Begin:End!E$124,Begin:End!E$129,Begin:End!E$134,Begin:End!E$139)</f>
        <v>0</v>
      </c>
      <c r="G230" s="320">
        <f>SUM(Begin:End!F$94,Begin:End!F$99,Begin:End!F$104,Begin:End!F$109,Begin:End!F$114,Begin:End!F$119,Begin:End!F$124,Begin:End!F$129,Begin:End!F$134,Begin:End!F$139)</f>
        <v>0</v>
      </c>
      <c r="H230" s="320">
        <f>SUM(Begin:End!G$94,Begin:End!G$99,Begin:End!G$104,Begin:End!G$109,Begin:End!G$114,Begin:End!G$119,Begin:End!G$124,Begin:End!G$129,Begin:End!G$134,Begin:End!G$139)</f>
        <v>0</v>
      </c>
      <c r="I230" s="320">
        <f>SUM(Begin:End!H$94,Begin:End!H$99,Begin:End!H$104,Begin:End!H$109,Begin:End!H$114,Begin:End!H$119,Begin:End!H$124,Begin:End!H$129,Begin:End!H$134,Begin:End!H$139)</f>
        <v>0</v>
      </c>
      <c r="J230" s="320">
        <f>SUM(Begin:End!I$94,Begin:End!I$99,Begin:End!I$104,Begin:End!I$109,Begin:End!I$114,Begin:End!I$119,Begin:End!I$124,Begin:End!I$129,Begin:End!I$134,Begin:End!I$139)</f>
        <v>0</v>
      </c>
      <c r="K230" s="320">
        <f>SUM(Begin:End!J$94,Begin:End!J$99,Begin:End!J$104,Begin:End!J$109,Begin:End!J$114,Begin:End!J$119,Begin:End!J$124,Begin:End!J$129,Begin:End!J$134,Begin:End!J$139)</f>
        <v>0</v>
      </c>
      <c r="L230" s="320">
        <f>SUM(Begin:End!K$94,Begin:End!K$99,Begin:End!K$104,Begin:End!K$109,Begin:End!K$114,Begin:End!K$119,Begin:End!K$124,Begin:End!K$129,Begin:End!K$134,Begin:End!K$139)</f>
        <v>0</v>
      </c>
      <c r="M230" s="320">
        <f>SUM(Begin:End!L$94,Begin:End!L$99,Begin:End!L$104,Begin:End!L$109,Begin:End!L$114,Begin:End!L$119,Begin:End!L$124,Begin:End!L$129,Begin:End!L$134,Begin:End!L$139)</f>
        <v>0</v>
      </c>
      <c r="N230" s="320">
        <f>SUM(Begin:End!M$94,Begin:End!M$99,Begin:End!M$104,Begin:End!M$109,Begin:End!M$114,Begin:End!M$119,Begin:End!M$124,Begin:End!M$129,Begin:End!M$134,Begin:End!M$139)</f>
        <v>0</v>
      </c>
      <c r="O230" s="320">
        <f>SUM(Begin:End!N$94,Begin:End!N$99,Begin:End!N$104,Begin:End!N$109,Begin:End!N$114,Begin:End!N$119,Begin:End!N$124,Begin:End!N$129,Begin:End!N$134,Begin:End!N$139)</f>
        <v>0</v>
      </c>
      <c r="P230" s="320">
        <f>SUM(Begin:End!O$94,Begin:End!O$99,Begin:End!O$104,Begin:End!O$109,Begin:End!O$114,Begin:End!O$119,Begin:End!O$124,Begin:End!O$129,Begin:End!O$134,Begin:End!O$139)</f>
        <v>0</v>
      </c>
      <c r="Q230" s="320">
        <f>SUM(Begin:End!P$94,Begin:End!P$99,Begin:End!P$104,Begin:End!P$109,Begin:End!P$114,Begin:End!P$119,Begin:End!P$124,Begin:End!P$129,Begin:End!P$134,Begin:End!P$139)</f>
        <v>0</v>
      </c>
      <c r="R230" s="320">
        <f>SUM(Begin:End!Q$94,Begin:End!Q$99,Begin:End!Q$104,Begin:End!Q$109,Begin:End!Q$114,Begin:End!Q$119,Begin:End!Q$124,Begin:End!Q$129,Begin:End!Q$134,Begin:End!Q$139)</f>
        <v>0</v>
      </c>
      <c r="S230" s="320">
        <f>SUM(Begin:End!R$94,Begin:End!R$99,Begin:End!R$104,Begin:End!R$109,Begin:End!R$114,Begin:End!R$119,Begin:End!R$124,Begin:End!R$129,Begin:End!R$134,Begin:End!R$139)</f>
        <v>0</v>
      </c>
      <c r="T230" s="320">
        <f>SUM(Begin:End!S$94,Begin:End!S$99,Begin:End!S$104,Begin:End!S$109,Begin:End!S$114,Begin:End!S$119,Begin:End!S$124,Begin:End!S$129,Begin:End!S$134,Begin:End!S$139)</f>
        <v>0</v>
      </c>
      <c r="U230" s="320">
        <f>SUM(Begin:End!T$94,Begin:End!T$99,Begin:End!T$104,Begin:End!T$109,Begin:End!T$114,Begin:End!T$119,Begin:End!T$124,Begin:End!T$129,Begin:End!T$134,Begin:End!T$139)</f>
        <v>0</v>
      </c>
    </row>
    <row r="231" spans="1:29" x14ac:dyDescent="0.25">
      <c r="E231" s="314"/>
      <c r="F231" s="320">
        <f>SUM(Begin:End!E$161,Begin:End!E$166,Begin:End!E$171,Begin:End!E$176,Begin:End!E$181,Begin:End!E$186,Begin:End!E$191,Begin:End!E$196,Begin:End!E$201,Begin:End!E$206)</f>
        <v>0</v>
      </c>
      <c r="G231" s="320">
        <f>SUM(Begin:End!F$161,Begin:End!F$166,Begin:End!F$171,Begin:End!F$176,Begin:End!F$181,Begin:End!F$186,Begin:End!F$191,Begin:End!F$196,Begin:End!F$201,Begin:End!F$206)</f>
        <v>0</v>
      </c>
      <c r="H231" s="320">
        <f>SUM(Begin:End!G$161,Begin:End!G$166,Begin:End!G$171,Begin:End!G$176,Begin:End!G$181,Begin:End!G$186,Begin:End!G$191,Begin:End!G$196,Begin:End!G$201,Begin:End!G$206)</f>
        <v>0</v>
      </c>
      <c r="I231" s="320">
        <f>SUM(Begin:End!H$161,Begin:End!H$166,Begin:End!H$171,Begin:End!H$176,Begin:End!H$181,Begin:End!H$186,Begin:End!H$191,Begin:End!H$196,Begin:End!H$201,Begin:End!H$206)</f>
        <v>0</v>
      </c>
      <c r="J231" s="320">
        <f>SUM(Begin:End!I$161,Begin:End!I$166,Begin:End!I$171,Begin:End!I$176,Begin:End!I$181,Begin:End!I$186,Begin:End!I$191,Begin:End!I$196,Begin:End!I$201,Begin:End!I$206)</f>
        <v>0</v>
      </c>
      <c r="K231" s="320">
        <f>SUM(Begin:End!J$161,Begin:End!J$166,Begin:End!J$171,Begin:End!J$176,Begin:End!J$181,Begin:End!J$186,Begin:End!J$191,Begin:End!J$196,Begin:End!J$201,Begin:End!J$206)</f>
        <v>0</v>
      </c>
      <c r="L231" s="320">
        <f>SUM(Begin:End!K$161,Begin:End!K$166,Begin:End!K$171,Begin:End!K$176,Begin:End!K$181,Begin:End!K$186,Begin:End!K$191,Begin:End!K$196,Begin:End!K$201,Begin:End!K$206)</f>
        <v>0</v>
      </c>
      <c r="M231" s="320">
        <f>SUM(Begin:End!L$161,Begin:End!L$166,Begin:End!L$171,Begin:End!L$176,Begin:End!L$181,Begin:End!L$186,Begin:End!L$191,Begin:End!L$196,Begin:End!L$201,Begin:End!L$206)</f>
        <v>0</v>
      </c>
      <c r="N231" s="320">
        <f>SUM(Begin:End!E$170,Begin:End!E$175,Begin:End!E$180,Begin:End!E$185,Begin:End!E$190,Begin:End!E$195,Begin:End!E$200,Begin:End!E$205,Begin:End!E$210,Begin:End!E$215)/1000</f>
        <v>0</v>
      </c>
      <c r="O231" s="320">
        <f>SUM(Begin:End!F$170,Begin:End!F$175,Begin:End!F$180,Begin:End!F$185,Begin:End!F$190,Begin:End!F$195,Begin:End!F$200,Begin:End!F$205,Begin:End!F$210,Begin:End!F$215)/1000</f>
        <v>0</v>
      </c>
      <c r="P231" s="320">
        <f>SUM(Begin:End!G$170,Begin:End!G$175,Begin:End!G$180,Begin:End!G$185,Begin:End!G$190,Begin:End!G$195,Begin:End!G$200,Begin:End!G$205,Begin:End!G$210,Begin:End!G$215)/1000</f>
        <v>0</v>
      </c>
      <c r="Q231" s="320">
        <f>SUM(Begin:End!H$170,Begin:End!H$175,Begin:End!H$180,Begin:End!H$185,Begin:End!H$190,Begin:End!H$195,Begin:End!H$200,Begin:End!H$205,Begin:End!H$210,Begin:End!H$215)/1000</f>
        <v>0</v>
      </c>
      <c r="R231" s="320">
        <f>SUM(Begin:End!I$170,Begin:End!I$175,Begin:End!I$180,Begin:End!I$185,Begin:End!I$190,Begin:End!I$195,Begin:End!I$200,Begin:End!I$205,Begin:End!I$210,Begin:End!I$215)/1000</f>
        <v>0</v>
      </c>
      <c r="S231" s="320">
        <f>SUM(Begin:End!J$170,Begin:End!J$175,Begin:End!J$180,Begin:End!J$185,Begin:End!J$190,Begin:End!J$195,Begin:End!J$200,Begin:End!J$205,Begin:End!J$210,Begin:End!J$215)/1000</f>
        <v>0</v>
      </c>
      <c r="T231" s="320">
        <f>SUM(Begin:End!K$170,Begin:End!K$175,Begin:End!K$180,Begin:End!K$185,Begin:End!K$190,Begin:End!K$195,Begin:End!K$200,Begin:End!K$205,Begin:End!K$210,Begin:End!K$215)/1000</f>
        <v>0</v>
      </c>
      <c r="U231" s="321">
        <f>SUM(Begin:End!L$170,Begin:End!L$175,Begin:End!L$180,Begin:End!L$185,Begin:End!L$190,Begin:End!L$195,Begin:End!L$200,Begin:End!L$205,Begin:End!L$210,Begin:End!L$215)/1000</f>
        <v>0</v>
      </c>
    </row>
    <row r="232" spans="1:29" ht="15.75" thickBot="1" x14ac:dyDescent="0.3">
      <c r="E232" s="316"/>
      <c r="F232" s="265" t="b">
        <f>SUM(F228:F229)=SUM(F230:F231)</f>
        <v>1</v>
      </c>
      <c r="G232" s="265" t="b">
        <f t="shared" ref="G232:M232" si="238">SUM(G228:G229)=SUM(G230:G231)</f>
        <v>1</v>
      </c>
      <c r="H232" s="265" t="b">
        <f t="shared" si="238"/>
        <v>1</v>
      </c>
      <c r="I232" s="265" t="b">
        <f>SUM(I228:I229)=SUM(I230:I231)</f>
        <v>1</v>
      </c>
      <c r="J232" s="265" t="b">
        <f t="shared" si="238"/>
        <v>1</v>
      </c>
      <c r="K232" s="265" t="b">
        <f t="shared" si="238"/>
        <v>1</v>
      </c>
      <c r="L232" s="265" t="b">
        <f t="shared" si="238"/>
        <v>1</v>
      </c>
      <c r="M232" s="265" t="b">
        <f t="shared" si="238"/>
        <v>1</v>
      </c>
      <c r="N232" s="265" t="b">
        <f>SUM(N228:N229)=SUM(N230:N231)</f>
        <v>1</v>
      </c>
      <c r="O232" s="265" t="b">
        <f t="shared" ref="O232:U232" si="239">SUM(O228:O229)=SUM(O230:O231)</f>
        <v>1</v>
      </c>
      <c r="P232" s="265" t="b">
        <f t="shared" si="239"/>
        <v>1</v>
      </c>
      <c r="Q232" s="265" t="b">
        <f t="shared" si="239"/>
        <v>1</v>
      </c>
      <c r="R232" s="265" t="b">
        <f t="shared" si="239"/>
        <v>1</v>
      </c>
      <c r="S232" s="265" t="b">
        <f t="shared" si="239"/>
        <v>1</v>
      </c>
      <c r="T232" s="265" t="b">
        <f t="shared" si="239"/>
        <v>1</v>
      </c>
      <c r="U232" s="266" t="b">
        <f t="shared" si="239"/>
        <v>1</v>
      </c>
    </row>
    <row r="233" spans="1:29" ht="15.75" thickBot="1" x14ac:dyDescent="0.3"/>
    <row r="234" spans="1:29" ht="15.75" thickBot="1" x14ac:dyDescent="0.3">
      <c r="B234" s="842"/>
      <c r="C234" s="842"/>
      <c r="D234" s="842"/>
      <c r="E234" s="344" t="s">
        <v>601</v>
      </c>
      <c r="F234" s="345"/>
      <c r="G234" s="345"/>
      <c r="H234" s="345"/>
      <c r="I234" s="345"/>
      <c r="J234" s="345"/>
      <c r="K234" s="345"/>
      <c r="L234" s="345"/>
      <c r="M234" s="345"/>
      <c r="N234" s="345"/>
      <c r="O234" s="345"/>
      <c r="P234" s="345"/>
      <c r="Q234" s="345"/>
      <c r="R234" s="345"/>
      <c r="S234" s="345"/>
      <c r="T234" s="345"/>
      <c r="U234" s="345"/>
      <c r="V234" s="843" t="s">
        <v>667</v>
      </c>
      <c r="W234" s="843"/>
      <c r="X234" s="843"/>
      <c r="Y234" s="843"/>
      <c r="Z234" s="843"/>
      <c r="AA234" s="843"/>
      <c r="AB234" s="843"/>
      <c r="AC234" s="844"/>
    </row>
    <row r="235" spans="1:29" ht="37.5" customHeight="1" x14ac:dyDescent="0.25">
      <c r="B235" s="840" t="s">
        <v>689</v>
      </c>
      <c r="C235" s="841"/>
      <c r="D235" s="841"/>
      <c r="E235" s="841"/>
      <c r="F235" s="325" t="s">
        <v>781</v>
      </c>
      <c r="G235" s="326" t="s">
        <v>782</v>
      </c>
      <c r="H235" s="326" t="s">
        <v>783</v>
      </c>
      <c r="I235" s="326" t="s">
        <v>672</v>
      </c>
      <c r="J235" s="326" t="s">
        <v>784</v>
      </c>
      <c r="K235" s="326" t="s">
        <v>785</v>
      </c>
      <c r="L235" s="326" t="s">
        <v>786</v>
      </c>
      <c r="M235" s="326" t="s">
        <v>673</v>
      </c>
      <c r="N235" s="325" t="str">
        <f t="shared" ref="N235:AC235" si="240">F235</f>
        <v>Q2 - 2024</v>
      </c>
      <c r="O235" s="326" t="str">
        <f t="shared" si="240"/>
        <v>Q3 - 2024</v>
      </c>
      <c r="P235" s="326" t="str">
        <f t="shared" si="240"/>
        <v>Q4 - 2024</v>
      </c>
      <c r="Q235" s="326" t="str">
        <f t="shared" si="240"/>
        <v>Q1 - 2025</v>
      </c>
      <c r="R235" s="326" t="str">
        <f t="shared" si="240"/>
        <v>Q2 - 2025</v>
      </c>
      <c r="S235" s="326" t="str">
        <f t="shared" si="240"/>
        <v>Q3 - 2025</v>
      </c>
      <c r="T235" s="326" t="str">
        <f t="shared" si="240"/>
        <v>Q4 - 2025</v>
      </c>
      <c r="U235" s="326" t="str">
        <f t="shared" si="240"/>
        <v>Q1 - 2026</v>
      </c>
      <c r="V235" s="327" t="str">
        <f t="shared" si="240"/>
        <v>Q2 - 2024</v>
      </c>
      <c r="W235" s="328" t="str">
        <f t="shared" si="240"/>
        <v>Q3 - 2024</v>
      </c>
      <c r="X235" s="328" t="str">
        <f t="shared" si="240"/>
        <v>Q4 - 2024</v>
      </c>
      <c r="Y235" s="328" t="str">
        <f t="shared" si="240"/>
        <v>Q1 - 2025</v>
      </c>
      <c r="Z235" s="328" t="str">
        <f t="shared" si="240"/>
        <v>Q2 - 2025</v>
      </c>
      <c r="AA235" s="328" t="str">
        <f t="shared" si="240"/>
        <v>Q3 - 2025</v>
      </c>
      <c r="AB235" s="328" t="str">
        <f t="shared" si="240"/>
        <v>Q4 - 2025</v>
      </c>
      <c r="AC235" s="329" t="str">
        <f t="shared" si="240"/>
        <v>Q1 - 2026</v>
      </c>
    </row>
    <row r="236" spans="1:29" ht="15.75" thickBot="1" x14ac:dyDescent="0.3">
      <c r="B236" s="346" t="s">
        <v>615</v>
      </c>
      <c r="C236" s="347" t="s">
        <v>666</v>
      </c>
      <c r="D236" s="347" t="s">
        <v>690</v>
      </c>
      <c r="F236" s="332" t="s">
        <v>618</v>
      </c>
      <c r="G236" s="274" t="s">
        <v>618</v>
      </c>
      <c r="H236" s="274" t="s">
        <v>618</v>
      </c>
      <c r="I236" s="274" t="s">
        <v>618</v>
      </c>
      <c r="J236" s="274" t="s">
        <v>618</v>
      </c>
      <c r="K236" s="274" t="s">
        <v>618</v>
      </c>
      <c r="L236" s="274" t="s">
        <v>618</v>
      </c>
      <c r="M236" s="274" t="s">
        <v>618</v>
      </c>
      <c r="N236" s="332" t="s">
        <v>619</v>
      </c>
      <c r="O236" s="274" t="s">
        <v>619</v>
      </c>
      <c r="P236" s="274" t="str">
        <f>N236</f>
        <v>VAL/1000</v>
      </c>
      <c r="Q236" s="274" t="str">
        <f t="shared" ref="Q236:U236" si="241">P236</f>
        <v>VAL/1000</v>
      </c>
      <c r="R236" s="274" t="str">
        <f t="shared" si="241"/>
        <v>VAL/1000</v>
      </c>
      <c r="S236" s="274" t="str">
        <f t="shared" si="241"/>
        <v>VAL/1000</v>
      </c>
      <c r="T236" s="274" t="str">
        <f t="shared" si="241"/>
        <v>VAL/1000</v>
      </c>
      <c r="U236" s="274" t="str">
        <f t="shared" si="241"/>
        <v>VAL/1000</v>
      </c>
      <c r="V236" s="333" t="s">
        <v>620</v>
      </c>
      <c r="W236" s="273" t="s">
        <v>620</v>
      </c>
      <c r="X236" s="273" t="s">
        <v>620</v>
      </c>
      <c r="Y236" s="273" t="s">
        <v>620</v>
      </c>
      <c r="Z236" s="273" t="s">
        <v>620</v>
      </c>
      <c r="AA236" s="273" t="s">
        <v>620</v>
      </c>
      <c r="AB236" s="273" t="s">
        <v>620</v>
      </c>
      <c r="AC236" s="334" t="s">
        <v>620</v>
      </c>
    </row>
    <row r="237" spans="1:29" x14ac:dyDescent="0.25">
      <c r="A237" s="242" t="str">
        <f t="shared" ref="A237:A296" si="242">IF(SUM(F237:U237)&gt;=0.01,"Copy","Don't")</f>
        <v>Don't</v>
      </c>
      <c r="B237" s="317" t="s">
        <v>662</v>
      </c>
      <c r="C237" s="335">
        <f>'Imp-Exp1-CHN'!G23</f>
        <v>0</v>
      </c>
      <c r="D237" s="335" t="s">
        <v>691</v>
      </c>
      <c r="E237" s="348">
        <f>Pro!C119</f>
        <v>0</v>
      </c>
      <c r="F237" s="309">
        <f>'Imp-Exp1-CHN'!E$53</f>
        <v>0</v>
      </c>
      <c r="G237" s="309">
        <f>'Imp-Exp1-CHN'!F$53</f>
        <v>0</v>
      </c>
      <c r="H237" s="309">
        <f>'Imp-Exp1-CHN'!G$53</f>
        <v>0</v>
      </c>
      <c r="I237" s="309">
        <f>'Imp-Exp1-CHN'!H$53</f>
        <v>0</v>
      </c>
      <c r="J237" s="309">
        <f>'Imp-Exp1-CHN'!I$53</f>
        <v>0</v>
      </c>
      <c r="K237" s="309">
        <f>'Imp-Exp1-CHN'!J$53</f>
        <v>0</v>
      </c>
      <c r="L237" s="309">
        <f>'Imp-Exp1-CHN'!K$53</f>
        <v>0</v>
      </c>
      <c r="M237" s="309">
        <f>'Imp-Exp1-CHN'!L$53</f>
        <v>0</v>
      </c>
      <c r="N237" s="367">
        <f>'Imp-Exp1-CHN'!E$54/1000</f>
        <v>0</v>
      </c>
      <c r="O237" s="309">
        <f>'Imp-Exp1-CHN'!F$54/1000</f>
        <v>0</v>
      </c>
      <c r="P237" s="309">
        <f>'Imp-Exp1-CHN'!G$54/1000</f>
        <v>0</v>
      </c>
      <c r="Q237" s="309">
        <f>'Imp-Exp1-CHN'!H$54/1000</f>
        <v>0</v>
      </c>
      <c r="R237" s="309">
        <f>'Imp-Exp1-CHN'!I$54/1000</f>
        <v>0</v>
      </c>
      <c r="S237" s="309">
        <f>'Imp-Exp1-CHN'!J$54/1000</f>
        <v>0</v>
      </c>
      <c r="T237" s="309">
        <f>'Imp-Exp1-CHN'!K$54/1000</f>
        <v>0</v>
      </c>
      <c r="U237" s="309">
        <f>'Imp-Exp1-CHN'!L$54/1000</f>
        <v>0</v>
      </c>
      <c r="V237" s="349">
        <f t="shared" ref="V237:AC291" si="243">(IF(ISERROR(N237/F237),0,N237/F237))*1000</f>
        <v>0</v>
      </c>
      <c r="W237" s="350">
        <f t="shared" si="243"/>
        <v>0</v>
      </c>
      <c r="X237" s="350">
        <f t="shared" si="243"/>
        <v>0</v>
      </c>
      <c r="Y237" s="350">
        <f t="shared" si="243"/>
        <v>0</v>
      </c>
      <c r="Z237" s="350">
        <f t="shared" si="243"/>
        <v>0</v>
      </c>
      <c r="AA237" s="350">
        <f t="shared" si="243"/>
        <v>0</v>
      </c>
      <c r="AB237" s="350">
        <f t="shared" si="243"/>
        <v>0</v>
      </c>
      <c r="AC237" s="351">
        <f>(IF(ISERROR(U237/M237),0,U237/M237))*1000</f>
        <v>0</v>
      </c>
    </row>
    <row r="238" spans="1:29" x14ac:dyDescent="0.25">
      <c r="A238" s="249" t="str">
        <f t="shared" si="242"/>
        <v>Don't</v>
      </c>
      <c r="B238" s="314" t="str">
        <f t="shared" ref="B238:C241" si="244">B237</f>
        <v>CHN</v>
      </c>
      <c r="C238">
        <f t="shared" si="244"/>
        <v>0</v>
      </c>
      <c r="D238" t="s">
        <v>692</v>
      </c>
      <c r="E238" s="352">
        <f>Pro!C120</f>
        <v>0</v>
      </c>
      <c r="F238" s="311">
        <f>'Imp-Exp1-CHN'!E$57</f>
        <v>0</v>
      </c>
      <c r="G238" s="311">
        <f>'Imp-Exp1-CHN'!F$57</f>
        <v>0</v>
      </c>
      <c r="H238" s="311">
        <f>'Imp-Exp1-CHN'!G$57</f>
        <v>0</v>
      </c>
      <c r="I238" s="311">
        <f>'Imp-Exp1-CHN'!H$57</f>
        <v>0</v>
      </c>
      <c r="J238" s="311">
        <f>'Imp-Exp1-CHN'!I$57</f>
        <v>0</v>
      </c>
      <c r="K238" s="311">
        <f>'Imp-Exp1-CHN'!J$57</f>
        <v>0</v>
      </c>
      <c r="L238" s="311">
        <f>'Imp-Exp1-CHN'!K$57</f>
        <v>0</v>
      </c>
      <c r="M238" s="311">
        <f>'Imp-Exp1-CHN'!L$57</f>
        <v>0</v>
      </c>
      <c r="N238" s="366">
        <f>'Imp-Exp1-CHN'!E$58/1000</f>
        <v>0</v>
      </c>
      <c r="O238" s="311">
        <f>'Imp-Exp1-CHN'!F$58/1000</f>
        <v>0</v>
      </c>
      <c r="P238" s="311">
        <f>'Imp-Exp1-CHN'!G$58/1000</f>
        <v>0</v>
      </c>
      <c r="Q238" s="311">
        <f>'Imp-Exp1-CHN'!H$58/1000</f>
        <v>0</v>
      </c>
      <c r="R238" s="311">
        <f>'Imp-Exp1-CHN'!I$58/1000</f>
        <v>0</v>
      </c>
      <c r="S238" s="311">
        <f>'Imp-Exp1-CHN'!J$58/1000</f>
        <v>0</v>
      </c>
      <c r="T238" s="311">
        <f>'Imp-Exp1-CHN'!K$58/1000</f>
        <v>0</v>
      </c>
      <c r="U238" s="311">
        <f>'Imp-Exp1-CHN'!L$58/1000</f>
        <v>0</v>
      </c>
      <c r="V238" s="338">
        <f t="shared" si="243"/>
        <v>0</v>
      </c>
      <c r="W238" s="339">
        <f t="shared" si="243"/>
        <v>0</v>
      </c>
      <c r="X238" s="339">
        <f t="shared" si="243"/>
        <v>0</v>
      </c>
      <c r="Y238" s="339">
        <f t="shared" si="243"/>
        <v>0</v>
      </c>
      <c r="Z238" s="339">
        <f t="shared" si="243"/>
        <v>0</v>
      </c>
      <c r="AA238" s="339">
        <f t="shared" si="243"/>
        <v>0</v>
      </c>
      <c r="AB238" s="339">
        <f t="shared" si="243"/>
        <v>0</v>
      </c>
      <c r="AC238" s="340">
        <f t="shared" si="243"/>
        <v>0</v>
      </c>
    </row>
    <row r="239" spans="1:29" x14ac:dyDescent="0.25">
      <c r="A239" s="249" t="str">
        <f t="shared" si="242"/>
        <v>Don't</v>
      </c>
      <c r="B239" s="314" t="str">
        <f t="shared" si="244"/>
        <v>CHN</v>
      </c>
      <c r="C239">
        <f t="shared" si="244"/>
        <v>0</v>
      </c>
      <c r="D239" t="s">
        <v>693</v>
      </c>
      <c r="E239" s="352">
        <f>Pro!C121</f>
        <v>0</v>
      </c>
      <c r="F239" s="309">
        <f>'Imp-Exp1-CHN'!E$61</f>
        <v>0</v>
      </c>
      <c r="G239" s="309">
        <f>'Imp-Exp1-CHN'!F$61</f>
        <v>0</v>
      </c>
      <c r="H239" s="309">
        <f>'Imp-Exp1-CHN'!G$61</f>
        <v>0</v>
      </c>
      <c r="I239" s="309">
        <f>'Imp-Exp1-CHN'!H$61</f>
        <v>0</v>
      </c>
      <c r="J239" s="309">
        <f>'Imp-Exp1-CHN'!I$61</f>
        <v>0</v>
      </c>
      <c r="K239" s="309">
        <f>'Imp-Exp1-CHN'!J$61</f>
        <v>0</v>
      </c>
      <c r="L239" s="309">
        <f>'Imp-Exp1-CHN'!K$61</f>
        <v>0</v>
      </c>
      <c r="M239" s="309">
        <f>'Imp-Exp1-CHN'!L$61</f>
        <v>0</v>
      </c>
      <c r="N239" s="367">
        <f>'Imp-Exp1-CHN'!E$62/1000</f>
        <v>0</v>
      </c>
      <c r="O239" s="309">
        <f>'Imp-Exp1-CHN'!F$62/1000</f>
        <v>0</v>
      </c>
      <c r="P239" s="309">
        <f>'Imp-Exp1-CHN'!G$62/1000</f>
        <v>0</v>
      </c>
      <c r="Q239" s="309">
        <f>'Imp-Exp1-CHN'!H$62/1000</f>
        <v>0</v>
      </c>
      <c r="R239" s="309">
        <f>'Imp-Exp1-CHN'!I$62/1000</f>
        <v>0</v>
      </c>
      <c r="S239" s="309">
        <f>'Imp-Exp1-CHN'!J$62/1000</f>
        <v>0</v>
      </c>
      <c r="T239" s="309">
        <f>'Imp-Exp1-CHN'!K$62/1000</f>
        <v>0</v>
      </c>
      <c r="U239" s="309">
        <f>'Imp-Exp1-CHN'!L$62/1000</f>
        <v>0</v>
      </c>
      <c r="V239" s="338">
        <f t="shared" si="243"/>
        <v>0</v>
      </c>
      <c r="W239" s="339">
        <f t="shared" si="243"/>
        <v>0</v>
      </c>
      <c r="X239" s="339">
        <f t="shared" si="243"/>
        <v>0</v>
      </c>
      <c r="Y239" s="339">
        <f t="shared" si="243"/>
        <v>0</v>
      </c>
      <c r="Z239" s="339">
        <f t="shared" si="243"/>
        <v>0</v>
      </c>
      <c r="AA239" s="339">
        <f t="shared" si="243"/>
        <v>0</v>
      </c>
      <c r="AB239" s="339">
        <f t="shared" si="243"/>
        <v>0</v>
      </c>
      <c r="AC239" s="340">
        <f t="shared" si="243"/>
        <v>0</v>
      </c>
    </row>
    <row r="240" spans="1:29" x14ac:dyDescent="0.25">
      <c r="A240" s="249" t="str">
        <f t="shared" si="242"/>
        <v>Don't</v>
      </c>
      <c r="B240" s="314" t="str">
        <f t="shared" si="244"/>
        <v>CHN</v>
      </c>
      <c r="C240">
        <f t="shared" si="244"/>
        <v>0</v>
      </c>
      <c r="D240" t="s">
        <v>694</v>
      </c>
      <c r="E240" s="352">
        <f>Pro!C122</f>
        <v>0</v>
      </c>
      <c r="F240" s="311">
        <f>'Imp-Exp1-CHN'!E$65</f>
        <v>0</v>
      </c>
      <c r="G240" s="311">
        <f>'Imp-Exp1-CHN'!F$65</f>
        <v>0</v>
      </c>
      <c r="H240" s="311">
        <f>'Imp-Exp1-CHN'!G$65</f>
        <v>0</v>
      </c>
      <c r="I240" s="311">
        <f>'Imp-Exp1-CHN'!H$65</f>
        <v>0</v>
      </c>
      <c r="J240" s="311">
        <f>'Imp-Exp1-CHN'!I$65</f>
        <v>0</v>
      </c>
      <c r="K240" s="311">
        <f>'Imp-Exp1-CHN'!J$65</f>
        <v>0</v>
      </c>
      <c r="L240" s="311">
        <f>'Imp-Exp1-CHN'!K$65</f>
        <v>0</v>
      </c>
      <c r="M240" s="311">
        <f>'Imp-Exp1-CHN'!L$65</f>
        <v>0</v>
      </c>
      <c r="N240" s="366">
        <f>'Imp-Exp1-CHN'!E$66/1000</f>
        <v>0</v>
      </c>
      <c r="O240" s="311">
        <f>'Imp-Exp1-CHN'!F$66/1000</f>
        <v>0</v>
      </c>
      <c r="P240" s="311">
        <f>'Imp-Exp1-CHN'!G$66/1000</f>
        <v>0</v>
      </c>
      <c r="Q240" s="311">
        <f>'Imp-Exp1-CHN'!H$66/1000</f>
        <v>0</v>
      </c>
      <c r="R240" s="311">
        <f>'Imp-Exp1-CHN'!I$66/1000</f>
        <v>0</v>
      </c>
      <c r="S240" s="311">
        <f>'Imp-Exp1-CHN'!J$66/1000</f>
        <v>0</v>
      </c>
      <c r="T240" s="311">
        <f>'Imp-Exp1-CHN'!K$66/1000</f>
        <v>0</v>
      </c>
      <c r="U240" s="311">
        <f>'Imp-Exp1-CHN'!L$66/1000</f>
        <v>0</v>
      </c>
      <c r="V240" s="338">
        <f t="shared" si="243"/>
        <v>0</v>
      </c>
      <c r="W240" s="339">
        <f t="shared" si="243"/>
        <v>0</v>
      </c>
      <c r="X240" s="339">
        <f t="shared" si="243"/>
        <v>0</v>
      </c>
      <c r="Y240" s="339">
        <f t="shared" si="243"/>
        <v>0</v>
      </c>
      <c r="Z240" s="339">
        <f t="shared" si="243"/>
        <v>0</v>
      </c>
      <c r="AA240" s="339">
        <f t="shared" si="243"/>
        <v>0</v>
      </c>
      <c r="AB240" s="339">
        <f t="shared" si="243"/>
        <v>0</v>
      </c>
      <c r="AC240" s="340">
        <f t="shared" si="243"/>
        <v>0</v>
      </c>
    </row>
    <row r="241" spans="1:29" ht="15.75" thickBot="1" x14ac:dyDescent="0.3">
      <c r="A241" s="249" t="str">
        <f t="shared" si="242"/>
        <v>Don't</v>
      </c>
      <c r="B241" s="314" t="str">
        <f t="shared" si="244"/>
        <v>CHN</v>
      </c>
      <c r="C241">
        <f t="shared" si="244"/>
        <v>0</v>
      </c>
      <c r="D241" t="s">
        <v>695</v>
      </c>
      <c r="E241" s="352">
        <f>Pro!C123</f>
        <v>0</v>
      </c>
      <c r="F241" s="309">
        <f>'Imp-Exp1-CHN'!E$69</f>
        <v>0</v>
      </c>
      <c r="G241" s="309">
        <f>'Imp-Exp1-CHN'!F$69</f>
        <v>0</v>
      </c>
      <c r="H241" s="309">
        <f>'Imp-Exp1-CHN'!G$69</f>
        <v>0</v>
      </c>
      <c r="I241" s="309">
        <f>'Imp-Exp1-CHN'!H$69</f>
        <v>0</v>
      </c>
      <c r="J241" s="309">
        <f>'Imp-Exp1-CHN'!I$69</f>
        <v>0</v>
      </c>
      <c r="K241" s="309">
        <f>'Imp-Exp1-CHN'!J$69</f>
        <v>0</v>
      </c>
      <c r="L241" s="309">
        <f>'Imp-Exp1-CHN'!K$69</f>
        <v>0</v>
      </c>
      <c r="M241" s="309">
        <f>'Imp-Exp1-CHN'!L$69</f>
        <v>0</v>
      </c>
      <c r="N241" s="367">
        <f>'Imp-Exp1-CHN'!E$70/1000</f>
        <v>0</v>
      </c>
      <c r="O241" s="309">
        <f>'Imp-Exp1-CHN'!F$70/1000</f>
        <v>0</v>
      </c>
      <c r="P241" s="309">
        <f>'Imp-Exp1-CHN'!G$70/1000</f>
        <v>0</v>
      </c>
      <c r="Q241" s="309">
        <f>'Imp-Exp1-CHN'!H$70/1000</f>
        <v>0</v>
      </c>
      <c r="R241" s="309">
        <f>'Imp-Exp1-CHN'!I$70/1000</f>
        <v>0</v>
      </c>
      <c r="S241" s="309">
        <f>'Imp-Exp1-CHN'!J$70/1000</f>
        <v>0</v>
      </c>
      <c r="T241" s="309">
        <f>'Imp-Exp1-CHN'!K$70/1000</f>
        <v>0</v>
      </c>
      <c r="U241" s="309">
        <f>'Imp-Exp1-CHN'!L$70/1000</f>
        <v>0</v>
      </c>
      <c r="V241" s="338">
        <f t="shared" si="243"/>
        <v>0</v>
      </c>
      <c r="W241" s="339">
        <f t="shared" si="243"/>
        <v>0</v>
      </c>
      <c r="X241" s="339">
        <f t="shared" si="243"/>
        <v>0</v>
      </c>
      <c r="Y241" s="339">
        <f t="shared" si="243"/>
        <v>0</v>
      </c>
      <c r="Z241" s="339">
        <f t="shared" si="243"/>
        <v>0</v>
      </c>
      <c r="AA241" s="339">
        <f t="shared" si="243"/>
        <v>0</v>
      </c>
      <c r="AB241" s="339">
        <f t="shared" si="243"/>
        <v>0</v>
      </c>
      <c r="AC241" s="340">
        <f t="shared" si="243"/>
        <v>0</v>
      </c>
    </row>
    <row r="242" spans="1:29" x14ac:dyDescent="0.25">
      <c r="A242" s="242" t="str">
        <f t="shared" ref="A242:A251" si="245">IF(SUM(F242:U242)&gt;=0.01,"Copy","Don't")</f>
        <v>Don't</v>
      </c>
      <c r="B242" s="317" t="s">
        <v>662</v>
      </c>
      <c r="C242" s="335">
        <f>'Imp-Exp2-CHN'!G23</f>
        <v>0</v>
      </c>
      <c r="D242" s="335" t="s">
        <v>691</v>
      </c>
      <c r="E242" s="348">
        <f>Pro!C124</f>
        <v>0</v>
      </c>
      <c r="F242" s="309">
        <f>'Imp-Exp2-CHN'!E$53</f>
        <v>0</v>
      </c>
      <c r="G242" s="309">
        <f>'Imp-Exp2-CHN'!F$53</f>
        <v>0</v>
      </c>
      <c r="H242" s="309">
        <f>'Imp-Exp2-CHN'!G$53</f>
        <v>0</v>
      </c>
      <c r="I242" s="309">
        <f>'Imp-Exp2-CHN'!H$53</f>
        <v>0</v>
      </c>
      <c r="J242" s="309">
        <f>'Imp-Exp2-CHN'!I$53</f>
        <v>0</v>
      </c>
      <c r="K242" s="309">
        <f>'Imp-Exp2-CHN'!J$53</f>
        <v>0</v>
      </c>
      <c r="L242" s="309">
        <f>'Imp-Exp2-CHN'!K$53</f>
        <v>0</v>
      </c>
      <c r="M242" s="309">
        <f>'Imp-Exp2-CHN'!L$53</f>
        <v>0</v>
      </c>
      <c r="N242" s="366">
        <f>'Imp-Exp2-CHN'!E$54/1000</f>
        <v>0</v>
      </c>
      <c r="O242" s="311">
        <f>'Imp-Exp2-CHN'!F$54/1000</f>
        <v>0</v>
      </c>
      <c r="P242" s="311">
        <f>'Imp-Exp2-CHN'!G$54/1000</f>
        <v>0</v>
      </c>
      <c r="Q242" s="311">
        <f>'Imp-Exp2-CHN'!H$54/1000</f>
        <v>0</v>
      </c>
      <c r="R242" s="311">
        <f>'Imp-Exp2-CHN'!I$54/1000</f>
        <v>0</v>
      </c>
      <c r="S242" s="311">
        <f>'Imp-Exp2-CHN'!J$54/1000</f>
        <v>0</v>
      </c>
      <c r="T242" s="311">
        <f>'Imp-Exp2-CHN'!K$54/1000</f>
        <v>0</v>
      </c>
      <c r="U242" s="311">
        <f>'Imp-Exp2-CHN'!L$54/1000</f>
        <v>0</v>
      </c>
      <c r="V242" s="349">
        <f t="shared" ref="V242:V251" si="246">(IF(ISERROR(N242/F242),0,N242/F242))*1000</f>
        <v>0</v>
      </c>
      <c r="W242" s="350">
        <f t="shared" ref="W242:W251" si="247">(IF(ISERROR(O242/G242),0,O242/G242))*1000</f>
        <v>0</v>
      </c>
      <c r="X242" s="350">
        <f t="shared" ref="X242:X251" si="248">(IF(ISERROR(P242/H242),0,P242/H242))*1000</f>
        <v>0</v>
      </c>
      <c r="Y242" s="350">
        <f t="shared" ref="Y242:Y251" si="249">(IF(ISERROR(Q242/I242),0,Q242/I242))*1000</f>
        <v>0</v>
      </c>
      <c r="Z242" s="350">
        <f t="shared" ref="Z242:Z251" si="250">(IF(ISERROR(R242/J242),0,R242/J242))*1000</f>
        <v>0</v>
      </c>
      <c r="AA242" s="350">
        <f t="shared" ref="AA242:AA251" si="251">(IF(ISERROR(S242/K242),0,S242/K242))*1000</f>
        <v>0</v>
      </c>
      <c r="AB242" s="350">
        <f t="shared" ref="AB242:AB251" si="252">(IF(ISERROR(T242/L242),0,T242/L242))*1000</f>
        <v>0</v>
      </c>
      <c r="AC242" s="351">
        <f>(IF(ISERROR(U242/M242),0,U242/M242))*1000</f>
        <v>0</v>
      </c>
    </row>
    <row r="243" spans="1:29" x14ac:dyDescent="0.25">
      <c r="A243" s="249" t="str">
        <f t="shared" si="245"/>
        <v>Don't</v>
      </c>
      <c r="B243" s="314" t="str">
        <f t="shared" ref="B243:C243" si="253">B242</f>
        <v>CHN</v>
      </c>
      <c r="C243">
        <f t="shared" si="253"/>
        <v>0</v>
      </c>
      <c r="D243" t="s">
        <v>692</v>
      </c>
      <c r="E243" s="352">
        <f>Pro!C125</f>
        <v>0</v>
      </c>
      <c r="F243" s="311">
        <f>'Imp-Exp2-CHN'!E$57</f>
        <v>0</v>
      </c>
      <c r="G243" s="311">
        <f>'Imp-Exp2-CHN'!F$57</f>
        <v>0</v>
      </c>
      <c r="H243" s="311">
        <f>'Imp-Exp2-CHN'!G$57</f>
        <v>0</v>
      </c>
      <c r="I243" s="311">
        <f>'Imp-Exp2-CHN'!H$57</f>
        <v>0</v>
      </c>
      <c r="J243" s="311">
        <f>'Imp-Exp2-CHN'!I$57</f>
        <v>0</v>
      </c>
      <c r="K243" s="311">
        <f>'Imp-Exp2-CHN'!J$57</f>
        <v>0</v>
      </c>
      <c r="L243" s="311">
        <f>'Imp-Exp2-CHN'!K$57</f>
        <v>0</v>
      </c>
      <c r="M243" s="311">
        <f>'Imp-Exp2-CHN'!L$57</f>
        <v>0</v>
      </c>
      <c r="N243" s="366">
        <f>'Imp-Exp2-CHN'!E$58/1000</f>
        <v>0</v>
      </c>
      <c r="O243" s="311">
        <f>'Imp-Exp2-CHN'!F$58/1000</f>
        <v>0</v>
      </c>
      <c r="P243" s="311">
        <f>'Imp-Exp2-CHN'!G$58/1000</f>
        <v>0</v>
      </c>
      <c r="Q243" s="311">
        <f>'Imp-Exp2-CHN'!H$58/1000</f>
        <v>0</v>
      </c>
      <c r="R243" s="311">
        <f>'Imp-Exp2-CHN'!I$58/1000</f>
        <v>0</v>
      </c>
      <c r="S243" s="311">
        <f>'Imp-Exp2-CHN'!J$58/1000</f>
        <v>0</v>
      </c>
      <c r="T243" s="311">
        <f>'Imp-Exp2-CHN'!K$58/1000</f>
        <v>0</v>
      </c>
      <c r="U243" s="311">
        <f>'Imp-Exp2-CHN'!L$58/1000</f>
        <v>0</v>
      </c>
      <c r="V243" s="338">
        <f t="shared" si="246"/>
        <v>0</v>
      </c>
      <c r="W243" s="339">
        <f t="shared" si="247"/>
        <v>0</v>
      </c>
      <c r="X243" s="339">
        <f t="shared" si="248"/>
        <v>0</v>
      </c>
      <c r="Y243" s="339">
        <f t="shared" si="249"/>
        <v>0</v>
      </c>
      <c r="Z243" s="339">
        <f t="shared" si="250"/>
        <v>0</v>
      </c>
      <c r="AA243" s="339">
        <f t="shared" si="251"/>
        <v>0</v>
      </c>
      <c r="AB243" s="339">
        <f t="shared" si="252"/>
        <v>0</v>
      </c>
      <c r="AC243" s="340">
        <f t="shared" ref="AC243:AC246" si="254">(IF(ISERROR(U243/M243),0,U243/M243))*1000</f>
        <v>0</v>
      </c>
    </row>
    <row r="244" spans="1:29" x14ac:dyDescent="0.25">
      <c r="A244" s="249" t="str">
        <f t="shared" si="245"/>
        <v>Don't</v>
      </c>
      <c r="B244" s="314" t="str">
        <f t="shared" ref="B244:C244" si="255">B243</f>
        <v>CHN</v>
      </c>
      <c r="C244">
        <f t="shared" si="255"/>
        <v>0</v>
      </c>
      <c r="D244" t="s">
        <v>693</v>
      </c>
      <c r="E244" s="352">
        <f>Pro!C126</f>
        <v>0</v>
      </c>
      <c r="F244" s="309">
        <f>'Imp-Exp2-CHN'!E$61</f>
        <v>0</v>
      </c>
      <c r="G244" s="309">
        <f>'Imp-Exp2-CHN'!F$61</f>
        <v>0</v>
      </c>
      <c r="H244" s="309">
        <f>'Imp-Exp2-CHN'!G$61</f>
        <v>0</v>
      </c>
      <c r="I244" s="309">
        <f>'Imp-Exp2-CHN'!H$61</f>
        <v>0</v>
      </c>
      <c r="J244" s="309">
        <f>'Imp-Exp2-CHN'!I$61</f>
        <v>0</v>
      </c>
      <c r="K244" s="309">
        <f>'Imp-Exp2-CHN'!J$61</f>
        <v>0</v>
      </c>
      <c r="L244" s="309">
        <f>'Imp-Exp2-CHN'!K$61</f>
        <v>0</v>
      </c>
      <c r="M244" s="309">
        <f>'Imp-Exp2-CHN'!L$61</f>
        <v>0</v>
      </c>
      <c r="N244" s="367">
        <f>'Imp-Exp2-CHN'!E$62/1000</f>
        <v>0</v>
      </c>
      <c r="O244" s="309">
        <f>'Imp-Exp2-CHN'!F$62/1000</f>
        <v>0</v>
      </c>
      <c r="P244" s="309">
        <f>'Imp-Exp2-CHN'!G$62/1000</f>
        <v>0</v>
      </c>
      <c r="Q244" s="309">
        <f>'Imp-Exp2-CHN'!H$62/1000</f>
        <v>0</v>
      </c>
      <c r="R244" s="309">
        <f>'Imp-Exp2-CHN'!I$62/1000</f>
        <v>0</v>
      </c>
      <c r="S244" s="309">
        <f>'Imp-Exp2-CHN'!J$62/1000</f>
        <v>0</v>
      </c>
      <c r="T244" s="309">
        <f>'Imp-Exp2-CHN'!K$62/1000</f>
        <v>0</v>
      </c>
      <c r="U244" s="309">
        <f>'Imp-Exp2-CHN'!L$62/1000</f>
        <v>0</v>
      </c>
      <c r="V244" s="338">
        <f t="shared" si="246"/>
        <v>0</v>
      </c>
      <c r="W244" s="339">
        <f t="shared" si="247"/>
        <v>0</v>
      </c>
      <c r="X244" s="339">
        <f t="shared" si="248"/>
        <v>0</v>
      </c>
      <c r="Y244" s="339">
        <f t="shared" si="249"/>
        <v>0</v>
      </c>
      <c r="Z244" s="339">
        <f t="shared" si="250"/>
        <v>0</v>
      </c>
      <c r="AA244" s="339">
        <f t="shared" si="251"/>
        <v>0</v>
      </c>
      <c r="AB244" s="339">
        <f t="shared" si="252"/>
        <v>0</v>
      </c>
      <c r="AC244" s="340">
        <f t="shared" si="254"/>
        <v>0</v>
      </c>
    </row>
    <row r="245" spans="1:29" x14ac:dyDescent="0.25">
      <c r="A245" s="249" t="str">
        <f t="shared" si="245"/>
        <v>Don't</v>
      </c>
      <c r="B245" s="314" t="str">
        <f t="shared" ref="B245:C245" si="256">B244</f>
        <v>CHN</v>
      </c>
      <c r="C245">
        <f t="shared" si="256"/>
        <v>0</v>
      </c>
      <c r="D245" t="s">
        <v>694</v>
      </c>
      <c r="E245" s="352">
        <f>Pro!C127</f>
        <v>0</v>
      </c>
      <c r="F245" s="311">
        <f>'Imp-Exp2-CHN'!E$65</f>
        <v>0</v>
      </c>
      <c r="G245" s="311">
        <f>'Imp-Exp2-CHN'!F$65</f>
        <v>0</v>
      </c>
      <c r="H245" s="311">
        <f>'Imp-Exp2-CHN'!G$65</f>
        <v>0</v>
      </c>
      <c r="I245" s="311">
        <f>'Imp-Exp2-CHN'!H$65</f>
        <v>0</v>
      </c>
      <c r="J245" s="311">
        <f>'Imp-Exp2-CHN'!I$65</f>
        <v>0</v>
      </c>
      <c r="K245" s="311">
        <f>'Imp-Exp2-CHN'!J$65</f>
        <v>0</v>
      </c>
      <c r="L245" s="311">
        <f>'Imp-Exp2-CHN'!K$65</f>
        <v>0</v>
      </c>
      <c r="M245" s="311">
        <f>'Imp-Exp2-CHN'!L$65</f>
        <v>0</v>
      </c>
      <c r="N245" s="366">
        <f>'Imp-Exp2-CHN'!E$66/1000</f>
        <v>0</v>
      </c>
      <c r="O245" s="311">
        <f>'Imp-Exp2-CHN'!F$66/1000</f>
        <v>0</v>
      </c>
      <c r="P245" s="311">
        <f>'Imp-Exp2-CHN'!G$66/1000</f>
        <v>0</v>
      </c>
      <c r="Q245" s="311">
        <f>'Imp-Exp2-CHN'!H$66/1000</f>
        <v>0</v>
      </c>
      <c r="R245" s="311">
        <f>'Imp-Exp2-CHN'!I$66/1000</f>
        <v>0</v>
      </c>
      <c r="S245" s="311">
        <f>'Imp-Exp2-CHN'!J$66/1000</f>
        <v>0</v>
      </c>
      <c r="T245" s="311">
        <f>'Imp-Exp2-CHN'!K$66/1000</f>
        <v>0</v>
      </c>
      <c r="U245" s="311">
        <f>'Imp-Exp2-CHN'!L$66/1000</f>
        <v>0</v>
      </c>
      <c r="V245" s="338">
        <f t="shared" si="246"/>
        <v>0</v>
      </c>
      <c r="W245" s="339">
        <f t="shared" si="247"/>
        <v>0</v>
      </c>
      <c r="X245" s="339">
        <f t="shared" si="248"/>
        <v>0</v>
      </c>
      <c r="Y245" s="339">
        <f t="shared" si="249"/>
        <v>0</v>
      </c>
      <c r="Z245" s="339">
        <f t="shared" si="250"/>
        <v>0</v>
      </c>
      <c r="AA245" s="339">
        <f t="shared" si="251"/>
        <v>0</v>
      </c>
      <c r="AB245" s="339">
        <f t="shared" si="252"/>
        <v>0</v>
      </c>
      <c r="AC245" s="340">
        <f t="shared" si="254"/>
        <v>0</v>
      </c>
    </row>
    <row r="246" spans="1:29" ht="15.75" thickBot="1" x14ac:dyDescent="0.3">
      <c r="A246" s="249" t="str">
        <f t="shared" si="245"/>
        <v>Don't</v>
      </c>
      <c r="B246" s="314" t="str">
        <f t="shared" ref="B246:C246" si="257">B245</f>
        <v>CHN</v>
      </c>
      <c r="C246">
        <f t="shared" si="257"/>
        <v>0</v>
      </c>
      <c r="D246" t="s">
        <v>695</v>
      </c>
      <c r="E246" s="352">
        <f>Pro!C128</f>
        <v>0</v>
      </c>
      <c r="F246" s="309">
        <f>'Imp-Exp2-CHN'!E$69</f>
        <v>0</v>
      </c>
      <c r="G246" s="309">
        <f>'Imp-Exp2-CHN'!F$69</f>
        <v>0</v>
      </c>
      <c r="H246" s="309">
        <f>'Imp-Exp2-CHN'!G$69</f>
        <v>0</v>
      </c>
      <c r="I246" s="309">
        <f>'Imp-Exp2-CHN'!H$69</f>
        <v>0</v>
      </c>
      <c r="J246" s="309">
        <f>'Imp-Exp2-CHN'!I$69</f>
        <v>0</v>
      </c>
      <c r="K246" s="309">
        <f>'Imp-Exp2-CHN'!J$69</f>
        <v>0</v>
      </c>
      <c r="L246" s="309">
        <f>'Imp-Exp2-CHN'!K$69</f>
        <v>0</v>
      </c>
      <c r="M246" s="309">
        <f>'Imp-Exp2-CHN'!L$69</f>
        <v>0</v>
      </c>
      <c r="N246" s="367">
        <f>'Imp-Exp2-CHN'!E$70/1000</f>
        <v>0</v>
      </c>
      <c r="O246" s="309">
        <f>'Imp-Exp2-CHN'!F$70/1000</f>
        <v>0</v>
      </c>
      <c r="P246" s="309">
        <f>'Imp-Exp2-CHN'!G$70/1000</f>
        <v>0</v>
      </c>
      <c r="Q246" s="309">
        <f>'Imp-Exp2-CHN'!H$70/1000</f>
        <v>0</v>
      </c>
      <c r="R246" s="309">
        <f>'Imp-Exp2-CHN'!I$70/1000</f>
        <v>0</v>
      </c>
      <c r="S246" s="309">
        <f>'Imp-Exp2-CHN'!J$70/1000</f>
        <v>0</v>
      </c>
      <c r="T246" s="309">
        <f>'Imp-Exp2-CHN'!K$70/1000</f>
        <v>0</v>
      </c>
      <c r="U246" s="309">
        <f>'Imp-Exp2-CHN'!L$70/1000</f>
        <v>0</v>
      </c>
      <c r="V246" s="338">
        <f t="shared" si="246"/>
        <v>0</v>
      </c>
      <c r="W246" s="339">
        <f t="shared" si="247"/>
        <v>0</v>
      </c>
      <c r="X246" s="339">
        <f t="shared" si="248"/>
        <v>0</v>
      </c>
      <c r="Y246" s="339">
        <f t="shared" si="249"/>
        <v>0</v>
      </c>
      <c r="Z246" s="339">
        <f t="shared" si="250"/>
        <v>0</v>
      </c>
      <c r="AA246" s="339">
        <f t="shared" si="251"/>
        <v>0</v>
      </c>
      <c r="AB246" s="339">
        <f t="shared" si="252"/>
        <v>0</v>
      </c>
      <c r="AC246" s="340">
        <f t="shared" si="254"/>
        <v>0</v>
      </c>
    </row>
    <row r="247" spans="1:29" x14ac:dyDescent="0.25">
      <c r="A247" s="242" t="str">
        <f t="shared" si="245"/>
        <v>Don't</v>
      </c>
      <c r="B247" s="317" t="s">
        <v>662</v>
      </c>
      <c r="C247" s="335">
        <f>'Imp-Exp3-CHN'!G23</f>
        <v>0</v>
      </c>
      <c r="D247" s="335" t="s">
        <v>691</v>
      </c>
      <c r="E247" s="348">
        <f>Pro!C129</f>
        <v>0</v>
      </c>
      <c r="F247" s="309">
        <f>'Imp-Exp3-CHN'!E$53</f>
        <v>0</v>
      </c>
      <c r="G247" s="309">
        <f>'Imp-Exp3-CHN'!F$53</f>
        <v>0</v>
      </c>
      <c r="H247" s="309">
        <f>'Imp-Exp3-CHN'!G$53</f>
        <v>0</v>
      </c>
      <c r="I247" s="309">
        <f>'Imp-Exp3-CHN'!H$53</f>
        <v>0</v>
      </c>
      <c r="J247" s="309">
        <f>'Imp-Exp3-CHN'!I$53</f>
        <v>0</v>
      </c>
      <c r="K247" s="309">
        <f>'Imp-Exp3-CHN'!J$53</f>
        <v>0</v>
      </c>
      <c r="L247" s="309">
        <f>'Imp-Exp3-CHN'!K$53</f>
        <v>0</v>
      </c>
      <c r="M247" s="309">
        <f>'Imp-Exp3-CHN'!L$53</f>
        <v>0</v>
      </c>
      <c r="N247" s="367">
        <f>'Imp-Exp3-CHN'!E$54/1000</f>
        <v>0</v>
      </c>
      <c r="O247" s="309">
        <f>'Imp-Exp3-CHN'!F$54/1000</f>
        <v>0</v>
      </c>
      <c r="P247" s="309">
        <f>'Imp-Exp3-CHN'!G$54/1000</f>
        <v>0</v>
      </c>
      <c r="Q247" s="309">
        <f>'Imp-Exp3-CHN'!H$54/1000</f>
        <v>0</v>
      </c>
      <c r="R247" s="309">
        <f>'Imp-Exp3-CHN'!I$54/1000</f>
        <v>0</v>
      </c>
      <c r="S247" s="309">
        <f>'Imp-Exp3-CHN'!J$54/1000</f>
        <v>0</v>
      </c>
      <c r="T247" s="309">
        <f>'Imp-Exp3-CHN'!K$54/1000</f>
        <v>0</v>
      </c>
      <c r="U247" s="309">
        <f>'Imp-Exp3-CHN'!L$54/1000</f>
        <v>0</v>
      </c>
      <c r="V247" s="349">
        <f t="shared" si="246"/>
        <v>0</v>
      </c>
      <c r="W247" s="350">
        <f t="shared" si="247"/>
        <v>0</v>
      </c>
      <c r="X247" s="350">
        <f t="shared" si="248"/>
        <v>0</v>
      </c>
      <c r="Y247" s="350">
        <f t="shared" si="249"/>
        <v>0</v>
      </c>
      <c r="Z247" s="350">
        <f t="shared" si="250"/>
        <v>0</v>
      </c>
      <c r="AA247" s="350">
        <f t="shared" si="251"/>
        <v>0</v>
      </c>
      <c r="AB247" s="350">
        <f t="shared" si="252"/>
        <v>0</v>
      </c>
      <c r="AC247" s="351">
        <f>(IF(ISERROR(U247/M247),0,U247/M247))*1000</f>
        <v>0</v>
      </c>
    </row>
    <row r="248" spans="1:29" x14ac:dyDescent="0.25">
      <c r="A248" s="249" t="str">
        <f t="shared" si="245"/>
        <v>Don't</v>
      </c>
      <c r="B248" s="314" t="str">
        <f t="shared" ref="B248:C248" si="258">B247</f>
        <v>CHN</v>
      </c>
      <c r="C248">
        <f t="shared" si="258"/>
        <v>0</v>
      </c>
      <c r="D248" t="s">
        <v>692</v>
      </c>
      <c r="E248" s="352">
        <f>Pro!C130</f>
        <v>0</v>
      </c>
      <c r="F248" s="311">
        <f>'Imp-Exp3-CHN'!E$57</f>
        <v>0</v>
      </c>
      <c r="G248" s="311">
        <f>'Imp-Exp3-CHN'!F$57</f>
        <v>0</v>
      </c>
      <c r="H248" s="311">
        <f>'Imp-Exp3-CHN'!G$57</f>
        <v>0</v>
      </c>
      <c r="I248" s="311">
        <f>'Imp-Exp3-CHN'!H$57</f>
        <v>0</v>
      </c>
      <c r="J248" s="311">
        <f>'Imp-Exp3-CHN'!I$57</f>
        <v>0</v>
      </c>
      <c r="K248" s="311">
        <f>'Imp-Exp3-CHN'!J$57</f>
        <v>0</v>
      </c>
      <c r="L248" s="311">
        <f>'Imp-Exp3-CHN'!K$57</f>
        <v>0</v>
      </c>
      <c r="M248" s="311">
        <f>'Imp-Exp3-CHN'!L$57</f>
        <v>0</v>
      </c>
      <c r="N248" s="366">
        <f>'Imp-Exp3-CHN'!E$58/1000</f>
        <v>0</v>
      </c>
      <c r="O248" s="311">
        <f>'Imp-Exp3-CHN'!F$58/1000</f>
        <v>0</v>
      </c>
      <c r="P248" s="311">
        <f>'Imp-Exp3-CHN'!G$58/1000</f>
        <v>0</v>
      </c>
      <c r="Q248" s="311">
        <f>'Imp-Exp3-CHN'!H$58/1000</f>
        <v>0</v>
      </c>
      <c r="R248" s="311">
        <f>'Imp-Exp3-CHN'!I$58/1000</f>
        <v>0</v>
      </c>
      <c r="S248" s="311">
        <f>'Imp-Exp3-CHN'!J$58/1000</f>
        <v>0</v>
      </c>
      <c r="T248" s="311">
        <f>'Imp-Exp3-CHN'!K$58/1000</f>
        <v>0</v>
      </c>
      <c r="U248" s="311">
        <f>'Imp-Exp3-CHN'!L$58/1000</f>
        <v>0</v>
      </c>
      <c r="V248" s="338">
        <f t="shared" si="246"/>
        <v>0</v>
      </c>
      <c r="W248" s="339">
        <f t="shared" si="247"/>
        <v>0</v>
      </c>
      <c r="X248" s="339">
        <f t="shared" si="248"/>
        <v>0</v>
      </c>
      <c r="Y248" s="339">
        <f t="shared" si="249"/>
        <v>0</v>
      </c>
      <c r="Z248" s="339">
        <f t="shared" si="250"/>
        <v>0</v>
      </c>
      <c r="AA248" s="339">
        <f t="shared" si="251"/>
        <v>0</v>
      </c>
      <c r="AB248" s="339">
        <f t="shared" si="252"/>
        <v>0</v>
      </c>
      <c r="AC248" s="340">
        <f t="shared" ref="AC248:AC251" si="259">(IF(ISERROR(U248/M248),0,U248/M248))*1000</f>
        <v>0</v>
      </c>
    </row>
    <row r="249" spans="1:29" x14ac:dyDescent="0.25">
      <c r="A249" s="249" t="str">
        <f t="shared" si="245"/>
        <v>Don't</v>
      </c>
      <c r="B249" s="314" t="str">
        <f t="shared" ref="B249:C249" si="260">B248</f>
        <v>CHN</v>
      </c>
      <c r="C249">
        <f t="shared" si="260"/>
        <v>0</v>
      </c>
      <c r="D249" t="s">
        <v>693</v>
      </c>
      <c r="E249" s="352">
        <f>Pro!C131</f>
        <v>0</v>
      </c>
      <c r="F249" s="309">
        <f>'Imp-Exp3-CHN'!E$61</f>
        <v>0</v>
      </c>
      <c r="G249" s="309">
        <f>'Imp-Exp3-CHN'!F$61</f>
        <v>0</v>
      </c>
      <c r="H249" s="309">
        <f>'Imp-Exp3-CHN'!G$61</f>
        <v>0</v>
      </c>
      <c r="I249" s="309">
        <f>'Imp-Exp3-CHN'!H$61</f>
        <v>0</v>
      </c>
      <c r="J249" s="309">
        <f>'Imp-Exp3-CHN'!I$61</f>
        <v>0</v>
      </c>
      <c r="K249" s="309">
        <f>'Imp-Exp3-CHN'!J$61</f>
        <v>0</v>
      </c>
      <c r="L249" s="309">
        <f>'Imp-Exp3-CHN'!K$61</f>
        <v>0</v>
      </c>
      <c r="M249" s="309">
        <f>'Imp-Exp3-CHN'!L$61</f>
        <v>0</v>
      </c>
      <c r="N249" s="367">
        <f>'Imp-Exp3-CHN'!E$62/1000</f>
        <v>0</v>
      </c>
      <c r="O249" s="309">
        <f>'Imp-Exp3-CHN'!F$62/1000</f>
        <v>0</v>
      </c>
      <c r="P249" s="309">
        <f>'Imp-Exp3-CHN'!G$62/1000</f>
        <v>0</v>
      </c>
      <c r="Q249" s="309">
        <f>'Imp-Exp3-CHN'!H$62/1000</f>
        <v>0</v>
      </c>
      <c r="R249" s="309">
        <f>'Imp-Exp3-CHN'!I$62/1000</f>
        <v>0</v>
      </c>
      <c r="S249" s="309">
        <f>'Imp-Exp3-CHN'!J$62/1000</f>
        <v>0</v>
      </c>
      <c r="T249" s="309">
        <f>'Imp-Exp3-CHN'!K$62/1000</f>
        <v>0</v>
      </c>
      <c r="U249" s="309">
        <f>'Imp-Exp3-CHN'!L$62/1000</f>
        <v>0</v>
      </c>
      <c r="V249" s="338">
        <f t="shared" si="246"/>
        <v>0</v>
      </c>
      <c r="W249" s="339">
        <f t="shared" si="247"/>
        <v>0</v>
      </c>
      <c r="X249" s="339">
        <f t="shared" si="248"/>
        <v>0</v>
      </c>
      <c r="Y249" s="339">
        <f t="shared" si="249"/>
        <v>0</v>
      </c>
      <c r="Z249" s="339">
        <f t="shared" si="250"/>
        <v>0</v>
      </c>
      <c r="AA249" s="339">
        <f t="shared" si="251"/>
        <v>0</v>
      </c>
      <c r="AB249" s="339">
        <f t="shared" si="252"/>
        <v>0</v>
      </c>
      <c r="AC249" s="340">
        <f t="shared" si="259"/>
        <v>0</v>
      </c>
    </row>
    <row r="250" spans="1:29" x14ac:dyDescent="0.25">
      <c r="A250" s="249" t="str">
        <f t="shared" si="245"/>
        <v>Don't</v>
      </c>
      <c r="B250" s="314" t="str">
        <f t="shared" ref="B250:C250" si="261">B249</f>
        <v>CHN</v>
      </c>
      <c r="C250">
        <f t="shared" si="261"/>
        <v>0</v>
      </c>
      <c r="D250" t="s">
        <v>694</v>
      </c>
      <c r="E250" s="352">
        <f>Pro!C132</f>
        <v>0</v>
      </c>
      <c r="F250" s="311">
        <f>'Imp-Exp3-CHN'!E$65</f>
        <v>0</v>
      </c>
      <c r="G250" s="311">
        <f>'Imp-Exp3-CHN'!F$65</f>
        <v>0</v>
      </c>
      <c r="H250" s="311">
        <f>'Imp-Exp3-CHN'!G$65</f>
        <v>0</v>
      </c>
      <c r="I250" s="311">
        <f>'Imp-Exp3-CHN'!H$65</f>
        <v>0</v>
      </c>
      <c r="J250" s="311">
        <f>'Imp-Exp3-CHN'!I$65</f>
        <v>0</v>
      </c>
      <c r="K250" s="311">
        <f>'Imp-Exp3-CHN'!J$65</f>
        <v>0</v>
      </c>
      <c r="L250" s="311">
        <f>'Imp-Exp3-CHN'!K$65</f>
        <v>0</v>
      </c>
      <c r="M250" s="311">
        <f>'Imp-Exp3-CHN'!L$65</f>
        <v>0</v>
      </c>
      <c r="N250" s="366">
        <f>'Imp-Exp3-CHN'!E$66/1000</f>
        <v>0</v>
      </c>
      <c r="O250" s="311">
        <f>'Imp-Exp3-CHN'!F$66/1000</f>
        <v>0</v>
      </c>
      <c r="P250" s="311">
        <f>'Imp-Exp3-CHN'!G$66/1000</f>
        <v>0</v>
      </c>
      <c r="Q250" s="311">
        <f>'Imp-Exp3-CHN'!H$66/1000</f>
        <v>0</v>
      </c>
      <c r="R250" s="311">
        <f>'Imp-Exp3-CHN'!I$66/1000</f>
        <v>0</v>
      </c>
      <c r="S250" s="311">
        <f>'Imp-Exp3-CHN'!J$66/1000</f>
        <v>0</v>
      </c>
      <c r="T250" s="311">
        <f>'Imp-Exp3-CHN'!K$66/1000</f>
        <v>0</v>
      </c>
      <c r="U250" s="311">
        <f>'Imp-Exp3-CHN'!L$66/1000</f>
        <v>0</v>
      </c>
      <c r="V250" s="338">
        <f t="shared" si="246"/>
        <v>0</v>
      </c>
      <c r="W250" s="339">
        <f t="shared" si="247"/>
        <v>0</v>
      </c>
      <c r="X250" s="339">
        <f t="shared" si="248"/>
        <v>0</v>
      </c>
      <c r="Y250" s="339">
        <f t="shared" si="249"/>
        <v>0</v>
      </c>
      <c r="Z250" s="339">
        <f t="shared" si="250"/>
        <v>0</v>
      </c>
      <c r="AA250" s="339">
        <f t="shared" si="251"/>
        <v>0</v>
      </c>
      <c r="AB250" s="339">
        <f t="shared" si="252"/>
        <v>0</v>
      </c>
      <c r="AC250" s="340">
        <f t="shared" si="259"/>
        <v>0</v>
      </c>
    </row>
    <row r="251" spans="1:29" ht="15.75" thickBot="1" x14ac:dyDescent="0.3">
      <c r="A251" s="249" t="str">
        <f t="shared" si="245"/>
        <v>Don't</v>
      </c>
      <c r="B251" s="314" t="str">
        <f t="shared" ref="B251:C251" si="262">B250</f>
        <v>CHN</v>
      </c>
      <c r="C251">
        <f t="shared" si="262"/>
        <v>0</v>
      </c>
      <c r="D251" t="s">
        <v>695</v>
      </c>
      <c r="E251" s="352">
        <f>Pro!C133</f>
        <v>0</v>
      </c>
      <c r="F251" s="309">
        <f>'Imp-Exp3-CHN'!E$69</f>
        <v>0</v>
      </c>
      <c r="G251" s="309">
        <f>'Imp-Exp3-CHN'!F$69</f>
        <v>0</v>
      </c>
      <c r="H251" s="309">
        <f>'Imp-Exp3-CHN'!G$69</f>
        <v>0</v>
      </c>
      <c r="I251" s="309">
        <f>'Imp-Exp3-CHN'!H$69</f>
        <v>0</v>
      </c>
      <c r="J251" s="309">
        <f>'Imp-Exp3-CHN'!I$69</f>
        <v>0</v>
      </c>
      <c r="K251" s="309">
        <f>'Imp-Exp3-CHN'!J$69</f>
        <v>0</v>
      </c>
      <c r="L251" s="309">
        <f>'Imp-Exp3-CHN'!K$69</f>
        <v>0</v>
      </c>
      <c r="M251" s="309">
        <f>'Imp-Exp3-CHN'!L$69</f>
        <v>0</v>
      </c>
      <c r="N251" s="367">
        <f>'Imp-Exp3-CHN'!E$70/1000</f>
        <v>0</v>
      </c>
      <c r="O251" s="309">
        <f>'Imp-Exp3-CHN'!F$70/1000</f>
        <v>0</v>
      </c>
      <c r="P251" s="309">
        <f>'Imp-Exp3-CHN'!G$70/1000</f>
        <v>0</v>
      </c>
      <c r="Q251" s="309">
        <f>'Imp-Exp3-CHN'!H$70/1000</f>
        <v>0</v>
      </c>
      <c r="R251" s="309">
        <f>'Imp-Exp3-CHN'!I$70/1000</f>
        <v>0</v>
      </c>
      <c r="S251" s="309">
        <f>'Imp-Exp3-CHN'!J$70/1000</f>
        <v>0</v>
      </c>
      <c r="T251" s="309">
        <f>'Imp-Exp3-CHN'!K$70/1000</f>
        <v>0</v>
      </c>
      <c r="U251" s="309">
        <f>'Imp-Exp3-CHN'!L$70/1000</f>
        <v>0</v>
      </c>
      <c r="V251" s="338">
        <f t="shared" si="246"/>
        <v>0</v>
      </c>
      <c r="W251" s="339">
        <f t="shared" si="247"/>
        <v>0</v>
      </c>
      <c r="X251" s="339">
        <f t="shared" si="248"/>
        <v>0</v>
      </c>
      <c r="Y251" s="339">
        <f t="shared" si="249"/>
        <v>0</v>
      </c>
      <c r="Z251" s="339">
        <f t="shared" si="250"/>
        <v>0</v>
      </c>
      <c r="AA251" s="339">
        <f t="shared" si="251"/>
        <v>0</v>
      </c>
      <c r="AB251" s="339">
        <f t="shared" si="252"/>
        <v>0</v>
      </c>
      <c r="AC251" s="340">
        <f t="shared" si="259"/>
        <v>0</v>
      </c>
    </row>
    <row r="252" spans="1:29" x14ac:dyDescent="0.25">
      <c r="A252" s="242" t="str">
        <f t="shared" ref="A252:A271" si="263">IF(SUM(F252:U252)&gt;=0.01,"Copy","Don't")</f>
        <v>Don't</v>
      </c>
      <c r="B252" s="317" t="s">
        <v>662</v>
      </c>
      <c r="C252" s="335">
        <f>'Imp-Exp4-CHN'!G23</f>
        <v>0</v>
      </c>
      <c r="D252" s="335" t="s">
        <v>691</v>
      </c>
      <c r="E252" s="348">
        <f>Pro!C134</f>
        <v>0</v>
      </c>
      <c r="F252" s="309">
        <f>'Imp-Exp4-CHN'!E$53</f>
        <v>0</v>
      </c>
      <c r="G252" s="309">
        <f>'Imp-Exp4-CHN'!F$53</f>
        <v>0</v>
      </c>
      <c r="H252" s="309">
        <f>'Imp-Exp4-CHN'!G$53</f>
        <v>0</v>
      </c>
      <c r="I252" s="309">
        <f>'Imp-Exp4-CHN'!H$53</f>
        <v>0</v>
      </c>
      <c r="J252" s="309">
        <f>'Imp-Exp4-CHN'!I$53</f>
        <v>0</v>
      </c>
      <c r="K252" s="309">
        <f>'Imp-Exp4-CHN'!J$53</f>
        <v>0</v>
      </c>
      <c r="L252" s="309">
        <f>'Imp-Exp4-CHN'!K$53</f>
        <v>0</v>
      </c>
      <c r="M252" s="309">
        <f>'Imp-Exp4-CHN'!L$53</f>
        <v>0</v>
      </c>
      <c r="N252" s="367">
        <f>'Imp-Exp4-CHN'!E$54/1000</f>
        <v>0</v>
      </c>
      <c r="O252" s="309">
        <f>'Imp-Exp4-CHN'!F$54/1000</f>
        <v>0</v>
      </c>
      <c r="P252" s="309">
        <f>'Imp-Exp4-CHN'!G$54/1000</f>
        <v>0</v>
      </c>
      <c r="Q252" s="309">
        <f>'Imp-Exp4-CHN'!H$54/1000</f>
        <v>0</v>
      </c>
      <c r="R252" s="309">
        <f>'Imp-Exp4-CHN'!I$54/1000</f>
        <v>0</v>
      </c>
      <c r="S252" s="309">
        <f>'Imp-Exp4-CHN'!J$54/1000</f>
        <v>0</v>
      </c>
      <c r="T252" s="309">
        <f>'Imp-Exp4-CHN'!K$54/1000</f>
        <v>0</v>
      </c>
      <c r="U252" s="309">
        <f>'Imp-Exp4-CHN'!L$54/1000</f>
        <v>0</v>
      </c>
      <c r="V252" s="349">
        <f t="shared" ref="V252:V271" si="264">(IF(ISERROR(N252/F252),0,N252/F252))*1000</f>
        <v>0</v>
      </c>
      <c r="W252" s="350">
        <f t="shared" ref="W252:W271" si="265">(IF(ISERROR(O252/G252),0,O252/G252))*1000</f>
        <v>0</v>
      </c>
      <c r="X252" s="350">
        <f t="shared" ref="X252:X271" si="266">(IF(ISERROR(P252/H252),0,P252/H252))*1000</f>
        <v>0</v>
      </c>
      <c r="Y252" s="350">
        <f t="shared" ref="Y252:Y271" si="267">(IF(ISERROR(Q252/I252),0,Q252/I252))*1000</f>
        <v>0</v>
      </c>
      <c r="Z252" s="350">
        <f t="shared" ref="Z252:Z271" si="268">(IF(ISERROR(R252/J252),0,R252/J252))*1000</f>
        <v>0</v>
      </c>
      <c r="AA252" s="350">
        <f t="shared" ref="AA252:AA271" si="269">(IF(ISERROR(S252/K252),0,S252/K252))*1000</f>
        <v>0</v>
      </c>
      <c r="AB252" s="350">
        <f t="shared" ref="AB252:AB271" si="270">(IF(ISERROR(T252/L252),0,T252/L252))*1000</f>
        <v>0</v>
      </c>
      <c r="AC252" s="351">
        <f>(IF(ISERROR(U252/M252),0,U252/M252))*1000</f>
        <v>0</v>
      </c>
    </row>
    <row r="253" spans="1:29" x14ac:dyDescent="0.25">
      <c r="A253" s="249" t="str">
        <f t="shared" si="263"/>
        <v>Don't</v>
      </c>
      <c r="B253" s="314" t="str">
        <f t="shared" ref="B253:C253" si="271">B252</f>
        <v>CHN</v>
      </c>
      <c r="C253">
        <f t="shared" si="271"/>
        <v>0</v>
      </c>
      <c r="D253" t="s">
        <v>692</v>
      </c>
      <c r="E253" s="352">
        <f>Pro!C135</f>
        <v>0</v>
      </c>
      <c r="F253" s="311">
        <f>'Imp-Exp4-CHN'!E$57</f>
        <v>0</v>
      </c>
      <c r="G253" s="311">
        <f>'Imp-Exp4-CHN'!F$57</f>
        <v>0</v>
      </c>
      <c r="H253" s="311">
        <f>'Imp-Exp4-CHN'!G$57</f>
        <v>0</v>
      </c>
      <c r="I253" s="311">
        <f>'Imp-Exp4-CHN'!H$57</f>
        <v>0</v>
      </c>
      <c r="J253" s="311">
        <f>'Imp-Exp4-CHN'!I$57</f>
        <v>0</v>
      </c>
      <c r="K253" s="311">
        <f>'Imp-Exp4-CHN'!J$57</f>
        <v>0</v>
      </c>
      <c r="L253" s="311">
        <f>'Imp-Exp4-CHN'!K$57</f>
        <v>0</v>
      </c>
      <c r="M253" s="311">
        <f>'Imp-Exp4-CHN'!L$57</f>
        <v>0</v>
      </c>
      <c r="N253" s="366">
        <f>'Imp-Exp4-CHN'!E$58/1000</f>
        <v>0</v>
      </c>
      <c r="O253" s="311">
        <f>'Imp-Exp4-CHN'!F$58/1000</f>
        <v>0</v>
      </c>
      <c r="P253" s="311">
        <f>'Imp-Exp4-CHN'!G$58/1000</f>
        <v>0</v>
      </c>
      <c r="Q253" s="311">
        <f>'Imp-Exp4-CHN'!H$58/1000</f>
        <v>0</v>
      </c>
      <c r="R253" s="311">
        <f>'Imp-Exp4-CHN'!I$58/1000</f>
        <v>0</v>
      </c>
      <c r="S253" s="311">
        <f>'Imp-Exp4-CHN'!J$58/1000</f>
        <v>0</v>
      </c>
      <c r="T253" s="311">
        <f>'Imp-Exp4-CHN'!K$58/1000</f>
        <v>0</v>
      </c>
      <c r="U253" s="311">
        <f>'Imp-Exp4-CHN'!L$58/1000</f>
        <v>0</v>
      </c>
      <c r="V253" s="338">
        <f t="shared" si="264"/>
        <v>0</v>
      </c>
      <c r="W253" s="339">
        <f t="shared" si="265"/>
        <v>0</v>
      </c>
      <c r="X253" s="339">
        <f t="shared" si="266"/>
        <v>0</v>
      </c>
      <c r="Y253" s="339">
        <f t="shared" si="267"/>
        <v>0</v>
      </c>
      <c r="Z253" s="339">
        <f t="shared" si="268"/>
        <v>0</v>
      </c>
      <c r="AA253" s="339">
        <f t="shared" si="269"/>
        <v>0</v>
      </c>
      <c r="AB253" s="339">
        <f t="shared" si="270"/>
        <v>0</v>
      </c>
      <c r="AC253" s="340">
        <f t="shared" ref="AC253:AC256" si="272">(IF(ISERROR(U253/M253),0,U253/M253))*1000</f>
        <v>0</v>
      </c>
    </row>
    <row r="254" spans="1:29" x14ac:dyDescent="0.25">
      <c r="A254" s="249" t="str">
        <f t="shared" si="263"/>
        <v>Don't</v>
      </c>
      <c r="B254" s="314" t="str">
        <f t="shared" ref="B254:C254" si="273">B253</f>
        <v>CHN</v>
      </c>
      <c r="C254">
        <f t="shared" si="273"/>
        <v>0</v>
      </c>
      <c r="D254" t="s">
        <v>693</v>
      </c>
      <c r="E254" s="352">
        <f>Pro!C136</f>
        <v>0</v>
      </c>
      <c r="F254" s="309">
        <f>'Imp-Exp4-CHN'!E$61</f>
        <v>0</v>
      </c>
      <c r="G254" s="309">
        <f>'Imp-Exp4-CHN'!F$61</f>
        <v>0</v>
      </c>
      <c r="H254" s="309">
        <f>'Imp-Exp4-CHN'!G$61</f>
        <v>0</v>
      </c>
      <c r="I254" s="309">
        <f>'Imp-Exp4-CHN'!H$61</f>
        <v>0</v>
      </c>
      <c r="J254" s="309">
        <f>'Imp-Exp4-CHN'!I$61</f>
        <v>0</v>
      </c>
      <c r="K254" s="309">
        <f>'Imp-Exp4-CHN'!J$61</f>
        <v>0</v>
      </c>
      <c r="L254" s="309">
        <f>'Imp-Exp4-CHN'!K$61</f>
        <v>0</v>
      </c>
      <c r="M254" s="309">
        <f>'Imp-Exp4-CHN'!L$61</f>
        <v>0</v>
      </c>
      <c r="N254" s="367">
        <f>'Imp-Exp4-CHN'!E$62/1000</f>
        <v>0</v>
      </c>
      <c r="O254" s="309">
        <f>'Imp-Exp4-CHN'!F$62/1000</f>
        <v>0</v>
      </c>
      <c r="P254" s="309">
        <f>'Imp-Exp4-CHN'!G$62/1000</f>
        <v>0</v>
      </c>
      <c r="Q254" s="309">
        <f>'Imp-Exp4-CHN'!H$62/1000</f>
        <v>0</v>
      </c>
      <c r="R254" s="309">
        <f>'Imp-Exp4-CHN'!I$62/1000</f>
        <v>0</v>
      </c>
      <c r="S254" s="309">
        <f>'Imp-Exp4-CHN'!J$62/1000</f>
        <v>0</v>
      </c>
      <c r="T254" s="309">
        <f>'Imp-Exp4-CHN'!K$62/1000</f>
        <v>0</v>
      </c>
      <c r="U254" s="309">
        <f>'Imp-Exp4-CHN'!L$62/1000</f>
        <v>0</v>
      </c>
      <c r="V254" s="338">
        <f t="shared" si="264"/>
        <v>0</v>
      </c>
      <c r="W254" s="339">
        <f t="shared" si="265"/>
        <v>0</v>
      </c>
      <c r="X254" s="339">
        <f t="shared" si="266"/>
        <v>0</v>
      </c>
      <c r="Y254" s="339">
        <f t="shared" si="267"/>
        <v>0</v>
      </c>
      <c r="Z254" s="339">
        <f t="shared" si="268"/>
        <v>0</v>
      </c>
      <c r="AA254" s="339">
        <f t="shared" si="269"/>
        <v>0</v>
      </c>
      <c r="AB254" s="339">
        <f t="shared" si="270"/>
        <v>0</v>
      </c>
      <c r="AC254" s="340">
        <f t="shared" si="272"/>
        <v>0</v>
      </c>
    </row>
    <row r="255" spans="1:29" x14ac:dyDescent="0.25">
      <c r="A255" s="249" t="str">
        <f t="shared" si="263"/>
        <v>Don't</v>
      </c>
      <c r="B255" s="314" t="str">
        <f t="shared" ref="B255:C255" si="274">B254</f>
        <v>CHN</v>
      </c>
      <c r="C255">
        <f t="shared" si="274"/>
        <v>0</v>
      </c>
      <c r="D255" t="s">
        <v>694</v>
      </c>
      <c r="E255" s="352">
        <f>Pro!C137</f>
        <v>0</v>
      </c>
      <c r="F255" s="311">
        <f>'Imp-Exp4-CHN'!E$65</f>
        <v>0</v>
      </c>
      <c r="G255" s="311">
        <f>'Imp-Exp4-CHN'!F$65</f>
        <v>0</v>
      </c>
      <c r="H255" s="311">
        <f>'Imp-Exp4-CHN'!G$65</f>
        <v>0</v>
      </c>
      <c r="I255" s="311">
        <f>'Imp-Exp4-CHN'!H$65</f>
        <v>0</v>
      </c>
      <c r="J255" s="311">
        <f>'Imp-Exp4-CHN'!I$65</f>
        <v>0</v>
      </c>
      <c r="K255" s="311">
        <f>'Imp-Exp4-CHN'!J$65</f>
        <v>0</v>
      </c>
      <c r="L255" s="311">
        <f>'Imp-Exp4-CHN'!K$65</f>
        <v>0</v>
      </c>
      <c r="M255" s="311">
        <f>'Imp-Exp4-CHN'!L$65</f>
        <v>0</v>
      </c>
      <c r="N255" s="366">
        <f>'Imp-Exp4-CHN'!E$66/1000</f>
        <v>0</v>
      </c>
      <c r="O255" s="311">
        <f>'Imp-Exp4-CHN'!F$66/1000</f>
        <v>0</v>
      </c>
      <c r="P255" s="311">
        <f>'Imp-Exp4-CHN'!G$66/1000</f>
        <v>0</v>
      </c>
      <c r="Q255" s="311">
        <f>'Imp-Exp4-CHN'!H$66/1000</f>
        <v>0</v>
      </c>
      <c r="R255" s="311">
        <f>'Imp-Exp4-CHN'!I$66/1000</f>
        <v>0</v>
      </c>
      <c r="S255" s="311">
        <f>'Imp-Exp4-CHN'!J$66/1000</f>
        <v>0</v>
      </c>
      <c r="T255" s="311">
        <f>'Imp-Exp4-CHN'!K$66/1000</f>
        <v>0</v>
      </c>
      <c r="U255" s="311">
        <f>'Imp-Exp4-CHN'!L$66/1000</f>
        <v>0</v>
      </c>
      <c r="V255" s="338">
        <f t="shared" si="264"/>
        <v>0</v>
      </c>
      <c r="W255" s="339">
        <f t="shared" si="265"/>
        <v>0</v>
      </c>
      <c r="X255" s="339">
        <f t="shared" si="266"/>
        <v>0</v>
      </c>
      <c r="Y255" s="339">
        <f t="shared" si="267"/>
        <v>0</v>
      </c>
      <c r="Z255" s="339">
        <f t="shared" si="268"/>
        <v>0</v>
      </c>
      <c r="AA255" s="339">
        <f t="shared" si="269"/>
        <v>0</v>
      </c>
      <c r="AB255" s="339">
        <f t="shared" si="270"/>
        <v>0</v>
      </c>
      <c r="AC255" s="340">
        <f t="shared" si="272"/>
        <v>0</v>
      </c>
    </row>
    <row r="256" spans="1:29" ht="15.75" thickBot="1" x14ac:dyDescent="0.3">
      <c r="A256" s="249" t="str">
        <f t="shared" si="263"/>
        <v>Don't</v>
      </c>
      <c r="B256" s="314" t="str">
        <f t="shared" ref="B256:C256" si="275">B255</f>
        <v>CHN</v>
      </c>
      <c r="C256">
        <f t="shared" si="275"/>
        <v>0</v>
      </c>
      <c r="D256" t="s">
        <v>695</v>
      </c>
      <c r="E256" s="352">
        <f>Pro!C138</f>
        <v>0</v>
      </c>
      <c r="F256" s="309">
        <f>'Imp-Exp4-CHN'!E$69</f>
        <v>0</v>
      </c>
      <c r="G256" s="309">
        <f>'Imp-Exp4-CHN'!F$69</f>
        <v>0</v>
      </c>
      <c r="H256" s="309">
        <f>'Imp-Exp4-CHN'!G$69</f>
        <v>0</v>
      </c>
      <c r="I256" s="309">
        <f>'Imp-Exp4-CHN'!H$69</f>
        <v>0</v>
      </c>
      <c r="J256" s="309">
        <f>'Imp-Exp4-CHN'!I$69</f>
        <v>0</v>
      </c>
      <c r="K256" s="309">
        <f>'Imp-Exp4-CHN'!J$69</f>
        <v>0</v>
      </c>
      <c r="L256" s="309">
        <f>'Imp-Exp4-CHN'!K$69</f>
        <v>0</v>
      </c>
      <c r="M256" s="309">
        <f>'Imp-Exp4-CHN'!L$69</f>
        <v>0</v>
      </c>
      <c r="N256" s="367">
        <f>'Imp-Exp4-CHN'!E$70/1000</f>
        <v>0</v>
      </c>
      <c r="O256" s="309">
        <f>'Imp-Exp4-CHN'!F$70/1000</f>
        <v>0</v>
      </c>
      <c r="P256" s="309">
        <f>'Imp-Exp4-CHN'!G$70/1000</f>
        <v>0</v>
      </c>
      <c r="Q256" s="309">
        <f>'Imp-Exp4-CHN'!H$70/1000</f>
        <v>0</v>
      </c>
      <c r="R256" s="309">
        <f>'Imp-Exp4-CHN'!I$70/1000</f>
        <v>0</v>
      </c>
      <c r="S256" s="309">
        <f>'Imp-Exp4-CHN'!J$70/1000</f>
        <v>0</v>
      </c>
      <c r="T256" s="309">
        <f>'Imp-Exp4-CHN'!K$70/1000</f>
        <v>0</v>
      </c>
      <c r="U256" s="309">
        <f>'Imp-Exp4-CHN'!L$70/1000</f>
        <v>0</v>
      </c>
      <c r="V256" s="338">
        <f t="shared" si="264"/>
        <v>0</v>
      </c>
      <c r="W256" s="339">
        <f t="shared" si="265"/>
        <v>0</v>
      </c>
      <c r="X256" s="339">
        <f t="shared" si="266"/>
        <v>0</v>
      </c>
      <c r="Y256" s="339">
        <f t="shared" si="267"/>
        <v>0</v>
      </c>
      <c r="Z256" s="339">
        <f t="shared" si="268"/>
        <v>0</v>
      </c>
      <c r="AA256" s="339">
        <f t="shared" si="269"/>
        <v>0</v>
      </c>
      <c r="AB256" s="339">
        <f t="shared" si="270"/>
        <v>0</v>
      </c>
      <c r="AC256" s="340">
        <f t="shared" si="272"/>
        <v>0</v>
      </c>
    </row>
    <row r="257" spans="1:29" x14ac:dyDescent="0.25">
      <c r="A257" s="242" t="str">
        <f t="shared" si="263"/>
        <v>Don't</v>
      </c>
      <c r="B257" s="317" t="s">
        <v>662</v>
      </c>
      <c r="C257" s="335">
        <f>'Imp-Exp5-CHN'!G23</f>
        <v>0</v>
      </c>
      <c r="D257" s="335" t="s">
        <v>691</v>
      </c>
      <c r="E257" s="348">
        <f>Pro!C139</f>
        <v>0</v>
      </c>
      <c r="F257" s="309">
        <f>'Imp-Exp5-CHN'!E$53</f>
        <v>0</v>
      </c>
      <c r="G257" s="309">
        <f>'Imp-Exp5-CHN'!F$53</f>
        <v>0</v>
      </c>
      <c r="H257" s="309">
        <f>'Imp-Exp5-CHN'!G$53</f>
        <v>0</v>
      </c>
      <c r="I257" s="309">
        <f>'Imp-Exp5-CHN'!H$53</f>
        <v>0</v>
      </c>
      <c r="J257" s="309">
        <f>'Imp-Exp5-CHN'!I$53</f>
        <v>0</v>
      </c>
      <c r="K257" s="309">
        <f>'Imp-Exp5-CHN'!J$53</f>
        <v>0</v>
      </c>
      <c r="L257" s="309">
        <f>'Imp-Exp5-CHN'!K$53</f>
        <v>0</v>
      </c>
      <c r="M257" s="309">
        <f>'Imp-Exp5-CHN'!L$53</f>
        <v>0</v>
      </c>
      <c r="N257" s="367">
        <f>'Imp-Exp5-CHN'!E$54/1000</f>
        <v>0</v>
      </c>
      <c r="O257" s="309">
        <f>'Imp-Exp5-CHN'!F$54/1000</f>
        <v>0</v>
      </c>
      <c r="P257" s="309">
        <f>'Imp-Exp5-CHN'!G$54/1000</f>
        <v>0</v>
      </c>
      <c r="Q257" s="309">
        <f>'Imp-Exp5-CHN'!H$54/1000</f>
        <v>0</v>
      </c>
      <c r="R257" s="309">
        <f>'Imp-Exp5-CHN'!I$54/1000</f>
        <v>0</v>
      </c>
      <c r="S257" s="309">
        <f>'Imp-Exp5-CHN'!J$54/1000</f>
        <v>0</v>
      </c>
      <c r="T257" s="309">
        <f>'Imp-Exp5-CHN'!K$54/1000</f>
        <v>0</v>
      </c>
      <c r="U257" s="309">
        <f>'Imp-Exp5-CHN'!L$54/1000</f>
        <v>0</v>
      </c>
      <c r="V257" s="349">
        <f t="shared" si="264"/>
        <v>0</v>
      </c>
      <c r="W257" s="350">
        <f t="shared" si="265"/>
        <v>0</v>
      </c>
      <c r="X257" s="350">
        <f t="shared" si="266"/>
        <v>0</v>
      </c>
      <c r="Y257" s="350">
        <f t="shared" si="267"/>
        <v>0</v>
      </c>
      <c r="Z257" s="350">
        <f t="shared" si="268"/>
        <v>0</v>
      </c>
      <c r="AA257" s="350">
        <f t="shared" si="269"/>
        <v>0</v>
      </c>
      <c r="AB257" s="350">
        <f t="shared" si="270"/>
        <v>0</v>
      </c>
      <c r="AC257" s="351">
        <f>(IF(ISERROR(U257/M257),0,U257/M257))*1000</f>
        <v>0</v>
      </c>
    </row>
    <row r="258" spans="1:29" x14ac:dyDescent="0.25">
      <c r="A258" s="249" t="str">
        <f t="shared" si="263"/>
        <v>Don't</v>
      </c>
      <c r="B258" s="314" t="str">
        <f t="shared" ref="B258:C258" si="276">B257</f>
        <v>CHN</v>
      </c>
      <c r="C258">
        <f t="shared" si="276"/>
        <v>0</v>
      </c>
      <c r="D258" t="s">
        <v>692</v>
      </c>
      <c r="E258" s="352">
        <f>Pro!C140</f>
        <v>0</v>
      </c>
      <c r="F258" s="311">
        <f>'Imp-Exp5-CHN'!E$57</f>
        <v>0</v>
      </c>
      <c r="G258" s="311">
        <f>'Imp-Exp5-CHN'!F$57</f>
        <v>0</v>
      </c>
      <c r="H258" s="311">
        <f>'Imp-Exp5-CHN'!G$57</f>
        <v>0</v>
      </c>
      <c r="I258" s="311">
        <f>'Imp-Exp5-CHN'!H$57</f>
        <v>0</v>
      </c>
      <c r="J258" s="311">
        <f>'Imp-Exp5-CHN'!I$57</f>
        <v>0</v>
      </c>
      <c r="K258" s="311">
        <f>'Imp-Exp5-CHN'!J$57</f>
        <v>0</v>
      </c>
      <c r="L258" s="311">
        <f>'Imp-Exp5-CHN'!K$57</f>
        <v>0</v>
      </c>
      <c r="M258" s="311">
        <f>'Imp-Exp5-CHN'!L$57</f>
        <v>0</v>
      </c>
      <c r="N258" s="366">
        <f>'Imp-Exp5-CHN'!E$58/1000</f>
        <v>0</v>
      </c>
      <c r="O258" s="311">
        <f>'Imp-Exp5-CHN'!F$58/1000</f>
        <v>0</v>
      </c>
      <c r="P258" s="311">
        <f>'Imp-Exp5-CHN'!G$58/1000</f>
        <v>0</v>
      </c>
      <c r="Q258" s="311">
        <f>'Imp-Exp5-CHN'!H$58/1000</f>
        <v>0</v>
      </c>
      <c r="R258" s="311">
        <f>'Imp-Exp5-CHN'!I$58/1000</f>
        <v>0</v>
      </c>
      <c r="S258" s="311">
        <f>'Imp-Exp5-CHN'!J$58/1000</f>
        <v>0</v>
      </c>
      <c r="T258" s="311">
        <f>'Imp-Exp5-CHN'!K$58/1000</f>
        <v>0</v>
      </c>
      <c r="U258" s="311">
        <f>'Imp-Exp5-CHN'!L$58/1000</f>
        <v>0</v>
      </c>
      <c r="V258" s="338">
        <f t="shared" si="264"/>
        <v>0</v>
      </c>
      <c r="W258" s="339">
        <f t="shared" si="265"/>
        <v>0</v>
      </c>
      <c r="X258" s="339">
        <f t="shared" si="266"/>
        <v>0</v>
      </c>
      <c r="Y258" s="339">
        <f t="shared" si="267"/>
        <v>0</v>
      </c>
      <c r="Z258" s="339">
        <f t="shared" si="268"/>
        <v>0</v>
      </c>
      <c r="AA258" s="339">
        <f t="shared" si="269"/>
        <v>0</v>
      </c>
      <c r="AB258" s="339">
        <f t="shared" si="270"/>
        <v>0</v>
      </c>
      <c r="AC258" s="340">
        <f t="shared" ref="AC258:AC261" si="277">(IF(ISERROR(U258/M258),0,U258/M258))*1000</f>
        <v>0</v>
      </c>
    </row>
    <row r="259" spans="1:29" x14ac:dyDescent="0.25">
      <c r="A259" s="249" t="str">
        <f t="shared" si="263"/>
        <v>Don't</v>
      </c>
      <c r="B259" s="314" t="str">
        <f t="shared" ref="B259:C259" si="278">B258</f>
        <v>CHN</v>
      </c>
      <c r="C259">
        <f t="shared" si="278"/>
        <v>0</v>
      </c>
      <c r="D259" t="s">
        <v>693</v>
      </c>
      <c r="E259" s="352">
        <f>Pro!C141</f>
        <v>0</v>
      </c>
      <c r="F259" s="309">
        <f>'Imp-Exp5-CHN'!E$61</f>
        <v>0</v>
      </c>
      <c r="G259" s="309">
        <f>'Imp-Exp5-CHN'!F$61</f>
        <v>0</v>
      </c>
      <c r="H259" s="309">
        <f>'Imp-Exp5-CHN'!G$61</f>
        <v>0</v>
      </c>
      <c r="I259" s="309">
        <f>'Imp-Exp5-CHN'!H$61</f>
        <v>0</v>
      </c>
      <c r="J259" s="309">
        <f>'Imp-Exp5-CHN'!I$61</f>
        <v>0</v>
      </c>
      <c r="K259" s="309">
        <f>'Imp-Exp5-CHN'!J$61</f>
        <v>0</v>
      </c>
      <c r="L259" s="309">
        <f>'Imp-Exp5-CHN'!K$61</f>
        <v>0</v>
      </c>
      <c r="M259" s="309">
        <f>'Imp-Exp5-CHN'!L$61</f>
        <v>0</v>
      </c>
      <c r="N259" s="367">
        <f>'Imp-Exp5-CHN'!E$62/1000</f>
        <v>0</v>
      </c>
      <c r="O259" s="309">
        <f>'Imp-Exp5-CHN'!F$62/1000</f>
        <v>0</v>
      </c>
      <c r="P259" s="309">
        <f>'Imp-Exp5-CHN'!G$62/1000</f>
        <v>0</v>
      </c>
      <c r="Q259" s="309">
        <f>'Imp-Exp5-CHN'!H$62/1000</f>
        <v>0</v>
      </c>
      <c r="R259" s="309">
        <f>'Imp-Exp5-CHN'!I$62/1000</f>
        <v>0</v>
      </c>
      <c r="S259" s="309">
        <f>'Imp-Exp5-CHN'!J$62/1000</f>
        <v>0</v>
      </c>
      <c r="T259" s="309">
        <f>'Imp-Exp5-CHN'!K$62/1000</f>
        <v>0</v>
      </c>
      <c r="U259" s="309">
        <f>'Imp-Exp5-CHN'!L$62/1000</f>
        <v>0</v>
      </c>
      <c r="V259" s="338">
        <f t="shared" si="264"/>
        <v>0</v>
      </c>
      <c r="W259" s="339">
        <f t="shared" si="265"/>
        <v>0</v>
      </c>
      <c r="X259" s="339">
        <f t="shared" si="266"/>
        <v>0</v>
      </c>
      <c r="Y259" s="339">
        <f t="shared" si="267"/>
        <v>0</v>
      </c>
      <c r="Z259" s="339">
        <f t="shared" si="268"/>
        <v>0</v>
      </c>
      <c r="AA259" s="339">
        <f t="shared" si="269"/>
        <v>0</v>
      </c>
      <c r="AB259" s="339">
        <f t="shared" si="270"/>
        <v>0</v>
      </c>
      <c r="AC259" s="340">
        <f t="shared" si="277"/>
        <v>0</v>
      </c>
    </row>
    <row r="260" spans="1:29" x14ac:dyDescent="0.25">
      <c r="A260" s="249" t="str">
        <f t="shared" si="263"/>
        <v>Don't</v>
      </c>
      <c r="B260" s="314" t="str">
        <f t="shared" ref="B260:C260" si="279">B259</f>
        <v>CHN</v>
      </c>
      <c r="C260">
        <f t="shared" si="279"/>
        <v>0</v>
      </c>
      <c r="D260" t="s">
        <v>694</v>
      </c>
      <c r="E260" s="352">
        <f>Pro!C142</f>
        <v>0</v>
      </c>
      <c r="F260" s="311">
        <f>'Imp-Exp5-CHN'!E$65</f>
        <v>0</v>
      </c>
      <c r="G260" s="311">
        <f>'Imp-Exp5-CHN'!F$65</f>
        <v>0</v>
      </c>
      <c r="H260" s="311">
        <f>'Imp-Exp5-CHN'!G$65</f>
        <v>0</v>
      </c>
      <c r="I260" s="311">
        <f>'Imp-Exp5-CHN'!H$65</f>
        <v>0</v>
      </c>
      <c r="J260" s="311">
        <f>'Imp-Exp5-CHN'!I$65</f>
        <v>0</v>
      </c>
      <c r="K260" s="311">
        <f>'Imp-Exp5-CHN'!J$65</f>
        <v>0</v>
      </c>
      <c r="L260" s="311">
        <f>'Imp-Exp5-CHN'!K$65</f>
        <v>0</v>
      </c>
      <c r="M260" s="311">
        <f>'Imp-Exp5-CHN'!L$65</f>
        <v>0</v>
      </c>
      <c r="N260" s="366">
        <f>'Imp-Exp5-CHN'!E$66/1000</f>
        <v>0</v>
      </c>
      <c r="O260" s="311">
        <f>'Imp-Exp5-CHN'!F$66/1000</f>
        <v>0</v>
      </c>
      <c r="P260" s="311">
        <f>'Imp-Exp5-CHN'!G$66/1000</f>
        <v>0</v>
      </c>
      <c r="Q260" s="311">
        <f>'Imp-Exp5-CHN'!H$66/1000</f>
        <v>0</v>
      </c>
      <c r="R260" s="311">
        <f>'Imp-Exp5-CHN'!I$66/1000</f>
        <v>0</v>
      </c>
      <c r="S260" s="311">
        <f>'Imp-Exp5-CHN'!J$66/1000</f>
        <v>0</v>
      </c>
      <c r="T260" s="311">
        <f>'Imp-Exp5-CHN'!K$66/1000</f>
        <v>0</v>
      </c>
      <c r="U260" s="311">
        <f>'Imp-Exp5-CHN'!L$66/1000</f>
        <v>0</v>
      </c>
      <c r="V260" s="338">
        <f t="shared" si="264"/>
        <v>0</v>
      </c>
      <c r="W260" s="339">
        <f t="shared" si="265"/>
        <v>0</v>
      </c>
      <c r="X260" s="339">
        <f t="shared" si="266"/>
        <v>0</v>
      </c>
      <c r="Y260" s="339">
        <f t="shared" si="267"/>
        <v>0</v>
      </c>
      <c r="Z260" s="339">
        <f t="shared" si="268"/>
        <v>0</v>
      </c>
      <c r="AA260" s="339">
        <f t="shared" si="269"/>
        <v>0</v>
      </c>
      <c r="AB260" s="339">
        <f t="shared" si="270"/>
        <v>0</v>
      </c>
      <c r="AC260" s="340">
        <f t="shared" si="277"/>
        <v>0</v>
      </c>
    </row>
    <row r="261" spans="1:29" ht="15.75" thickBot="1" x14ac:dyDescent="0.3">
      <c r="A261" s="249" t="str">
        <f t="shared" si="263"/>
        <v>Don't</v>
      </c>
      <c r="B261" s="314" t="str">
        <f t="shared" ref="B261:C261" si="280">B260</f>
        <v>CHN</v>
      </c>
      <c r="C261">
        <f t="shared" si="280"/>
        <v>0</v>
      </c>
      <c r="D261" t="s">
        <v>695</v>
      </c>
      <c r="E261" s="352">
        <f>Pro!C143</f>
        <v>0</v>
      </c>
      <c r="F261" s="309">
        <f>'Imp-Exp5-CHN'!E$69</f>
        <v>0</v>
      </c>
      <c r="G261" s="309">
        <f>'Imp-Exp5-CHN'!F$69</f>
        <v>0</v>
      </c>
      <c r="H261" s="309">
        <f>'Imp-Exp5-CHN'!G$69</f>
        <v>0</v>
      </c>
      <c r="I261" s="309">
        <f>'Imp-Exp5-CHN'!H$69</f>
        <v>0</v>
      </c>
      <c r="J261" s="309">
        <f>'Imp-Exp5-CHN'!I$69</f>
        <v>0</v>
      </c>
      <c r="K261" s="309">
        <f>'Imp-Exp5-CHN'!J$69</f>
        <v>0</v>
      </c>
      <c r="L261" s="309">
        <f>'Imp-Exp5-CHN'!K$69</f>
        <v>0</v>
      </c>
      <c r="M261" s="309">
        <f>'Imp-Exp5-CHN'!L$69</f>
        <v>0</v>
      </c>
      <c r="N261" s="367">
        <f>'Imp-Exp5-CHN'!E$70/1000</f>
        <v>0</v>
      </c>
      <c r="O261" s="309">
        <f>'Imp-Exp5-CHN'!F$70/1000</f>
        <v>0</v>
      </c>
      <c r="P261" s="309">
        <f>'Imp-Exp5-CHN'!G$70/1000</f>
        <v>0</v>
      </c>
      <c r="Q261" s="309">
        <f>'Imp-Exp5-CHN'!H$70/1000</f>
        <v>0</v>
      </c>
      <c r="R261" s="309">
        <f>'Imp-Exp5-CHN'!I$70/1000</f>
        <v>0</v>
      </c>
      <c r="S261" s="309">
        <f>'Imp-Exp5-CHN'!J$70/1000</f>
        <v>0</v>
      </c>
      <c r="T261" s="309">
        <f>'Imp-Exp5-CHN'!K$70/1000</f>
        <v>0</v>
      </c>
      <c r="U261" s="309">
        <f>'Imp-Exp5-CHN'!L$70/1000</f>
        <v>0</v>
      </c>
      <c r="V261" s="338">
        <f t="shared" si="264"/>
        <v>0</v>
      </c>
      <c r="W261" s="339">
        <f t="shared" si="265"/>
        <v>0</v>
      </c>
      <c r="X261" s="339">
        <f t="shared" si="266"/>
        <v>0</v>
      </c>
      <c r="Y261" s="339">
        <f t="shared" si="267"/>
        <v>0</v>
      </c>
      <c r="Z261" s="339">
        <f t="shared" si="268"/>
        <v>0</v>
      </c>
      <c r="AA261" s="339">
        <f t="shared" si="269"/>
        <v>0</v>
      </c>
      <c r="AB261" s="339">
        <f t="shared" si="270"/>
        <v>0</v>
      </c>
      <c r="AC261" s="340">
        <f t="shared" si="277"/>
        <v>0</v>
      </c>
    </row>
    <row r="262" spans="1:29" x14ac:dyDescent="0.25">
      <c r="A262" s="242" t="str">
        <f t="shared" si="263"/>
        <v>Don't</v>
      </c>
      <c r="B262" s="317" t="s">
        <v>662</v>
      </c>
      <c r="C262" s="335">
        <f>'Imp-Exp6-CHN'!G23</f>
        <v>0</v>
      </c>
      <c r="D262" s="335" t="s">
        <v>691</v>
      </c>
      <c r="E262" s="348">
        <f>Pro!C144</f>
        <v>0</v>
      </c>
      <c r="F262" s="309">
        <f>'Imp-Exp6-CHN'!E$53</f>
        <v>0</v>
      </c>
      <c r="G262" s="309">
        <f>'Imp-Exp6-CHN'!F$53</f>
        <v>0</v>
      </c>
      <c r="H262" s="309">
        <f>'Imp-Exp6-CHN'!G$53</f>
        <v>0</v>
      </c>
      <c r="I262" s="309">
        <f>'Imp-Exp6-CHN'!H$53</f>
        <v>0</v>
      </c>
      <c r="J262" s="309">
        <f>'Imp-Exp6-CHN'!I$53</f>
        <v>0</v>
      </c>
      <c r="K262" s="309">
        <f>'Imp-Exp6-CHN'!J$53</f>
        <v>0</v>
      </c>
      <c r="L262" s="309">
        <f>'Imp-Exp6-CHN'!K$53</f>
        <v>0</v>
      </c>
      <c r="M262" s="309">
        <f>'Imp-Exp6-CHN'!L$53</f>
        <v>0</v>
      </c>
      <c r="N262" s="367">
        <f>'Imp-Exp6-CHN'!E$54/1000</f>
        <v>0</v>
      </c>
      <c r="O262" s="309">
        <f>'Imp-Exp6-CHN'!F$54/1000</f>
        <v>0</v>
      </c>
      <c r="P262" s="309">
        <f>'Imp-Exp6-CHN'!G$54/1000</f>
        <v>0</v>
      </c>
      <c r="Q262" s="309">
        <f>'Imp-Exp6-CHN'!H$54/1000</f>
        <v>0</v>
      </c>
      <c r="R262" s="309">
        <f>'Imp-Exp6-CHN'!I$54/1000</f>
        <v>0</v>
      </c>
      <c r="S262" s="309">
        <f>'Imp-Exp6-CHN'!J$54/1000</f>
        <v>0</v>
      </c>
      <c r="T262" s="309">
        <f>'Imp-Exp6-CHN'!K$54/1000</f>
        <v>0</v>
      </c>
      <c r="U262" s="309">
        <f>'Imp-Exp6-CHN'!L$54/1000</f>
        <v>0</v>
      </c>
      <c r="V262" s="349">
        <f t="shared" si="264"/>
        <v>0</v>
      </c>
      <c r="W262" s="350">
        <f t="shared" si="265"/>
        <v>0</v>
      </c>
      <c r="X262" s="350">
        <f t="shared" si="266"/>
        <v>0</v>
      </c>
      <c r="Y262" s="350">
        <f t="shared" si="267"/>
        <v>0</v>
      </c>
      <c r="Z262" s="350">
        <f t="shared" si="268"/>
        <v>0</v>
      </c>
      <c r="AA262" s="350">
        <f t="shared" si="269"/>
        <v>0</v>
      </c>
      <c r="AB262" s="350">
        <f t="shared" si="270"/>
        <v>0</v>
      </c>
      <c r="AC262" s="351">
        <f>(IF(ISERROR(U262/M262),0,U262/M262))*1000</f>
        <v>0</v>
      </c>
    </row>
    <row r="263" spans="1:29" x14ac:dyDescent="0.25">
      <c r="A263" s="249" t="str">
        <f t="shared" si="263"/>
        <v>Don't</v>
      </c>
      <c r="B263" s="314" t="str">
        <f t="shared" ref="B263:C263" si="281">B262</f>
        <v>CHN</v>
      </c>
      <c r="C263">
        <f t="shared" si="281"/>
        <v>0</v>
      </c>
      <c r="D263" t="s">
        <v>692</v>
      </c>
      <c r="E263" s="352">
        <f>Pro!C145</f>
        <v>0</v>
      </c>
      <c r="F263" s="311">
        <f>'Imp-Exp6-CHN'!E$57</f>
        <v>0</v>
      </c>
      <c r="G263" s="311">
        <f>'Imp-Exp6-CHN'!F$57</f>
        <v>0</v>
      </c>
      <c r="H263" s="311">
        <f>'Imp-Exp6-CHN'!G$57</f>
        <v>0</v>
      </c>
      <c r="I263" s="311">
        <f>'Imp-Exp6-CHN'!H$57</f>
        <v>0</v>
      </c>
      <c r="J263" s="311">
        <f>'Imp-Exp6-CHN'!I$57</f>
        <v>0</v>
      </c>
      <c r="K263" s="311">
        <f>'Imp-Exp6-CHN'!J$57</f>
        <v>0</v>
      </c>
      <c r="L263" s="311">
        <f>'Imp-Exp6-CHN'!K$57</f>
        <v>0</v>
      </c>
      <c r="M263" s="311">
        <f>'Imp-Exp6-CHN'!L$57</f>
        <v>0</v>
      </c>
      <c r="N263" s="366">
        <f>'Imp-Exp6-CHN'!E$58/1000</f>
        <v>0</v>
      </c>
      <c r="O263" s="311">
        <f>'Imp-Exp6-CHN'!F$58/1000</f>
        <v>0</v>
      </c>
      <c r="P263" s="311">
        <f>'Imp-Exp6-CHN'!G$58/1000</f>
        <v>0</v>
      </c>
      <c r="Q263" s="311">
        <f>'Imp-Exp6-CHN'!H$58/1000</f>
        <v>0</v>
      </c>
      <c r="R263" s="311">
        <f>'Imp-Exp6-CHN'!I$58/1000</f>
        <v>0</v>
      </c>
      <c r="S263" s="311">
        <f>'Imp-Exp6-CHN'!J$58/1000</f>
        <v>0</v>
      </c>
      <c r="T263" s="311">
        <f>'Imp-Exp6-CHN'!K$58/1000</f>
        <v>0</v>
      </c>
      <c r="U263" s="311">
        <f>'Imp-Exp6-CHN'!L$58/1000</f>
        <v>0</v>
      </c>
      <c r="V263" s="338">
        <f t="shared" si="264"/>
        <v>0</v>
      </c>
      <c r="W263" s="339">
        <f t="shared" si="265"/>
        <v>0</v>
      </c>
      <c r="X263" s="339">
        <f t="shared" si="266"/>
        <v>0</v>
      </c>
      <c r="Y263" s="339">
        <f t="shared" si="267"/>
        <v>0</v>
      </c>
      <c r="Z263" s="339">
        <f t="shared" si="268"/>
        <v>0</v>
      </c>
      <c r="AA263" s="339">
        <f t="shared" si="269"/>
        <v>0</v>
      </c>
      <c r="AB263" s="339">
        <f t="shared" si="270"/>
        <v>0</v>
      </c>
      <c r="AC263" s="340">
        <f t="shared" ref="AC263:AC266" si="282">(IF(ISERROR(U263/M263),0,U263/M263))*1000</f>
        <v>0</v>
      </c>
    </row>
    <row r="264" spans="1:29" x14ac:dyDescent="0.25">
      <c r="A264" s="249" t="str">
        <f t="shared" si="263"/>
        <v>Don't</v>
      </c>
      <c r="B264" s="314" t="str">
        <f t="shared" ref="B264:C264" si="283">B263</f>
        <v>CHN</v>
      </c>
      <c r="C264">
        <f t="shared" si="283"/>
        <v>0</v>
      </c>
      <c r="D264" t="s">
        <v>693</v>
      </c>
      <c r="E264" s="352">
        <f>Pro!C146</f>
        <v>0</v>
      </c>
      <c r="F264" s="309">
        <f>'Imp-Exp6-CHN'!E$61</f>
        <v>0</v>
      </c>
      <c r="G264" s="309">
        <f>'Imp-Exp6-CHN'!F$61</f>
        <v>0</v>
      </c>
      <c r="H264" s="309">
        <f>'Imp-Exp6-CHN'!G$61</f>
        <v>0</v>
      </c>
      <c r="I264" s="309">
        <f>'Imp-Exp6-CHN'!H$61</f>
        <v>0</v>
      </c>
      <c r="J264" s="309">
        <f>'Imp-Exp6-CHN'!I$61</f>
        <v>0</v>
      </c>
      <c r="K264" s="309">
        <f>'Imp-Exp6-CHN'!J$61</f>
        <v>0</v>
      </c>
      <c r="L264" s="309">
        <f>'Imp-Exp6-CHN'!K$61</f>
        <v>0</v>
      </c>
      <c r="M264" s="309">
        <f>'Imp-Exp6-CHN'!L$61</f>
        <v>0</v>
      </c>
      <c r="N264" s="367">
        <f>'Imp-Exp6-CHN'!E$62/1000</f>
        <v>0</v>
      </c>
      <c r="O264" s="309">
        <f>'Imp-Exp6-CHN'!F$62/1000</f>
        <v>0</v>
      </c>
      <c r="P264" s="309">
        <f>'Imp-Exp6-CHN'!G$62/1000</f>
        <v>0</v>
      </c>
      <c r="Q264" s="309">
        <f>'Imp-Exp6-CHN'!H$62/1000</f>
        <v>0</v>
      </c>
      <c r="R264" s="309">
        <f>'Imp-Exp6-CHN'!I$62/1000</f>
        <v>0</v>
      </c>
      <c r="S264" s="309">
        <f>'Imp-Exp6-CHN'!J$62/1000</f>
        <v>0</v>
      </c>
      <c r="T264" s="309">
        <f>'Imp-Exp6-CHN'!K$62/1000</f>
        <v>0</v>
      </c>
      <c r="U264" s="309">
        <f>'Imp-Exp6-CHN'!L$62/1000</f>
        <v>0</v>
      </c>
      <c r="V264" s="338">
        <f t="shared" si="264"/>
        <v>0</v>
      </c>
      <c r="W264" s="339">
        <f t="shared" si="265"/>
        <v>0</v>
      </c>
      <c r="X264" s="339">
        <f t="shared" si="266"/>
        <v>0</v>
      </c>
      <c r="Y264" s="339">
        <f t="shared" si="267"/>
        <v>0</v>
      </c>
      <c r="Z264" s="339">
        <f t="shared" si="268"/>
        <v>0</v>
      </c>
      <c r="AA264" s="339">
        <f t="shared" si="269"/>
        <v>0</v>
      </c>
      <c r="AB264" s="339">
        <f t="shared" si="270"/>
        <v>0</v>
      </c>
      <c r="AC264" s="340">
        <f t="shared" si="282"/>
        <v>0</v>
      </c>
    </row>
    <row r="265" spans="1:29" x14ac:dyDescent="0.25">
      <c r="A265" s="249" t="str">
        <f t="shared" si="263"/>
        <v>Don't</v>
      </c>
      <c r="B265" s="314" t="str">
        <f t="shared" ref="B265:C265" si="284">B264</f>
        <v>CHN</v>
      </c>
      <c r="C265">
        <f t="shared" si="284"/>
        <v>0</v>
      </c>
      <c r="D265" t="s">
        <v>694</v>
      </c>
      <c r="E265" s="352">
        <f>Pro!C147</f>
        <v>0</v>
      </c>
      <c r="F265" s="311">
        <f>'Imp-Exp6-CHN'!E$65</f>
        <v>0</v>
      </c>
      <c r="G265" s="311">
        <f>'Imp-Exp6-CHN'!F$65</f>
        <v>0</v>
      </c>
      <c r="H265" s="311">
        <f>'Imp-Exp6-CHN'!G$65</f>
        <v>0</v>
      </c>
      <c r="I265" s="311">
        <f>'Imp-Exp6-CHN'!H$65</f>
        <v>0</v>
      </c>
      <c r="J265" s="311">
        <f>'Imp-Exp6-CHN'!I$65</f>
        <v>0</v>
      </c>
      <c r="K265" s="311">
        <f>'Imp-Exp6-CHN'!J$65</f>
        <v>0</v>
      </c>
      <c r="L265" s="311">
        <f>'Imp-Exp6-CHN'!K$65</f>
        <v>0</v>
      </c>
      <c r="M265" s="311">
        <f>'Imp-Exp6-CHN'!L$65</f>
        <v>0</v>
      </c>
      <c r="N265" s="366">
        <f>'Imp-Exp6-CHN'!E$66/1000</f>
        <v>0</v>
      </c>
      <c r="O265" s="311">
        <f>'Imp-Exp6-CHN'!F$66/1000</f>
        <v>0</v>
      </c>
      <c r="P265" s="311">
        <f>'Imp-Exp6-CHN'!G$66/1000</f>
        <v>0</v>
      </c>
      <c r="Q265" s="311">
        <f>'Imp-Exp6-CHN'!H$66/1000</f>
        <v>0</v>
      </c>
      <c r="R265" s="311">
        <f>'Imp-Exp6-CHN'!I$66/1000</f>
        <v>0</v>
      </c>
      <c r="S265" s="311">
        <f>'Imp-Exp6-CHN'!J$66/1000</f>
        <v>0</v>
      </c>
      <c r="T265" s="311">
        <f>'Imp-Exp6-CHN'!K$66/1000</f>
        <v>0</v>
      </c>
      <c r="U265" s="311">
        <f>'Imp-Exp6-CHN'!L$66/1000</f>
        <v>0</v>
      </c>
      <c r="V265" s="338">
        <f t="shared" si="264"/>
        <v>0</v>
      </c>
      <c r="W265" s="339">
        <f t="shared" si="265"/>
        <v>0</v>
      </c>
      <c r="X265" s="339">
        <f t="shared" si="266"/>
        <v>0</v>
      </c>
      <c r="Y265" s="339">
        <f t="shared" si="267"/>
        <v>0</v>
      </c>
      <c r="Z265" s="339">
        <f t="shared" si="268"/>
        <v>0</v>
      </c>
      <c r="AA265" s="339">
        <f t="shared" si="269"/>
        <v>0</v>
      </c>
      <c r="AB265" s="339">
        <f t="shared" si="270"/>
        <v>0</v>
      </c>
      <c r="AC265" s="340">
        <f t="shared" si="282"/>
        <v>0</v>
      </c>
    </row>
    <row r="266" spans="1:29" ht="15.75" thickBot="1" x14ac:dyDescent="0.3">
      <c r="A266" s="249" t="str">
        <f t="shared" si="263"/>
        <v>Don't</v>
      </c>
      <c r="B266" s="314" t="str">
        <f t="shared" ref="B266:C266" si="285">B265</f>
        <v>CHN</v>
      </c>
      <c r="C266">
        <f t="shared" si="285"/>
        <v>0</v>
      </c>
      <c r="D266" t="s">
        <v>695</v>
      </c>
      <c r="E266" s="352">
        <f>Pro!C148</f>
        <v>0</v>
      </c>
      <c r="F266" s="309">
        <f>'Imp-Exp6-CHN'!E$69</f>
        <v>0</v>
      </c>
      <c r="G266" s="309">
        <f>'Imp-Exp6-CHN'!F$69</f>
        <v>0</v>
      </c>
      <c r="H266" s="309">
        <f>'Imp-Exp6-CHN'!G$69</f>
        <v>0</v>
      </c>
      <c r="I266" s="309">
        <f>'Imp-Exp6-CHN'!H$69</f>
        <v>0</v>
      </c>
      <c r="J266" s="309">
        <f>'Imp-Exp6-CHN'!I$69</f>
        <v>0</v>
      </c>
      <c r="K266" s="309">
        <f>'Imp-Exp6-CHN'!J$69</f>
        <v>0</v>
      </c>
      <c r="L266" s="309">
        <f>'Imp-Exp6-CHN'!K$69</f>
        <v>0</v>
      </c>
      <c r="M266" s="309">
        <f>'Imp-Exp6-CHN'!L$69</f>
        <v>0</v>
      </c>
      <c r="N266" s="367">
        <f>'Imp-Exp6-CHN'!E$70/1000</f>
        <v>0</v>
      </c>
      <c r="O266" s="309">
        <f>'Imp-Exp6-CHN'!F$70/1000</f>
        <v>0</v>
      </c>
      <c r="P266" s="309">
        <f>'Imp-Exp6-CHN'!G$70/1000</f>
        <v>0</v>
      </c>
      <c r="Q266" s="309">
        <f>'Imp-Exp6-CHN'!H$70/1000</f>
        <v>0</v>
      </c>
      <c r="R266" s="309">
        <f>'Imp-Exp6-CHN'!I$70/1000</f>
        <v>0</v>
      </c>
      <c r="S266" s="309">
        <f>'Imp-Exp6-CHN'!J$70/1000</f>
        <v>0</v>
      </c>
      <c r="T266" s="309">
        <f>'Imp-Exp6-CHN'!K$70/1000</f>
        <v>0</v>
      </c>
      <c r="U266" s="309">
        <f>'Imp-Exp6-CHN'!L$70/1000</f>
        <v>0</v>
      </c>
      <c r="V266" s="338">
        <f t="shared" si="264"/>
        <v>0</v>
      </c>
      <c r="W266" s="339">
        <f t="shared" si="265"/>
        <v>0</v>
      </c>
      <c r="X266" s="339">
        <f t="shared" si="266"/>
        <v>0</v>
      </c>
      <c r="Y266" s="339">
        <f t="shared" si="267"/>
        <v>0</v>
      </c>
      <c r="Z266" s="339">
        <f t="shared" si="268"/>
        <v>0</v>
      </c>
      <c r="AA266" s="339">
        <f t="shared" si="269"/>
        <v>0</v>
      </c>
      <c r="AB266" s="339">
        <f t="shared" si="270"/>
        <v>0</v>
      </c>
      <c r="AC266" s="340">
        <f t="shared" si="282"/>
        <v>0</v>
      </c>
    </row>
    <row r="267" spans="1:29" x14ac:dyDescent="0.25">
      <c r="A267" s="242" t="str">
        <f t="shared" si="263"/>
        <v>Don't</v>
      </c>
      <c r="B267" s="317" t="s">
        <v>662</v>
      </c>
      <c r="C267" s="335">
        <f>'Imp-Exp7-CHN'!G23</f>
        <v>0</v>
      </c>
      <c r="D267" s="335" t="s">
        <v>691</v>
      </c>
      <c r="E267" s="348">
        <f>Pro!C149</f>
        <v>0</v>
      </c>
      <c r="F267" s="309">
        <f>'Imp-Exp7-CHN'!E$53</f>
        <v>0</v>
      </c>
      <c r="G267" s="309">
        <f>'Imp-Exp7-CHN'!F$53</f>
        <v>0</v>
      </c>
      <c r="H267" s="309">
        <f>'Imp-Exp7-CHN'!G$53</f>
        <v>0</v>
      </c>
      <c r="I267" s="309">
        <f>'Imp-Exp7-CHN'!H$53</f>
        <v>0</v>
      </c>
      <c r="J267" s="309">
        <f>'Imp-Exp7-CHN'!I$53</f>
        <v>0</v>
      </c>
      <c r="K267" s="309">
        <f>'Imp-Exp7-CHN'!J$53</f>
        <v>0</v>
      </c>
      <c r="L267" s="309">
        <f>'Imp-Exp7-CHN'!K$53</f>
        <v>0</v>
      </c>
      <c r="M267" s="309">
        <f>'Imp-Exp7-CHN'!L$53</f>
        <v>0</v>
      </c>
      <c r="N267" s="367">
        <f>'Imp-Exp7-CHN'!E$54/1000</f>
        <v>0</v>
      </c>
      <c r="O267" s="309">
        <f>'Imp-Exp7-CHN'!F$54/1000</f>
        <v>0</v>
      </c>
      <c r="P267" s="309">
        <f>'Imp-Exp7-CHN'!G$54/1000</f>
        <v>0</v>
      </c>
      <c r="Q267" s="309">
        <f>'Imp-Exp7-CHN'!H$54/1000</f>
        <v>0</v>
      </c>
      <c r="R267" s="309">
        <f>'Imp-Exp7-CHN'!I$54/1000</f>
        <v>0</v>
      </c>
      <c r="S267" s="309">
        <f>'Imp-Exp7-CHN'!J$54/1000</f>
        <v>0</v>
      </c>
      <c r="T267" s="309">
        <f>'Imp-Exp7-CHN'!K$54/1000</f>
        <v>0</v>
      </c>
      <c r="U267" s="309">
        <f>'Imp-Exp7-CHN'!L$54/1000</f>
        <v>0</v>
      </c>
      <c r="V267" s="349">
        <f t="shared" si="264"/>
        <v>0</v>
      </c>
      <c r="W267" s="350">
        <f t="shared" si="265"/>
        <v>0</v>
      </c>
      <c r="X267" s="350">
        <f t="shared" si="266"/>
        <v>0</v>
      </c>
      <c r="Y267" s="350">
        <f t="shared" si="267"/>
        <v>0</v>
      </c>
      <c r="Z267" s="350">
        <f t="shared" si="268"/>
        <v>0</v>
      </c>
      <c r="AA267" s="350">
        <f t="shared" si="269"/>
        <v>0</v>
      </c>
      <c r="AB267" s="350">
        <f t="shared" si="270"/>
        <v>0</v>
      </c>
      <c r="AC267" s="351">
        <f>(IF(ISERROR(U267/M267),0,U267/M267))*1000</f>
        <v>0</v>
      </c>
    </row>
    <row r="268" spans="1:29" x14ac:dyDescent="0.25">
      <c r="A268" s="249" t="str">
        <f t="shared" si="263"/>
        <v>Don't</v>
      </c>
      <c r="B268" s="314" t="str">
        <f t="shared" ref="B268:C268" si="286">B267</f>
        <v>CHN</v>
      </c>
      <c r="C268">
        <f t="shared" si="286"/>
        <v>0</v>
      </c>
      <c r="D268" t="s">
        <v>692</v>
      </c>
      <c r="E268" s="352">
        <f>Pro!C150</f>
        <v>0</v>
      </c>
      <c r="F268" s="311">
        <f>'Imp-Exp7-CHN'!E$57</f>
        <v>0</v>
      </c>
      <c r="G268" s="311">
        <f>'Imp-Exp7-CHN'!F$57</f>
        <v>0</v>
      </c>
      <c r="H268" s="311">
        <f>'Imp-Exp7-CHN'!G$57</f>
        <v>0</v>
      </c>
      <c r="I268" s="311">
        <f>'Imp-Exp7-CHN'!H$57</f>
        <v>0</v>
      </c>
      <c r="J268" s="311">
        <f>'Imp-Exp7-CHN'!I$57</f>
        <v>0</v>
      </c>
      <c r="K268" s="311">
        <f>'Imp-Exp7-CHN'!J$57</f>
        <v>0</v>
      </c>
      <c r="L268" s="311">
        <f>'Imp-Exp7-CHN'!K$57</f>
        <v>0</v>
      </c>
      <c r="M268" s="311">
        <f>'Imp-Exp7-CHN'!L$57</f>
        <v>0</v>
      </c>
      <c r="N268" s="366">
        <f>'Imp-Exp7-CHN'!E$58/1000</f>
        <v>0</v>
      </c>
      <c r="O268" s="311">
        <f>'Imp-Exp7-CHN'!F$58/1000</f>
        <v>0</v>
      </c>
      <c r="P268" s="311">
        <f>'Imp-Exp7-CHN'!G$58/1000</f>
        <v>0</v>
      </c>
      <c r="Q268" s="311">
        <f>'Imp-Exp7-CHN'!H$58/1000</f>
        <v>0</v>
      </c>
      <c r="R268" s="311">
        <f>'Imp-Exp7-CHN'!I$58/1000</f>
        <v>0</v>
      </c>
      <c r="S268" s="311">
        <f>'Imp-Exp7-CHN'!J$58/1000</f>
        <v>0</v>
      </c>
      <c r="T268" s="311">
        <f>'Imp-Exp7-CHN'!K$58/1000</f>
        <v>0</v>
      </c>
      <c r="U268" s="311">
        <f>'Imp-Exp7-CHN'!L$58/1000</f>
        <v>0</v>
      </c>
      <c r="V268" s="338">
        <f t="shared" si="264"/>
        <v>0</v>
      </c>
      <c r="W268" s="339">
        <f t="shared" si="265"/>
        <v>0</v>
      </c>
      <c r="X268" s="339">
        <f t="shared" si="266"/>
        <v>0</v>
      </c>
      <c r="Y268" s="339">
        <f t="shared" si="267"/>
        <v>0</v>
      </c>
      <c r="Z268" s="339">
        <f t="shared" si="268"/>
        <v>0</v>
      </c>
      <c r="AA268" s="339">
        <f t="shared" si="269"/>
        <v>0</v>
      </c>
      <c r="AB268" s="339">
        <f t="shared" si="270"/>
        <v>0</v>
      </c>
      <c r="AC268" s="340">
        <f t="shared" ref="AC268:AC271" si="287">(IF(ISERROR(U268/M268),0,U268/M268))*1000</f>
        <v>0</v>
      </c>
    </row>
    <row r="269" spans="1:29" x14ac:dyDescent="0.25">
      <c r="A269" s="249" t="str">
        <f t="shared" si="263"/>
        <v>Don't</v>
      </c>
      <c r="B269" s="314" t="str">
        <f t="shared" ref="B269:C269" si="288">B268</f>
        <v>CHN</v>
      </c>
      <c r="C269">
        <f t="shared" si="288"/>
        <v>0</v>
      </c>
      <c r="D269" t="s">
        <v>693</v>
      </c>
      <c r="E269" s="352">
        <f>Pro!C151</f>
        <v>0</v>
      </c>
      <c r="F269" s="309">
        <f>'Imp-Exp7-CHN'!E$61</f>
        <v>0</v>
      </c>
      <c r="G269" s="309">
        <f>'Imp-Exp7-CHN'!F$61</f>
        <v>0</v>
      </c>
      <c r="H269" s="309">
        <f>'Imp-Exp7-CHN'!G$61</f>
        <v>0</v>
      </c>
      <c r="I269" s="309">
        <f>'Imp-Exp7-CHN'!H$61</f>
        <v>0</v>
      </c>
      <c r="J269" s="309">
        <f>'Imp-Exp7-CHN'!I$61</f>
        <v>0</v>
      </c>
      <c r="K269" s="309">
        <f>'Imp-Exp7-CHN'!J$61</f>
        <v>0</v>
      </c>
      <c r="L269" s="309">
        <f>'Imp-Exp7-CHN'!K$61</f>
        <v>0</v>
      </c>
      <c r="M269" s="309">
        <f>'Imp-Exp7-CHN'!L$61</f>
        <v>0</v>
      </c>
      <c r="N269" s="367">
        <f>'Imp-Exp7-CHN'!E$62/1000</f>
        <v>0</v>
      </c>
      <c r="O269" s="309">
        <f>'Imp-Exp7-CHN'!F$62/1000</f>
        <v>0</v>
      </c>
      <c r="P269" s="309">
        <f>'Imp-Exp7-CHN'!G$62/1000</f>
        <v>0</v>
      </c>
      <c r="Q269" s="309">
        <f>'Imp-Exp7-CHN'!H$62/1000</f>
        <v>0</v>
      </c>
      <c r="R269" s="309">
        <f>'Imp-Exp7-CHN'!I$62/1000</f>
        <v>0</v>
      </c>
      <c r="S269" s="309">
        <f>'Imp-Exp7-CHN'!J$62/1000</f>
        <v>0</v>
      </c>
      <c r="T269" s="309">
        <f>'Imp-Exp7-CHN'!K$62/1000</f>
        <v>0</v>
      </c>
      <c r="U269" s="309">
        <f>'Imp-Exp7-CHN'!L$62/1000</f>
        <v>0</v>
      </c>
      <c r="V269" s="338">
        <f t="shared" si="264"/>
        <v>0</v>
      </c>
      <c r="W269" s="339">
        <f t="shared" si="265"/>
        <v>0</v>
      </c>
      <c r="X269" s="339">
        <f t="shared" si="266"/>
        <v>0</v>
      </c>
      <c r="Y269" s="339">
        <f t="shared" si="267"/>
        <v>0</v>
      </c>
      <c r="Z269" s="339">
        <f t="shared" si="268"/>
        <v>0</v>
      </c>
      <c r="AA269" s="339">
        <f t="shared" si="269"/>
        <v>0</v>
      </c>
      <c r="AB269" s="339">
        <f t="shared" si="270"/>
        <v>0</v>
      </c>
      <c r="AC269" s="340">
        <f t="shared" si="287"/>
        <v>0</v>
      </c>
    </row>
    <row r="270" spans="1:29" x14ac:dyDescent="0.25">
      <c r="A270" s="249" t="str">
        <f t="shared" si="263"/>
        <v>Don't</v>
      </c>
      <c r="B270" s="314" t="str">
        <f t="shared" ref="B270:C270" si="289">B269</f>
        <v>CHN</v>
      </c>
      <c r="C270">
        <f t="shared" si="289"/>
        <v>0</v>
      </c>
      <c r="D270" t="s">
        <v>694</v>
      </c>
      <c r="E270" s="352">
        <f>Pro!C152</f>
        <v>0</v>
      </c>
      <c r="F270" s="311">
        <f>'Imp-Exp7-CHN'!E$65</f>
        <v>0</v>
      </c>
      <c r="G270" s="311">
        <f>'Imp-Exp7-CHN'!F$65</f>
        <v>0</v>
      </c>
      <c r="H270" s="311">
        <f>'Imp-Exp7-CHN'!G$65</f>
        <v>0</v>
      </c>
      <c r="I270" s="311">
        <f>'Imp-Exp7-CHN'!H$65</f>
        <v>0</v>
      </c>
      <c r="J270" s="311">
        <f>'Imp-Exp7-CHN'!I$65</f>
        <v>0</v>
      </c>
      <c r="K270" s="311">
        <f>'Imp-Exp7-CHN'!J$65</f>
        <v>0</v>
      </c>
      <c r="L270" s="311">
        <f>'Imp-Exp7-CHN'!K$65</f>
        <v>0</v>
      </c>
      <c r="M270" s="311">
        <f>'Imp-Exp7-CHN'!L$65</f>
        <v>0</v>
      </c>
      <c r="N270" s="366">
        <f>'Imp-Exp7-CHN'!E$66/1000</f>
        <v>0</v>
      </c>
      <c r="O270" s="311">
        <f>'Imp-Exp7-CHN'!F$66/1000</f>
        <v>0</v>
      </c>
      <c r="P270" s="311">
        <f>'Imp-Exp7-CHN'!G$66/1000</f>
        <v>0</v>
      </c>
      <c r="Q270" s="311">
        <f>'Imp-Exp7-CHN'!H$66/1000</f>
        <v>0</v>
      </c>
      <c r="R270" s="311">
        <f>'Imp-Exp7-CHN'!I$66/1000</f>
        <v>0</v>
      </c>
      <c r="S270" s="311">
        <f>'Imp-Exp7-CHN'!J$66/1000</f>
        <v>0</v>
      </c>
      <c r="T270" s="311">
        <f>'Imp-Exp7-CHN'!K$66/1000</f>
        <v>0</v>
      </c>
      <c r="U270" s="311">
        <f>'Imp-Exp7-CHN'!L$66/1000</f>
        <v>0</v>
      </c>
      <c r="V270" s="338">
        <f t="shared" si="264"/>
        <v>0</v>
      </c>
      <c r="W270" s="339">
        <f t="shared" si="265"/>
        <v>0</v>
      </c>
      <c r="X270" s="339">
        <f t="shared" si="266"/>
        <v>0</v>
      </c>
      <c r="Y270" s="339">
        <f t="shared" si="267"/>
        <v>0</v>
      </c>
      <c r="Z270" s="339">
        <f t="shared" si="268"/>
        <v>0</v>
      </c>
      <c r="AA270" s="339">
        <f t="shared" si="269"/>
        <v>0</v>
      </c>
      <c r="AB270" s="339">
        <f t="shared" si="270"/>
        <v>0</v>
      </c>
      <c r="AC270" s="340">
        <f t="shared" si="287"/>
        <v>0</v>
      </c>
    </row>
    <row r="271" spans="1:29" ht="15.75" thickBot="1" x14ac:dyDescent="0.3">
      <c r="A271" s="249" t="str">
        <f t="shared" si="263"/>
        <v>Don't</v>
      </c>
      <c r="B271" s="314" t="str">
        <f t="shared" ref="B271:C271" si="290">B270</f>
        <v>CHN</v>
      </c>
      <c r="C271">
        <f t="shared" si="290"/>
        <v>0</v>
      </c>
      <c r="D271" t="s">
        <v>695</v>
      </c>
      <c r="E271" s="352">
        <f>Pro!C153</f>
        <v>0</v>
      </c>
      <c r="F271" s="309">
        <f>'Imp-Exp7-CHN'!E$69</f>
        <v>0</v>
      </c>
      <c r="G271" s="309">
        <f>'Imp-Exp7-CHN'!F$69</f>
        <v>0</v>
      </c>
      <c r="H271" s="309">
        <f>'Imp-Exp7-CHN'!G$69</f>
        <v>0</v>
      </c>
      <c r="I271" s="309">
        <f>'Imp-Exp7-CHN'!H$69</f>
        <v>0</v>
      </c>
      <c r="J271" s="309">
        <f>'Imp-Exp7-CHN'!I$69</f>
        <v>0</v>
      </c>
      <c r="K271" s="309">
        <f>'Imp-Exp7-CHN'!J$69</f>
        <v>0</v>
      </c>
      <c r="L271" s="309">
        <f>'Imp-Exp7-CHN'!K$69</f>
        <v>0</v>
      </c>
      <c r="M271" s="309">
        <f>'Imp-Exp7-CHN'!L$69</f>
        <v>0</v>
      </c>
      <c r="N271" s="367">
        <f>'Imp-Exp7-CHN'!E$70/1000</f>
        <v>0</v>
      </c>
      <c r="O271" s="309">
        <f>'Imp-Exp7-CHN'!F$70/1000</f>
        <v>0</v>
      </c>
      <c r="P271" s="309">
        <f>'Imp-Exp7-CHN'!G$70/1000</f>
        <v>0</v>
      </c>
      <c r="Q271" s="309">
        <f>'Imp-Exp7-CHN'!H$70/1000</f>
        <v>0</v>
      </c>
      <c r="R271" s="309">
        <f>'Imp-Exp7-CHN'!I$70/1000</f>
        <v>0</v>
      </c>
      <c r="S271" s="309">
        <f>'Imp-Exp7-CHN'!J$70/1000</f>
        <v>0</v>
      </c>
      <c r="T271" s="309">
        <f>'Imp-Exp7-CHN'!K$70/1000</f>
        <v>0</v>
      </c>
      <c r="U271" s="309">
        <f>'Imp-Exp7-CHN'!L$70/1000</f>
        <v>0</v>
      </c>
      <c r="V271" s="338">
        <f t="shared" si="264"/>
        <v>0</v>
      </c>
      <c r="W271" s="339">
        <f t="shared" si="265"/>
        <v>0</v>
      </c>
      <c r="X271" s="339">
        <f t="shared" si="266"/>
        <v>0</v>
      </c>
      <c r="Y271" s="339">
        <f t="shared" si="267"/>
        <v>0</v>
      </c>
      <c r="Z271" s="339">
        <f t="shared" si="268"/>
        <v>0</v>
      </c>
      <c r="AA271" s="339">
        <f t="shared" si="269"/>
        <v>0</v>
      </c>
      <c r="AB271" s="339">
        <f t="shared" si="270"/>
        <v>0</v>
      </c>
      <c r="AC271" s="340">
        <f t="shared" si="287"/>
        <v>0</v>
      </c>
    </row>
    <row r="272" spans="1:29" x14ac:dyDescent="0.25">
      <c r="A272" s="242" t="str">
        <f t="shared" ref="A272:A281" si="291">IF(SUM(F272:U272)&gt;=0.01,"Copy","Don't")</f>
        <v>Don't</v>
      </c>
      <c r="B272" s="317" t="s">
        <v>662</v>
      </c>
      <c r="C272" s="335">
        <f>'Imp-Exp8-CHN'!G23</f>
        <v>0</v>
      </c>
      <c r="D272" s="335" t="s">
        <v>691</v>
      </c>
      <c r="E272" s="348">
        <f>Pro!C154</f>
        <v>0</v>
      </c>
      <c r="F272" s="309">
        <f>'Imp-Exp8-CHN'!E$53</f>
        <v>0</v>
      </c>
      <c r="G272" s="309">
        <f>'Imp-Exp8-CHN'!F$53</f>
        <v>0</v>
      </c>
      <c r="H272" s="309">
        <f>'Imp-Exp8-CHN'!G$53</f>
        <v>0</v>
      </c>
      <c r="I272" s="309">
        <f>'Imp-Exp8-CHN'!H$53</f>
        <v>0</v>
      </c>
      <c r="J272" s="309">
        <f>'Imp-Exp8-CHN'!I$53</f>
        <v>0</v>
      </c>
      <c r="K272" s="309">
        <f>'Imp-Exp8-CHN'!J$53</f>
        <v>0</v>
      </c>
      <c r="L272" s="309">
        <f>'Imp-Exp8-CHN'!K$53</f>
        <v>0</v>
      </c>
      <c r="M272" s="309">
        <f>'Imp-Exp8-CHN'!L$53</f>
        <v>0</v>
      </c>
      <c r="N272" s="367">
        <f>'Imp-Exp8-CHN'!E$54/1000</f>
        <v>0</v>
      </c>
      <c r="O272" s="309">
        <f>'Imp-Exp8-CHN'!F$54/1000</f>
        <v>0</v>
      </c>
      <c r="P272" s="309">
        <f>'Imp-Exp8-CHN'!G$54/1000</f>
        <v>0</v>
      </c>
      <c r="Q272" s="309">
        <f>'Imp-Exp8-CHN'!H$54/1000</f>
        <v>0</v>
      </c>
      <c r="R272" s="309">
        <f>'Imp-Exp8-CHN'!I$54/1000</f>
        <v>0</v>
      </c>
      <c r="S272" s="309">
        <f>'Imp-Exp8-CHN'!J$54/1000</f>
        <v>0</v>
      </c>
      <c r="T272" s="309">
        <f>'Imp-Exp8-CHN'!K$54/1000</f>
        <v>0</v>
      </c>
      <c r="U272" s="309">
        <f>'Imp-Exp8-CHN'!L$54/1000</f>
        <v>0</v>
      </c>
      <c r="V272" s="349">
        <f t="shared" ref="V272:V281" si="292">(IF(ISERROR(N272/F272),0,N272/F272))*1000</f>
        <v>0</v>
      </c>
      <c r="W272" s="350">
        <f t="shared" ref="W272:W281" si="293">(IF(ISERROR(O272/G272),0,O272/G272))*1000</f>
        <v>0</v>
      </c>
      <c r="X272" s="350">
        <f t="shared" ref="X272:X281" si="294">(IF(ISERROR(P272/H272),0,P272/H272))*1000</f>
        <v>0</v>
      </c>
      <c r="Y272" s="350">
        <f t="shared" ref="Y272:Y281" si="295">(IF(ISERROR(Q272/I272),0,Q272/I272))*1000</f>
        <v>0</v>
      </c>
      <c r="Z272" s="350">
        <f t="shared" ref="Z272:Z281" si="296">(IF(ISERROR(R272/J272),0,R272/J272))*1000</f>
        <v>0</v>
      </c>
      <c r="AA272" s="350">
        <f t="shared" ref="AA272:AA281" si="297">(IF(ISERROR(S272/K272),0,S272/K272))*1000</f>
        <v>0</v>
      </c>
      <c r="AB272" s="350">
        <f t="shared" ref="AB272:AB281" si="298">(IF(ISERROR(T272/L272),0,T272/L272))*1000</f>
        <v>0</v>
      </c>
      <c r="AC272" s="351">
        <f>(IF(ISERROR(U272/M272),0,U272/M272))*1000</f>
        <v>0</v>
      </c>
    </row>
    <row r="273" spans="1:29" x14ac:dyDescent="0.25">
      <c r="A273" s="249" t="str">
        <f t="shared" si="291"/>
        <v>Don't</v>
      </c>
      <c r="B273" s="314" t="str">
        <f t="shared" ref="B273:C273" si="299">B272</f>
        <v>CHN</v>
      </c>
      <c r="C273">
        <f t="shared" si="299"/>
        <v>0</v>
      </c>
      <c r="D273" t="s">
        <v>692</v>
      </c>
      <c r="E273" s="352">
        <f>Pro!C155</f>
        <v>0</v>
      </c>
      <c r="F273" s="311">
        <f>'Imp-Exp8-CHN'!E$57</f>
        <v>0</v>
      </c>
      <c r="G273" s="311">
        <f>'Imp-Exp8-CHN'!F$57</f>
        <v>0</v>
      </c>
      <c r="H273" s="311">
        <f>'Imp-Exp8-CHN'!G$57</f>
        <v>0</v>
      </c>
      <c r="I273" s="311">
        <f>'Imp-Exp8-CHN'!H$57</f>
        <v>0</v>
      </c>
      <c r="J273" s="311">
        <f>'Imp-Exp8-CHN'!I$57</f>
        <v>0</v>
      </c>
      <c r="K273" s="311">
        <f>'Imp-Exp8-CHN'!J$57</f>
        <v>0</v>
      </c>
      <c r="L273" s="311">
        <f>'Imp-Exp8-CHN'!K$57</f>
        <v>0</v>
      </c>
      <c r="M273" s="311">
        <f>'Imp-Exp8-CHN'!L$57</f>
        <v>0</v>
      </c>
      <c r="N273" s="366">
        <f>'Imp-Exp8-CHN'!E$58/1000</f>
        <v>0</v>
      </c>
      <c r="O273" s="311">
        <f>'Imp-Exp8-CHN'!F$58/1000</f>
        <v>0</v>
      </c>
      <c r="P273" s="311">
        <f>'Imp-Exp8-CHN'!G$58/1000</f>
        <v>0</v>
      </c>
      <c r="Q273" s="311">
        <f>'Imp-Exp8-CHN'!H$58/1000</f>
        <v>0</v>
      </c>
      <c r="R273" s="311">
        <f>'Imp-Exp8-CHN'!I$58/1000</f>
        <v>0</v>
      </c>
      <c r="S273" s="311">
        <f>'Imp-Exp8-CHN'!J$58/1000</f>
        <v>0</v>
      </c>
      <c r="T273" s="311">
        <f>'Imp-Exp8-CHN'!K$58/1000</f>
        <v>0</v>
      </c>
      <c r="U273" s="311">
        <f>'Imp-Exp8-CHN'!L$58/1000</f>
        <v>0</v>
      </c>
      <c r="V273" s="338">
        <f t="shared" si="292"/>
        <v>0</v>
      </c>
      <c r="W273" s="339">
        <f t="shared" si="293"/>
        <v>0</v>
      </c>
      <c r="X273" s="339">
        <f t="shared" si="294"/>
        <v>0</v>
      </c>
      <c r="Y273" s="339">
        <f t="shared" si="295"/>
        <v>0</v>
      </c>
      <c r="Z273" s="339">
        <f t="shared" si="296"/>
        <v>0</v>
      </c>
      <c r="AA273" s="339">
        <f t="shared" si="297"/>
        <v>0</v>
      </c>
      <c r="AB273" s="339">
        <f t="shared" si="298"/>
        <v>0</v>
      </c>
      <c r="AC273" s="340">
        <f t="shared" ref="AC273:AC276" si="300">(IF(ISERROR(U273/M273),0,U273/M273))*1000</f>
        <v>0</v>
      </c>
    </row>
    <row r="274" spans="1:29" x14ac:dyDescent="0.25">
      <c r="A274" s="249" t="str">
        <f t="shared" si="291"/>
        <v>Don't</v>
      </c>
      <c r="B274" s="314" t="str">
        <f t="shared" ref="B274:C274" si="301">B273</f>
        <v>CHN</v>
      </c>
      <c r="C274">
        <f t="shared" si="301"/>
        <v>0</v>
      </c>
      <c r="D274" t="s">
        <v>693</v>
      </c>
      <c r="E274" s="352">
        <f>Pro!C156</f>
        <v>0</v>
      </c>
      <c r="F274" s="309">
        <f>'Imp-Exp8-CHN'!E$61</f>
        <v>0</v>
      </c>
      <c r="G274" s="309">
        <f>'Imp-Exp8-CHN'!F$61</f>
        <v>0</v>
      </c>
      <c r="H274" s="309">
        <f>'Imp-Exp8-CHN'!G$61</f>
        <v>0</v>
      </c>
      <c r="I274" s="309">
        <f>'Imp-Exp8-CHN'!H$61</f>
        <v>0</v>
      </c>
      <c r="J274" s="309">
        <f>'Imp-Exp8-CHN'!I$61</f>
        <v>0</v>
      </c>
      <c r="K274" s="309">
        <f>'Imp-Exp8-CHN'!J$61</f>
        <v>0</v>
      </c>
      <c r="L274" s="309">
        <f>'Imp-Exp8-CHN'!K$61</f>
        <v>0</v>
      </c>
      <c r="M274" s="309">
        <f>'Imp-Exp8-CHN'!L$61</f>
        <v>0</v>
      </c>
      <c r="N274" s="367">
        <f>'Imp-Exp8-CHN'!E$62/1000</f>
        <v>0</v>
      </c>
      <c r="O274" s="309">
        <f>'Imp-Exp8-CHN'!F$62/1000</f>
        <v>0</v>
      </c>
      <c r="P274" s="309">
        <f>'Imp-Exp8-CHN'!G$62/1000</f>
        <v>0</v>
      </c>
      <c r="Q274" s="309">
        <f>'Imp-Exp8-CHN'!H$62/1000</f>
        <v>0</v>
      </c>
      <c r="R274" s="309">
        <f>'Imp-Exp8-CHN'!I$62/1000</f>
        <v>0</v>
      </c>
      <c r="S274" s="309">
        <f>'Imp-Exp8-CHN'!J$62/1000</f>
        <v>0</v>
      </c>
      <c r="T274" s="309">
        <f>'Imp-Exp8-CHN'!K$62/1000</f>
        <v>0</v>
      </c>
      <c r="U274" s="309">
        <f>'Imp-Exp8-CHN'!L$62/1000</f>
        <v>0</v>
      </c>
      <c r="V274" s="338">
        <f t="shared" si="292"/>
        <v>0</v>
      </c>
      <c r="W274" s="339">
        <f t="shared" si="293"/>
        <v>0</v>
      </c>
      <c r="X274" s="339">
        <f t="shared" si="294"/>
        <v>0</v>
      </c>
      <c r="Y274" s="339">
        <f t="shared" si="295"/>
        <v>0</v>
      </c>
      <c r="Z274" s="339">
        <f t="shared" si="296"/>
        <v>0</v>
      </c>
      <c r="AA274" s="339">
        <f t="shared" si="297"/>
        <v>0</v>
      </c>
      <c r="AB274" s="339">
        <f t="shared" si="298"/>
        <v>0</v>
      </c>
      <c r="AC274" s="340">
        <f t="shared" si="300"/>
        <v>0</v>
      </c>
    </row>
    <row r="275" spans="1:29" x14ac:dyDescent="0.25">
      <c r="A275" s="249" t="str">
        <f t="shared" si="291"/>
        <v>Don't</v>
      </c>
      <c r="B275" s="314" t="str">
        <f t="shared" ref="B275:C275" si="302">B274</f>
        <v>CHN</v>
      </c>
      <c r="C275">
        <f t="shared" si="302"/>
        <v>0</v>
      </c>
      <c r="D275" t="s">
        <v>694</v>
      </c>
      <c r="E275" s="352">
        <f>Pro!C157</f>
        <v>0</v>
      </c>
      <c r="F275" s="311">
        <f>'Imp-Exp8-CHN'!E$65</f>
        <v>0</v>
      </c>
      <c r="G275" s="311">
        <f>'Imp-Exp8-CHN'!F$65</f>
        <v>0</v>
      </c>
      <c r="H275" s="311">
        <f>'Imp-Exp8-CHN'!G$65</f>
        <v>0</v>
      </c>
      <c r="I275" s="311">
        <f>'Imp-Exp8-CHN'!H$65</f>
        <v>0</v>
      </c>
      <c r="J275" s="311">
        <f>'Imp-Exp8-CHN'!I$65</f>
        <v>0</v>
      </c>
      <c r="K275" s="311">
        <f>'Imp-Exp8-CHN'!J$65</f>
        <v>0</v>
      </c>
      <c r="L275" s="311">
        <f>'Imp-Exp8-CHN'!K$65</f>
        <v>0</v>
      </c>
      <c r="M275" s="311">
        <f>'Imp-Exp8-CHN'!L$65</f>
        <v>0</v>
      </c>
      <c r="N275" s="366">
        <f>'Imp-Exp8-CHN'!E$66/1000</f>
        <v>0</v>
      </c>
      <c r="O275" s="311">
        <f>'Imp-Exp8-CHN'!F$66/1000</f>
        <v>0</v>
      </c>
      <c r="P275" s="311">
        <f>'Imp-Exp8-CHN'!G$66/1000</f>
        <v>0</v>
      </c>
      <c r="Q275" s="311">
        <f>'Imp-Exp8-CHN'!H$66/1000</f>
        <v>0</v>
      </c>
      <c r="R275" s="311">
        <f>'Imp-Exp8-CHN'!I$66/1000</f>
        <v>0</v>
      </c>
      <c r="S275" s="311">
        <f>'Imp-Exp8-CHN'!J$66/1000</f>
        <v>0</v>
      </c>
      <c r="T275" s="311">
        <f>'Imp-Exp8-CHN'!K$66/1000</f>
        <v>0</v>
      </c>
      <c r="U275" s="311">
        <f>'Imp-Exp8-CHN'!L$66/1000</f>
        <v>0</v>
      </c>
      <c r="V275" s="338">
        <f t="shared" si="292"/>
        <v>0</v>
      </c>
      <c r="W275" s="339">
        <f t="shared" si="293"/>
        <v>0</v>
      </c>
      <c r="X275" s="339">
        <f t="shared" si="294"/>
        <v>0</v>
      </c>
      <c r="Y275" s="339">
        <f t="shared" si="295"/>
        <v>0</v>
      </c>
      <c r="Z275" s="339">
        <f t="shared" si="296"/>
        <v>0</v>
      </c>
      <c r="AA275" s="339">
        <f t="shared" si="297"/>
        <v>0</v>
      </c>
      <c r="AB275" s="339">
        <f t="shared" si="298"/>
        <v>0</v>
      </c>
      <c r="AC275" s="340">
        <f t="shared" si="300"/>
        <v>0</v>
      </c>
    </row>
    <row r="276" spans="1:29" ht="15.75" thickBot="1" x14ac:dyDescent="0.3">
      <c r="A276" s="249" t="str">
        <f t="shared" si="291"/>
        <v>Don't</v>
      </c>
      <c r="B276" s="314" t="str">
        <f t="shared" ref="B276:C276" si="303">B275</f>
        <v>CHN</v>
      </c>
      <c r="C276">
        <f t="shared" si="303"/>
        <v>0</v>
      </c>
      <c r="D276" t="s">
        <v>695</v>
      </c>
      <c r="E276" s="352">
        <f>Pro!C158</f>
        <v>0</v>
      </c>
      <c r="F276" s="309">
        <f>'Imp-Exp8-CHN'!E$69</f>
        <v>0</v>
      </c>
      <c r="G276" s="309">
        <f>'Imp-Exp8-CHN'!F$69</f>
        <v>0</v>
      </c>
      <c r="H276" s="309">
        <f>'Imp-Exp8-CHN'!G$69</f>
        <v>0</v>
      </c>
      <c r="I276" s="309">
        <f>'Imp-Exp8-CHN'!H$69</f>
        <v>0</v>
      </c>
      <c r="J276" s="309">
        <f>'Imp-Exp8-CHN'!I$69</f>
        <v>0</v>
      </c>
      <c r="K276" s="309">
        <f>'Imp-Exp8-CHN'!J$69</f>
        <v>0</v>
      </c>
      <c r="L276" s="309">
        <f>'Imp-Exp8-CHN'!K$69</f>
        <v>0</v>
      </c>
      <c r="M276" s="309">
        <f>'Imp-Exp8-CHN'!L$69</f>
        <v>0</v>
      </c>
      <c r="N276" s="367">
        <f>'Imp-Exp8-CHN'!E$70/1000</f>
        <v>0</v>
      </c>
      <c r="O276" s="309">
        <f>'Imp-Exp8-CHN'!F$70/1000</f>
        <v>0</v>
      </c>
      <c r="P276" s="309">
        <f>'Imp-Exp8-CHN'!G$70/1000</f>
        <v>0</v>
      </c>
      <c r="Q276" s="309">
        <f>'Imp-Exp8-CHN'!H$70/1000</f>
        <v>0</v>
      </c>
      <c r="R276" s="309">
        <f>'Imp-Exp8-CHN'!I$70/1000</f>
        <v>0</v>
      </c>
      <c r="S276" s="309">
        <f>'Imp-Exp8-CHN'!J$70/1000</f>
        <v>0</v>
      </c>
      <c r="T276" s="309">
        <f>'Imp-Exp8-CHN'!K$70/1000</f>
        <v>0</v>
      </c>
      <c r="U276" s="309">
        <f>'Imp-Exp8-CHN'!L$70/1000</f>
        <v>0</v>
      </c>
      <c r="V276" s="338">
        <f t="shared" si="292"/>
        <v>0</v>
      </c>
      <c r="W276" s="339">
        <f t="shared" si="293"/>
        <v>0</v>
      </c>
      <c r="X276" s="339">
        <f t="shared" si="294"/>
        <v>0</v>
      </c>
      <c r="Y276" s="339">
        <f t="shared" si="295"/>
        <v>0</v>
      </c>
      <c r="Z276" s="339">
        <f t="shared" si="296"/>
        <v>0</v>
      </c>
      <c r="AA276" s="339">
        <f t="shared" si="297"/>
        <v>0</v>
      </c>
      <c r="AB276" s="339">
        <f t="shared" si="298"/>
        <v>0</v>
      </c>
      <c r="AC276" s="340">
        <f t="shared" si="300"/>
        <v>0</v>
      </c>
    </row>
    <row r="277" spans="1:29" x14ac:dyDescent="0.25">
      <c r="A277" s="242" t="str">
        <f t="shared" si="291"/>
        <v>Don't</v>
      </c>
      <c r="B277" s="317" t="s">
        <v>662</v>
      </c>
      <c r="C277" s="335">
        <f>'Imp-Exp9-CHN'!G23</f>
        <v>0</v>
      </c>
      <c r="D277" s="335" t="s">
        <v>691</v>
      </c>
      <c r="E277" s="348">
        <f>Pro!C159</f>
        <v>0</v>
      </c>
      <c r="F277" s="309">
        <f>'Imp-Exp9-CHN'!E$53</f>
        <v>0</v>
      </c>
      <c r="G277" s="309">
        <f>'Imp-Exp9-CHN'!F$53</f>
        <v>0</v>
      </c>
      <c r="H277" s="309">
        <f>'Imp-Exp9-CHN'!G$53</f>
        <v>0</v>
      </c>
      <c r="I277" s="309">
        <f>'Imp-Exp9-CHN'!H$53</f>
        <v>0</v>
      </c>
      <c r="J277" s="309">
        <f>'Imp-Exp9-CHN'!I$53</f>
        <v>0</v>
      </c>
      <c r="K277" s="309">
        <f>'Imp-Exp9-CHN'!J$53</f>
        <v>0</v>
      </c>
      <c r="L277" s="309">
        <f>'Imp-Exp9-CHN'!K$53</f>
        <v>0</v>
      </c>
      <c r="M277" s="309">
        <f>'Imp-Exp9-CHN'!L$53</f>
        <v>0</v>
      </c>
      <c r="N277" s="367">
        <f>'Imp-Exp9-CHN'!E$54/1000</f>
        <v>0</v>
      </c>
      <c r="O277" s="309">
        <f>'Imp-Exp9-CHN'!F$54/1000</f>
        <v>0</v>
      </c>
      <c r="P277" s="309">
        <f>'Imp-Exp9-CHN'!G$54/1000</f>
        <v>0</v>
      </c>
      <c r="Q277" s="309">
        <f>'Imp-Exp9-CHN'!H$54/1000</f>
        <v>0</v>
      </c>
      <c r="R277" s="309">
        <f>'Imp-Exp9-CHN'!I$54/1000</f>
        <v>0</v>
      </c>
      <c r="S277" s="309">
        <f>'Imp-Exp9-CHN'!J$54/1000</f>
        <v>0</v>
      </c>
      <c r="T277" s="309">
        <f>'Imp-Exp9-CHN'!K$54/1000</f>
        <v>0</v>
      </c>
      <c r="U277" s="309">
        <f>'Imp-Exp9-CHN'!L$54/1000</f>
        <v>0</v>
      </c>
      <c r="V277" s="349">
        <f t="shared" si="292"/>
        <v>0</v>
      </c>
      <c r="W277" s="350">
        <f t="shared" si="293"/>
        <v>0</v>
      </c>
      <c r="X277" s="350">
        <f t="shared" si="294"/>
        <v>0</v>
      </c>
      <c r="Y277" s="350">
        <f t="shared" si="295"/>
        <v>0</v>
      </c>
      <c r="Z277" s="350">
        <f t="shared" si="296"/>
        <v>0</v>
      </c>
      <c r="AA277" s="350">
        <f t="shared" si="297"/>
        <v>0</v>
      </c>
      <c r="AB277" s="350">
        <f t="shared" si="298"/>
        <v>0</v>
      </c>
      <c r="AC277" s="351">
        <f>(IF(ISERROR(U277/M277),0,U277/M277))*1000</f>
        <v>0</v>
      </c>
    </row>
    <row r="278" spans="1:29" x14ac:dyDescent="0.25">
      <c r="A278" s="249" t="str">
        <f t="shared" si="291"/>
        <v>Don't</v>
      </c>
      <c r="B278" s="314" t="str">
        <f t="shared" ref="B278:C278" si="304">B277</f>
        <v>CHN</v>
      </c>
      <c r="C278">
        <f t="shared" si="304"/>
        <v>0</v>
      </c>
      <c r="D278" t="s">
        <v>692</v>
      </c>
      <c r="E278" s="352">
        <f>Pro!C160</f>
        <v>0</v>
      </c>
      <c r="F278" s="311">
        <f>'Imp-Exp9-CHN'!E$57</f>
        <v>0</v>
      </c>
      <c r="G278" s="311">
        <f>'Imp-Exp9-CHN'!F$57</f>
        <v>0</v>
      </c>
      <c r="H278" s="311">
        <f>'Imp-Exp9-CHN'!G$57</f>
        <v>0</v>
      </c>
      <c r="I278" s="311">
        <f>'Imp-Exp9-CHN'!H$57</f>
        <v>0</v>
      </c>
      <c r="J278" s="311">
        <f>'Imp-Exp9-CHN'!I$57</f>
        <v>0</v>
      </c>
      <c r="K278" s="311">
        <f>'Imp-Exp9-CHN'!J$57</f>
        <v>0</v>
      </c>
      <c r="L278" s="311">
        <f>'Imp-Exp9-CHN'!K$57</f>
        <v>0</v>
      </c>
      <c r="M278" s="311">
        <f>'Imp-Exp9-CHN'!L$57</f>
        <v>0</v>
      </c>
      <c r="N278" s="366">
        <f>'Imp-Exp9-CHN'!E$58/1000</f>
        <v>0</v>
      </c>
      <c r="O278" s="311">
        <f>'Imp-Exp9-CHN'!F$58/1000</f>
        <v>0</v>
      </c>
      <c r="P278" s="311">
        <f>'Imp-Exp9-CHN'!G$58/1000</f>
        <v>0</v>
      </c>
      <c r="Q278" s="311">
        <f>'Imp-Exp9-CHN'!H$58/1000</f>
        <v>0</v>
      </c>
      <c r="R278" s="311">
        <f>'Imp-Exp9-CHN'!I$58/1000</f>
        <v>0</v>
      </c>
      <c r="S278" s="311">
        <f>'Imp-Exp9-CHN'!J$58/1000</f>
        <v>0</v>
      </c>
      <c r="T278" s="311">
        <f>'Imp-Exp9-CHN'!K$58/1000</f>
        <v>0</v>
      </c>
      <c r="U278" s="311">
        <f>'Imp-Exp9-CHN'!L$58/1000</f>
        <v>0</v>
      </c>
      <c r="V278" s="338">
        <f t="shared" si="292"/>
        <v>0</v>
      </c>
      <c r="W278" s="339">
        <f t="shared" si="293"/>
        <v>0</v>
      </c>
      <c r="X278" s="339">
        <f t="shared" si="294"/>
        <v>0</v>
      </c>
      <c r="Y278" s="339">
        <f t="shared" si="295"/>
        <v>0</v>
      </c>
      <c r="Z278" s="339">
        <f t="shared" si="296"/>
        <v>0</v>
      </c>
      <c r="AA278" s="339">
        <f t="shared" si="297"/>
        <v>0</v>
      </c>
      <c r="AB278" s="339">
        <f t="shared" si="298"/>
        <v>0</v>
      </c>
      <c r="AC278" s="340">
        <f t="shared" ref="AC278:AC281" si="305">(IF(ISERROR(U278/M278),0,U278/M278))*1000</f>
        <v>0</v>
      </c>
    </row>
    <row r="279" spans="1:29" x14ac:dyDescent="0.25">
      <c r="A279" s="249" t="str">
        <f t="shared" si="291"/>
        <v>Don't</v>
      </c>
      <c r="B279" s="314" t="str">
        <f t="shared" ref="B279:C279" si="306">B278</f>
        <v>CHN</v>
      </c>
      <c r="C279">
        <f t="shared" si="306"/>
        <v>0</v>
      </c>
      <c r="D279" t="s">
        <v>693</v>
      </c>
      <c r="E279" s="352">
        <f>Pro!C161</f>
        <v>0</v>
      </c>
      <c r="F279" s="309">
        <f>'Imp-Exp9-CHN'!E$61</f>
        <v>0</v>
      </c>
      <c r="G279" s="309">
        <f>'Imp-Exp9-CHN'!F$61</f>
        <v>0</v>
      </c>
      <c r="H279" s="309">
        <f>'Imp-Exp9-CHN'!G$61</f>
        <v>0</v>
      </c>
      <c r="I279" s="309">
        <f>'Imp-Exp9-CHN'!H$61</f>
        <v>0</v>
      </c>
      <c r="J279" s="309">
        <f>'Imp-Exp9-CHN'!I$61</f>
        <v>0</v>
      </c>
      <c r="K279" s="309">
        <f>'Imp-Exp9-CHN'!J$61</f>
        <v>0</v>
      </c>
      <c r="L279" s="309">
        <f>'Imp-Exp9-CHN'!K$61</f>
        <v>0</v>
      </c>
      <c r="M279" s="309">
        <f>'Imp-Exp9-CHN'!L$61</f>
        <v>0</v>
      </c>
      <c r="N279" s="367">
        <f>'Imp-Exp9-CHN'!E$62/1000</f>
        <v>0</v>
      </c>
      <c r="O279" s="309">
        <f>'Imp-Exp9-CHN'!F$62/1000</f>
        <v>0</v>
      </c>
      <c r="P279" s="309">
        <f>'Imp-Exp9-CHN'!G$62/1000</f>
        <v>0</v>
      </c>
      <c r="Q279" s="309">
        <f>'Imp-Exp9-CHN'!H$62/1000</f>
        <v>0</v>
      </c>
      <c r="R279" s="309">
        <f>'Imp-Exp9-CHN'!I$62/1000</f>
        <v>0</v>
      </c>
      <c r="S279" s="309">
        <f>'Imp-Exp9-CHN'!J$62/1000</f>
        <v>0</v>
      </c>
      <c r="T279" s="309">
        <f>'Imp-Exp9-CHN'!K$62/1000</f>
        <v>0</v>
      </c>
      <c r="U279" s="309">
        <f>'Imp-Exp9-CHN'!L$62/1000</f>
        <v>0</v>
      </c>
      <c r="V279" s="338">
        <f t="shared" si="292"/>
        <v>0</v>
      </c>
      <c r="W279" s="339">
        <f t="shared" si="293"/>
        <v>0</v>
      </c>
      <c r="X279" s="339">
        <f t="shared" si="294"/>
        <v>0</v>
      </c>
      <c r="Y279" s="339">
        <f t="shared" si="295"/>
        <v>0</v>
      </c>
      <c r="Z279" s="339">
        <f t="shared" si="296"/>
        <v>0</v>
      </c>
      <c r="AA279" s="339">
        <f t="shared" si="297"/>
        <v>0</v>
      </c>
      <c r="AB279" s="339">
        <f t="shared" si="298"/>
        <v>0</v>
      </c>
      <c r="AC279" s="340">
        <f t="shared" si="305"/>
        <v>0</v>
      </c>
    </row>
    <row r="280" spans="1:29" x14ac:dyDescent="0.25">
      <c r="A280" s="249" t="str">
        <f t="shared" si="291"/>
        <v>Don't</v>
      </c>
      <c r="B280" s="314" t="str">
        <f t="shared" ref="B280:C280" si="307">B279</f>
        <v>CHN</v>
      </c>
      <c r="C280">
        <f t="shared" si="307"/>
        <v>0</v>
      </c>
      <c r="D280" t="s">
        <v>694</v>
      </c>
      <c r="E280" s="352">
        <f>Pro!C162</f>
        <v>0</v>
      </c>
      <c r="F280" s="311">
        <f>'Imp-Exp9-CHN'!E$65</f>
        <v>0</v>
      </c>
      <c r="G280" s="311">
        <f>'Imp-Exp9-CHN'!F$65</f>
        <v>0</v>
      </c>
      <c r="H280" s="311">
        <f>'Imp-Exp9-CHN'!G$65</f>
        <v>0</v>
      </c>
      <c r="I280" s="311">
        <f>'Imp-Exp9-CHN'!H$65</f>
        <v>0</v>
      </c>
      <c r="J280" s="311">
        <f>'Imp-Exp9-CHN'!I$65</f>
        <v>0</v>
      </c>
      <c r="K280" s="311">
        <f>'Imp-Exp9-CHN'!J$65</f>
        <v>0</v>
      </c>
      <c r="L280" s="311">
        <f>'Imp-Exp9-CHN'!K$65</f>
        <v>0</v>
      </c>
      <c r="M280" s="311">
        <f>'Imp-Exp9-CHN'!L$65</f>
        <v>0</v>
      </c>
      <c r="N280" s="366">
        <f>'Imp-Exp9-CHN'!E$66/1000</f>
        <v>0</v>
      </c>
      <c r="O280" s="311">
        <f>'Imp-Exp9-CHN'!F$66/1000</f>
        <v>0</v>
      </c>
      <c r="P280" s="311">
        <f>'Imp-Exp9-CHN'!G$66/1000</f>
        <v>0</v>
      </c>
      <c r="Q280" s="311">
        <f>'Imp-Exp9-CHN'!H$66/1000</f>
        <v>0</v>
      </c>
      <c r="R280" s="311">
        <f>'Imp-Exp9-CHN'!I$66/1000</f>
        <v>0</v>
      </c>
      <c r="S280" s="311">
        <f>'Imp-Exp9-CHN'!J$66/1000</f>
        <v>0</v>
      </c>
      <c r="T280" s="311">
        <f>'Imp-Exp9-CHN'!K$66/1000</f>
        <v>0</v>
      </c>
      <c r="U280" s="311">
        <f>'Imp-Exp9-CHN'!L$66/1000</f>
        <v>0</v>
      </c>
      <c r="V280" s="338">
        <f t="shared" si="292"/>
        <v>0</v>
      </c>
      <c r="W280" s="339">
        <f t="shared" si="293"/>
        <v>0</v>
      </c>
      <c r="X280" s="339">
        <f t="shared" si="294"/>
        <v>0</v>
      </c>
      <c r="Y280" s="339">
        <f t="shared" si="295"/>
        <v>0</v>
      </c>
      <c r="Z280" s="339">
        <f t="shared" si="296"/>
        <v>0</v>
      </c>
      <c r="AA280" s="339">
        <f t="shared" si="297"/>
        <v>0</v>
      </c>
      <c r="AB280" s="339">
        <f t="shared" si="298"/>
        <v>0</v>
      </c>
      <c r="AC280" s="340">
        <f t="shared" si="305"/>
        <v>0</v>
      </c>
    </row>
    <row r="281" spans="1:29" ht="15.75" thickBot="1" x14ac:dyDescent="0.3">
      <c r="A281" s="249" t="str">
        <f t="shared" si="291"/>
        <v>Don't</v>
      </c>
      <c r="B281" s="314" t="str">
        <f t="shared" ref="B281:C281" si="308">B280</f>
        <v>CHN</v>
      </c>
      <c r="C281">
        <f t="shared" si="308"/>
        <v>0</v>
      </c>
      <c r="D281" t="s">
        <v>695</v>
      </c>
      <c r="E281" s="352">
        <f>Pro!C163</f>
        <v>0</v>
      </c>
      <c r="F281" s="309">
        <f>'Imp-Exp9-CHN'!E$69</f>
        <v>0</v>
      </c>
      <c r="G281" s="309">
        <f>'Imp-Exp9-CHN'!F$69</f>
        <v>0</v>
      </c>
      <c r="H281" s="309">
        <f>'Imp-Exp9-CHN'!G$69</f>
        <v>0</v>
      </c>
      <c r="I281" s="309">
        <f>'Imp-Exp9-CHN'!H$69</f>
        <v>0</v>
      </c>
      <c r="J281" s="309">
        <f>'Imp-Exp9-CHN'!I$69</f>
        <v>0</v>
      </c>
      <c r="K281" s="309">
        <f>'Imp-Exp9-CHN'!J$69</f>
        <v>0</v>
      </c>
      <c r="L281" s="309">
        <f>'Imp-Exp9-CHN'!K$69</f>
        <v>0</v>
      </c>
      <c r="M281" s="309">
        <f>'Imp-Exp9-CHN'!L$69</f>
        <v>0</v>
      </c>
      <c r="N281" s="367">
        <f>'Imp-Exp9-CHN'!E$70/1000</f>
        <v>0</v>
      </c>
      <c r="O281" s="309">
        <f>'Imp-Exp9-CHN'!F$70/1000</f>
        <v>0</v>
      </c>
      <c r="P281" s="309">
        <f>'Imp-Exp9-CHN'!G$70/1000</f>
        <v>0</v>
      </c>
      <c r="Q281" s="309">
        <f>'Imp-Exp9-CHN'!H$70/1000</f>
        <v>0</v>
      </c>
      <c r="R281" s="309">
        <f>'Imp-Exp9-CHN'!I$70/1000</f>
        <v>0</v>
      </c>
      <c r="S281" s="309">
        <f>'Imp-Exp9-CHN'!J$70/1000</f>
        <v>0</v>
      </c>
      <c r="T281" s="309">
        <f>'Imp-Exp9-CHN'!K$70/1000</f>
        <v>0</v>
      </c>
      <c r="U281" s="309">
        <f>'Imp-Exp9-CHN'!L$70/1000</f>
        <v>0</v>
      </c>
      <c r="V281" s="338">
        <f t="shared" si="292"/>
        <v>0</v>
      </c>
      <c r="W281" s="339">
        <f t="shared" si="293"/>
        <v>0</v>
      </c>
      <c r="X281" s="339">
        <f t="shared" si="294"/>
        <v>0</v>
      </c>
      <c r="Y281" s="339">
        <f t="shared" si="295"/>
        <v>0</v>
      </c>
      <c r="Z281" s="339">
        <f t="shared" si="296"/>
        <v>0</v>
      </c>
      <c r="AA281" s="339">
        <f t="shared" si="297"/>
        <v>0</v>
      </c>
      <c r="AB281" s="339">
        <f t="shared" si="298"/>
        <v>0</v>
      </c>
      <c r="AC281" s="340">
        <f t="shared" si="305"/>
        <v>0</v>
      </c>
    </row>
    <row r="282" spans="1:29" x14ac:dyDescent="0.25">
      <c r="A282" s="242" t="str">
        <f t="shared" ref="A282:A286" si="309">IF(SUM(F282:U282)&gt;=0.01,"Copy","Don't")</f>
        <v>Don't</v>
      </c>
      <c r="B282" s="317" t="s">
        <v>662</v>
      </c>
      <c r="C282" s="335">
        <f>'Imp-Exp10-CHN'!G23</f>
        <v>0</v>
      </c>
      <c r="D282" s="335" t="s">
        <v>691</v>
      </c>
      <c r="E282" s="348">
        <f>Pro!C164</f>
        <v>0</v>
      </c>
      <c r="F282" s="309">
        <f>'Imp-Exp10-CHN'!E$53</f>
        <v>0</v>
      </c>
      <c r="G282" s="309">
        <f>'Imp-Exp10-CHN'!F$53</f>
        <v>0</v>
      </c>
      <c r="H282" s="309">
        <f>'Imp-Exp10-CHN'!G$53</f>
        <v>0</v>
      </c>
      <c r="I282" s="309">
        <f>'Imp-Exp10-CHN'!H$53</f>
        <v>0</v>
      </c>
      <c r="J282" s="309">
        <f>'Imp-Exp10-CHN'!I$53</f>
        <v>0</v>
      </c>
      <c r="K282" s="309">
        <f>'Imp-Exp10-CHN'!J$53</f>
        <v>0</v>
      </c>
      <c r="L282" s="309">
        <f>'Imp-Exp10-CHN'!K$53</f>
        <v>0</v>
      </c>
      <c r="M282" s="309">
        <f>'Imp-Exp10-CHN'!L$53</f>
        <v>0</v>
      </c>
      <c r="N282" s="367">
        <f>'Imp-Exp10-CHN'!E$54/1000</f>
        <v>0</v>
      </c>
      <c r="O282" s="309">
        <f>'Imp-Exp10-CHN'!F$54/1000</f>
        <v>0</v>
      </c>
      <c r="P282" s="309">
        <f>'Imp-Exp10-CHN'!G$54/1000</f>
        <v>0</v>
      </c>
      <c r="Q282" s="309">
        <f>'Imp-Exp10-CHN'!H$54/1000</f>
        <v>0</v>
      </c>
      <c r="R282" s="309">
        <f>'Imp-Exp10-CHN'!I$54/1000</f>
        <v>0</v>
      </c>
      <c r="S282" s="309">
        <f>'Imp-Exp10-CHN'!J$54/1000</f>
        <v>0</v>
      </c>
      <c r="T282" s="309">
        <f>'Imp-Exp10-CHN'!K$54/1000</f>
        <v>0</v>
      </c>
      <c r="U282" s="309">
        <f>'Imp-Exp10-CHN'!L$54/1000</f>
        <v>0</v>
      </c>
      <c r="V282" s="349">
        <f t="shared" ref="V282:V286" si="310">(IF(ISERROR(N282/F282),0,N282/F282))*1000</f>
        <v>0</v>
      </c>
      <c r="W282" s="350">
        <f t="shared" ref="W282:W286" si="311">(IF(ISERROR(O282/G282),0,O282/G282))*1000</f>
        <v>0</v>
      </c>
      <c r="X282" s="350">
        <f t="shared" ref="X282:X286" si="312">(IF(ISERROR(P282/H282),0,P282/H282))*1000</f>
        <v>0</v>
      </c>
      <c r="Y282" s="350">
        <f t="shared" ref="Y282:Y286" si="313">(IF(ISERROR(Q282/I282),0,Q282/I282))*1000</f>
        <v>0</v>
      </c>
      <c r="Z282" s="350">
        <f t="shared" ref="Z282:Z286" si="314">(IF(ISERROR(R282/J282),0,R282/J282))*1000</f>
        <v>0</v>
      </c>
      <c r="AA282" s="350">
        <f t="shared" ref="AA282:AA286" si="315">(IF(ISERROR(S282/K282),0,S282/K282))*1000</f>
        <v>0</v>
      </c>
      <c r="AB282" s="350">
        <f t="shared" ref="AB282:AB286" si="316">(IF(ISERROR(T282/L282),0,T282/L282))*1000</f>
        <v>0</v>
      </c>
      <c r="AC282" s="351">
        <f>(IF(ISERROR(U282/M282),0,U282/M282))*1000</f>
        <v>0</v>
      </c>
    </row>
    <row r="283" spans="1:29" x14ac:dyDescent="0.25">
      <c r="A283" s="249" t="str">
        <f t="shared" si="309"/>
        <v>Don't</v>
      </c>
      <c r="B283" s="314" t="str">
        <f t="shared" ref="B283:C283" si="317">B282</f>
        <v>CHN</v>
      </c>
      <c r="C283">
        <f t="shared" si="317"/>
        <v>0</v>
      </c>
      <c r="D283" t="s">
        <v>692</v>
      </c>
      <c r="E283" s="352">
        <f>Pro!C165</f>
        <v>0</v>
      </c>
      <c r="F283" s="311">
        <f>'Imp-Exp10-CHN'!E$57</f>
        <v>0</v>
      </c>
      <c r="G283" s="311">
        <f>'Imp-Exp10-CHN'!F$57</f>
        <v>0</v>
      </c>
      <c r="H283" s="311">
        <f>'Imp-Exp10-CHN'!G$57</f>
        <v>0</v>
      </c>
      <c r="I283" s="311">
        <f>'Imp-Exp10-CHN'!H$57</f>
        <v>0</v>
      </c>
      <c r="J283" s="311">
        <f>'Imp-Exp10-CHN'!I$57</f>
        <v>0</v>
      </c>
      <c r="K283" s="311">
        <f>'Imp-Exp10-CHN'!J$57</f>
        <v>0</v>
      </c>
      <c r="L283" s="311">
        <f>'Imp-Exp10-CHN'!K$57</f>
        <v>0</v>
      </c>
      <c r="M283" s="311">
        <f>'Imp-Exp10-CHN'!L$57</f>
        <v>0</v>
      </c>
      <c r="N283" s="366">
        <f>'Imp-Exp10-CHN'!E$58/1000</f>
        <v>0</v>
      </c>
      <c r="O283" s="311">
        <f>'Imp-Exp10-CHN'!F$58/1000</f>
        <v>0</v>
      </c>
      <c r="P283" s="311">
        <f>'Imp-Exp10-CHN'!G$58/1000</f>
        <v>0</v>
      </c>
      <c r="Q283" s="311">
        <f>'Imp-Exp10-CHN'!H$58/1000</f>
        <v>0</v>
      </c>
      <c r="R283" s="311">
        <f>'Imp-Exp10-CHN'!I$58/1000</f>
        <v>0</v>
      </c>
      <c r="S283" s="311">
        <f>'Imp-Exp10-CHN'!J$58/1000</f>
        <v>0</v>
      </c>
      <c r="T283" s="311">
        <f>'Imp-Exp10-CHN'!K$58/1000</f>
        <v>0</v>
      </c>
      <c r="U283" s="311">
        <f>'Imp-Exp10-CHN'!L$58/1000</f>
        <v>0</v>
      </c>
      <c r="V283" s="338">
        <f t="shared" si="310"/>
        <v>0</v>
      </c>
      <c r="W283" s="339">
        <f t="shared" si="311"/>
        <v>0</v>
      </c>
      <c r="X283" s="339">
        <f t="shared" si="312"/>
        <v>0</v>
      </c>
      <c r="Y283" s="339">
        <f t="shared" si="313"/>
        <v>0</v>
      </c>
      <c r="Z283" s="339">
        <f t="shared" si="314"/>
        <v>0</v>
      </c>
      <c r="AA283" s="339">
        <f t="shared" si="315"/>
        <v>0</v>
      </c>
      <c r="AB283" s="339">
        <f t="shared" si="316"/>
        <v>0</v>
      </c>
      <c r="AC283" s="340">
        <f t="shared" ref="AC283:AC286" si="318">(IF(ISERROR(U283/M283),0,U283/M283))*1000</f>
        <v>0</v>
      </c>
    </row>
    <row r="284" spans="1:29" x14ac:dyDescent="0.25">
      <c r="A284" s="249" t="str">
        <f t="shared" si="309"/>
        <v>Don't</v>
      </c>
      <c r="B284" s="314" t="str">
        <f t="shared" ref="B284:C284" si="319">B283</f>
        <v>CHN</v>
      </c>
      <c r="C284">
        <f t="shared" si="319"/>
        <v>0</v>
      </c>
      <c r="D284" t="s">
        <v>693</v>
      </c>
      <c r="E284" s="352">
        <f>Pro!C166</f>
        <v>0</v>
      </c>
      <c r="F284" s="309">
        <f>'Imp-Exp10-CHN'!E$61</f>
        <v>0</v>
      </c>
      <c r="G284" s="309">
        <f>'Imp-Exp10-CHN'!F$61</f>
        <v>0</v>
      </c>
      <c r="H284" s="309">
        <f>'Imp-Exp10-CHN'!G$61</f>
        <v>0</v>
      </c>
      <c r="I284" s="309">
        <f>'Imp-Exp10-CHN'!H$61</f>
        <v>0</v>
      </c>
      <c r="J284" s="309">
        <f>'Imp-Exp10-CHN'!I$61</f>
        <v>0</v>
      </c>
      <c r="K284" s="309">
        <f>'Imp-Exp10-CHN'!J$61</f>
        <v>0</v>
      </c>
      <c r="L284" s="309">
        <f>'Imp-Exp10-CHN'!K$61</f>
        <v>0</v>
      </c>
      <c r="M284" s="309">
        <f>'Imp-Exp10-CHN'!L$61</f>
        <v>0</v>
      </c>
      <c r="N284" s="367">
        <f>'Imp-Exp10-CHN'!E$62/1000</f>
        <v>0</v>
      </c>
      <c r="O284" s="309">
        <f>'Imp-Exp10-CHN'!F$62/1000</f>
        <v>0</v>
      </c>
      <c r="P284" s="309">
        <f>'Imp-Exp10-CHN'!G$62/1000</f>
        <v>0</v>
      </c>
      <c r="Q284" s="309">
        <f>'Imp-Exp10-CHN'!H$62/1000</f>
        <v>0</v>
      </c>
      <c r="R284" s="309">
        <f>'Imp-Exp10-CHN'!I$62/1000</f>
        <v>0</v>
      </c>
      <c r="S284" s="309">
        <f>'Imp-Exp10-CHN'!J$62/1000</f>
        <v>0</v>
      </c>
      <c r="T284" s="309">
        <f>'Imp-Exp10-CHN'!K$62/1000</f>
        <v>0</v>
      </c>
      <c r="U284" s="309">
        <f>'Imp-Exp10-CHN'!L$62/1000</f>
        <v>0</v>
      </c>
      <c r="V284" s="338">
        <f t="shared" si="310"/>
        <v>0</v>
      </c>
      <c r="W284" s="339">
        <f t="shared" si="311"/>
        <v>0</v>
      </c>
      <c r="X284" s="339">
        <f t="shared" si="312"/>
        <v>0</v>
      </c>
      <c r="Y284" s="339">
        <f t="shared" si="313"/>
        <v>0</v>
      </c>
      <c r="Z284" s="339">
        <f t="shared" si="314"/>
        <v>0</v>
      </c>
      <c r="AA284" s="339">
        <f t="shared" si="315"/>
        <v>0</v>
      </c>
      <c r="AB284" s="339">
        <f t="shared" si="316"/>
        <v>0</v>
      </c>
      <c r="AC284" s="340">
        <f t="shared" si="318"/>
        <v>0</v>
      </c>
    </row>
    <row r="285" spans="1:29" x14ac:dyDescent="0.25">
      <c r="A285" s="249" t="str">
        <f t="shared" si="309"/>
        <v>Don't</v>
      </c>
      <c r="B285" s="314" t="str">
        <f t="shared" ref="B285:C285" si="320">B284</f>
        <v>CHN</v>
      </c>
      <c r="C285">
        <f t="shared" si="320"/>
        <v>0</v>
      </c>
      <c r="D285" t="s">
        <v>694</v>
      </c>
      <c r="E285" s="352">
        <f>Pro!C167</f>
        <v>0</v>
      </c>
      <c r="F285" s="311">
        <f>'Imp-Exp10-CHN'!E$65</f>
        <v>0</v>
      </c>
      <c r="G285" s="311">
        <f>'Imp-Exp10-CHN'!F$65</f>
        <v>0</v>
      </c>
      <c r="H285" s="311">
        <f>'Imp-Exp10-CHN'!G$65</f>
        <v>0</v>
      </c>
      <c r="I285" s="311">
        <f>'Imp-Exp10-CHN'!H$65</f>
        <v>0</v>
      </c>
      <c r="J285" s="311">
        <f>'Imp-Exp10-CHN'!I$65</f>
        <v>0</v>
      </c>
      <c r="K285" s="311">
        <f>'Imp-Exp10-CHN'!J$65</f>
        <v>0</v>
      </c>
      <c r="L285" s="311">
        <f>'Imp-Exp10-CHN'!K$65</f>
        <v>0</v>
      </c>
      <c r="M285" s="311">
        <f>'Imp-Exp10-CHN'!L$65</f>
        <v>0</v>
      </c>
      <c r="N285" s="366">
        <f>'Imp-Exp10-CHN'!E$66/1000</f>
        <v>0</v>
      </c>
      <c r="O285" s="311">
        <f>'Imp-Exp10-CHN'!F$66/1000</f>
        <v>0</v>
      </c>
      <c r="P285" s="311">
        <f>'Imp-Exp10-CHN'!G$66/1000</f>
        <v>0</v>
      </c>
      <c r="Q285" s="311">
        <f>'Imp-Exp10-CHN'!H$66/1000</f>
        <v>0</v>
      </c>
      <c r="R285" s="311">
        <f>'Imp-Exp10-CHN'!I$66/1000</f>
        <v>0</v>
      </c>
      <c r="S285" s="311">
        <f>'Imp-Exp10-CHN'!J$66/1000</f>
        <v>0</v>
      </c>
      <c r="T285" s="311">
        <f>'Imp-Exp10-CHN'!K$66/1000</f>
        <v>0</v>
      </c>
      <c r="U285" s="311">
        <f>'Imp-Exp10-CHN'!L$66/1000</f>
        <v>0</v>
      </c>
      <c r="V285" s="338">
        <f t="shared" si="310"/>
        <v>0</v>
      </c>
      <c r="W285" s="339">
        <f t="shared" si="311"/>
        <v>0</v>
      </c>
      <c r="X285" s="339">
        <f t="shared" si="312"/>
        <v>0</v>
      </c>
      <c r="Y285" s="339">
        <f t="shared" si="313"/>
        <v>0</v>
      </c>
      <c r="Z285" s="339">
        <f t="shared" si="314"/>
        <v>0</v>
      </c>
      <c r="AA285" s="339">
        <f t="shared" si="315"/>
        <v>0</v>
      </c>
      <c r="AB285" s="339">
        <f t="shared" si="316"/>
        <v>0</v>
      </c>
      <c r="AC285" s="340">
        <f t="shared" si="318"/>
        <v>0</v>
      </c>
    </row>
    <row r="286" spans="1:29" x14ac:dyDescent="0.25">
      <c r="A286" s="249" t="str">
        <f t="shared" si="309"/>
        <v>Don't</v>
      </c>
      <c r="B286" s="314" t="str">
        <f t="shared" ref="B286:C286" si="321">B285</f>
        <v>CHN</v>
      </c>
      <c r="C286">
        <f t="shared" si="321"/>
        <v>0</v>
      </c>
      <c r="D286" t="s">
        <v>695</v>
      </c>
      <c r="E286" s="352">
        <f>Pro!C168</f>
        <v>0</v>
      </c>
      <c r="F286" s="309">
        <f>'Imp-Exp10-CHN'!E$69</f>
        <v>0</v>
      </c>
      <c r="G286" s="309">
        <f>'Imp-Exp10-CHN'!F$69</f>
        <v>0</v>
      </c>
      <c r="H286" s="309">
        <f>'Imp-Exp10-CHN'!G$69</f>
        <v>0</v>
      </c>
      <c r="I286" s="309">
        <f>'Imp-Exp10-CHN'!H$69</f>
        <v>0</v>
      </c>
      <c r="J286" s="309">
        <f>'Imp-Exp10-CHN'!I$69</f>
        <v>0</v>
      </c>
      <c r="K286" s="309">
        <f>'Imp-Exp10-CHN'!J$69</f>
        <v>0</v>
      </c>
      <c r="L286" s="309">
        <f>'Imp-Exp10-CHN'!K$69</f>
        <v>0</v>
      </c>
      <c r="M286" s="309">
        <f>'Imp-Exp10-CHN'!L$69</f>
        <v>0</v>
      </c>
      <c r="N286" s="367">
        <f>'Imp-Exp10-CHN'!E$70/1000</f>
        <v>0</v>
      </c>
      <c r="O286" s="309">
        <f>'Imp-Exp10-CHN'!F$70/1000</f>
        <v>0</v>
      </c>
      <c r="P286" s="309">
        <f>'Imp-Exp10-CHN'!G$70/1000</f>
        <v>0</v>
      </c>
      <c r="Q286" s="309">
        <f>'Imp-Exp10-CHN'!H$70/1000</f>
        <v>0</v>
      </c>
      <c r="R286" s="309">
        <f>'Imp-Exp10-CHN'!I$70/1000</f>
        <v>0</v>
      </c>
      <c r="S286" s="309">
        <f>'Imp-Exp10-CHN'!J$70/1000</f>
        <v>0</v>
      </c>
      <c r="T286" s="309">
        <f>'Imp-Exp10-CHN'!K$70/1000</f>
        <v>0</v>
      </c>
      <c r="U286" s="309">
        <f>'Imp-Exp10-CHN'!L$70/1000</f>
        <v>0</v>
      </c>
      <c r="V286" s="338">
        <f t="shared" si="310"/>
        <v>0</v>
      </c>
      <c r="W286" s="339">
        <f t="shared" si="311"/>
        <v>0</v>
      </c>
      <c r="X286" s="339">
        <f t="shared" si="312"/>
        <v>0</v>
      </c>
      <c r="Y286" s="339">
        <f t="shared" si="313"/>
        <v>0</v>
      </c>
      <c r="Z286" s="339">
        <f t="shared" si="314"/>
        <v>0</v>
      </c>
      <c r="AA286" s="339">
        <f t="shared" si="315"/>
        <v>0</v>
      </c>
      <c r="AB286" s="339">
        <f t="shared" si="316"/>
        <v>0</v>
      </c>
      <c r="AC286" s="340">
        <f t="shared" si="318"/>
        <v>0</v>
      </c>
    </row>
    <row r="287" spans="1:29" x14ac:dyDescent="0.25">
      <c r="A287" s="249" t="str">
        <f t="shared" si="242"/>
        <v>Don't</v>
      </c>
      <c r="B287" s="341" t="s">
        <v>604</v>
      </c>
      <c r="C287" s="342"/>
      <c r="D287" s="342" t="s">
        <v>691</v>
      </c>
      <c r="E287" s="353">
        <v>0</v>
      </c>
      <c r="F287" s="311">
        <f>'Imp-US'!E53</f>
        <v>0</v>
      </c>
      <c r="G287" s="311">
        <f>'Imp-US'!F53</f>
        <v>0</v>
      </c>
      <c r="H287" s="311">
        <f>'Imp-US'!G53</f>
        <v>0</v>
      </c>
      <c r="I287" s="311">
        <f>'Imp-US'!H53</f>
        <v>0</v>
      </c>
      <c r="J287" s="311">
        <f>'Imp-US'!I53</f>
        <v>0</v>
      </c>
      <c r="K287" s="311">
        <f>'Imp-US'!J53</f>
        <v>0</v>
      </c>
      <c r="L287" s="311">
        <f>'Imp-US'!K53</f>
        <v>0</v>
      </c>
      <c r="M287" s="311">
        <f>'Imp-US'!L53</f>
        <v>0</v>
      </c>
      <c r="N287" s="366">
        <f>'Imp-US'!E54/1000</f>
        <v>0</v>
      </c>
      <c r="O287" s="311">
        <f>'Imp-US'!F54/1000</f>
        <v>0</v>
      </c>
      <c r="P287" s="311">
        <f>'Imp-US'!G54/1000</f>
        <v>0</v>
      </c>
      <c r="Q287" s="311">
        <f>'Imp-US'!H54/1000</f>
        <v>0</v>
      </c>
      <c r="R287" s="311">
        <f>'Imp-US'!I54/1000</f>
        <v>0</v>
      </c>
      <c r="S287" s="311">
        <f>'Imp-US'!J54/1000</f>
        <v>0</v>
      </c>
      <c r="T287" s="311">
        <f>'Imp-US'!K54/1000</f>
        <v>0</v>
      </c>
      <c r="U287" s="311">
        <f>'Imp-US'!L54/1000</f>
        <v>0</v>
      </c>
      <c r="V287" s="338">
        <f t="shared" si="243"/>
        <v>0</v>
      </c>
      <c r="W287" s="339">
        <f t="shared" si="243"/>
        <v>0</v>
      </c>
      <c r="X287" s="339">
        <f t="shared" si="243"/>
        <v>0</v>
      </c>
      <c r="Y287" s="339">
        <f t="shared" si="243"/>
        <v>0</v>
      </c>
      <c r="Z287" s="339">
        <f t="shared" si="243"/>
        <v>0</v>
      </c>
      <c r="AA287" s="339">
        <f t="shared" si="243"/>
        <v>0</v>
      </c>
      <c r="AB287" s="339">
        <f t="shared" si="243"/>
        <v>0</v>
      </c>
      <c r="AC287" s="340">
        <f t="shared" si="243"/>
        <v>0</v>
      </c>
    </row>
    <row r="288" spans="1:29" x14ac:dyDescent="0.25">
      <c r="A288" s="249" t="str">
        <f t="shared" si="242"/>
        <v>Don't</v>
      </c>
      <c r="B288" s="314" t="str">
        <f t="shared" ref="B288:B291" si="322">B287</f>
        <v>USA</v>
      </c>
      <c r="D288" t="s">
        <v>692</v>
      </c>
      <c r="E288" s="352">
        <v>0</v>
      </c>
      <c r="F288" s="309">
        <f>'Imp-US'!E57</f>
        <v>0</v>
      </c>
      <c r="G288" s="309">
        <f>'Imp-US'!F57</f>
        <v>0</v>
      </c>
      <c r="H288" s="309">
        <f>'Imp-US'!G57</f>
        <v>0</v>
      </c>
      <c r="I288" s="309">
        <f>'Imp-US'!H57</f>
        <v>0</v>
      </c>
      <c r="J288" s="309">
        <f>'Imp-US'!I57</f>
        <v>0</v>
      </c>
      <c r="K288" s="309">
        <f>'Imp-US'!J57</f>
        <v>0</v>
      </c>
      <c r="L288" s="309">
        <f>'Imp-US'!K57</f>
        <v>0</v>
      </c>
      <c r="M288" s="309">
        <f>'Imp-US'!L57</f>
        <v>0</v>
      </c>
      <c r="N288" s="367">
        <f>'Imp-US'!E58/1000</f>
        <v>0</v>
      </c>
      <c r="O288" s="309">
        <f>'Imp-US'!F58/1000</f>
        <v>0</v>
      </c>
      <c r="P288" s="309">
        <f>'Imp-US'!G58/1000</f>
        <v>0</v>
      </c>
      <c r="Q288" s="309">
        <f>'Imp-US'!H58/1000</f>
        <v>0</v>
      </c>
      <c r="R288" s="309">
        <f>'Imp-US'!I58/1000</f>
        <v>0</v>
      </c>
      <c r="S288" s="309">
        <f>'Imp-US'!J58/1000</f>
        <v>0</v>
      </c>
      <c r="T288" s="309">
        <f>'Imp-US'!K58/1000</f>
        <v>0</v>
      </c>
      <c r="U288" s="309">
        <f>'Imp-US'!L58/1000</f>
        <v>0</v>
      </c>
      <c r="V288" s="338">
        <f t="shared" si="243"/>
        <v>0</v>
      </c>
      <c r="W288" s="339">
        <f t="shared" si="243"/>
        <v>0</v>
      </c>
      <c r="X288" s="339">
        <f t="shared" si="243"/>
        <v>0</v>
      </c>
      <c r="Y288" s="339">
        <f t="shared" si="243"/>
        <v>0</v>
      </c>
      <c r="Z288" s="339">
        <f t="shared" si="243"/>
        <v>0</v>
      </c>
      <c r="AA288" s="339">
        <f t="shared" si="243"/>
        <v>0</v>
      </c>
      <c r="AB288" s="339">
        <f t="shared" si="243"/>
        <v>0</v>
      </c>
      <c r="AC288" s="340">
        <f t="shared" si="243"/>
        <v>0</v>
      </c>
    </row>
    <row r="289" spans="1:29" x14ac:dyDescent="0.25">
      <c r="A289" s="249" t="str">
        <f t="shared" si="242"/>
        <v>Don't</v>
      </c>
      <c r="B289" s="314" t="str">
        <f t="shared" si="322"/>
        <v>USA</v>
      </c>
      <c r="D289" t="s">
        <v>693</v>
      </c>
      <c r="E289" s="352">
        <v>0</v>
      </c>
      <c r="F289" s="311">
        <f>'Imp-US'!E61</f>
        <v>0</v>
      </c>
      <c r="G289" s="311">
        <f>'Imp-US'!F61</f>
        <v>0</v>
      </c>
      <c r="H289" s="311">
        <f>'Imp-US'!G61</f>
        <v>0</v>
      </c>
      <c r="I289" s="311">
        <f>'Imp-US'!H61</f>
        <v>0</v>
      </c>
      <c r="J289" s="311">
        <f>'Imp-US'!I61</f>
        <v>0</v>
      </c>
      <c r="K289" s="311">
        <f>'Imp-US'!J61</f>
        <v>0</v>
      </c>
      <c r="L289" s="311">
        <f>'Imp-US'!K61</f>
        <v>0</v>
      </c>
      <c r="M289" s="311">
        <f>'Imp-US'!L61</f>
        <v>0</v>
      </c>
      <c r="N289" s="366">
        <f>'Imp-US'!E62/1000</f>
        <v>0</v>
      </c>
      <c r="O289" s="311">
        <f>'Imp-US'!F62/1000</f>
        <v>0</v>
      </c>
      <c r="P289" s="311">
        <f>'Imp-US'!G62/1000</f>
        <v>0</v>
      </c>
      <c r="Q289" s="311">
        <f>'Imp-US'!H62/1000</f>
        <v>0</v>
      </c>
      <c r="R289" s="311">
        <f>'Imp-US'!I62/1000</f>
        <v>0</v>
      </c>
      <c r="S289" s="311">
        <f>'Imp-US'!J62/1000</f>
        <v>0</v>
      </c>
      <c r="T289" s="311">
        <f>'Imp-US'!K62/1000</f>
        <v>0</v>
      </c>
      <c r="U289" s="311">
        <f>'Imp-US'!L62/1000</f>
        <v>0</v>
      </c>
      <c r="V289" s="338">
        <f t="shared" si="243"/>
        <v>0</v>
      </c>
      <c r="W289" s="339">
        <f t="shared" si="243"/>
        <v>0</v>
      </c>
      <c r="X289" s="339">
        <f t="shared" si="243"/>
        <v>0</v>
      </c>
      <c r="Y289" s="339">
        <f t="shared" si="243"/>
        <v>0</v>
      </c>
      <c r="Z289" s="339">
        <f t="shared" si="243"/>
        <v>0</v>
      </c>
      <c r="AA289" s="339">
        <f t="shared" si="243"/>
        <v>0</v>
      </c>
      <c r="AB289" s="339">
        <f t="shared" si="243"/>
        <v>0</v>
      </c>
      <c r="AC289" s="340">
        <f t="shared" si="243"/>
        <v>0</v>
      </c>
    </row>
    <row r="290" spans="1:29" x14ac:dyDescent="0.25">
      <c r="A290" s="249" t="str">
        <f t="shared" si="242"/>
        <v>Don't</v>
      </c>
      <c r="B290" s="314" t="str">
        <f t="shared" si="322"/>
        <v>USA</v>
      </c>
      <c r="D290" t="s">
        <v>694</v>
      </c>
      <c r="E290" s="352">
        <v>0</v>
      </c>
      <c r="F290" s="309">
        <f>'Imp-US'!E65</f>
        <v>0</v>
      </c>
      <c r="G290" s="309">
        <f>'Imp-US'!F65</f>
        <v>0</v>
      </c>
      <c r="H290" s="309">
        <f>'Imp-US'!G65</f>
        <v>0</v>
      </c>
      <c r="I290" s="309">
        <f>'Imp-US'!H65</f>
        <v>0</v>
      </c>
      <c r="J290" s="309">
        <f>'Imp-US'!I65</f>
        <v>0</v>
      </c>
      <c r="K290" s="309">
        <f>'Imp-US'!J65</f>
        <v>0</v>
      </c>
      <c r="L290" s="309">
        <f>'Imp-US'!K65</f>
        <v>0</v>
      </c>
      <c r="M290" s="309">
        <f>'Imp-US'!L65</f>
        <v>0</v>
      </c>
      <c r="N290" s="367">
        <f>'Imp-US'!E66/1000</f>
        <v>0</v>
      </c>
      <c r="O290" s="309">
        <f>'Imp-US'!F66/1000</f>
        <v>0</v>
      </c>
      <c r="P290" s="309">
        <f>'Imp-US'!G66/1000</f>
        <v>0</v>
      </c>
      <c r="Q290" s="309">
        <f>'Imp-US'!H66/1000</f>
        <v>0</v>
      </c>
      <c r="R290" s="309">
        <f>'Imp-US'!I66/1000</f>
        <v>0</v>
      </c>
      <c r="S290" s="309">
        <f>'Imp-US'!J66/1000</f>
        <v>0</v>
      </c>
      <c r="T290" s="309">
        <f>'Imp-US'!K66/1000</f>
        <v>0</v>
      </c>
      <c r="U290" s="309">
        <f>'Imp-US'!L66/1000</f>
        <v>0</v>
      </c>
      <c r="V290" s="338">
        <f t="shared" si="243"/>
        <v>0</v>
      </c>
      <c r="W290" s="339">
        <f t="shared" si="243"/>
        <v>0</v>
      </c>
      <c r="X290" s="339">
        <f t="shared" si="243"/>
        <v>0</v>
      </c>
      <c r="Y290" s="339">
        <f t="shared" si="243"/>
        <v>0</v>
      </c>
      <c r="Z290" s="339">
        <f t="shared" si="243"/>
        <v>0</v>
      </c>
      <c r="AA290" s="339">
        <f t="shared" si="243"/>
        <v>0</v>
      </c>
      <c r="AB290" s="339">
        <f t="shared" si="243"/>
        <v>0</v>
      </c>
      <c r="AC290" s="340">
        <f t="shared" si="243"/>
        <v>0</v>
      </c>
    </row>
    <row r="291" spans="1:29" x14ac:dyDescent="0.25">
      <c r="A291" s="249" t="str">
        <f t="shared" si="242"/>
        <v>Don't</v>
      </c>
      <c r="B291" s="314" t="str">
        <f t="shared" si="322"/>
        <v>USA</v>
      </c>
      <c r="D291" t="s">
        <v>695</v>
      </c>
      <c r="E291" s="352">
        <v>0</v>
      </c>
      <c r="F291" s="311">
        <f>'Imp-US'!E69</f>
        <v>0</v>
      </c>
      <c r="G291" s="311">
        <f>'Imp-US'!F69</f>
        <v>0</v>
      </c>
      <c r="H291" s="311">
        <f>'Imp-US'!G69</f>
        <v>0</v>
      </c>
      <c r="I291" s="311">
        <f>'Imp-US'!H69</f>
        <v>0</v>
      </c>
      <c r="J291" s="311">
        <f>'Imp-US'!I69</f>
        <v>0</v>
      </c>
      <c r="K291" s="311">
        <f>'Imp-US'!J69</f>
        <v>0</v>
      </c>
      <c r="L291" s="311">
        <f>'Imp-US'!K69</f>
        <v>0</v>
      </c>
      <c r="M291" s="311">
        <f>'Imp-US'!L69</f>
        <v>0</v>
      </c>
      <c r="N291" s="366">
        <f>'Imp-US'!E70/1000</f>
        <v>0</v>
      </c>
      <c r="O291" s="311">
        <f>'Imp-US'!F70/1000</f>
        <v>0</v>
      </c>
      <c r="P291" s="311">
        <f>'Imp-US'!G70/1000</f>
        <v>0</v>
      </c>
      <c r="Q291" s="311">
        <f>'Imp-US'!H70/1000</f>
        <v>0</v>
      </c>
      <c r="R291" s="311">
        <f>'Imp-US'!I70/1000</f>
        <v>0</v>
      </c>
      <c r="S291" s="311">
        <f>'Imp-US'!J70/1000</f>
        <v>0</v>
      </c>
      <c r="T291" s="311">
        <f>'Imp-US'!K70/1000</f>
        <v>0</v>
      </c>
      <c r="U291" s="311">
        <f>'Imp-US'!L70/1000</f>
        <v>0</v>
      </c>
      <c r="V291" s="338">
        <f t="shared" si="243"/>
        <v>0</v>
      </c>
      <c r="W291" s="339">
        <f t="shared" si="243"/>
        <v>0</v>
      </c>
      <c r="X291" s="339">
        <f t="shared" si="243"/>
        <v>0</v>
      </c>
      <c r="Y291" s="339">
        <f t="shared" si="243"/>
        <v>0</v>
      </c>
      <c r="Z291" s="339">
        <f t="shared" si="243"/>
        <v>0</v>
      </c>
      <c r="AA291" s="339">
        <f t="shared" si="243"/>
        <v>0</v>
      </c>
      <c r="AB291" s="339">
        <f t="shared" si="243"/>
        <v>0</v>
      </c>
      <c r="AC291" s="340">
        <f t="shared" si="243"/>
        <v>0</v>
      </c>
    </row>
    <row r="292" spans="1:29" x14ac:dyDescent="0.25">
      <c r="A292" s="249" t="str">
        <f t="shared" si="242"/>
        <v>Don't</v>
      </c>
      <c r="B292" s="341" t="s">
        <v>361</v>
      </c>
      <c r="C292" s="342"/>
      <c r="D292" s="342" t="str">
        <f>D237</f>
        <v xml:space="preserve">Account 1 - </v>
      </c>
      <c r="E292" s="353">
        <f>E287</f>
        <v>0</v>
      </c>
      <c r="F292" s="310">
        <f>'Imp-Other-Autre'!E53</f>
        <v>0</v>
      </c>
      <c r="G292" s="311">
        <v>0</v>
      </c>
      <c r="H292" s="311">
        <v>0</v>
      </c>
      <c r="I292" s="311">
        <v>0</v>
      </c>
      <c r="J292" s="311">
        <v>0</v>
      </c>
      <c r="K292" s="311">
        <v>0</v>
      </c>
      <c r="L292" s="311">
        <v>0</v>
      </c>
      <c r="M292" s="311">
        <v>0</v>
      </c>
      <c r="N292" s="310">
        <f>'Imp-Other-Autre'!E54/1000</f>
        <v>0</v>
      </c>
      <c r="O292" s="311">
        <v>0</v>
      </c>
      <c r="P292" s="311">
        <v>0</v>
      </c>
      <c r="Q292" s="311">
        <v>0</v>
      </c>
      <c r="R292" s="311">
        <v>0</v>
      </c>
      <c r="S292" s="311">
        <v>0</v>
      </c>
      <c r="T292" s="311">
        <v>0</v>
      </c>
      <c r="U292" s="311">
        <v>0</v>
      </c>
      <c r="V292" s="338">
        <f t="shared" ref="V292:AC296" si="323">(IF(ISERROR(N292/F292),0,N292/F292))*1000</f>
        <v>0</v>
      </c>
      <c r="W292" s="339">
        <f t="shared" si="323"/>
        <v>0</v>
      </c>
      <c r="X292" s="339">
        <f t="shared" si="323"/>
        <v>0</v>
      </c>
      <c r="Y292" s="339">
        <f t="shared" si="323"/>
        <v>0</v>
      </c>
      <c r="Z292" s="339">
        <f t="shared" si="323"/>
        <v>0</v>
      </c>
      <c r="AA292" s="339">
        <f t="shared" si="323"/>
        <v>0</v>
      </c>
      <c r="AB292" s="339">
        <f t="shared" si="323"/>
        <v>0</v>
      </c>
      <c r="AC292" s="340">
        <f t="shared" si="323"/>
        <v>0</v>
      </c>
    </row>
    <row r="293" spans="1:29" x14ac:dyDescent="0.25">
      <c r="A293" s="249" t="str">
        <f t="shared" si="242"/>
        <v>Don't</v>
      </c>
      <c r="B293" s="314" t="str">
        <f>B292</f>
        <v>Other Countries</v>
      </c>
      <c r="D293" t="str">
        <f>'Imp-US'!B$56</f>
        <v xml:space="preserve">Account 2 - </v>
      </c>
      <c r="E293" s="352">
        <f t="shared" ref="E293:E295" si="324">E288</f>
        <v>0</v>
      </c>
      <c r="F293" s="308">
        <f>'Imp-Other-Autre'!E57</f>
        <v>0</v>
      </c>
      <c r="G293" s="309">
        <v>0</v>
      </c>
      <c r="H293" s="309">
        <v>0</v>
      </c>
      <c r="I293" s="309">
        <v>0</v>
      </c>
      <c r="J293" s="309">
        <v>0</v>
      </c>
      <c r="K293" s="309">
        <v>0</v>
      </c>
      <c r="L293" s="309">
        <v>0</v>
      </c>
      <c r="M293" s="309">
        <v>0</v>
      </c>
      <c r="N293" s="308">
        <f>'Imp-Other-Autre'!E58/1000</f>
        <v>0</v>
      </c>
      <c r="O293" s="309">
        <v>0</v>
      </c>
      <c r="P293" s="309">
        <v>0</v>
      </c>
      <c r="Q293" s="309">
        <v>0</v>
      </c>
      <c r="R293" s="309">
        <v>0</v>
      </c>
      <c r="S293" s="309">
        <v>0</v>
      </c>
      <c r="T293" s="309">
        <v>0</v>
      </c>
      <c r="U293" s="309">
        <v>0</v>
      </c>
      <c r="V293" s="338">
        <f t="shared" si="323"/>
        <v>0</v>
      </c>
      <c r="W293" s="339">
        <f t="shared" si="323"/>
        <v>0</v>
      </c>
      <c r="X293" s="339">
        <f t="shared" si="323"/>
        <v>0</v>
      </c>
      <c r="Y293" s="339">
        <f t="shared" si="323"/>
        <v>0</v>
      </c>
      <c r="Z293" s="339">
        <f t="shared" si="323"/>
        <v>0</v>
      </c>
      <c r="AA293" s="339">
        <f t="shared" si="323"/>
        <v>0</v>
      </c>
      <c r="AB293" s="339">
        <f t="shared" si="323"/>
        <v>0</v>
      </c>
      <c r="AC293" s="340">
        <f t="shared" si="323"/>
        <v>0</v>
      </c>
    </row>
    <row r="294" spans="1:29" x14ac:dyDescent="0.25">
      <c r="A294" s="249" t="str">
        <f t="shared" si="242"/>
        <v>Don't</v>
      </c>
      <c r="B294" s="314" t="str">
        <f>B293</f>
        <v>Other Countries</v>
      </c>
      <c r="D294" t="str">
        <f>'Imp-US'!B$60</f>
        <v xml:space="preserve">Account 3 - </v>
      </c>
      <c r="E294" s="352">
        <f t="shared" si="324"/>
        <v>0</v>
      </c>
      <c r="F294" s="310">
        <f>'Imp-Other-Autre'!E61</f>
        <v>0</v>
      </c>
      <c r="G294" s="311">
        <v>0</v>
      </c>
      <c r="H294" s="311">
        <v>0</v>
      </c>
      <c r="I294" s="311">
        <v>0</v>
      </c>
      <c r="J294" s="311">
        <v>0</v>
      </c>
      <c r="K294" s="311">
        <v>0</v>
      </c>
      <c r="L294" s="311">
        <v>0</v>
      </c>
      <c r="M294" s="311">
        <v>0</v>
      </c>
      <c r="N294" s="310">
        <f>'Imp-Other-Autre'!E62/1000</f>
        <v>0</v>
      </c>
      <c r="O294" s="311">
        <v>0</v>
      </c>
      <c r="P294" s="311">
        <v>0</v>
      </c>
      <c r="Q294" s="311">
        <v>0</v>
      </c>
      <c r="R294" s="311">
        <v>0</v>
      </c>
      <c r="S294" s="311">
        <v>0</v>
      </c>
      <c r="T294" s="311">
        <v>0</v>
      </c>
      <c r="U294" s="311">
        <v>0</v>
      </c>
      <c r="V294" s="338">
        <f t="shared" si="323"/>
        <v>0</v>
      </c>
      <c r="W294" s="339">
        <f t="shared" si="323"/>
        <v>0</v>
      </c>
      <c r="X294" s="339">
        <f t="shared" si="323"/>
        <v>0</v>
      </c>
      <c r="Y294" s="339">
        <f t="shared" si="323"/>
        <v>0</v>
      </c>
      <c r="Z294" s="339">
        <f t="shared" si="323"/>
        <v>0</v>
      </c>
      <c r="AA294" s="339">
        <f t="shared" si="323"/>
        <v>0</v>
      </c>
      <c r="AB294" s="339">
        <f t="shared" si="323"/>
        <v>0</v>
      </c>
      <c r="AC294" s="340">
        <f t="shared" si="323"/>
        <v>0</v>
      </c>
    </row>
    <row r="295" spans="1:29" x14ac:dyDescent="0.25">
      <c r="A295" s="249" t="str">
        <f t="shared" si="242"/>
        <v>Don't</v>
      </c>
      <c r="B295" s="314" t="str">
        <f>B294</f>
        <v>Other Countries</v>
      </c>
      <c r="D295" t="str">
        <f>'Imp-US'!B$64</f>
        <v xml:space="preserve">Account 4 - </v>
      </c>
      <c r="E295" s="352">
        <f t="shared" si="324"/>
        <v>0</v>
      </c>
      <c r="F295" s="308">
        <f>'Imp-Other-Autre'!E65</f>
        <v>0</v>
      </c>
      <c r="G295" s="309">
        <v>0</v>
      </c>
      <c r="H295" s="309">
        <v>0</v>
      </c>
      <c r="I295" s="309">
        <v>0</v>
      </c>
      <c r="J295" s="309">
        <v>0</v>
      </c>
      <c r="K295" s="309">
        <v>0</v>
      </c>
      <c r="L295" s="309">
        <v>0</v>
      </c>
      <c r="M295" s="309">
        <v>0</v>
      </c>
      <c r="N295" s="308">
        <f>'Imp-Other-Autre'!E66/1000</f>
        <v>0</v>
      </c>
      <c r="O295" s="309">
        <v>0</v>
      </c>
      <c r="P295" s="309">
        <v>0</v>
      </c>
      <c r="Q295" s="309">
        <v>0</v>
      </c>
      <c r="R295" s="309">
        <v>0</v>
      </c>
      <c r="S295" s="309">
        <v>0</v>
      </c>
      <c r="T295" s="309">
        <v>0</v>
      </c>
      <c r="U295" s="309">
        <v>0</v>
      </c>
      <c r="V295" s="338">
        <f t="shared" si="323"/>
        <v>0</v>
      </c>
      <c r="W295" s="339">
        <f t="shared" si="323"/>
        <v>0</v>
      </c>
      <c r="X295" s="339">
        <f t="shared" si="323"/>
        <v>0</v>
      </c>
      <c r="Y295" s="339">
        <f t="shared" si="323"/>
        <v>0</v>
      </c>
      <c r="Z295" s="339">
        <f t="shared" si="323"/>
        <v>0</v>
      </c>
      <c r="AA295" s="339">
        <f t="shared" si="323"/>
        <v>0</v>
      </c>
      <c r="AB295" s="339">
        <f t="shared" si="323"/>
        <v>0</v>
      </c>
      <c r="AC295" s="340">
        <f t="shared" si="323"/>
        <v>0</v>
      </c>
    </row>
    <row r="296" spans="1:29" ht="15.75" thickBot="1" x14ac:dyDescent="0.3">
      <c r="A296" s="249" t="str">
        <f t="shared" si="242"/>
        <v>Don't</v>
      </c>
      <c r="B296" s="314" t="str">
        <f>B295</f>
        <v>Other Countries</v>
      </c>
      <c r="D296" t="str">
        <f>'Imp-US'!B$68</f>
        <v xml:space="preserve">Account 5 - </v>
      </c>
      <c r="E296" s="352">
        <f>E291</f>
        <v>0</v>
      </c>
      <c r="F296" s="310">
        <f>'Imp-Other-Autre'!E69</f>
        <v>0</v>
      </c>
      <c r="G296" s="311">
        <v>0</v>
      </c>
      <c r="H296" s="311">
        <v>0</v>
      </c>
      <c r="I296" s="311">
        <v>0</v>
      </c>
      <c r="J296" s="311">
        <v>0</v>
      </c>
      <c r="K296" s="311">
        <v>0</v>
      </c>
      <c r="L296" s="311">
        <v>0</v>
      </c>
      <c r="M296" s="311">
        <v>0</v>
      </c>
      <c r="N296" s="310">
        <f>'Imp-Other-Autre'!E70/1000</f>
        <v>0</v>
      </c>
      <c r="O296" s="311">
        <v>0</v>
      </c>
      <c r="P296" s="311">
        <v>0</v>
      </c>
      <c r="Q296" s="311">
        <v>0</v>
      </c>
      <c r="R296" s="311">
        <v>0</v>
      </c>
      <c r="S296" s="311">
        <v>0</v>
      </c>
      <c r="T296" s="311">
        <v>0</v>
      </c>
      <c r="U296" s="311">
        <v>0</v>
      </c>
      <c r="V296" s="338">
        <f t="shared" si="323"/>
        <v>0</v>
      </c>
      <c r="W296" s="339">
        <f t="shared" si="323"/>
        <v>0</v>
      </c>
      <c r="X296" s="339">
        <f t="shared" si="323"/>
        <v>0</v>
      </c>
      <c r="Y296" s="339">
        <f t="shared" si="323"/>
        <v>0</v>
      </c>
      <c r="Z296" s="339">
        <f t="shared" si="323"/>
        <v>0</v>
      </c>
      <c r="AA296" s="339">
        <f t="shared" si="323"/>
        <v>0</v>
      </c>
      <c r="AB296" s="339">
        <f t="shared" si="323"/>
        <v>0</v>
      </c>
      <c r="AC296" s="340">
        <f t="shared" si="323"/>
        <v>0</v>
      </c>
    </row>
    <row r="297" spans="1:29" x14ac:dyDescent="0.25">
      <c r="E297" s="317" t="s">
        <v>624</v>
      </c>
      <c r="F297" s="318">
        <f t="shared" ref="F297:U297" si="325">SUM(F237:F296)</f>
        <v>0</v>
      </c>
      <c r="G297" s="318">
        <f t="shared" si="325"/>
        <v>0</v>
      </c>
      <c r="H297" s="318">
        <f t="shared" si="325"/>
        <v>0</v>
      </c>
      <c r="I297" s="318">
        <f t="shared" si="325"/>
        <v>0</v>
      </c>
      <c r="J297" s="318">
        <f t="shared" si="325"/>
        <v>0</v>
      </c>
      <c r="K297" s="318">
        <f t="shared" si="325"/>
        <v>0</v>
      </c>
      <c r="L297" s="318">
        <f t="shared" si="325"/>
        <v>0</v>
      </c>
      <c r="M297" s="318">
        <f t="shared" si="325"/>
        <v>0</v>
      </c>
      <c r="N297" s="318">
        <f t="shared" si="325"/>
        <v>0</v>
      </c>
      <c r="O297" s="318">
        <f t="shared" si="325"/>
        <v>0</v>
      </c>
      <c r="P297" s="318">
        <f t="shared" si="325"/>
        <v>0</v>
      </c>
      <c r="Q297" s="318">
        <f t="shared" si="325"/>
        <v>0</v>
      </c>
      <c r="R297" s="318">
        <f t="shared" si="325"/>
        <v>0</v>
      </c>
      <c r="S297" s="318">
        <f t="shared" si="325"/>
        <v>0</v>
      </c>
      <c r="T297" s="318">
        <f t="shared" si="325"/>
        <v>0</v>
      </c>
      <c r="U297" s="319">
        <f t="shared" si="325"/>
        <v>0</v>
      </c>
    </row>
    <row r="298" spans="1:29" x14ac:dyDescent="0.25">
      <c r="E298" s="314"/>
      <c r="F298" s="320">
        <f>SUM(Begin:End!E$57,Begin:End!E$61,Begin:End!E$65,Begin:End!E$69,Begin:End!E$73)</f>
        <v>0</v>
      </c>
      <c r="G298" s="320">
        <f>SUM(Begin:End!F$57,Begin:End!F$61,Begin:End!F$65,Begin:End!F$69,Begin:End!F$73)</f>
        <v>0</v>
      </c>
      <c r="H298" s="320">
        <f>SUM(Begin:End!G$57,Begin:End!G$61,Begin:End!G$65,Begin:End!G$69,Begin:End!G$73)</f>
        <v>0</v>
      </c>
      <c r="I298" s="320">
        <f>SUM(Begin:End!H$57,Begin:End!H$61,Begin:End!H$65,Begin:End!H$69,Begin:End!H$73)</f>
        <v>0</v>
      </c>
      <c r="J298" s="320">
        <f>SUM(Begin:End!I$57,Begin:End!I$61,Begin:End!I$65,Begin:End!I$69,Begin:End!I$73)</f>
        <v>0</v>
      </c>
      <c r="K298" s="320">
        <f>SUM(Begin:End!J$57,Begin:End!J$61,Begin:End!J$65,Begin:End!J$69,Begin:End!J$73)</f>
        <v>0</v>
      </c>
      <c r="L298" s="320">
        <f>SUM(Begin:End!K$57,Begin:End!K$61,Begin:End!K$65,Begin:End!K$69,Begin:End!K$73)</f>
        <v>0</v>
      </c>
      <c r="M298" s="320">
        <f>SUM(Begin:End!L$57,Begin:End!L$61,Begin:End!L$65,Begin:End!L$69,Begin:End!L$73)</f>
        <v>0</v>
      </c>
      <c r="N298" s="320">
        <f>SUM(Begin:End!E$58,Begin:End!E$62,Begin:End!E$66,Begin:End!E$70,Begin:End!E$74)/1000</f>
        <v>0</v>
      </c>
      <c r="O298" s="320">
        <f>SUM(Begin:End!F$58,Begin:End!F$62,Begin:End!F$66,Begin:End!F$70,Begin:End!F$74)/1000</f>
        <v>0</v>
      </c>
      <c r="P298" s="320">
        <f>SUM(Begin:End!G$58,Begin:End!G$62,Begin:End!G$66,Begin:End!G$70,Begin:End!G$74)/1000</f>
        <v>0</v>
      </c>
      <c r="Q298" s="320">
        <f>SUM(Begin:End!H$58,Begin:End!H$62,Begin:End!H$66,Begin:End!H$70,Begin:End!H$74)/1000</f>
        <v>0</v>
      </c>
      <c r="R298" s="320">
        <f>SUM(Begin:End!I$58,Begin:End!I$62,Begin:End!I$66,Begin:End!I$70,Begin:End!I$74)/1000</f>
        <v>0</v>
      </c>
      <c r="S298" s="320">
        <f>SUM(Begin:End!J$58,Begin:End!J$62,Begin:End!J$66,Begin:End!J$70,Begin:End!J$74)/1000</f>
        <v>0</v>
      </c>
      <c r="T298" s="320">
        <f>SUM(Begin:End!K$58,Begin:End!K$62,Begin:End!K$66,Begin:End!K$70,Begin:End!K$74)/1000</f>
        <v>0</v>
      </c>
      <c r="U298" s="321">
        <f>SUM(Begin:End!L$58,Begin:End!L$62,Begin:End!L$66,Begin:End!L$70,Begin:End!L$74)/1000</f>
        <v>0</v>
      </c>
    </row>
    <row r="299" spans="1:29" ht="15.75" thickBot="1" x14ac:dyDescent="0.3">
      <c r="E299" s="316"/>
      <c r="F299" s="265" t="b">
        <f>F297=F298</f>
        <v>1</v>
      </c>
      <c r="G299" s="265" t="b">
        <f t="shared" ref="G299:U299" si="326">G297=G298</f>
        <v>1</v>
      </c>
      <c r="H299" s="265" t="b">
        <f t="shared" si="326"/>
        <v>1</v>
      </c>
      <c r="I299" s="265" t="b">
        <f t="shared" si="326"/>
        <v>1</v>
      </c>
      <c r="J299" s="265" t="b">
        <f t="shared" si="326"/>
        <v>1</v>
      </c>
      <c r="K299" s="265" t="b">
        <f t="shared" si="326"/>
        <v>1</v>
      </c>
      <c r="L299" s="265" t="b">
        <f t="shared" si="326"/>
        <v>1</v>
      </c>
      <c r="M299" s="265" t="b">
        <f t="shared" si="326"/>
        <v>1</v>
      </c>
      <c r="N299" s="265" t="b">
        <f t="shared" si="326"/>
        <v>1</v>
      </c>
      <c r="O299" s="265" t="b">
        <f t="shared" si="326"/>
        <v>1</v>
      </c>
      <c r="P299" s="265" t="b">
        <f t="shared" si="326"/>
        <v>1</v>
      </c>
      <c r="Q299" s="265" t="b">
        <f t="shared" si="326"/>
        <v>1</v>
      </c>
      <c r="R299" s="265" t="b">
        <f t="shared" si="326"/>
        <v>1</v>
      </c>
      <c r="S299" s="265" t="b">
        <f t="shared" si="326"/>
        <v>1</v>
      </c>
      <c r="T299" s="265" t="b">
        <f t="shared" si="326"/>
        <v>1</v>
      </c>
      <c r="U299" s="266" t="b">
        <f t="shared" si="326"/>
        <v>1</v>
      </c>
    </row>
  </sheetData>
  <sheetProtection algorithmName="SHA-512" hashValue="AfRsI8FXM/OJW38zFTQy93yO3ealSX1JEc3CsEZFX0URh8PEVNocjCh0ghG3xtx44XIqZkHBqaFFP3rE6qsnHg==" saltValue="1F5/Zj1i7URsWaY8Bmuv0Q==" spinCount="100000" sheet="1" objects="1" scenarios="1" selectLockedCells="1"/>
  <mergeCells count="6">
    <mergeCell ref="B235:E235"/>
    <mergeCell ref="B9:D9"/>
    <mergeCell ref="V9:AC9"/>
    <mergeCell ref="B10:E10"/>
    <mergeCell ref="B234:D234"/>
    <mergeCell ref="V234:AC234"/>
  </mergeCells>
  <conditionalFormatting sqref="A12:A227 A237:A296">
    <cfRule type="containsText" dxfId="3" priority="5" operator="containsText" text="Don't">
      <formula>NOT(ISERROR(SEARCH("Don't",A12)))</formula>
    </cfRule>
    <cfRule type="containsText" dxfId="2" priority="6" operator="containsText" text="Copy">
      <formula>NOT(ISERROR(SEARCH("Copy",A12)))</formula>
    </cfRule>
  </conditionalFormatting>
  <conditionalFormatting sqref="F232:U232 F299:U299">
    <cfRule type="containsText" dxfId="1" priority="3" operator="containsText" text="FALSE">
      <formula>NOT(ISERROR(SEARCH("FALSE",F232)))</formula>
    </cfRule>
    <cfRule type="containsText" dxfId="0" priority="4" operator="containsText" text="TRUE">
      <formula>NOT(ISERROR(SEARCH("TRUE",F232)))</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AFAA5-8C5D-412C-8AAC-D6FA20151B6D}">
  <sheetPr>
    <tabColor rgb="FFFFC000"/>
  </sheetPr>
  <dimension ref="A1:D53"/>
  <sheetViews>
    <sheetView workbookViewId="0">
      <selection activeCell="D60" sqref="D60"/>
    </sheetView>
  </sheetViews>
  <sheetFormatPr defaultColWidth="9.140625" defaultRowHeight="12.75" x14ac:dyDescent="0.2"/>
  <cols>
    <col min="1" max="1" width="9.140625" style="268"/>
    <col min="2" max="2" width="11.5703125" style="268" bestFit="1" customWidth="1"/>
    <col min="3" max="3" width="14.28515625" style="268" customWidth="1"/>
    <col min="4" max="4" width="208.28515625" style="268" customWidth="1"/>
    <col min="5" max="16384" width="9.140625" style="268"/>
  </cols>
  <sheetData>
    <row r="1" spans="1:4" x14ac:dyDescent="0.2">
      <c r="A1" s="267" t="s">
        <v>625</v>
      </c>
      <c r="B1" s="267" t="s">
        <v>696</v>
      </c>
      <c r="C1" s="267" t="s">
        <v>626</v>
      </c>
      <c r="D1" s="267" t="s">
        <v>627</v>
      </c>
    </row>
    <row r="2" spans="1:4" s="355" customFormat="1" x14ac:dyDescent="0.2">
      <c r="A2" s="269">
        <f>Intro!$E$94</f>
        <v>0</v>
      </c>
      <c r="B2" s="354" t="s">
        <v>628</v>
      </c>
      <c r="C2" s="354"/>
      <c r="D2" s="354"/>
    </row>
    <row r="3" spans="1:4" x14ac:dyDescent="0.2">
      <c r="A3" s="269">
        <f>A2</f>
        <v>0</v>
      </c>
      <c r="B3" s="270"/>
      <c r="C3" s="268" t="s">
        <v>629</v>
      </c>
      <c r="D3" s="271">
        <f>Public!B30</f>
        <v>0</v>
      </c>
    </row>
    <row r="4" spans="1:4" x14ac:dyDescent="0.2">
      <c r="A4" s="269">
        <f t="shared" ref="A4:A53" si="0">A3</f>
        <v>0</v>
      </c>
      <c r="B4" s="270"/>
      <c r="C4" s="268" t="s">
        <v>630</v>
      </c>
      <c r="D4" s="271">
        <f>Public!B73</f>
        <v>0</v>
      </c>
    </row>
    <row r="5" spans="1:4" x14ac:dyDescent="0.2">
      <c r="A5" s="269">
        <f t="shared" si="0"/>
        <v>0</v>
      </c>
      <c r="B5" s="270"/>
      <c r="C5" s="268" t="s">
        <v>631</v>
      </c>
      <c r="D5" s="271">
        <f>Public!B89</f>
        <v>0</v>
      </c>
    </row>
    <row r="6" spans="1:4" x14ac:dyDescent="0.2">
      <c r="A6" s="269">
        <f t="shared" si="0"/>
        <v>0</v>
      </c>
      <c r="B6" s="270"/>
      <c r="C6" s="268" t="s">
        <v>632</v>
      </c>
      <c r="D6" s="271">
        <f>Public!B103</f>
        <v>0</v>
      </c>
    </row>
    <row r="7" spans="1:4" x14ac:dyDescent="0.2">
      <c r="A7" s="269">
        <f t="shared" si="0"/>
        <v>0</v>
      </c>
      <c r="B7" s="270"/>
      <c r="C7" s="268" t="s">
        <v>633</v>
      </c>
      <c r="D7" s="271">
        <f>Public!B118</f>
        <v>0</v>
      </c>
    </row>
    <row r="8" spans="1:4" x14ac:dyDescent="0.2">
      <c r="A8" s="269">
        <f t="shared" si="0"/>
        <v>0</v>
      </c>
      <c r="B8" s="270"/>
      <c r="C8" s="268" t="s">
        <v>634</v>
      </c>
      <c r="D8" s="271">
        <f>Public!B137</f>
        <v>0</v>
      </c>
    </row>
    <row r="9" spans="1:4" x14ac:dyDescent="0.2">
      <c r="A9" s="269">
        <f t="shared" si="0"/>
        <v>0</v>
      </c>
      <c r="B9" s="270"/>
      <c r="C9" s="268" t="s">
        <v>635</v>
      </c>
      <c r="D9" s="271">
        <f>Public!E153</f>
        <v>0</v>
      </c>
    </row>
    <row r="10" spans="1:4" x14ac:dyDescent="0.2">
      <c r="A10" s="269">
        <f t="shared" si="0"/>
        <v>0</v>
      </c>
      <c r="B10" s="270"/>
      <c r="C10" s="268" t="s">
        <v>636</v>
      </c>
      <c r="D10" s="271">
        <f>Public!E158</f>
        <v>0</v>
      </c>
    </row>
    <row r="11" spans="1:4" x14ac:dyDescent="0.2">
      <c r="A11" s="269">
        <f t="shared" si="0"/>
        <v>0</v>
      </c>
      <c r="B11" s="270"/>
      <c r="C11" s="268" t="s">
        <v>637</v>
      </c>
      <c r="D11" s="271">
        <f>Public!E163</f>
        <v>0</v>
      </c>
    </row>
    <row r="12" spans="1:4" x14ac:dyDescent="0.2">
      <c r="A12" s="269">
        <f t="shared" si="0"/>
        <v>0</v>
      </c>
      <c r="B12" s="270"/>
      <c r="C12" s="268" t="s">
        <v>638</v>
      </c>
      <c r="D12" s="271">
        <f>Public!B174</f>
        <v>0</v>
      </c>
    </row>
    <row r="13" spans="1:4" x14ac:dyDescent="0.2">
      <c r="A13" s="269">
        <f t="shared" si="0"/>
        <v>0</v>
      </c>
      <c r="B13" s="270"/>
      <c r="C13" s="268" t="s">
        <v>639</v>
      </c>
      <c r="D13" s="271">
        <f>Public!B188</f>
        <v>0</v>
      </c>
    </row>
    <row r="14" spans="1:4" x14ac:dyDescent="0.2">
      <c r="A14" s="269">
        <f t="shared" si="0"/>
        <v>0</v>
      </c>
      <c r="B14" s="270"/>
      <c r="C14" s="268" t="s">
        <v>640</v>
      </c>
      <c r="D14" s="271">
        <f>Public!B201</f>
        <v>0</v>
      </c>
    </row>
    <row r="15" spans="1:4" x14ac:dyDescent="0.2">
      <c r="A15" s="269">
        <f t="shared" si="0"/>
        <v>0</v>
      </c>
      <c r="B15" s="270"/>
      <c r="C15" s="268" t="s">
        <v>641</v>
      </c>
      <c r="D15" s="356">
        <f>Public!E214</f>
        <v>0</v>
      </c>
    </row>
    <row r="16" spans="1:4" x14ac:dyDescent="0.2">
      <c r="A16" s="269">
        <f t="shared" si="0"/>
        <v>0</v>
      </c>
      <c r="B16" s="270"/>
      <c r="C16" s="268" t="s">
        <v>642</v>
      </c>
      <c r="D16" s="271">
        <f>Public!B216</f>
        <v>0</v>
      </c>
    </row>
    <row r="17" spans="1:4" x14ac:dyDescent="0.2">
      <c r="A17" s="269">
        <f t="shared" si="0"/>
        <v>0</v>
      </c>
      <c r="B17" s="270"/>
      <c r="C17" s="268" t="s">
        <v>643</v>
      </c>
      <c r="D17" s="271">
        <f>Public!B229</f>
        <v>0</v>
      </c>
    </row>
    <row r="18" spans="1:4" x14ac:dyDescent="0.2">
      <c r="A18" s="269">
        <f t="shared" si="0"/>
        <v>0</v>
      </c>
      <c r="B18" s="270"/>
      <c r="C18" s="268" t="s">
        <v>644</v>
      </c>
      <c r="D18" s="271">
        <f>Public!B242</f>
        <v>0</v>
      </c>
    </row>
    <row r="19" spans="1:4" x14ac:dyDescent="0.2">
      <c r="A19" s="269">
        <f t="shared" si="0"/>
        <v>0</v>
      </c>
      <c r="B19" s="270"/>
      <c r="C19" s="268" t="s">
        <v>645</v>
      </c>
      <c r="D19" s="271">
        <f>Public!B256</f>
        <v>0</v>
      </c>
    </row>
    <row r="20" spans="1:4" x14ac:dyDescent="0.2">
      <c r="A20" s="269">
        <f t="shared" si="0"/>
        <v>0</v>
      </c>
      <c r="B20" s="270"/>
      <c r="C20" s="268" t="s">
        <v>646</v>
      </c>
      <c r="D20" s="271">
        <f>Public!B271</f>
        <v>0</v>
      </c>
    </row>
    <row r="21" spans="1:4" x14ac:dyDescent="0.2">
      <c r="A21" s="269">
        <f t="shared" si="0"/>
        <v>0</v>
      </c>
      <c r="B21" s="270"/>
      <c r="C21" s="268" t="s">
        <v>647</v>
      </c>
      <c r="D21" s="271">
        <f>Public!B284</f>
        <v>0</v>
      </c>
    </row>
    <row r="22" spans="1:4" x14ac:dyDescent="0.2">
      <c r="A22" s="269">
        <f t="shared" si="0"/>
        <v>0</v>
      </c>
      <c r="B22" s="270"/>
      <c r="C22" s="268" t="s">
        <v>648</v>
      </c>
      <c r="D22" s="271">
        <f>Public!B298</f>
        <v>0</v>
      </c>
    </row>
    <row r="23" spans="1:4" x14ac:dyDescent="0.2">
      <c r="A23" s="269">
        <f t="shared" si="0"/>
        <v>0</v>
      </c>
      <c r="B23" s="270"/>
      <c r="C23" s="268" t="s">
        <v>649</v>
      </c>
      <c r="D23" s="271">
        <f>Public!B312</f>
        <v>0</v>
      </c>
    </row>
    <row r="24" spans="1:4" x14ac:dyDescent="0.2">
      <c r="A24" s="269">
        <f t="shared" si="0"/>
        <v>0</v>
      </c>
      <c r="B24" s="270"/>
      <c r="C24" s="268" t="s">
        <v>650</v>
      </c>
      <c r="D24" s="271">
        <f>Public!B331</f>
        <v>0</v>
      </c>
    </row>
    <row r="25" spans="1:4" x14ac:dyDescent="0.2">
      <c r="A25" s="269">
        <f t="shared" si="0"/>
        <v>0</v>
      </c>
      <c r="B25" s="270"/>
      <c r="C25" s="268" t="s">
        <v>651</v>
      </c>
      <c r="D25" s="271">
        <f>Public!B344</f>
        <v>0</v>
      </c>
    </row>
    <row r="26" spans="1:4" x14ac:dyDescent="0.2">
      <c r="A26" s="269">
        <f t="shared" si="0"/>
        <v>0</v>
      </c>
      <c r="B26" s="270"/>
      <c r="C26" s="268" t="s">
        <v>652</v>
      </c>
      <c r="D26" s="271">
        <f>Public!B360</f>
        <v>0</v>
      </c>
    </row>
    <row r="27" spans="1:4" x14ac:dyDescent="0.2">
      <c r="A27" s="269">
        <f t="shared" si="0"/>
        <v>0</v>
      </c>
      <c r="B27" s="270"/>
      <c r="C27" s="268" t="s">
        <v>653</v>
      </c>
      <c r="D27" s="271">
        <f>Public!B374</f>
        <v>0</v>
      </c>
    </row>
    <row r="28" spans="1:4" x14ac:dyDescent="0.2">
      <c r="A28" s="269">
        <f t="shared" si="0"/>
        <v>0</v>
      </c>
      <c r="B28" s="270"/>
      <c r="C28" s="268" t="s">
        <v>654</v>
      </c>
      <c r="D28" s="271">
        <f>Public!B388</f>
        <v>0</v>
      </c>
    </row>
    <row r="29" spans="1:4" x14ac:dyDescent="0.2">
      <c r="A29" s="269">
        <f t="shared" si="0"/>
        <v>0</v>
      </c>
      <c r="B29" s="354" t="s">
        <v>655</v>
      </c>
      <c r="D29" s="271"/>
    </row>
    <row r="30" spans="1:4" x14ac:dyDescent="0.2">
      <c r="A30" s="269">
        <f t="shared" si="0"/>
        <v>0</v>
      </c>
      <c r="B30" s="268" t="s">
        <v>129</v>
      </c>
      <c r="C30" s="271">
        <f>AddPub!D13</f>
        <v>0</v>
      </c>
      <c r="D30" s="271">
        <f>AddPub!D13</f>
        <v>0</v>
      </c>
    </row>
    <row r="31" spans="1:4" x14ac:dyDescent="0.2">
      <c r="A31" s="269">
        <f t="shared" si="0"/>
        <v>0</v>
      </c>
      <c r="B31" s="268" t="s">
        <v>131</v>
      </c>
      <c r="C31" s="271">
        <f>AddPub!D23</f>
        <v>0</v>
      </c>
      <c r="D31" s="271">
        <f>AddPub!D23</f>
        <v>0</v>
      </c>
    </row>
    <row r="32" spans="1:4" x14ac:dyDescent="0.2">
      <c r="A32" s="269">
        <f t="shared" si="0"/>
        <v>0</v>
      </c>
      <c r="B32" s="268" t="s">
        <v>133</v>
      </c>
      <c r="C32" s="271">
        <f>AddPub!D33</f>
        <v>0</v>
      </c>
      <c r="D32" s="271">
        <f>AddPub!D33</f>
        <v>0</v>
      </c>
    </row>
    <row r="33" spans="1:4" x14ac:dyDescent="0.2">
      <c r="A33" s="269">
        <f t="shared" si="0"/>
        <v>0</v>
      </c>
      <c r="B33" s="268" t="s">
        <v>135</v>
      </c>
      <c r="C33" s="271">
        <f>AddPub!D43</f>
        <v>0</v>
      </c>
      <c r="D33" s="271">
        <f>AddPub!D43</f>
        <v>0</v>
      </c>
    </row>
    <row r="34" spans="1:4" x14ac:dyDescent="0.2">
      <c r="A34" s="269">
        <f t="shared" si="0"/>
        <v>0</v>
      </c>
      <c r="B34" s="268" t="s">
        <v>137</v>
      </c>
      <c r="C34" s="271">
        <f>AddPub!D53</f>
        <v>0</v>
      </c>
      <c r="D34" s="271">
        <f>AddPub!D53</f>
        <v>0</v>
      </c>
    </row>
    <row r="35" spans="1:4" x14ac:dyDescent="0.2">
      <c r="A35" s="269">
        <f t="shared" si="0"/>
        <v>0</v>
      </c>
      <c r="B35" s="354" t="s">
        <v>656</v>
      </c>
    </row>
    <row r="36" spans="1:4" x14ac:dyDescent="0.2">
      <c r="A36" s="269">
        <f t="shared" si="0"/>
        <v>0</v>
      </c>
      <c r="C36" s="268" t="s">
        <v>657</v>
      </c>
      <c r="D36" s="271">
        <f>Pro!B24</f>
        <v>0</v>
      </c>
    </row>
    <row r="37" spans="1:4" x14ac:dyDescent="0.2">
      <c r="A37" s="269">
        <f t="shared" si="0"/>
        <v>0</v>
      </c>
      <c r="C37" s="268" t="s">
        <v>629</v>
      </c>
      <c r="D37" s="271">
        <f>Pro!B40</f>
        <v>0</v>
      </c>
    </row>
    <row r="38" spans="1:4" x14ac:dyDescent="0.2">
      <c r="A38" s="269">
        <f t="shared" si="0"/>
        <v>0</v>
      </c>
      <c r="C38" s="268" t="s">
        <v>697</v>
      </c>
      <c r="D38" s="271">
        <f>Pro!B60</f>
        <v>0</v>
      </c>
    </row>
    <row r="39" spans="1:4" x14ac:dyDescent="0.2">
      <c r="A39" s="269">
        <f t="shared" si="0"/>
        <v>0</v>
      </c>
      <c r="C39" s="268" t="s">
        <v>630</v>
      </c>
      <c r="D39" s="271">
        <f>Pro!B74</f>
        <v>0</v>
      </c>
    </row>
    <row r="40" spans="1:4" x14ac:dyDescent="0.2">
      <c r="A40" s="269">
        <f t="shared" si="0"/>
        <v>0</v>
      </c>
      <c r="C40" s="268" t="s">
        <v>631</v>
      </c>
      <c r="D40" s="271">
        <f>Pro!B87</f>
        <v>0</v>
      </c>
    </row>
    <row r="41" spans="1:4" x14ac:dyDescent="0.2">
      <c r="A41" s="269">
        <f t="shared" si="0"/>
        <v>0</v>
      </c>
      <c r="C41" s="268" t="s">
        <v>698</v>
      </c>
      <c r="D41" s="271">
        <f>Pro!B132</f>
        <v>0</v>
      </c>
    </row>
    <row r="42" spans="1:4" x14ac:dyDescent="0.2">
      <c r="A42" s="269">
        <f t="shared" si="0"/>
        <v>0</v>
      </c>
      <c r="C42" s="268" t="s">
        <v>699</v>
      </c>
      <c r="D42" s="271">
        <f>Pro!B146</f>
        <v>0</v>
      </c>
    </row>
    <row r="43" spans="1:4" x14ac:dyDescent="0.2">
      <c r="A43" s="269">
        <f t="shared" si="0"/>
        <v>0</v>
      </c>
      <c r="B43" s="272" t="s">
        <v>659</v>
      </c>
      <c r="D43" s="271"/>
    </row>
    <row r="44" spans="1:4" x14ac:dyDescent="0.2">
      <c r="A44" s="269">
        <f t="shared" si="0"/>
        <v>0</v>
      </c>
      <c r="B44" s="272"/>
      <c r="C44" s="268" t="s">
        <v>660</v>
      </c>
      <c r="D44" s="271">
        <f>'Invent-Stock'!B57</f>
        <v>0</v>
      </c>
    </row>
    <row r="45" spans="1:4" x14ac:dyDescent="0.2">
      <c r="A45" s="269">
        <f t="shared" si="0"/>
        <v>0</v>
      </c>
      <c r="C45" s="268" t="s">
        <v>658</v>
      </c>
      <c r="D45" s="271">
        <f>'Invent-Stock'!B71</f>
        <v>0</v>
      </c>
    </row>
    <row r="46" spans="1:4" x14ac:dyDescent="0.2">
      <c r="A46" s="269">
        <f t="shared" si="0"/>
        <v>0</v>
      </c>
      <c r="C46" s="268" t="s">
        <v>630</v>
      </c>
      <c r="D46" s="271">
        <f>'Invent-Stock'!B85</f>
        <v>0</v>
      </c>
    </row>
    <row r="47" spans="1:4" x14ac:dyDescent="0.2">
      <c r="A47" s="269">
        <f t="shared" si="0"/>
        <v>0</v>
      </c>
      <c r="C47" s="268" t="s">
        <v>631</v>
      </c>
      <c r="D47" s="271">
        <f>'Invent-Stock'!B98</f>
        <v>0</v>
      </c>
    </row>
    <row r="48" spans="1:4" x14ac:dyDescent="0.2">
      <c r="A48" s="269">
        <f t="shared" si="0"/>
        <v>0</v>
      </c>
      <c r="B48" s="354" t="s">
        <v>661</v>
      </c>
    </row>
    <row r="49" spans="1:4" x14ac:dyDescent="0.2">
      <c r="A49" s="269">
        <f t="shared" si="0"/>
        <v>0</v>
      </c>
      <c r="B49" s="268" t="s">
        <v>129</v>
      </c>
      <c r="C49" s="271">
        <f>AddPro!D13</f>
        <v>0</v>
      </c>
      <c r="D49" s="271">
        <f>AddPro!D13</f>
        <v>0</v>
      </c>
    </row>
    <row r="50" spans="1:4" x14ac:dyDescent="0.2">
      <c r="A50" s="269">
        <f t="shared" si="0"/>
        <v>0</v>
      </c>
      <c r="B50" s="268" t="s">
        <v>131</v>
      </c>
      <c r="C50" s="271">
        <f>AddPro!D23</f>
        <v>0</v>
      </c>
      <c r="D50" s="271">
        <f>AddPro!D23</f>
        <v>0</v>
      </c>
    </row>
    <row r="51" spans="1:4" x14ac:dyDescent="0.2">
      <c r="A51" s="269">
        <f t="shared" si="0"/>
        <v>0</v>
      </c>
      <c r="B51" s="268" t="s">
        <v>133</v>
      </c>
      <c r="C51" s="271">
        <f>AddPro!D33</f>
        <v>0</v>
      </c>
      <c r="D51" s="271">
        <f>AddPro!D33</f>
        <v>0</v>
      </c>
    </row>
    <row r="52" spans="1:4" x14ac:dyDescent="0.2">
      <c r="A52" s="269">
        <f t="shared" si="0"/>
        <v>0</v>
      </c>
      <c r="B52" s="268" t="s">
        <v>135</v>
      </c>
      <c r="C52" s="271">
        <f>AddPro!D43</f>
        <v>0</v>
      </c>
      <c r="D52" s="271">
        <f>AddPro!D43</f>
        <v>0</v>
      </c>
    </row>
    <row r="53" spans="1:4" x14ac:dyDescent="0.2">
      <c r="A53" s="269">
        <f t="shared" si="0"/>
        <v>0</v>
      </c>
      <c r="B53" s="268" t="s">
        <v>137</v>
      </c>
      <c r="C53" s="271">
        <f>AddPro!D53</f>
        <v>0</v>
      </c>
      <c r="D53" s="271">
        <f>AddPro!D53</f>
        <v>0</v>
      </c>
    </row>
  </sheetData>
  <sheetProtection algorithmName="SHA-512" hashValue="FJF+P6BJAzPc7P6wCamafWtnPLRzl9A0B9WFlUiG5ElorXsWIjdIGxckHf42dnt57vXYt5Pa8g4AlqJ5XmW07A==" saltValue="4NLMkzIYcxT4ft3M/1rfbQ=="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3">
    <tabColor rgb="FF00B0F0"/>
    <pageSetUpPr fitToPage="1"/>
  </sheetPr>
  <dimension ref="A1:R59"/>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8" width="9.140625" style="9" customWidth="1"/>
    <col min="19" max="16384" width="9.140625" style="9"/>
  </cols>
  <sheetData>
    <row r="1" spans="1:16" x14ac:dyDescent="0.25">
      <c r="O1" s="9" t="s">
        <v>457</v>
      </c>
      <c r="P1" s="9" t="s">
        <v>457</v>
      </c>
    </row>
    <row r="2" spans="1:16" x14ac:dyDescent="0.25">
      <c r="B2" s="11" t="s">
        <v>65</v>
      </c>
      <c r="C2" s="11"/>
      <c r="D2" s="11"/>
      <c r="O2" s="10" t="s">
        <v>91</v>
      </c>
      <c r="P2" s="10" t="s">
        <v>107</v>
      </c>
    </row>
    <row r="3" spans="1:16" x14ac:dyDescent="0.25">
      <c r="B3" s="12"/>
      <c r="C3" s="12"/>
      <c r="D3" s="12"/>
      <c r="O3" s="2"/>
      <c r="P3" s="39"/>
    </row>
    <row r="4" spans="1:16" s="2" customFormat="1" x14ac:dyDescent="0.25">
      <c r="A4" s="4"/>
      <c r="B4" s="440" t="str">
        <f>IF(Intro!$G$21="English",O4,P4)</f>
        <v>IMPORTERS' QUESTIONNAIRE</v>
      </c>
      <c r="C4" s="441"/>
      <c r="D4" s="441"/>
      <c r="E4" s="441"/>
      <c r="F4" s="441"/>
      <c r="G4" s="441"/>
      <c r="H4" s="441"/>
      <c r="I4" s="441"/>
      <c r="J4" s="441"/>
      <c r="K4" s="441"/>
      <c r="L4" s="442"/>
      <c r="M4" s="5"/>
      <c r="N4" s="5"/>
      <c r="O4" s="18" t="s">
        <v>294</v>
      </c>
      <c r="P4" s="90" t="s">
        <v>295</v>
      </c>
    </row>
    <row r="5" spans="1:16" s="2" customFormat="1" x14ac:dyDescent="0.25">
      <c r="A5" s="4"/>
      <c r="B5" s="484" t="str">
        <f>Intro!B5</f>
        <v>NQ-2026-004</v>
      </c>
      <c r="C5" s="485"/>
      <c r="D5" s="485"/>
      <c r="E5" s="485"/>
      <c r="F5" s="485"/>
      <c r="G5" s="485"/>
      <c r="H5" s="485"/>
      <c r="I5" s="485"/>
      <c r="J5" s="485"/>
      <c r="K5" s="485"/>
      <c r="L5" s="486"/>
      <c r="M5" s="5"/>
      <c r="N5" s="5"/>
      <c r="O5" s="18"/>
      <c r="P5" s="8"/>
    </row>
    <row r="6" spans="1:16" s="6" customFormat="1" x14ac:dyDescent="0.25">
      <c r="A6" s="4"/>
      <c r="B6" s="487" t="str">
        <f>UPPER(IF(Intro!$G$21="English",Variables!B3,Variables!C3))</f>
        <v>DECORATIVE AND OTHER NON-STRUCTURAL PLYWOOD</v>
      </c>
      <c r="C6" s="488"/>
      <c r="D6" s="488"/>
      <c r="E6" s="488"/>
      <c r="F6" s="488"/>
      <c r="G6" s="488"/>
      <c r="H6" s="488"/>
      <c r="I6" s="488"/>
      <c r="J6" s="488"/>
      <c r="K6" s="488"/>
      <c r="L6" s="489"/>
      <c r="M6" s="18"/>
      <c r="N6" s="18"/>
      <c r="O6" s="14"/>
      <c r="P6" s="26"/>
    </row>
    <row r="7" spans="1:16" s="6" customFormat="1" x14ac:dyDescent="0.25">
      <c r="A7" s="4"/>
      <c r="B7" s="13"/>
      <c r="C7" s="13"/>
      <c r="D7" s="13"/>
      <c r="E7" s="3"/>
      <c r="F7" s="3"/>
      <c r="G7" s="3"/>
      <c r="H7" s="3"/>
      <c r="I7" s="3"/>
      <c r="J7" s="3"/>
      <c r="K7" s="3"/>
      <c r="L7" s="3"/>
      <c r="O7" s="14"/>
      <c r="P7" s="26"/>
    </row>
    <row r="8" spans="1:16" s="2" customFormat="1" x14ac:dyDescent="0.25">
      <c r="A8" s="4"/>
      <c r="B8" s="460" t="str">
        <f>UPPER(IF(Intro!$G$21="English",O8,P8))</f>
        <v>QUESTIONNAIRE OUTLINE</v>
      </c>
      <c r="C8" s="461"/>
      <c r="D8" s="461" t="str">
        <f>UPPER(IF(Intro!$G$21="English",P8,Q8))</f>
        <v>APERÇU DU QUESTIONNAIRE</v>
      </c>
      <c r="E8" s="461" t="str">
        <f>UPPER(IF(Intro!$G$21="English",Q8,R8))</f>
        <v/>
      </c>
      <c r="F8" s="461" t="str">
        <f>UPPER(IF(Intro!$G$21="English",R8,S8))</f>
        <v/>
      </c>
      <c r="G8" s="461" t="str">
        <f>UPPER(IF(Intro!$G$21="English",S8,T8))</f>
        <v/>
      </c>
      <c r="H8" s="461" t="str">
        <f>UPPER(IF(Intro!$G$21="English",T8,U8))</f>
        <v/>
      </c>
      <c r="I8" s="461" t="str">
        <f>UPPER(IF(Intro!$G$21="English",U8,V8))</f>
        <v/>
      </c>
      <c r="J8" s="461" t="str">
        <f>UPPER(IF(Intro!$G$21="English",V8,W8))</f>
        <v/>
      </c>
      <c r="K8" s="461" t="str">
        <f>UPPER(IF(Intro!$G$21="English",W8,X8))</f>
        <v/>
      </c>
      <c r="L8" s="462" t="str">
        <f>UPPER(IF(Intro!$G$21="English",X8,Y8))</f>
        <v/>
      </c>
      <c r="M8" s="6"/>
      <c r="N8" s="5"/>
      <c r="O8" s="91" t="s">
        <v>296</v>
      </c>
      <c r="P8" s="91" t="s">
        <v>297</v>
      </c>
    </row>
    <row r="9" spans="1:16" x14ac:dyDescent="0.25">
      <c r="B9" s="15"/>
      <c r="C9" s="33"/>
      <c r="D9" s="33"/>
      <c r="E9" s="34"/>
      <c r="F9" s="34"/>
      <c r="G9" s="34"/>
      <c r="H9" s="34"/>
      <c r="I9" s="34"/>
      <c r="J9" s="34"/>
      <c r="K9" s="34"/>
      <c r="L9" s="16"/>
      <c r="M9" s="9"/>
    </row>
    <row r="10" spans="1:16" s="36" customFormat="1" x14ac:dyDescent="0.25">
      <c r="A10" s="45"/>
      <c r="B10" s="457" t="str">
        <f>IF(Intro!$G$21="English",O10,P10)</f>
        <v xml:space="preserve">This questionnaire is divided into two parts:
</v>
      </c>
      <c r="C10" s="458"/>
      <c r="D10" s="458"/>
      <c r="E10" s="458"/>
      <c r="F10" s="458"/>
      <c r="G10" s="458"/>
      <c r="H10" s="458"/>
      <c r="I10" s="458"/>
      <c r="J10" s="458"/>
      <c r="K10" s="458"/>
      <c r="L10" s="459"/>
      <c r="O10" s="9" t="s">
        <v>111</v>
      </c>
      <c r="P10" s="9" t="s">
        <v>112</v>
      </c>
    </row>
    <row r="11" spans="1:16" s="36" customFormat="1" x14ac:dyDescent="0.25">
      <c r="A11" s="45"/>
      <c r="B11" s="57"/>
      <c r="C11" s="58"/>
      <c r="D11" s="58"/>
      <c r="E11" s="58"/>
      <c r="F11" s="58"/>
      <c r="G11" s="58"/>
      <c r="H11" s="58"/>
      <c r="I11" s="58"/>
      <c r="J11" s="58"/>
      <c r="K11" s="58"/>
      <c r="L11" s="59"/>
      <c r="O11" s="9"/>
      <c r="P11" s="9"/>
    </row>
    <row r="12" spans="1:16" s="36" customFormat="1" x14ac:dyDescent="0.25">
      <c r="A12" s="45"/>
      <c r="B12" s="457" t="str">
        <f>IF(Intro!$G$21="English",O12,P12)</f>
        <v xml:space="preserve">PART I (Blue Tabs) - Information requested in this part is public. Requests to treat any of this information as confidential must be fully justified in writing and accompanied by a redacted version for the public record.
</v>
      </c>
      <c r="C12" s="458"/>
      <c r="D12" s="458"/>
      <c r="E12" s="458"/>
      <c r="F12" s="458"/>
      <c r="G12" s="458"/>
      <c r="H12" s="458"/>
      <c r="I12" s="458"/>
      <c r="J12" s="458"/>
      <c r="K12" s="458"/>
      <c r="L12" s="459"/>
      <c r="O12" s="9" t="s">
        <v>113</v>
      </c>
      <c r="P12" s="9" t="s">
        <v>114</v>
      </c>
    </row>
    <row r="13" spans="1:16" s="36" customFormat="1" x14ac:dyDescent="0.25">
      <c r="A13" s="45"/>
      <c r="B13" s="457"/>
      <c r="C13" s="458"/>
      <c r="D13" s="458"/>
      <c r="E13" s="458"/>
      <c r="F13" s="458"/>
      <c r="G13" s="458"/>
      <c r="H13" s="458"/>
      <c r="I13" s="458"/>
      <c r="J13" s="458"/>
      <c r="K13" s="458"/>
      <c r="L13" s="459"/>
      <c r="O13" s="9"/>
      <c r="P13" s="9"/>
    </row>
    <row r="14" spans="1:16" s="36" customFormat="1" x14ac:dyDescent="0.25">
      <c r="A14" s="45"/>
      <c r="B14" s="57"/>
      <c r="C14" s="58"/>
      <c r="D14" s="58"/>
      <c r="E14" s="58"/>
      <c r="F14" s="58"/>
      <c r="G14" s="58"/>
      <c r="H14" s="58"/>
      <c r="I14" s="58"/>
      <c r="J14" s="58"/>
      <c r="K14" s="58"/>
      <c r="L14" s="59"/>
      <c r="O14" s="9"/>
      <c r="P14" s="9"/>
    </row>
    <row r="15" spans="1:16" s="36" customFormat="1" x14ac:dyDescent="0.25">
      <c r="A15" s="45"/>
      <c r="B15" s="457"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458"/>
      <c r="D15" s="458"/>
      <c r="E15" s="458"/>
      <c r="F15" s="458"/>
      <c r="G15" s="458"/>
      <c r="H15" s="458"/>
      <c r="I15" s="458"/>
      <c r="J15" s="458"/>
      <c r="K15" s="458"/>
      <c r="L15" s="459"/>
      <c r="O15" s="9" t="s">
        <v>115</v>
      </c>
      <c r="P15" s="9" t="s">
        <v>116</v>
      </c>
    </row>
    <row r="16" spans="1:16" s="36" customFormat="1" x14ac:dyDescent="0.25">
      <c r="A16" s="45"/>
      <c r="B16" s="457"/>
      <c r="C16" s="458"/>
      <c r="D16" s="458"/>
      <c r="E16" s="458"/>
      <c r="F16" s="458"/>
      <c r="G16" s="458"/>
      <c r="H16" s="458"/>
      <c r="I16" s="458"/>
      <c r="J16" s="458"/>
      <c r="K16" s="458"/>
      <c r="L16" s="459"/>
      <c r="O16" s="9"/>
      <c r="P16" s="9"/>
    </row>
    <row r="17" spans="1:16" s="36" customFormat="1" x14ac:dyDescent="0.25">
      <c r="A17" s="45"/>
      <c r="B17" s="46"/>
      <c r="C17" s="47"/>
      <c r="D17" s="47"/>
      <c r="E17" s="47"/>
      <c r="F17" s="47"/>
      <c r="G17" s="47"/>
      <c r="H17" s="47"/>
      <c r="I17" s="47"/>
      <c r="J17" s="47"/>
      <c r="K17" s="47"/>
      <c r="L17" s="48"/>
      <c r="O17" s="9"/>
      <c r="P17" s="9"/>
    </row>
    <row r="18" spans="1:16" s="6" customFormat="1" x14ac:dyDescent="0.25">
      <c r="A18" s="4"/>
      <c r="B18" s="13"/>
      <c r="C18" s="13"/>
      <c r="D18" s="13"/>
      <c r="E18" s="3"/>
      <c r="F18" s="3"/>
      <c r="G18" s="3"/>
      <c r="H18" s="3"/>
      <c r="I18" s="3"/>
      <c r="J18" s="3"/>
      <c r="K18" s="3"/>
      <c r="L18" s="3"/>
      <c r="O18" s="14"/>
      <c r="P18" s="26"/>
    </row>
    <row r="19" spans="1:16" s="2" customFormat="1" x14ac:dyDescent="0.25">
      <c r="A19" s="4"/>
      <c r="B19" s="460" t="str">
        <f>UPPER(IF(Intro!$G$21="English",O19,P19))</f>
        <v>ADDITIONAL PRODUCT INFORMATION</v>
      </c>
      <c r="C19" s="461"/>
      <c r="D19" s="461" t="str">
        <f>UPPER(IF(Intro!$G$21="English",P19,Q19))</f>
        <v>RENSEIGNEMENTS ADDITIONNELS SUR LE PRODUIT</v>
      </c>
      <c r="E19" s="461" t="str">
        <f>UPPER(IF(Intro!$G$21="English",Q19,R19))</f>
        <v/>
      </c>
      <c r="F19" s="461" t="str">
        <f>UPPER(IF(Intro!$G$21="English",R19,S19))</f>
        <v/>
      </c>
      <c r="G19" s="461" t="str">
        <f>UPPER(IF(Intro!$G$21="English",S19,T19))</f>
        <v/>
      </c>
      <c r="H19" s="461" t="str">
        <f>UPPER(IF(Intro!$G$21="English",T19,U19))</f>
        <v/>
      </c>
      <c r="I19" s="461" t="str">
        <f>UPPER(IF(Intro!$G$21="English",U19,V19))</f>
        <v/>
      </c>
      <c r="J19" s="461" t="str">
        <f>UPPER(IF(Intro!$G$21="English",V19,W19))</f>
        <v/>
      </c>
      <c r="K19" s="461" t="str">
        <f>UPPER(IF(Intro!$G$21="English",W19,X19))</f>
        <v/>
      </c>
      <c r="L19" s="462" t="str">
        <f>UPPER(IF(Intro!$G$21="English",X19,Y19))</f>
        <v/>
      </c>
      <c r="M19" s="6"/>
      <c r="N19" s="5"/>
      <c r="O19" s="92" t="s">
        <v>298</v>
      </c>
      <c r="P19" s="92" t="s">
        <v>299</v>
      </c>
    </row>
    <row r="20" spans="1:16" x14ac:dyDescent="0.25">
      <c r="B20" s="15"/>
      <c r="C20" s="33"/>
      <c r="D20" s="33"/>
      <c r="E20" s="34"/>
      <c r="F20" s="34"/>
      <c r="G20" s="34"/>
      <c r="H20" s="34"/>
      <c r="I20" s="34"/>
      <c r="J20" s="34"/>
      <c r="K20" s="34"/>
      <c r="L20" s="16"/>
      <c r="M20" s="9"/>
    </row>
    <row r="21" spans="1:16" s="36" customFormat="1" x14ac:dyDescent="0.25">
      <c r="A21" s="45"/>
      <c r="B21" s="524" t="str">
        <f>IF(Intro!$G$21="English",HYPERLINK(Variables!B17),HYPERLINK(Variables!C17))</f>
        <v>https://www.cbsa-asfc.gc.ca/sima-lmsi/i-e/donp22026/donp22026-in-eng.html#3-2</v>
      </c>
      <c r="C21" s="525"/>
      <c r="D21" s="525"/>
      <c r="E21" s="525"/>
      <c r="F21" s="525"/>
      <c r="G21" s="525"/>
      <c r="H21" s="525"/>
      <c r="I21" s="525"/>
      <c r="J21" s="525"/>
      <c r="K21" s="525"/>
      <c r="L21" s="526"/>
      <c r="O21" s="9"/>
      <c r="P21" s="38"/>
    </row>
    <row r="22" spans="1:16" s="36" customFormat="1" ht="368.25" customHeight="1" x14ac:dyDescent="0.25">
      <c r="A22" s="45"/>
      <c r="B22" s="466" t="str">
        <f>IF(Intro!$G$21="English",O22,P22)</f>
        <v>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v>
      </c>
      <c r="C22" s="467"/>
      <c r="D22" s="467"/>
      <c r="E22" s="467"/>
      <c r="F22" s="467"/>
      <c r="G22" s="467"/>
      <c r="H22" s="467"/>
      <c r="I22" s="467"/>
      <c r="J22" s="467"/>
      <c r="K22" s="467"/>
      <c r="L22" s="468"/>
      <c r="M22" s="213"/>
      <c r="N22" s="213"/>
      <c r="O22" s="1" t="s">
        <v>588</v>
      </c>
      <c r="P22" s="1" t="s">
        <v>589</v>
      </c>
    </row>
    <row r="23" spans="1:16" s="36" customFormat="1" ht="356.25" customHeight="1" x14ac:dyDescent="0.25">
      <c r="A23" s="45"/>
      <c r="B23" s="466" t="str">
        <f>IF(Intro!$G$21="English",O23,P23)</f>
        <v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v>
      </c>
      <c r="C23" s="467"/>
      <c r="D23" s="467"/>
      <c r="E23" s="467"/>
      <c r="F23" s="467"/>
      <c r="G23" s="467"/>
      <c r="H23" s="467"/>
      <c r="I23" s="467"/>
      <c r="J23" s="467"/>
      <c r="K23" s="467"/>
      <c r="L23" s="468"/>
      <c r="M23" s="213"/>
      <c r="N23" s="213"/>
      <c r="O23" s="1" t="s">
        <v>590</v>
      </c>
      <c r="P23" s="1" t="s">
        <v>591</v>
      </c>
    </row>
    <row r="24" spans="1:16" s="36" customFormat="1" ht="198.75" customHeight="1" x14ac:dyDescent="0.25">
      <c r="A24" s="45"/>
      <c r="B24" s="466" t="str">
        <f>IF(Intro!$G$21="English",O24,P24)</f>
        <v>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v>
      </c>
      <c r="C24" s="467"/>
      <c r="D24" s="467"/>
      <c r="E24" s="467"/>
      <c r="F24" s="467"/>
      <c r="G24" s="467"/>
      <c r="H24" s="467"/>
      <c r="I24" s="467"/>
      <c r="J24" s="467"/>
      <c r="K24" s="467"/>
      <c r="L24" s="468"/>
      <c r="M24" s="213"/>
      <c r="N24" s="213"/>
      <c r="O24" s="1" t="s">
        <v>592</v>
      </c>
      <c r="P24" s="1" t="s">
        <v>593</v>
      </c>
    </row>
    <row r="25" spans="1:16" s="36" customFormat="1" x14ac:dyDescent="0.25">
      <c r="A25" s="45"/>
      <c r="B25" s="46"/>
      <c r="C25" s="47"/>
      <c r="D25" s="47"/>
      <c r="E25" s="47"/>
      <c r="F25" s="47"/>
      <c r="G25" s="47"/>
      <c r="H25" s="47"/>
      <c r="I25" s="47"/>
      <c r="J25" s="47"/>
      <c r="K25" s="47"/>
      <c r="L25" s="48"/>
      <c r="O25" s="9"/>
      <c r="P25" s="9"/>
    </row>
    <row r="26" spans="1:16" s="6" customFormat="1" x14ac:dyDescent="0.25">
      <c r="A26" s="4"/>
      <c r="B26" s="13"/>
      <c r="C26" s="13"/>
      <c r="D26" s="13"/>
      <c r="E26" s="3"/>
      <c r="F26" s="3"/>
      <c r="G26" s="3"/>
      <c r="H26" s="3"/>
      <c r="I26" s="3"/>
      <c r="J26" s="3"/>
      <c r="K26" s="3"/>
      <c r="L26" s="3"/>
      <c r="O26" s="14"/>
      <c r="P26" s="26"/>
    </row>
    <row r="27" spans="1:16" s="2" customFormat="1" x14ac:dyDescent="0.25">
      <c r="A27" s="4"/>
      <c r="B27" s="460" t="str">
        <f>UPPER(IF(Intro!$G$21="English",O27,P27))</f>
        <v>CUSTOMS TARIFF</v>
      </c>
      <c r="C27" s="461"/>
      <c r="D27" s="461" t="str">
        <f>UPPER(IF(Intro!$G$21="English",P27,Q27))</f>
        <v>TARIF DES DOUANES</v>
      </c>
      <c r="E27" s="461" t="str">
        <f>UPPER(IF(Intro!$G$21="English",Q27,R27))</f>
        <v/>
      </c>
      <c r="F27" s="461" t="str">
        <f>UPPER(IF(Intro!$G$21="English",R27,S27))</f>
        <v/>
      </c>
      <c r="G27" s="461" t="str">
        <f>UPPER(IF(Intro!$G$21="English",S27,T27))</f>
        <v/>
      </c>
      <c r="H27" s="461" t="str">
        <f>UPPER(IF(Intro!$G$21="English",T27,U27))</f>
        <v/>
      </c>
      <c r="I27" s="461" t="str">
        <f>UPPER(IF(Intro!$G$21="English",U27,V27))</f>
        <v/>
      </c>
      <c r="J27" s="461" t="str">
        <f>UPPER(IF(Intro!$G$21="English",V27,W27))</f>
        <v/>
      </c>
      <c r="K27" s="461" t="str">
        <f>UPPER(IF(Intro!$G$21="English",W27,X27))</f>
        <v/>
      </c>
      <c r="L27" s="462" t="str">
        <f>UPPER(IF(Intro!$G$21="English",X27,Y27))</f>
        <v/>
      </c>
      <c r="M27" s="6"/>
      <c r="N27" s="5"/>
      <c r="O27" s="18" t="s">
        <v>66</v>
      </c>
      <c r="P27" s="8" t="s">
        <v>67</v>
      </c>
    </row>
    <row r="28" spans="1:16" x14ac:dyDescent="0.25">
      <c r="B28" s="15"/>
      <c r="C28" s="33"/>
      <c r="D28" s="33"/>
      <c r="E28" s="34"/>
      <c r="F28" s="34"/>
      <c r="G28" s="34"/>
      <c r="H28" s="34"/>
      <c r="I28" s="34"/>
      <c r="J28" s="34"/>
      <c r="K28" s="34"/>
      <c r="L28" s="16"/>
      <c r="M28" s="9"/>
    </row>
    <row r="29" spans="1:16" s="36" customFormat="1" x14ac:dyDescent="0.25">
      <c r="A29" s="45"/>
      <c r="B29" s="428" t="str">
        <f>IF(Intro!$G$21="English",O29,P29)</f>
        <v>The goods are commonly classified in the Customs Tariff under the following Harmonized Commodity Description and Coding System (HS) numbers:</v>
      </c>
      <c r="C29" s="429"/>
      <c r="D29" s="429"/>
      <c r="E29" s="429"/>
      <c r="F29" s="429"/>
      <c r="G29" s="429"/>
      <c r="H29" s="429"/>
      <c r="I29" s="429"/>
      <c r="J29" s="429"/>
      <c r="K29" s="429"/>
      <c r="L29" s="430"/>
      <c r="O29" s="9" t="s">
        <v>500</v>
      </c>
      <c r="P29" s="9" t="s">
        <v>331</v>
      </c>
    </row>
    <row r="30" spans="1:16" x14ac:dyDescent="0.25">
      <c r="B30" s="95"/>
      <c r="C30" s="58"/>
      <c r="D30" s="62"/>
      <c r="E30" s="62"/>
      <c r="F30" s="62"/>
      <c r="G30" s="62"/>
      <c r="H30" s="62"/>
      <c r="I30" s="62"/>
      <c r="J30" s="62"/>
      <c r="K30" s="62"/>
      <c r="L30" s="63"/>
      <c r="M30" s="9"/>
    </row>
    <row r="31" spans="1:16" s="36" customFormat="1" x14ac:dyDescent="0.25">
      <c r="A31" s="45"/>
      <c r="B31" s="428"/>
      <c r="C31" s="429"/>
      <c r="D31" s="527" t="str">
        <f>Variables!B20</f>
        <v>4412.10.00.00,  4412.39.00.21,
4412.31.00.00, 4412.39.00.22,
4412.33.00.10, 4412.39.00.23,
4412.33.00.20,  4412.39.00.90,
4412.33.00.30,  4412.91.00.00,
4412.33.00.90,  4412.92.00.00,
4412.34.00.00,  4412.99.00.00,
4412.39.00.10</v>
      </c>
      <c r="E31" s="528"/>
      <c r="F31" s="528"/>
      <c r="G31" s="528"/>
      <c r="H31" s="528"/>
      <c r="I31" s="528"/>
      <c r="J31" s="529"/>
      <c r="K31" s="62"/>
      <c r="L31" s="63"/>
      <c r="O31" s="9" t="str">
        <f>"Prior to "&amp;Variables!B19&amp;":"</f>
        <v>Prior to Date of change:</v>
      </c>
      <c r="P31" s="9" t="str">
        <f>"Avant le "&amp;Variables!C19&amp;" :"</f>
        <v>Avant le Date of change :</v>
      </c>
    </row>
    <row r="32" spans="1:16" s="36" customFormat="1" x14ac:dyDescent="0.25">
      <c r="A32" s="45"/>
      <c r="B32" s="428"/>
      <c r="C32" s="429"/>
      <c r="D32" s="530"/>
      <c r="E32" s="531"/>
      <c r="F32" s="531"/>
      <c r="G32" s="531"/>
      <c r="H32" s="531"/>
      <c r="I32" s="531"/>
      <c r="J32" s="532"/>
      <c r="K32" s="62"/>
      <c r="L32" s="63"/>
      <c r="O32" s="9"/>
      <c r="P32" s="9"/>
    </row>
    <row r="33" spans="1:16" s="36" customFormat="1" x14ac:dyDescent="0.25">
      <c r="A33" s="45"/>
      <c r="B33" s="428"/>
      <c r="C33" s="429"/>
      <c r="D33" s="530"/>
      <c r="E33" s="531"/>
      <c r="F33" s="531"/>
      <c r="G33" s="531"/>
      <c r="H33" s="531"/>
      <c r="I33" s="531"/>
      <c r="J33" s="532"/>
      <c r="K33" s="62"/>
      <c r="L33" s="63"/>
      <c r="O33" s="9"/>
      <c r="P33" s="9"/>
    </row>
    <row r="34" spans="1:16" s="36" customFormat="1" x14ac:dyDescent="0.25">
      <c r="A34" s="45"/>
      <c r="B34" s="428"/>
      <c r="C34" s="429"/>
      <c r="D34" s="530"/>
      <c r="E34" s="531"/>
      <c r="F34" s="531"/>
      <c r="G34" s="531"/>
      <c r="H34" s="531"/>
      <c r="I34" s="531"/>
      <c r="J34" s="532"/>
      <c r="K34" s="62"/>
      <c r="L34" s="63"/>
      <c r="O34" s="9"/>
      <c r="P34" s="9"/>
    </row>
    <row r="35" spans="1:16" s="36" customFormat="1" x14ac:dyDescent="0.25">
      <c r="A35" s="45"/>
      <c r="B35" s="428"/>
      <c r="C35" s="429"/>
      <c r="D35" s="530"/>
      <c r="E35" s="531"/>
      <c r="F35" s="531"/>
      <c r="G35" s="531"/>
      <c r="H35" s="531"/>
      <c r="I35" s="531"/>
      <c r="J35" s="532"/>
      <c r="K35" s="62"/>
      <c r="L35" s="63"/>
      <c r="O35" s="9"/>
      <c r="P35" s="9"/>
    </row>
    <row r="36" spans="1:16" s="36" customFormat="1" x14ac:dyDescent="0.25">
      <c r="A36" s="45"/>
      <c r="B36" s="428"/>
      <c r="C36" s="429"/>
      <c r="D36" s="530"/>
      <c r="E36" s="531"/>
      <c r="F36" s="531"/>
      <c r="G36" s="531"/>
      <c r="H36" s="531"/>
      <c r="I36" s="531"/>
      <c r="J36" s="532"/>
      <c r="K36" s="62"/>
      <c r="L36" s="63"/>
      <c r="O36" s="9"/>
      <c r="P36" s="9"/>
    </row>
    <row r="37" spans="1:16" s="36" customFormat="1" x14ac:dyDescent="0.25">
      <c r="A37" s="45"/>
      <c r="B37" s="428"/>
      <c r="C37" s="429"/>
      <c r="D37" s="530"/>
      <c r="E37" s="531"/>
      <c r="F37" s="531"/>
      <c r="G37" s="531"/>
      <c r="H37" s="531"/>
      <c r="I37" s="531"/>
      <c r="J37" s="532"/>
      <c r="K37" s="62"/>
      <c r="L37" s="63"/>
      <c r="O37" s="9"/>
      <c r="P37" s="9"/>
    </row>
    <row r="38" spans="1:16" s="36" customFormat="1" x14ac:dyDescent="0.25">
      <c r="A38" s="45"/>
      <c r="B38" s="428"/>
      <c r="C38" s="429"/>
      <c r="D38" s="530"/>
      <c r="E38" s="531"/>
      <c r="F38" s="531"/>
      <c r="G38" s="531"/>
      <c r="H38" s="531"/>
      <c r="I38" s="531"/>
      <c r="J38" s="532"/>
      <c r="K38" s="62"/>
      <c r="L38" s="63"/>
      <c r="O38" s="9"/>
      <c r="P38" s="9"/>
    </row>
    <row r="39" spans="1:16" s="36" customFormat="1" x14ac:dyDescent="0.25">
      <c r="A39" s="45"/>
      <c r="B39" s="428"/>
      <c r="C39" s="429"/>
      <c r="D39" s="530"/>
      <c r="E39" s="531"/>
      <c r="F39" s="531"/>
      <c r="G39" s="531"/>
      <c r="H39" s="531"/>
      <c r="I39" s="531"/>
      <c r="J39" s="532"/>
      <c r="K39" s="62"/>
      <c r="L39" s="63"/>
      <c r="O39" s="9"/>
      <c r="P39" s="9"/>
    </row>
    <row r="40" spans="1:16" s="36" customFormat="1" x14ac:dyDescent="0.25">
      <c r="A40" s="45"/>
      <c r="B40" s="428"/>
      <c r="C40" s="429"/>
      <c r="D40" s="533"/>
      <c r="E40" s="534"/>
      <c r="F40" s="534"/>
      <c r="G40" s="534"/>
      <c r="H40" s="534"/>
      <c r="I40" s="534"/>
      <c r="J40" s="535"/>
      <c r="K40" s="62"/>
      <c r="L40" s="63"/>
      <c r="O40" s="9"/>
      <c r="P40" s="9"/>
    </row>
    <row r="41" spans="1:16" s="36" customFormat="1" x14ac:dyDescent="0.25">
      <c r="A41" s="45"/>
      <c r="B41" s="178"/>
      <c r="C41" s="179"/>
      <c r="D41" s="204"/>
      <c r="E41" s="204"/>
      <c r="F41" s="204"/>
      <c r="G41" s="204"/>
      <c r="H41" s="204"/>
      <c r="I41" s="204"/>
      <c r="J41" s="204"/>
      <c r="K41" s="62"/>
      <c r="L41" s="63"/>
      <c r="O41" s="9"/>
      <c r="P41" s="9"/>
    </row>
    <row r="42" spans="1:16" s="36" customFormat="1" x14ac:dyDescent="0.25">
      <c r="A42" s="45"/>
      <c r="B42" s="428" t="str">
        <f>IF(Intro!$G$21="English",O42,P42)</f>
        <v>These tariff classification numbers may include other products than the goods, and the goods may also fall under additional tariff classification numbers.</v>
      </c>
      <c r="C42" s="429"/>
      <c r="D42" s="429"/>
      <c r="E42" s="429"/>
      <c r="F42" s="429"/>
      <c r="G42" s="429"/>
      <c r="H42" s="429"/>
      <c r="I42" s="429"/>
      <c r="J42" s="429"/>
      <c r="K42" s="429"/>
      <c r="L42" s="430"/>
      <c r="O42" s="9" t="s">
        <v>485</v>
      </c>
      <c r="P42" s="9" t="s">
        <v>486</v>
      </c>
    </row>
    <row r="43" spans="1:16" s="36" customFormat="1" x14ac:dyDescent="0.25">
      <c r="A43" s="45"/>
      <c r="B43" s="46"/>
      <c r="C43" s="47"/>
      <c r="D43" s="47"/>
      <c r="E43" s="47"/>
      <c r="F43" s="47"/>
      <c r="G43" s="47"/>
      <c r="H43" s="47"/>
      <c r="I43" s="47"/>
      <c r="J43" s="47"/>
      <c r="K43" s="47"/>
      <c r="L43" s="48"/>
      <c r="O43" s="9"/>
      <c r="P43" s="9"/>
    </row>
    <row r="44" spans="1:16" s="6" customFormat="1" x14ac:dyDescent="0.25">
      <c r="A44" s="4"/>
      <c r="B44" s="13"/>
      <c r="C44" s="13"/>
      <c r="D44" s="13"/>
      <c r="E44" s="3"/>
      <c r="F44" s="3"/>
      <c r="G44" s="3"/>
      <c r="H44" s="3"/>
      <c r="I44" s="3"/>
      <c r="J44" s="3"/>
      <c r="K44" s="3"/>
      <c r="L44" s="3"/>
      <c r="O44" s="14"/>
      <c r="P44" s="26"/>
    </row>
    <row r="45" spans="1:16" s="2" customFormat="1" x14ac:dyDescent="0.25">
      <c r="A45" s="4"/>
      <c r="B45" s="551" t="str">
        <f>UPPER(IF(Intro!$G$21="English",O45,P45))</f>
        <v>GLOSSARY</v>
      </c>
      <c r="C45" s="551"/>
      <c r="D45" s="551" t="s">
        <v>191</v>
      </c>
      <c r="E45" s="551" t="s">
        <v>192</v>
      </c>
      <c r="F45" s="551" t="s">
        <v>192</v>
      </c>
      <c r="G45" s="551" t="s">
        <v>192</v>
      </c>
      <c r="H45" s="551" t="s">
        <v>192</v>
      </c>
      <c r="I45" s="551" t="s">
        <v>192</v>
      </c>
      <c r="J45" s="551" t="s">
        <v>192</v>
      </c>
      <c r="K45" s="551" t="s">
        <v>192</v>
      </c>
      <c r="L45" s="551" t="s">
        <v>192</v>
      </c>
      <c r="M45" s="6"/>
      <c r="N45" s="5"/>
      <c r="O45" s="18" t="s">
        <v>300</v>
      </c>
      <c r="P45" s="18" t="s">
        <v>191</v>
      </c>
    </row>
    <row r="46" spans="1:16" s="2" customFormat="1" x14ac:dyDescent="0.25">
      <c r="A46" s="4"/>
      <c r="B46" s="545" t="str">
        <f>IF(Intro!$G$21="English",O46,P46)</f>
        <v>Delivery costs</v>
      </c>
      <c r="C46" s="546"/>
      <c r="D46" s="547" t="str">
        <f>IF(Intro!$G$21="English",O47,P47)</f>
        <v>The costs of freight, handling, and insurance to your Canadian warehouse and, where applicable, all import costs such as customs and other duties (including anti-dumping and countervailing duties), brokerage fees and surcharges.</v>
      </c>
      <c r="E46" s="547"/>
      <c r="F46" s="547"/>
      <c r="G46" s="547"/>
      <c r="H46" s="547"/>
      <c r="I46" s="547"/>
      <c r="J46" s="547"/>
      <c r="K46" s="547"/>
      <c r="L46" s="548"/>
      <c r="M46" s="6"/>
      <c r="N46" s="5"/>
      <c r="O46" s="9" t="s">
        <v>458</v>
      </c>
      <c r="P46" s="9" t="s">
        <v>459</v>
      </c>
    </row>
    <row r="47" spans="1:16" s="2" customFormat="1" x14ac:dyDescent="0.25">
      <c r="A47" s="4"/>
      <c r="B47" s="539"/>
      <c r="C47" s="540"/>
      <c r="D47" s="549"/>
      <c r="E47" s="549"/>
      <c r="F47" s="549"/>
      <c r="G47" s="549"/>
      <c r="H47" s="549"/>
      <c r="I47" s="549"/>
      <c r="J47" s="549"/>
      <c r="K47" s="549"/>
      <c r="L47" s="550"/>
      <c r="M47" s="6"/>
      <c r="N47" s="5"/>
      <c r="O47" s="9" t="s">
        <v>460</v>
      </c>
      <c r="P47" s="8" t="s">
        <v>461</v>
      </c>
    </row>
    <row r="48" spans="1:16" s="2" customFormat="1" x14ac:dyDescent="0.25">
      <c r="A48" s="4"/>
      <c r="B48" s="539"/>
      <c r="C48" s="540"/>
      <c r="D48" s="549"/>
      <c r="E48" s="549"/>
      <c r="F48" s="549"/>
      <c r="G48" s="549"/>
      <c r="H48" s="549"/>
      <c r="I48" s="549"/>
      <c r="J48" s="549"/>
      <c r="K48" s="549"/>
      <c r="L48" s="550"/>
      <c r="M48" s="6"/>
      <c r="N48" s="5"/>
      <c r="O48" s="92"/>
      <c r="P48" s="92"/>
    </row>
    <row r="49" spans="1:18" s="36" customFormat="1" x14ac:dyDescent="0.25">
      <c r="A49" s="45"/>
      <c r="B49" s="543" t="str">
        <f>IF(Intro!$G$21="English",O49,P49)</f>
        <v>Net delivered purchase value (laid-in cost)</v>
      </c>
      <c r="C49" s="544"/>
      <c r="D49" s="556" t="str">
        <f>IF(Intro!$G$21="English",O50,P50)</f>
        <v>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v>
      </c>
      <c r="E49" s="556"/>
      <c r="F49" s="556"/>
      <c r="G49" s="556"/>
      <c r="H49" s="556"/>
      <c r="I49" s="556"/>
      <c r="J49" s="556"/>
      <c r="K49" s="556"/>
      <c r="L49" s="557"/>
      <c r="O49" s="9" t="s">
        <v>179</v>
      </c>
      <c r="P49" s="9" t="s">
        <v>401</v>
      </c>
    </row>
    <row r="50" spans="1:18" s="36" customFormat="1" x14ac:dyDescent="0.25">
      <c r="A50" s="45"/>
      <c r="B50" s="539"/>
      <c r="C50" s="540"/>
      <c r="D50" s="549"/>
      <c r="E50" s="549"/>
      <c r="F50" s="549"/>
      <c r="G50" s="549"/>
      <c r="H50" s="549"/>
      <c r="I50" s="549"/>
      <c r="J50" s="549"/>
      <c r="K50" s="549"/>
      <c r="L50" s="550"/>
      <c r="O50" s="14" t="s">
        <v>261</v>
      </c>
      <c r="P50" s="14" t="s">
        <v>262</v>
      </c>
      <c r="Q50" s="14"/>
      <c r="R50" s="14"/>
    </row>
    <row r="51" spans="1:18" s="36" customFormat="1" x14ac:dyDescent="0.25">
      <c r="A51" s="45"/>
      <c r="B51" s="539"/>
      <c r="C51" s="540"/>
      <c r="D51" s="549"/>
      <c r="E51" s="549"/>
      <c r="F51" s="549"/>
      <c r="G51" s="549"/>
      <c r="H51" s="549"/>
      <c r="I51" s="549"/>
      <c r="J51" s="549"/>
      <c r="K51" s="549"/>
      <c r="L51" s="550"/>
      <c r="O51" s="14"/>
      <c r="P51" s="14"/>
      <c r="Q51" s="14"/>
      <c r="R51" s="14"/>
    </row>
    <row r="52" spans="1:18" s="36" customFormat="1" x14ac:dyDescent="0.25">
      <c r="A52" s="45"/>
      <c r="B52" s="539"/>
      <c r="C52" s="540"/>
      <c r="D52" s="549"/>
      <c r="E52" s="549"/>
      <c r="F52" s="549"/>
      <c r="G52" s="549"/>
      <c r="H52" s="549"/>
      <c r="I52" s="549"/>
      <c r="J52" s="549"/>
      <c r="K52" s="549"/>
      <c r="L52" s="550"/>
      <c r="O52" s="9"/>
      <c r="P52" s="9"/>
      <c r="Q52" s="14"/>
      <c r="R52" s="14"/>
    </row>
    <row r="53" spans="1:18" s="36" customFormat="1" x14ac:dyDescent="0.25">
      <c r="A53" s="45"/>
      <c r="B53" s="539" t="str">
        <f>IF(Intro!$G$21="English",O53,P53)</f>
        <v>Net delivered selling value</v>
      </c>
      <c r="C53" s="540"/>
      <c r="D53" s="549" t="str">
        <f>IF(Intro!$G$21="English",O54,P54)</f>
        <v>The value of your sales net of all discounts (cash, quantity or deferred), allowances, taxes, rebates and incentives, whether or not shown on the invoice. It includes all delivery costs.</v>
      </c>
      <c r="E53" s="549"/>
      <c r="F53" s="549"/>
      <c r="G53" s="549"/>
      <c r="H53" s="549"/>
      <c r="I53" s="549"/>
      <c r="J53" s="549"/>
      <c r="K53" s="549"/>
      <c r="L53" s="550"/>
      <c r="O53" s="9" t="s">
        <v>177</v>
      </c>
      <c r="P53" s="9" t="s">
        <v>178</v>
      </c>
    </row>
    <row r="54" spans="1:18" x14ac:dyDescent="0.25">
      <c r="B54" s="539"/>
      <c r="C54" s="540"/>
      <c r="D54" s="549"/>
      <c r="E54" s="549"/>
      <c r="F54" s="549"/>
      <c r="G54" s="549"/>
      <c r="H54" s="549"/>
      <c r="I54" s="549"/>
      <c r="J54" s="549"/>
      <c r="K54" s="549"/>
      <c r="L54" s="550"/>
      <c r="O54" s="9" t="s">
        <v>462</v>
      </c>
      <c r="P54" s="8" t="s">
        <v>301</v>
      </c>
    </row>
    <row r="55" spans="1:18" x14ac:dyDescent="0.25">
      <c r="B55" s="554"/>
      <c r="C55" s="555"/>
      <c r="D55" s="552"/>
      <c r="E55" s="552"/>
      <c r="F55" s="552"/>
      <c r="G55" s="552"/>
      <c r="H55" s="552"/>
      <c r="I55" s="552"/>
      <c r="J55" s="552"/>
      <c r="K55" s="552"/>
      <c r="L55" s="553"/>
    </row>
    <row r="56" spans="1:18" s="36" customFormat="1" x14ac:dyDescent="0.25">
      <c r="A56" s="45"/>
      <c r="B56" s="539" t="str">
        <f>IF(Intro!$G$21="English",O56,P56)</f>
        <v>Related firms</v>
      </c>
      <c r="C56" s="540"/>
      <c r="D56" s="456" t="str">
        <f>IF(Intro!$G$21="English",O57,P57)</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56" s="456"/>
      <c r="F56" s="456"/>
      <c r="G56" s="456"/>
      <c r="H56" s="456"/>
      <c r="I56" s="456"/>
      <c r="J56" s="456"/>
      <c r="K56" s="456"/>
      <c r="L56" s="536"/>
      <c r="O56" s="9" t="s">
        <v>271</v>
      </c>
      <c r="P56" s="9" t="s">
        <v>272</v>
      </c>
    </row>
    <row r="57" spans="1:18" s="36" customFormat="1" x14ac:dyDescent="0.25">
      <c r="A57" s="45"/>
      <c r="B57" s="539"/>
      <c r="C57" s="540"/>
      <c r="D57" s="456"/>
      <c r="E57" s="456"/>
      <c r="F57" s="456"/>
      <c r="G57" s="456"/>
      <c r="H57" s="456"/>
      <c r="I57" s="456"/>
      <c r="J57" s="456"/>
      <c r="K57" s="456"/>
      <c r="L57" s="536"/>
      <c r="O57" s="9" t="s">
        <v>265</v>
      </c>
      <c r="P57" s="9" t="s">
        <v>266</v>
      </c>
      <c r="Q57" s="9"/>
      <c r="R57" s="9"/>
    </row>
    <row r="58" spans="1:18" s="36" customFormat="1" x14ac:dyDescent="0.25">
      <c r="A58" s="45"/>
      <c r="B58" s="539"/>
      <c r="C58" s="540"/>
      <c r="D58" s="456"/>
      <c r="E58" s="456"/>
      <c r="F58" s="456"/>
      <c r="G58" s="456"/>
      <c r="H58" s="456"/>
      <c r="I58" s="456"/>
      <c r="J58" s="456"/>
      <c r="K58" s="456"/>
      <c r="L58" s="536"/>
      <c r="O58" s="9"/>
      <c r="P58" s="9"/>
      <c r="Q58" s="9"/>
      <c r="R58" s="9"/>
    </row>
    <row r="59" spans="1:18" s="36" customFormat="1" x14ac:dyDescent="0.25">
      <c r="A59" s="45"/>
      <c r="B59" s="541"/>
      <c r="C59" s="542"/>
      <c r="D59" s="537"/>
      <c r="E59" s="537"/>
      <c r="F59" s="537"/>
      <c r="G59" s="537"/>
      <c r="H59" s="537"/>
      <c r="I59" s="537"/>
      <c r="J59" s="537"/>
      <c r="K59" s="537"/>
      <c r="L59" s="538"/>
      <c r="O59" s="9"/>
      <c r="P59" s="9"/>
      <c r="Q59" s="9"/>
      <c r="R59" s="9"/>
    </row>
  </sheetData>
  <sheetProtection algorithmName="SHA-512" hashValue="3qLfPs9neHOkt4qtYyaJhjt+dlO/BKCkOrlb7Wlb7bDma3sJp1M/VDuc3W3l3s7MRDmkGTdtLrHgO2uNsT+MBQ==" saltValue="nH3JH6pbc9Ad4Jwd8iobrg==" spinCount="100000" sheet="1" objects="1" scenarios="1" selectLockedCells="1"/>
  <mergeCells count="26">
    <mergeCell ref="B42:L42"/>
    <mergeCell ref="B45:L45"/>
    <mergeCell ref="D53:L55"/>
    <mergeCell ref="B53:C55"/>
    <mergeCell ref="D49:L52"/>
    <mergeCell ref="D56:L59"/>
    <mergeCell ref="B56:C59"/>
    <mergeCell ref="B49:C52"/>
    <mergeCell ref="B46:C48"/>
    <mergeCell ref="D46:L48"/>
    <mergeCell ref="B5:L5"/>
    <mergeCell ref="B4:L4"/>
    <mergeCell ref="B6:L6"/>
    <mergeCell ref="B8:L8"/>
    <mergeCell ref="B10:L10"/>
    <mergeCell ref="B31:C40"/>
    <mergeCell ref="B19:L19"/>
    <mergeCell ref="B21:L21"/>
    <mergeCell ref="B27:L27"/>
    <mergeCell ref="B12:L13"/>
    <mergeCell ref="B15:L16"/>
    <mergeCell ref="B29:L29"/>
    <mergeCell ref="D31:J40"/>
    <mergeCell ref="B22:L22"/>
    <mergeCell ref="B23:L23"/>
    <mergeCell ref="B24:L24"/>
  </mergeCells>
  <printOptions horizontalCentered="1"/>
  <pageMargins left="0.25" right="0.25" top="0.75" bottom="0.75" header="0.3" footer="0.3"/>
  <pageSetup scale="63" fitToHeight="0" orientation="portrait" r:id="rId1"/>
  <headerFooter>
    <oddFooter>&amp;L&amp;A</oddFooter>
  </headerFooter>
  <rowBreaks count="1" manualBreakCount="1">
    <brk id="44" min="1"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8D46-331D-434C-A806-C2A6A3607B7D}">
  <sheetPr>
    <tabColor rgb="FFFFC000"/>
  </sheetPr>
  <dimension ref="A1:E112"/>
  <sheetViews>
    <sheetView zoomScale="80" zoomScaleNormal="80" workbookViewId="0">
      <selection activeCell="D103" sqref="D103:D112"/>
    </sheetView>
  </sheetViews>
  <sheetFormatPr defaultColWidth="9.140625" defaultRowHeight="12.75" x14ac:dyDescent="0.2"/>
  <cols>
    <col min="1" max="1" width="9.140625" style="268"/>
    <col min="2" max="2" width="11.5703125" style="268" bestFit="1" customWidth="1"/>
    <col min="3" max="3" width="14.28515625" style="268" customWidth="1"/>
    <col min="4" max="4" width="208.28515625" style="268" customWidth="1"/>
    <col min="5" max="16384" width="9.140625" style="268"/>
  </cols>
  <sheetData>
    <row r="1" spans="1:5" x14ac:dyDescent="0.2">
      <c r="A1" s="267" t="s">
        <v>625</v>
      </c>
      <c r="B1" s="267" t="s">
        <v>696</v>
      </c>
      <c r="C1" s="267" t="s">
        <v>626</v>
      </c>
      <c r="D1" s="267" t="s">
        <v>627</v>
      </c>
    </row>
    <row r="2" spans="1:5" s="355" customFormat="1" x14ac:dyDescent="0.2">
      <c r="A2" s="269">
        <f>Intro!$E$94</f>
        <v>0</v>
      </c>
      <c r="B2" s="354" t="s">
        <v>796</v>
      </c>
      <c r="C2" s="354"/>
      <c r="D2" s="354"/>
    </row>
    <row r="3" spans="1:5" s="355" customFormat="1" x14ac:dyDescent="0.2">
      <c r="A3" s="269">
        <f>A2</f>
        <v>0</v>
      </c>
      <c r="B3" s="270" t="s">
        <v>564</v>
      </c>
      <c r="C3" s="268" t="s">
        <v>797</v>
      </c>
      <c r="D3" s="411">
        <f>'Grades-Nuances'!$B$18</f>
        <v>0</v>
      </c>
    </row>
    <row r="4" spans="1:5" x14ac:dyDescent="0.2">
      <c r="A4" s="269">
        <f>A2</f>
        <v>0</v>
      </c>
      <c r="B4" s="270" t="s">
        <v>562</v>
      </c>
      <c r="C4" s="268" t="s">
        <v>798</v>
      </c>
      <c r="D4" s="411">
        <f>'Grades-Nuances'!$C$18</f>
        <v>0</v>
      </c>
    </row>
    <row r="5" spans="1:5" x14ac:dyDescent="0.2">
      <c r="A5" s="269">
        <f t="shared" ref="A5:A68" si="0">A4</f>
        <v>0</v>
      </c>
      <c r="B5" s="270" t="s">
        <v>556</v>
      </c>
      <c r="C5" s="268" t="s">
        <v>799</v>
      </c>
      <c r="D5" s="411">
        <f>'Grades-Nuances'!$D$18</f>
        <v>0</v>
      </c>
    </row>
    <row r="6" spans="1:5" x14ac:dyDescent="0.2">
      <c r="A6" s="269">
        <f t="shared" si="0"/>
        <v>0</v>
      </c>
      <c r="B6" s="270" t="s">
        <v>566</v>
      </c>
      <c r="C6" s="268" t="s">
        <v>800</v>
      </c>
      <c r="D6" s="411">
        <f>'Grades-Nuances'!$E$18</f>
        <v>0</v>
      </c>
      <c r="E6" s="411"/>
    </row>
    <row r="7" spans="1:5" x14ac:dyDescent="0.2">
      <c r="A7" s="269">
        <f t="shared" si="0"/>
        <v>0</v>
      </c>
      <c r="B7" s="270" t="s">
        <v>559</v>
      </c>
      <c r="C7" s="268" t="s">
        <v>801</v>
      </c>
      <c r="D7" s="412">
        <f>'Grades-Nuances'!$F$18</f>
        <v>0</v>
      </c>
      <c r="E7" s="411"/>
    </row>
    <row r="8" spans="1:5" x14ac:dyDescent="0.2">
      <c r="A8" s="269">
        <f t="shared" si="0"/>
        <v>0</v>
      </c>
      <c r="B8" s="270" t="s">
        <v>560</v>
      </c>
      <c r="C8" s="268" t="s">
        <v>802</v>
      </c>
      <c r="D8" s="412">
        <f>'Grades-Nuances'!$G$18</f>
        <v>0</v>
      </c>
      <c r="E8" s="411"/>
    </row>
    <row r="9" spans="1:5" x14ac:dyDescent="0.2">
      <c r="A9" s="269">
        <f t="shared" si="0"/>
        <v>0</v>
      </c>
      <c r="B9" s="270" t="s">
        <v>702</v>
      </c>
      <c r="C9" s="268" t="s">
        <v>803</v>
      </c>
      <c r="D9" s="412">
        <f>'Grades-Nuances'!$H$18</f>
        <v>0</v>
      </c>
      <c r="E9" s="411"/>
    </row>
    <row r="10" spans="1:5" x14ac:dyDescent="0.2">
      <c r="A10" s="269">
        <f t="shared" si="0"/>
        <v>0</v>
      </c>
      <c r="B10" s="270" t="s">
        <v>703</v>
      </c>
      <c r="C10" s="268" t="s">
        <v>804</v>
      </c>
      <c r="D10" s="412">
        <f>'Grades-Nuances'!$I$18</f>
        <v>0</v>
      </c>
      <c r="E10" s="411"/>
    </row>
    <row r="11" spans="1:5" x14ac:dyDescent="0.2">
      <c r="A11" s="269">
        <f t="shared" si="0"/>
        <v>0</v>
      </c>
      <c r="B11" s="270" t="s">
        <v>554</v>
      </c>
      <c r="C11" s="268" t="s">
        <v>805</v>
      </c>
      <c r="D11" s="412">
        <f>'Grades-Nuances'!$J$18</f>
        <v>0</v>
      </c>
      <c r="E11" s="411"/>
    </row>
    <row r="12" spans="1:5" ht="12.75" customHeight="1" x14ac:dyDescent="0.2">
      <c r="A12" s="269">
        <f t="shared" si="0"/>
        <v>0</v>
      </c>
      <c r="B12" s="270" t="s">
        <v>448</v>
      </c>
      <c r="C12" s="268" t="s">
        <v>896</v>
      </c>
      <c r="D12" s="412">
        <f>'Grades-Nuances'!$L$18</f>
        <v>0</v>
      </c>
      <c r="E12" s="411"/>
    </row>
    <row r="13" spans="1:5" ht="12.75" customHeight="1" x14ac:dyDescent="0.2">
      <c r="A13" s="269">
        <f t="shared" si="0"/>
        <v>0</v>
      </c>
      <c r="B13" s="270" t="s">
        <v>564</v>
      </c>
      <c r="C13" s="268" t="s">
        <v>806</v>
      </c>
      <c r="D13" s="411">
        <f>'Grades-Nuances'!$B$22</f>
        <v>0</v>
      </c>
      <c r="E13" s="411"/>
    </row>
    <row r="14" spans="1:5" x14ac:dyDescent="0.2">
      <c r="A14" s="269">
        <f t="shared" si="0"/>
        <v>0</v>
      </c>
      <c r="B14" s="270" t="s">
        <v>562</v>
      </c>
      <c r="C14" s="268" t="s">
        <v>807</v>
      </c>
      <c r="D14" s="411">
        <f>'Grades-Nuances'!$C$22</f>
        <v>0</v>
      </c>
      <c r="E14" s="411"/>
    </row>
    <row r="15" spans="1:5" x14ac:dyDescent="0.2">
      <c r="A15" s="269">
        <f t="shared" si="0"/>
        <v>0</v>
      </c>
      <c r="B15" s="270" t="s">
        <v>556</v>
      </c>
      <c r="C15" s="268" t="s">
        <v>808</v>
      </c>
      <c r="D15" s="411">
        <f>'Grades-Nuances'!$D$22</f>
        <v>0</v>
      </c>
    </row>
    <row r="16" spans="1:5" x14ac:dyDescent="0.2">
      <c r="A16" s="269">
        <f t="shared" si="0"/>
        <v>0</v>
      </c>
      <c r="B16" s="270" t="s">
        <v>566</v>
      </c>
      <c r="C16" s="268" t="s">
        <v>809</v>
      </c>
      <c r="D16" s="411">
        <f>'Grades-Nuances'!$E$22</f>
        <v>0</v>
      </c>
    </row>
    <row r="17" spans="1:4" x14ac:dyDescent="0.2">
      <c r="A17" s="269">
        <f t="shared" si="0"/>
        <v>0</v>
      </c>
      <c r="B17" s="270" t="s">
        <v>559</v>
      </c>
      <c r="C17" s="268" t="s">
        <v>810</v>
      </c>
      <c r="D17" s="412">
        <f>'Grades-Nuances'!$F$22</f>
        <v>0</v>
      </c>
    </row>
    <row r="18" spans="1:4" x14ac:dyDescent="0.2">
      <c r="A18" s="269">
        <f t="shared" si="0"/>
        <v>0</v>
      </c>
      <c r="B18" s="270" t="s">
        <v>560</v>
      </c>
      <c r="C18" s="268" t="s">
        <v>811</v>
      </c>
      <c r="D18" s="412">
        <f>'Grades-Nuances'!$G$22</f>
        <v>0</v>
      </c>
    </row>
    <row r="19" spans="1:4" x14ac:dyDescent="0.2">
      <c r="A19" s="269">
        <f t="shared" si="0"/>
        <v>0</v>
      </c>
      <c r="B19" s="270" t="s">
        <v>702</v>
      </c>
      <c r="C19" s="268" t="s">
        <v>812</v>
      </c>
      <c r="D19" s="412">
        <f>'Grades-Nuances'!$H$22</f>
        <v>0</v>
      </c>
    </row>
    <row r="20" spans="1:4" x14ac:dyDescent="0.2">
      <c r="A20" s="269">
        <f t="shared" si="0"/>
        <v>0</v>
      </c>
      <c r="B20" s="270" t="s">
        <v>703</v>
      </c>
      <c r="C20" s="268" t="s">
        <v>813</v>
      </c>
      <c r="D20" s="412">
        <f>'Grades-Nuances'!$I$22</f>
        <v>0</v>
      </c>
    </row>
    <row r="21" spans="1:4" x14ac:dyDescent="0.2">
      <c r="A21" s="269">
        <f t="shared" si="0"/>
        <v>0</v>
      </c>
      <c r="B21" s="270" t="s">
        <v>554</v>
      </c>
      <c r="C21" s="268" t="s">
        <v>814</v>
      </c>
      <c r="D21" s="412">
        <f>'Grades-Nuances'!$J$22</f>
        <v>0</v>
      </c>
    </row>
    <row r="22" spans="1:4" x14ac:dyDescent="0.2">
      <c r="A22" s="269">
        <f t="shared" si="0"/>
        <v>0</v>
      </c>
      <c r="B22" s="270" t="s">
        <v>448</v>
      </c>
      <c r="C22" s="268" t="s">
        <v>897</v>
      </c>
      <c r="D22" s="412">
        <f>'Grades-Nuances'!$L$22</f>
        <v>0</v>
      </c>
    </row>
    <row r="23" spans="1:4" x14ac:dyDescent="0.2">
      <c r="A23" s="269">
        <f t="shared" si="0"/>
        <v>0</v>
      </c>
      <c r="B23" s="270" t="s">
        <v>564</v>
      </c>
      <c r="C23" s="268" t="s">
        <v>815</v>
      </c>
      <c r="D23" s="411">
        <f>'Grades-Nuances'!$B$26</f>
        <v>0</v>
      </c>
    </row>
    <row r="24" spans="1:4" x14ac:dyDescent="0.2">
      <c r="A24" s="269">
        <f t="shared" si="0"/>
        <v>0</v>
      </c>
      <c r="B24" s="270" t="s">
        <v>562</v>
      </c>
      <c r="C24" s="268" t="s">
        <v>816</v>
      </c>
      <c r="D24" s="411">
        <f>'Grades-Nuances'!$C$26</f>
        <v>0</v>
      </c>
    </row>
    <row r="25" spans="1:4" x14ac:dyDescent="0.2">
      <c r="A25" s="269">
        <f t="shared" si="0"/>
        <v>0</v>
      </c>
      <c r="B25" s="270" t="s">
        <v>556</v>
      </c>
      <c r="C25" s="268" t="s">
        <v>817</v>
      </c>
      <c r="D25" s="411">
        <f>'Grades-Nuances'!$D$26</f>
        <v>0</v>
      </c>
    </row>
    <row r="26" spans="1:4" x14ac:dyDescent="0.2">
      <c r="A26" s="269">
        <f t="shared" si="0"/>
        <v>0</v>
      </c>
      <c r="B26" s="270" t="s">
        <v>566</v>
      </c>
      <c r="C26" s="268" t="s">
        <v>818</v>
      </c>
      <c r="D26" s="411">
        <f>'Grades-Nuances'!$E$26</f>
        <v>0</v>
      </c>
    </row>
    <row r="27" spans="1:4" x14ac:dyDescent="0.2">
      <c r="A27" s="269">
        <f t="shared" si="0"/>
        <v>0</v>
      </c>
      <c r="B27" s="270" t="s">
        <v>559</v>
      </c>
      <c r="C27" s="268" t="s">
        <v>819</v>
      </c>
      <c r="D27" s="412">
        <f>'Grades-Nuances'!$F$26</f>
        <v>0</v>
      </c>
    </row>
    <row r="28" spans="1:4" x14ac:dyDescent="0.2">
      <c r="A28" s="269">
        <f t="shared" si="0"/>
        <v>0</v>
      </c>
      <c r="B28" s="270" t="s">
        <v>560</v>
      </c>
      <c r="C28" s="268" t="s">
        <v>820</v>
      </c>
      <c r="D28" s="412">
        <f>'Grades-Nuances'!$G$26</f>
        <v>0</v>
      </c>
    </row>
    <row r="29" spans="1:4" x14ac:dyDescent="0.2">
      <c r="A29" s="269">
        <f t="shared" si="0"/>
        <v>0</v>
      </c>
      <c r="B29" s="270" t="s">
        <v>702</v>
      </c>
      <c r="C29" s="268" t="s">
        <v>821</v>
      </c>
      <c r="D29" s="412">
        <f>'Grades-Nuances'!$H$26</f>
        <v>0</v>
      </c>
    </row>
    <row r="30" spans="1:4" x14ac:dyDescent="0.2">
      <c r="A30" s="269">
        <f t="shared" si="0"/>
        <v>0</v>
      </c>
      <c r="B30" s="270" t="s">
        <v>703</v>
      </c>
      <c r="C30" s="268" t="s">
        <v>822</v>
      </c>
      <c r="D30" s="412">
        <f>'Grades-Nuances'!$I$26</f>
        <v>0</v>
      </c>
    </row>
    <row r="31" spans="1:4" x14ac:dyDescent="0.2">
      <c r="A31" s="269">
        <f t="shared" si="0"/>
        <v>0</v>
      </c>
      <c r="B31" s="270" t="s">
        <v>554</v>
      </c>
      <c r="C31" s="268" t="s">
        <v>823</v>
      </c>
      <c r="D31" s="412">
        <f>'Grades-Nuances'!$J$26</f>
        <v>0</v>
      </c>
    </row>
    <row r="32" spans="1:4" x14ac:dyDescent="0.2">
      <c r="A32" s="269">
        <f t="shared" si="0"/>
        <v>0</v>
      </c>
      <c r="B32" s="270" t="s">
        <v>448</v>
      </c>
      <c r="C32" s="268" t="s">
        <v>898</v>
      </c>
      <c r="D32" s="412">
        <f>'Grades-Nuances'!$L$26</f>
        <v>0</v>
      </c>
    </row>
    <row r="33" spans="1:4" x14ac:dyDescent="0.2">
      <c r="A33" s="269">
        <f t="shared" si="0"/>
        <v>0</v>
      </c>
      <c r="B33" s="270" t="s">
        <v>564</v>
      </c>
      <c r="C33" s="268" t="s">
        <v>824</v>
      </c>
      <c r="D33" s="411">
        <f>'Grades-Nuances'!$B$30</f>
        <v>0</v>
      </c>
    </row>
    <row r="34" spans="1:4" x14ac:dyDescent="0.2">
      <c r="A34" s="269">
        <f t="shared" si="0"/>
        <v>0</v>
      </c>
      <c r="B34" s="270" t="s">
        <v>562</v>
      </c>
      <c r="C34" s="268" t="s">
        <v>825</v>
      </c>
      <c r="D34" s="411">
        <f>'Grades-Nuances'!$C$30</f>
        <v>0</v>
      </c>
    </row>
    <row r="35" spans="1:4" x14ac:dyDescent="0.2">
      <c r="A35" s="269">
        <f t="shared" si="0"/>
        <v>0</v>
      </c>
      <c r="B35" s="270" t="s">
        <v>556</v>
      </c>
      <c r="C35" s="268" t="s">
        <v>826</v>
      </c>
      <c r="D35" s="411">
        <f>'Grades-Nuances'!$D$30</f>
        <v>0</v>
      </c>
    </row>
    <row r="36" spans="1:4" x14ac:dyDescent="0.2">
      <c r="A36" s="269">
        <f t="shared" si="0"/>
        <v>0</v>
      </c>
      <c r="B36" s="270" t="s">
        <v>566</v>
      </c>
      <c r="C36" s="268" t="s">
        <v>827</v>
      </c>
      <c r="D36" s="411">
        <f>'Grades-Nuances'!$E$30</f>
        <v>0</v>
      </c>
    </row>
    <row r="37" spans="1:4" x14ac:dyDescent="0.2">
      <c r="A37" s="269">
        <f t="shared" si="0"/>
        <v>0</v>
      </c>
      <c r="B37" s="270" t="s">
        <v>559</v>
      </c>
      <c r="C37" s="268" t="s">
        <v>828</v>
      </c>
      <c r="D37" s="412">
        <f>'Grades-Nuances'!$F$30</f>
        <v>0</v>
      </c>
    </row>
    <row r="38" spans="1:4" x14ac:dyDescent="0.2">
      <c r="A38" s="269">
        <f t="shared" si="0"/>
        <v>0</v>
      </c>
      <c r="B38" s="270" t="s">
        <v>560</v>
      </c>
      <c r="C38" s="268" t="s">
        <v>829</v>
      </c>
      <c r="D38" s="412">
        <f>'Grades-Nuances'!$G$30</f>
        <v>0</v>
      </c>
    </row>
    <row r="39" spans="1:4" x14ac:dyDescent="0.2">
      <c r="A39" s="269">
        <f t="shared" si="0"/>
        <v>0</v>
      </c>
      <c r="B39" s="270" t="s">
        <v>702</v>
      </c>
      <c r="C39" s="268" t="s">
        <v>830</v>
      </c>
      <c r="D39" s="412">
        <f>'Grades-Nuances'!$H$30</f>
        <v>0</v>
      </c>
    </row>
    <row r="40" spans="1:4" x14ac:dyDescent="0.2">
      <c r="A40" s="269">
        <f t="shared" si="0"/>
        <v>0</v>
      </c>
      <c r="B40" s="270" t="s">
        <v>703</v>
      </c>
      <c r="C40" s="268" t="s">
        <v>831</v>
      </c>
      <c r="D40" s="412">
        <f>'Grades-Nuances'!$I$30</f>
        <v>0</v>
      </c>
    </row>
    <row r="41" spans="1:4" x14ac:dyDescent="0.2">
      <c r="A41" s="269">
        <f t="shared" si="0"/>
        <v>0</v>
      </c>
      <c r="B41" s="270" t="s">
        <v>554</v>
      </c>
      <c r="C41" s="268" t="s">
        <v>832</v>
      </c>
      <c r="D41" s="412">
        <f>'Grades-Nuances'!$J$30</f>
        <v>0</v>
      </c>
    </row>
    <row r="42" spans="1:4" x14ac:dyDescent="0.2">
      <c r="A42" s="269">
        <f t="shared" si="0"/>
        <v>0</v>
      </c>
      <c r="B42" s="270" t="s">
        <v>448</v>
      </c>
      <c r="C42" s="268" t="s">
        <v>899</v>
      </c>
      <c r="D42" s="412">
        <f>'Grades-Nuances'!$L$30</f>
        <v>0</v>
      </c>
    </row>
    <row r="43" spans="1:4" x14ac:dyDescent="0.2">
      <c r="A43" s="269">
        <f t="shared" si="0"/>
        <v>0</v>
      </c>
      <c r="B43" s="270" t="s">
        <v>564</v>
      </c>
      <c r="C43" s="268" t="s">
        <v>833</v>
      </c>
      <c r="D43" s="411">
        <f>'Grades-Nuances'!$B$34</f>
        <v>0</v>
      </c>
    </row>
    <row r="44" spans="1:4" x14ac:dyDescent="0.2">
      <c r="A44" s="269">
        <f t="shared" si="0"/>
        <v>0</v>
      </c>
      <c r="B44" s="270" t="s">
        <v>562</v>
      </c>
      <c r="C44" s="268" t="s">
        <v>834</v>
      </c>
      <c r="D44" s="411">
        <f>'Grades-Nuances'!$C$34</f>
        <v>0</v>
      </c>
    </row>
    <row r="45" spans="1:4" x14ac:dyDescent="0.2">
      <c r="A45" s="269">
        <f t="shared" si="0"/>
        <v>0</v>
      </c>
      <c r="B45" s="270" t="s">
        <v>556</v>
      </c>
      <c r="C45" s="268" t="s">
        <v>835</v>
      </c>
      <c r="D45" s="411">
        <f>'Grades-Nuances'!$D$34</f>
        <v>0</v>
      </c>
    </row>
    <row r="46" spans="1:4" x14ac:dyDescent="0.2">
      <c r="A46" s="269">
        <f t="shared" si="0"/>
        <v>0</v>
      </c>
      <c r="B46" s="270" t="s">
        <v>566</v>
      </c>
      <c r="C46" s="268" t="s">
        <v>836</v>
      </c>
      <c r="D46" s="411">
        <f>'Grades-Nuances'!$E$34</f>
        <v>0</v>
      </c>
    </row>
    <row r="47" spans="1:4" x14ac:dyDescent="0.2">
      <c r="A47" s="269">
        <f t="shared" si="0"/>
        <v>0</v>
      </c>
      <c r="B47" s="270" t="s">
        <v>559</v>
      </c>
      <c r="C47" s="268" t="s">
        <v>837</v>
      </c>
      <c r="D47" s="412">
        <f>'Grades-Nuances'!$F$34</f>
        <v>0</v>
      </c>
    </row>
    <row r="48" spans="1:4" x14ac:dyDescent="0.2">
      <c r="A48" s="269">
        <f t="shared" si="0"/>
        <v>0</v>
      </c>
      <c r="B48" s="270" t="s">
        <v>560</v>
      </c>
      <c r="C48" s="268" t="s">
        <v>838</v>
      </c>
      <c r="D48" s="412">
        <f>'Grades-Nuances'!$G$34</f>
        <v>0</v>
      </c>
    </row>
    <row r="49" spans="1:4" x14ac:dyDescent="0.2">
      <c r="A49" s="269">
        <f t="shared" si="0"/>
        <v>0</v>
      </c>
      <c r="B49" s="270" t="s">
        <v>702</v>
      </c>
      <c r="C49" s="268" t="s">
        <v>839</v>
      </c>
      <c r="D49" s="412">
        <f>'Grades-Nuances'!$H$34</f>
        <v>0</v>
      </c>
    </row>
    <row r="50" spans="1:4" x14ac:dyDescent="0.2">
      <c r="A50" s="269">
        <f t="shared" si="0"/>
        <v>0</v>
      </c>
      <c r="B50" s="270" t="s">
        <v>703</v>
      </c>
      <c r="C50" s="268" t="s">
        <v>840</v>
      </c>
      <c r="D50" s="412">
        <f>'Grades-Nuances'!$I$34</f>
        <v>0</v>
      </c>
    </row>
    <row r="51" spans="1:4" x14ac:dyDescent="0.2">
      <c r="A51" s="269">
        <f t="shared" si="0"/>
        <v>0</v>
      </c>
      <c r="B51" s="270" t="s">
        <v>554</v>
      </c>
      <c r="C51" s="268" t="s">
        <v>841</v>
      </c>
      <c r="D51" s="412">
        <f>'Grades-Nuances'!$J$34</f>
        <v>0</v>
      </c>
    </row>
    <row r="52" spans="1:4" x14ac:dyDescent="0.2">
      <c r="A52" s="269">
        <f t="shared" si="0"/>
        <v>0</v>
      </c>
      <c r="B52" s="270" t="s">
        <v>448</v>
      </c>
      <c r="C52" s="268" t="s">
        <v>900</v>
      </c>
      <c r="D52" s="412">
        <f>'Grades-Nuances'!$L$34</f>
        <v>0</v>
      </c>
    </row>
    <row r="53" spans="1:4" x14ac:dyDescent="0.2">
      <c r="A53" s="269">
        <f t="shared" si="0"/>
        <v>0</v>
      </c>
      <c r="B53" s="270" t="s">
        <v>564</v>
      </c>
      <c r="C53" s="268" t="s">
        <v>842</v>
      </c>
      <c r="D53" s="411">
        <f>'Grades-Nuances'!$B$38</f>
        <v>0</v>
      </c>
    </row>
    <row r="54" spans="1:4" x14ac:dyDescent="0.2">
      <c r="A54" s="269">
        <f t="shared" si="0"/>
        <v>0</v>
      </c>
      <c r="B54" s="270" t="s">
        <v>562</v>
      </c>
      <c r="C54" s="268" t="s">
        <v>843</v>
      </c>
      <c r="D54" s="411">
        <f>'Grades-Nuances'!$C$38</f>
        <v>0</v>
      </c>
    </row>
    <row r="55" spans="1:4" x14ac:dyDescent="0.2">
      <c r="A55" s="269">
        <f t="shared" si="0"/>
        <v>0</v>
      </c>
      <c r="B55" s="270" t="s">
        <v>556</v>
      </c>
      <c r="C55" s="268" t="s">
        <v>844</v>
      </c>
      <c r="D55" s="411">
        <f>'Grades-Nuances'!$D$38</f>
        <v>0</v>
      </c>
    </row>
    <row r="56" spans="1:4" x14ac:dyDescent="0.2">
      <c r="A56" s="269">
        <f t="shared" si="0"/>
        <v>0</v>
      </c>
      <c r="B56" s="270" t="s">
        <v>566</v>
      </c>
      <c r="C56" s="268" t="s">
        <v>845</v>
      </c>
      <c r="D56" s="411">
        <f>'Grades-Nuances'!$E$38</f>
        <v>0</v>
      </c>
    </row>
    <row r="57" spans="1:4" x14ac:dyDescent="0.2">
      <c r="A57" s="269">
        <f t="shared" si="0"/>
        <v>0</v>
      </c>
      <c r="B57" s="270" t="s">
        <v>559</v>
      </c>
      <c r="C57" s="268" t="s">
        <v>846</v>
      </c>
      <c r="D57" s="412">
        <f>'Grades-Nuances'!$F$38</f>
        <v>0</v>
      </c>
    </row>
    <row r="58" spans="1:4" x14ac:dyDescent="0.2">
      <c r="A58" s="269">
        <f t="shared" si="0"/>
        <v>0</v>
      </c>
      <c r="B58" s="270" t="s">
        <v>560</v>
      </c>
      <c r="C58" s="268" t="s">
        <v>847</v>
      </c>
      <c r="D58" s="412">
        <f>'Grades-Nuances'!$G$38</f>
        <v>0</v>
      </c>
    </row>
    <row r="59" spans="1:4" x14ac:dyDescent="0.2">
      <c r="A59" s="269">
        <f t="shared" si="0"/>
        <v>0</v>
      </c>
      <c r="B59" s="270" t="s">
        <v>702</v>
      </c>
      <c r="C59" s="268" t="s">
        <v>848</v>
      </c>
      <c r="D59" s="412">
        <f>'Grades-Nuances'!$H$38</f>
        <v>0</v>
      </c>
    </row>
    <row r="60" spans="1:4" x14ac:dyDescent="0.2">
      <c r="A60" s="269">
        <f t="shared" si="0"/>
        <v>0</v>
      </c>
      <c r="B60" s="270" t="s">
        <v>703</v>
      </c>
      <c r="C60" s="268" t="s">
        <v>849</v>
      </c>
      <c r="D60" s="412">
        <f>'Grades-Nuances'!$I$38</f>
        <v>0</v>
      </c>
    </row>
    <row r="61" spans="1:4" x14ac:dyDescent="0.2">
      <c r="A61" s="269">
        <f t="shared" si="0"/>
        <v>0</v>
      </c>
      <c r="B61" s="270" t="s">
        <v>554</v>
      </c>
      <c r="C61" s="268" t="s">
        <v>850</v>
      </c>
      <c r="D61" s="412">
        <f>'Grades-Nuances'!$J$38</f>
        <v>0</v>
      </c>
    </row>
    <row r="62" spans="1:4" x14ac:dyDescent="0.2">
      <c r="A62" s="269">
        <f t="shared" si="0"/>
        <v>0</v>
      </c>
      <c r="B62" s="270" t="s">
        <v>448</v>
      </c>
      <c r="C62" s="268" t="s">
        <v>901</v>
      </c>
      <c r="D62" s="412">
        <f>'Grades-Nuances'!$L$38</f>
        <v>0</v>
      </c>
    </row>
    <row r="63" spans="1:4" x14ac:dyDescent="0.2">
      <c r="A63" s="269">
        <f t="shared" si="0"/>
        <v>0</v>
      </c>
      <c r="B63" s="270" t="s">
        <v>564</v>
      </c>
      <c r="C63" s="268" t="s">
        <v>851</v>
      </c>
      <c r="D63" s="411">
        <f>'Grades-Nuances'!$B$42</f>
        <v>0</v>
      </c>
    </row>
    <row r="64" spans="1:4" x14ac:dyDescent="0.2">
      <c r="A64" s="269">
        <f t="shared" si="0"/>
        <v>0</v>
      </c>
      <c r="B64" s="270" t="s">
        <v>562</v>
      </c>
      <c r="C64" s="268" t="s">
        <v>852</v>
      </c>
      <c r="D64" s="411">
        <f>'Grades-Nuances'!$C$42</f>
        <v>0</v>
      </c>
    </row>
    <row r="65" spans="1:4" x14ac:dyDescent="0.2">
      <c r="A65" s="269">
        <f t="shared" si="0"/>
        <v>0</v>
      </c>
      <c r="B65" s="270" t="s">
        <v>556</v>
      </c>
      <c r="C65" s="268" t="s">
        <v>853</v>
      </c>
      <c r="D65" s="411">
        <f>'Grades-Nuances'!$D$42</f>
        <v>0</v>
      </c>
    </row>
    <row r="66" spans="1:4" x14ac:dyDescent="0.2">
      <c r="A66" s="269">
        <f t="shared" si="0"/>
        <v>0</v>
      </c>
      <c r="B66" s="270" t="s">
        <v>566</v>
      </c>
      <c r="C66" s="268" t="s">
        <v>854</v>
      </c>
      <c r="D66" s="411">
        <f>'Grades-Nuances'!$E$42</f>
        <v>0</v>
      </c>
    </row>
    <row r="67" spans="1:4" x14ac:dyDescent="0.2">
      <c r="A67" s="269">
        <f t="shared" si="0"/>
        <v>0</v>
      </c>
      <c r="B67" s="270" t="s">
        <v>559</v>
      </c>
      <c r="C67" s="268" t="s">
        <v>855</v>
      </c>
      <c r="D67" s="412">
        <f>'Grades-Nuances'!$F$42</f>
        <v>0</v>
      </c>
    </row>
    <row r="68" spans="1:4" x14ac:dyDescent="0.2">
      <c r="A68" s="269">
        <f t="shared" si="0"/>
        <v>0</v>
      </c>
      <c r="B68" s="270" t="s">
        <v>560</v>
      </c>
      <c r="C68" s="268" t="s">
        <v>856</v>
      </c>
      <c r="D68" s="412">
        <f>'Grades-Nuances'!$G$42</f>
        <v>0</v>
      </c>
    </row>
    <row r="69" spans="1:4" x14ac:dyDescent="0.2">
      <c r="A69" s="269">
        <f t="shared" ref="A69:A112" si="1">A68</f>
        <v>0</v>
      </c>
      <c r="B69" s="270" t="s">
        <v>702</v>
      </c>
      <c r="C69" s="268" t="s">
        <v>857</v>
      </c>
      <c r="D69" s="412">
        <f>'Grades-Nuances'!$H$42</f>
        <v>0</v>
      </c>
    </row>
    <row r="70" spans="1:4" x14ac:dyDescent="0.2">
      <c r="A70" s="269">
        <f t="shared" si="1"/>
        <v>0</v>
      </c>
      <c r="B70" s="270" t="s">
        <v>703</v>
      </c>
      <c r="C70" s="268" t="s">
        <v>858</v>
      </c>
      <c r="D70" s="412">
        <f>'Grades-Nuances'!$I$42</f>
        <v>0</v>
      </c>
    </row>
    <row r="71" spans="1:4" x14ac:dyDescent="0.2">
      <c r="A71" s="269">
        <f t="shared" si="1"/>
        <v>0</v>
      </c>
      <c r="B71" s="270" t="s">
        <v>554</v>
      </c>
      <c r="C71" s="268" t="s">
        <v>859</v>
      </c>
      <c r="D71" s="412">
        <f>'Grades-Nuances'!$J$42</f>
        <v>0</v>
      </c>
    </row>
    <row r="72" spans="1:4" x14ac:dyDescent="0.2">
      <c r="A72" s="269">
        <f t="shared" si="1"/>
        <v>0</v>
      </c>
      <c r="B72" s="270" t="s">
        <v>448</v>
      </c>
      <c r="C72" s="268" t="s">
        <v>902</v>
      </c>
      <c r="D72" s="412">
        <f>'Grades-Nuances'!$L$42</f>
        <v>0</v>
      </c>
    </row>
    <row r="73" spans="1:4" x14ac:dyDescent="0.2">
      <c r="A73" s="269">
        <f t="shared" si="1"/>
        <v>0</v>
      </c>
      <c r="B73" s="270" t="s">
        <v>564</v>
      </c>
      <c r="C73" s="268" t="s">
        <v>860</v>
      </c>
      <c r="D73" s="411">
        <f>'Grades-Nuances'!$B$46</f>
        <v>0</v>
      </c>
    </row>
    <row r="74" spans="1:4" x14ac:dyDescent="0.2">
      <c r="A74" s="269">
        <f t="shared" si="1"/>
        <v>0</v>
      </c>
      <c r="B74" s="270" t="s">
        <v>562</v>
      </c>
      <c r="C74" s="268" t="s">
        <v>861</v>
      </c>
      <c r="D74" s="411">
        <f>'Grades-Nuances'!$C$46</f>
        <v>0</v>
      </c>
    </row>
    <row r="75" spans="1:4" x14ac:dyDescent="0.2">
      <c r="A75" s="269">
        <f t="shared" si="1"/>
        <v>0</v>
      </c>
      <c r="B75" s="270" t="s">
        <v>556</v>
      </c>
      <c r="C75" s="268" t="s">
        <v>862</v>
      </c>
      <c r="D75" s="411">
        <f>'Grades-Nuances'!$D$46</f>
        <v>0</v>
      </c>
    </row>
    <row r="76" spans="1:4" x14ac:dyDescent="0.2">
      <c r="A76" s="269">
        <f t="shared" si="1"/>
        <v>0</v>
      </c>
      <c r="B76" s="270" t="s">
        <v>566</v>
      </c>
      <c r="C76" s="268" t="s">
        <v>863</v>
      </c>
      <c r="D76" s="411">
        <f>'Grades-Nuances'!$E$46</f>
        <v>0</v>
      </c>
    </row>
    <row r="77" spans="1:4" x14ac:dyDescent="0.2">
      <c r="A77" s="269">
        <f t="shared" si="1"/>
        <v>0</v>
      </c>
      <c r="B77" s="270" t="s">
        <v>559</v>
      </c>
      <c r="C77" s="268" t="s">
        <v>864</v>
      </c>
      <c r="D77" s="412">
        <f>'Grades-Nuances'!$F$46</f>
        <v>0</v>
      </c>
    </row>
    <row r="78" spans="1:4" x14ac:dyDescent="0.2">
      <c r="A78" s="269">
        <f t="shared" si="1"/>
        <v>0</v>
      </c>
      <c r="B78" s="270" t="s">
        <v>560</v>
      </c>
      <c r="C78" s="268" t="s">
        <v>865</v>
      </c>
      <c r="D78" s="412">
        <f>'Grades-Nuances'!$G$46</f>
        <v>0</v>
      </c>
    </row>
    <row r="79" spans="1:4" x14ac:dyDescent="0.2">
      <c r="A79" s="269">
        <f t="shared" si="1"/>
        <v>0</v>
      </c>
      <c r="B79" s="270" t="s">
        <v>702</v>
      </c>
      <c r="C79" s="268" t="s">
        <v>866</v>
      </c>
      <c r="D79" s="412">
        <f>'Grades-Nuances'!$H$46</f>
        <v>0</v>
      </c>
    </row>
    <row r="80" spans="1:4" x14ac:dyDescent="0.2">
      <c r="A80" s="269">
        <f t="shared" si="1"/>
        <v>0</v>
      </c>
      <c r="B80" s="270" t="s">
        <v>703</v>
      </c>
      <c r="C80" s="268" t="s">
        <v>867</v>
      </c>
      <c r="D80" s="412">
        <f>'Grades-Nuances'!$I$46</f>
        <v>0</v>
      </c>
    </row>
    <row r="81" spans="1:4" x14ac:dyDescent="0.2">
      <c r="A81" s="269">
        <f t="shared" si="1"/>
        <v>0</v>
      </c>
      <c r="B81" s="270" t="s">
        <v>554</v>
      </c>
      <c r="C81" s="268" t="s">
        <v>868</v>
      </c>
      <c r="D81" s="412">
        <f>'Grades-Nuances'!$J$46</f>
        <v>0</v>
      </c>
    </row>
    <row r="82" spans="1:4" x14ac:dyDescent="0.2">
      <c r="A82" s="269">
        <f t="shared" si="1"/>
        <v>0</v>
      </c>
      <c r="B82" s="270" t="s">
        <v>448</v>
      </c>
      <c r="C82" s="268" t="s">
        <v>903</v>
      </c>
      <c r="D82" s="412">
        <f>'Grades-Nuances'!$L$46</f>
        <v>0</v>
      </c>
    </row>
    <row r="83" spans="1:4" x14ac:dyDescent="0.2">
      <c r="A83" s="269">
        <f t="shared" si="1"/>
        <v>0</v>
      </c>
      <c r="B83" s="270" t="s">
        <v>564</v>
      </c>
      <c r="C83" s="268" t="s">
        <v>869</v>
      </c>
      <c r="D83" s="411">
        <f>'Grades-Nuances'!$B$50</f>
        <v>0</v>
      </c>
    </row>
    <row r="84" spans="1:4" x14ac:dyDescent="0.2">
      <c r="A84" s="269">
        <f t="shared" si="1"/>
        <v>0</v>
      </c>
      <c r="B84" s="270" t="s">
        <v>562</v>
      </c>
      <c r="C84" s="268" t="s">
        <v>870</v>
      </c>
      <c r="D84" s="411">
        <f>'Grades-Nuances'!$C$50</f>
        <v>0</v>
      </c>
    </row>
    <row r="85" spans="1:4" x14ac:dyDescent="0.2">
      <c r="A85" s="269">
        <f t="shared" si="1"/>
        <v>0</v>
      </c>
      <c r="B85" s="270" t="s">
        <v>556</v>
      </c>
      <c r="C85" s="268" t="s">
        <v>871</v>
      </c>
      <c r="D85" s="411">
        <f>'Grades-Nuances'!$D$50</f>
        <v>0</v>
      </c>
    </row>
    <row r="86" spans="1:4" x14ac:dyDescent="0.2">
      <c r="A86" s="269">
        <f t="shared" si="1"/>
        <v>0</v>
      </c>
      <c r="B86" s="270" t="s">
        <v>566</v>
      </c>
      <c r="C86" s="268" t="s">
        <v>872</v>
      </c>
      <c r="D86" s="411">
        <f>'Grades-Nuances'!$E$50</f>
        <v>0</v>
      </c>
    </row>
    <row r="87" spans="1:4" x14ac:dyDescent="0.2">
      <c r="A87" s="269">
        <f t="shared" si="1"/>
        <v>0</v>
      </c>
      <c r="B87" s="270" t="s">
        <v>559</v>
      </c>
      <c r="C87" s="268" t="s">
        <v>873</v>
      </c>
      <c r="D87" s="412">
        <f>'Grades-Nuances'!$F$50</f>
        <v>0</v>
      </c>
    </row>
    <row r="88" spans="1:4" x14ac:dyDescent="0.2">
      <c r="A88" s="269">
        <f t="shared" si="1"/>
        <v>0</v>
      </c>
      <c r="B88" s="270" t="s">
        <v>560</v>
      </c>
      <c r="C88" s="268" t="s">
        <v>874</v>
      </c>
      <c r="D88" s="412">
        <f>'Grades-Nuances'!$G$50</f>
        <v>0</v>
      </c>
    </row>
    <row r="89" spans="1:4" x14ac:dyDescent="0.2">
      <c r="A89" s="269">
        <f t="shared" si="1"/>
        <v>0</v>
      </c>
      <c r="B89" s="270" t="s">
        <v>702</v>
      </c>
      <c r="C89" s="268" t="s">
        <v>875</v>
      </c>
      <c r="D89" s="412">
        <f>'Grades-Nuances'!$H$50</f>
        <v>0</v>
      </c>
    </row>
    <row r="90" spans="1:4" x14ac:dyDescent="0.2">
      <c r="A90" s="269">
        <f t="shared" si="1"/>
        <v>0</v>
      </c>
      <c r="B90" s="270" t="s">
        <v>703</v>
      </c>
      <c r="C90" s="268" t="s">
        <v>876</v>
      </c>
      <c r="D90" s="412">
        <f>'Grades-Nuances'!$I$50</f>
        <v>0</v>
      </c>
    </row>
    <row r="91" spans="1:4" x14ac:dyDescent="0.2">
      <c r="A91" s="269">
        <f t="shared" si="1"/>
        <v>0</v>
      </c>
      <c r="B91" s="270" t="s">
        <v>554</v>
      </c>
      <c r="C91" s="268" t="s">
        <v>877</v>
      </c>
      <c r="D91" s="412">
        <f>'Grades-Nuances'!$J$50</f>
        <v>0</v>
      </c>
    </row>
    <row r="92" spans="1:4" x14ac:dyDescent="0.2">
      <c r="A92" s="269">
        <f t="shared" si="1"/>
        <v>0</v>
      </c>
      <c r="B92" s="270" t="s">
        <v>448</v>
      </c>
      <c r="C92" s="268" t="s">
        <v>904</v>
      </c>
      <c r="D92" s="412">
        <f>'Grades-Nuances'!$L$50</f>
        <v>0</v>
      </c>
    </row>
    <row r="93" spans="1:4" x14ac:dyDescent="0.2">
      <c r="A93" s="269">
        <f t="shared" si="1"/>
        <v>0</v>
      </c>
      <c r="B93" s="270" t="s">
        <v>564</v>
      </c>
      <c r="C93" s="268" t="s">
        <v>878</v>
      </c>
      <c r="D93" s="411">
        <f>'Grades-Nuances'!$B$54</f>
        <v>0</v>
      </c>
    </row>
    <row r="94" spans="1:4" x14ac:dyDescent="0.2">
      <c r="A94" s="269">
        <f t="shared" si="1"/>
        <v>0</v>
      </c>
      <c r="B94" s="270" t="s">
        <v>562</v>
      </c>
      <c r="C94" s="268" t="s">
        <v>879</v>
      </c>
      <c r="D94" s="411">
        <f>'Grades-Nuances'!$C$54</f>
        <v>0</v>
      </c>
    </row>
    <row r="95" spans="1:4" x14ac:dyDescent="0.2">
      <c r="A95" s="269">
        <f t="shared" si="1"/>
        <v>0</v>
      </c>
      <c r="B95" s="270" t="s">
        <v>556</v>
      </c>
      <c r="C95" s="268" t="s">
        <v>880</v>
      </c>
      <c r="D95" s="411">
        <f>'Grades-Nuances'!$D$54</f>
        <v>0</v>
      </c>
    </row>
    <row r="96" spans="1:4" x14ac:dyDescent="0.2">
      <c r="A96" s="269">
        <f t="shared" si="1"/>
        <v>0</v>
      </c>
      <c r="B96" s="270" t="s">
        <v>566</v>
      </c>
      <c r="C96" s="268" t="s">
        <v>881</v>
      </c>
      <c r="D96" s="411">
        <f>'Grades-Nuances'!$E$54</f>
        <v>0</v>
      </c>
    </row>
    <row r="97" spans="1:4" x14ac:dyDescent="0.2">
      <c r="A97" s="269">
        <f t="shared" si="1"/>
        <v>0</v>
      </c>
      <c r="B97" s="270" t="s">
        <v>559</v>
      </c>
      <c r="C97" s="268" t="s">
        <v>882</v>
      </c>
      <c r="D97" s="412">
        <f>'Grades-Nuances'!$F$54</f>
        <v>0</v>
      </c>
    </row>
    <row r="98" spans="1:4" x14ac:dyDescent="0.2">
      <c r="A98" s="269">
        <f t="shared" si="1"/>
        <v>0</v>
      </c>
      <c r="B98" s="270" t="s">
        <v>560</v>
      </c>
      <c r="C98" s="268" t="s">
        <v>883</v>
      </c>
      <c r="D98" s="412">
        <f>'Grades-Nuances'!$G$54</f>
        <v>0</v>
      </c>
    </row>
    <row r="99" spans="1:4" x14ac:dyDescent="0.2">
      <c r="A99" s="269">
        <f t="shared" si="1"/>
        <v>0</v>
      </c>
      <c r="B99" s="270" t="s">
        <v>702</v>
      </c>
      <c r="C99" s="268" t="s">
        <v>884</v>
      </c>
      <c r="D99" s="412">
        <f>'Grades-Nuances'!$H$54</f>
        <v>0</v>
      </c>
    </row>
    <row r="100" spans="1:4" x14ac:dyDescent="0.2">
      <c r="A100" s="269">
        <f t="shared" si="1"/>
        <v>0</v>
      </c>
      <c r="B100" s="270" t="s">
        <v>703</v>
      </c>
      <c r="C100" s="268" t="s">
        <v>885</v>
      </c>
      <c r="D100" s="412">
        <f>'Grades-Nuances'!$I$54</f>
        <v>0</v>
      </c>
    </row>
    <row r="101" spans="1:4" x14ac:dyDescent="0.2">
      <c r="A101" s="269">
        <f t="shared" si="1"/>
        <v>0</v>
      </c>
      <c r="B101" s="270" t="s">
        <v>554</v>
      </c>
      <c r="C101" s="268" t="s">
        <v>886</v>
      </c>
      <c r="D101" s="412">
        <f>'Grades-Nuances'!$J$54</f>
        <v>0</v>
      </c>
    </row>
    <row r="102" spans="1:4" x14ac:dyDescent="0.2">
      <c r="A102" s="269">
        <f t="shared" si="1"/>
        <v>0</v>
      </c>
      <c r="B102" s="270" t="s">
        <v>448</v>
      </c>
      <c r="C102" s="268" t="s">
        <v>905</v>
      </c>
      <c r="D102" s="412">
        <f>'Grades-Nuances'!$L$54</f>
        <v>0</v>
      </c>
    </row>
    <row r="103" spans="1:4" x14ac:dyDescent="0.2">
      <c r="A103" s="269">
        <f t="shared" si="1"/>
        <v>0</v>
      </c>
      <c r="B103" s="270" t="s">
        <v>564</v>
      </c>
      <c r="C103" s="268" t="s">
        <v>887</v>
      </c>
      <c r="D103" s="411">
        <f>'Grades-Nuances'!$B$58</f>
        <v>0</v>
      </c>
    </row>
    <row r="104" spans="1:4" x14ac:dyDescent="0.2">
      <c r="A104" s="269">
        <f t="shared" si="1"/>
        <v>0</v>
      </c>
      <c r="B104" s="270" t="s">
        <v>562</v>
      </c>
      <c r="C104" s="268" t="s">
        <v>888</v>
      </c>
      <c r="D104" s="411">
        <f>'Grades-Nuances'!$C$58</f>
        <v>0</v>
      </c>
    </row>
    <row r="105" spans="1:4" x14ac:dyDescent="0.2">
      <c r="A105" s="269">
        <f t="shared" si="1"/>
        <v>0</v>
      </c>
      <c r="B105" s="270" t="s">
        <v>556</v>
      </c>
      <c r="C105" s="268" t="s">
        <v>889</v>
      </c>
      <c r="D105" s="411">
        <f>'Grades-Nuances'!$D$58</f>
        <v>0</v>
      </c>
    </row>
    <row r="106" spans="1:4" x14ac:dyDescent="0.2">
      <c r="A106" s="269">
        <f t="shared" si="1"/>
        <v>0</v>
      </c>
      <c r="B106" s="270" t="s">
        <v>566</v>
      </c>
      <c r="C106" s="268" t="s">
        <v>890</v>
      </c>
      <c r="D106" s="411">
        <f>'Grades-Nuances'!$E$58</f>
        <v>0</v>
      </c>
    </row>
    <row r="107" spans="1:4" x14ac:dyDescent="0.2">
      <c r="A107" s="269">
        <f t="shared" si="1"/>
        <v>0</v>
      </c>
      <c r="B107" s="270" t="s">
        <v>559</v>
      </c>
      <c r="C107" s="268" t="s">
        <v>891</v>
      </c>
      <c r="D107" s="412">
        <f>'Grades-Nuances'!$F$58</f>
        <v>0</v>
      </c>
    </row>
    <row r="108" spans="1:4" x14ac:dyDescent="0.2">
      <c r="A108" s="269">
        <f t="shared" si="1"/>
        <v>0</v>
      </c>
      <c r="B108" s="270" t="s">
        <v>560</v>
      </c>
      <c r="C108" s="268" t="s">
        <v>892</v>
      </c>
      <c r="D108" s="412">
        <f>'Grades-Nuances'!$G$58</f>
        <v>0</v>
      </c>
    </row>
    <row r="109" spans="1:4" x14ac:dyDescent="0.2">
      <c r="A109" s="269">
        <f t="shared" si="1"/>
        <v>0</v>
      </c>
      <c r="B109" s="270" t="s">
        <v>702</v>
      </c>
      <c r="C109" s="268" t="s">
        <v>893</v>
      </c>
      <c r="D109" s="412">
        <f>'Grades-Nuances'!$H$58</f>
        <v>0</v>
      </c>
    </row>
    <row r="110" spans="1:4" x14ac:dyDescent="0.2">
      <c r="A110" s="269">
        <f t="shared" si="1"/>
        <v>0</v>
      </c>
      <c r="B110" s="270" t="s">
        <v>703</v>
      </c>
      <c r="C110" s="268" t="s">
        <v>894</v>
      </c>
      <c r="D110" s="412">
        <f>'Grades-Nuances'!$I$58</f>
        <v>0</v>
      </c>
    </row>
    <row r="111" spans="1:4" x14ac:dyDescent="0.2">
      <c r="A111" s="269">
        <f t="shared" si="1"/>
        <v>0</v>
      </c>
      <c r="B111" s="270" t="s">
        <v>554</v>
      </c>
      <c r="C111" s="268" t="s">
        <v>895</v>
      </c>
      <c r="D111" s="412">
        <f>'Grades-Nuances'!$J$58</f>
        <v>0</v>
      </c>
    </row>
    <row r="112" spans="1:4" x14ac:dyDescent="0.2">
      <c r="A112" s="269">
        <f t="shared" si="1"/>
        <v>0</v>
      </c>
      <c r="B112" s="270" t="s">
        <v>448</v>
      </c>
      <c r="C112" s="268" t="s">
        <v>906</v>
      </c>
      <c r="D112" s="412">
        <f>'Grades-Nuances'!$L$58</f>
        <v>0</v>
      </c>
    </row>
  </sheetData>
  <sheetProtection algorithmName="SHA-512" hashValue="KzZ83C1TWopFan6eXywtoxtrGkLn29q1ARM1Z+x/27JM2P/HMUaxb9rKRSh56bGUlAwT9qyER6MnSzMmTAOeXA==" saltValue="rf++xIa5cSrROowXC8Ukkw==" spinCount="100000" sheet="1" objects="1" scenarios="1" selectLockedCells="1"/>
  <phoneticPr fontId="4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4">
    <tabColor rgb="FF00B0F0"/>
    <pageSetUpPr fitToPage="1"/>
  </sheetPr>
  <dimension ref="A1:U396"/>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9" width="8.42578125" style="9" customWidth="1"/>
    <col min="20" max="16384" width="9.140625" style="9"/>
  </cols>
  <sheetData>
    <row r="1" spans="1:21" x14ac:dyDescent="0.25">
      <c r="O1" s="9" t="s">
        <v>457</v>
      </c>
      <c r="P1" s="9" t="s">
        <v>457</v>
      </c>
    </row>
    <row r="2" spans="1:21" x14ac:dyDescent="0.25">
      <c r="B2" s="11" t="s">
        <v>65</v>
      </c>
      <c r="C2" s="11"/>
      <c r="O2" s="10" t="s">
        <v>91</v>
      </c>
      <c r="P2" s="10" t="s">
        <v>107</v>
      </c>
    </row>
    <row r="3" spans="1:21" x14ac:dyDescent="0.25">
      <c r="B3" s="12"/>
      <c r="C3" s="12"/>
      <c r="O3" s="2"/>
      <c r="P3" s="2"/>
    </row>
    <row r="4" spans="1:21" s="2" customFormat="1" x14ac:dyDescent="0.25">
      <c r="A4" s="4"/>
      <c r="B4" s="434" t="str">
        <f>Info!B4</f>
        <v>IMPORTERS' QUESTIONNAIRE</v>
      </c>
      <c r="C4" s="435"/>
      <c r="D4" s="435"/>
      <c r="E4" s="435"/>
      <c r="F4" s="435"/>
      <c r="G4" s="435"/>
      <c r="H4" s="435"/>
      <c r="I4" s="435"/>
      <c r="J4" s="435"/>
      <c r="K4" s="435"/>
      <c r="L4" s="436"/>
      <c r="M4" s="5"/>
      <c r="N4" s="5"/>
      <c r="O4" s="18"/>
      <c r="P4" s="18"/>
    </row>
    <row r="5" spans="1:21" s="2" customFormat="1" x14ac:dyDescent="0.25">
      <c r="A5" s="4"/>
      <c r="B5" s="596" t="str">
        <f>Info!B5</f>
        <v>NQ-2026-004</v>
      </c>
      <c r="C5" s="597"/>
      <c r="D5" s="597"/>
      <c r="E5" s="597"/>
      <c r="F5" s="597"/>
      <c r="G5" s="597"/>
      <c r="H5" s="597"/>
      <c r="I5" s="597"/>
      <c r="J5" s="597"/>
      <c r="K5" s="597"/>
      <c r="L5" s="598"/>
      <c r="M5" s="5"/>
      <c r="N5" s="5"/>
      <c r="O5" s="18"/>
      <c r="P5" s="18"/>
    </row>
    <row r="6" spans="1:21"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21" s="6" customFormat="1" x14ac:dyDescent="0.25">
      <c r="A7" s="4"/>
      <c r="B7" s="127"/>
      <c r="C7" s="128"/>
      <c r="D7" s="128"/>
      <c r="E7" s="128"/>
      <c r="F7" s="128"/>
      <c r="G7" s="128"/>
      <c r="H7" s="128"/>
      <c r="I7" s="128"/>
      <c r="J7" s="128"/>
      <c r="K7" s="128"/>
      <c r="L7" s="129"/>
      <c r="M7" s="18"/>
      <c r="N7" s="18"/>
      <c r="O7" s="19"/>
    </row>
    <row r="8" spans="1:21" s="6" customFormat="1" x14ac:dyDescent="0.25">
      <c r="A8" s="4"/>
      <c r="B8" s="599" t="str">
        <f>IF(Intro!$G$21="English",O8,P8)</f>
        <v>The following questions refer to the goods as defined in the product description on the Intro tab.</v>
      </c>
      <c r="C8" s="600"/>
      <c r="D8" s="600"/>
      <c r="E8" s="600"/>
      <c r="F8" s="600"/>
      <c r="G8" s="600"/>
      <c r="H8" s="600"/>
      <c r="I8" s="600"/>
      <c r="J8" s="600"/>
      <c r="K8" s="600"/>
      <c r="L8" s="601"/>
      <c r="M8" s="18"/>
      <c r="N8" s="18"/>
      <c r="O8" s="14" t="str">
        <f>"The following questions refer to the goods as defined in the product description on the Intro tab."</f>
        <v>The following questions refer to the goods as defined in the product description on the Intro tab.</v>
      </c>
      <c r="P8" s="14" t="str">
        <f>"Les marchandises dans les questions suivantes font référence aux marchandises comme définies dans la description du produit de l'onglet Intro."</f>
        <v>Les marchandises dans les questions suivantes font référence aux marchandises comme définies dans la description du produit de l'onglet Intro.</v>
      </c>
    </row>
    <row r="9" spans="1:21" s="6" customFormat="1" x14ac:dyDescent="0.25">
      <c r="A9" s="4"/>
      <c r="B9" s="599" t="str">
        <f>IF(Intro!$G$21="English",O9,P9)</f>
        <v xml:space="preserve">Product information and a glossary of terms can be found in the Info tab.
</v>
      </c>
      <c r="C9" s="600"/>
      <c r="D9" s="600"/>
      <c r="E9" s="600"/>
      <c r="F9" s="600"/>
      <c r="G9" s="600"/>
      <c r="H9" s="600"/>
      <c r="I9" s="600"/>
      <c r="J9" s="600"/>
      <c r="K9" s="600"/>
      <c r="L9" s="601"/>
      <c r="M9" s="18"/>
      <c r="N9" s="18"/>
      <c r="O9" s="14" t="s">
        <v>117</v>
      </c>
      <c r="P9" s="6" t="s">
        <v>118</v>
      </c>
    </row>
    <row r="10" spans="1:21" s="6" customFormat="1" x14ac:dyDescent="0.25">
      <c r="A10" s="4"/>
      <c r="B10" s="602" t="str">
        <f>IF(Intro!$G$21="English",O10,P10)</f>
        <v xml:space="preserve">Use the AddPub tab if more space is needed.
</v>
      </c>
      <c r="C10" s="603"/>
      <c r="D10" s="603"/>
      <c r="E10" s="603"/>
      <c r="F10" s="603"/>
      <c r="G10" s="603"/>
      <c r="H10" s="603"/>
      <c r="I10" s="603"/>
      <c r="J10" s="603"/>
      <c r="K10" s="603"/>
      <c r="L10" s="604"/>
      <c r="M10" s="18"/>
      <c r="N10" s="18"/>
      <c r="O10" s="14" t="s">
        <v>119</v>
      </c>
      <c r="P10" s="14" t="s">
        <v>120</v>
      </c>
    </row>
    <row r="11" spans="1:21" s="6" customFormat="1" x14ac:dyDescent="0.25">
      <c r="A11" s="4"/>
      <c r="B11" s="13"/>
      <c r="C11" s="13"/>
      <c r="D11" s="3"/>
      <c r="E11" s="3"/>
      <c r="F11" s="3"/>
      <c r="G11" s="3"/>
      <c r="H11" s="3"/>
      <c r="I11" s="3"/>
      <c r="J11" s="3"/>
      <c r="K11" s="3"/>
      <c r="L11" s="3"/>
      <c r="O11" s="14"/>
      <c r="P11" s="14"/>
    </row>
    <row r="12" spans="1:21" x14ac:dyDescent="0.25">
      <c r="B12" s="431" t="str">
        <f>IF(Intro!$G$21="English",O12,P12)</f>
        <v>GENERAL FIRM INFORMATION</v>
      </c>
      <c r="C12" s="432"/>
      <c r="D12" s="432"/>
      <c r="E12" s="432"/>
      <c r="F12" s="432"/>
      <c r="G12" s="432"/>
      <c r="H12" s="432"/>
      <c r="I12" s="432"/>
      <c r="J12" s="432"/>
      <c r="K12" s="432"/>
      <c r="L12" s="433"/>
      <c r="M12" s="36"/>
      <c r="O12" s="92" t="s">
        <v>302</v>
      </c>
      <c r="P12" s="92" t="s">
        <v>303</v>
      </c>
    </row>
    <row r="13" spans="1:21" x14ac:dyDescent="0.25">
      <c r="B13" s="566" t="s">
        <v>12</v>
      </c>
      <c r="C13" s="567"/>
      <c r="D13" s="567"/>
      <c r="E13" s="567"/>
      <c r="F13" s="567"/>
      <c r="G13" s="567"/>
      <c r="H13" s="567"/>
      <c r="I13" s="567"/>
      <c r="J13" s="567"/>
      <c r="K13" s="567"/>
      <c r="L13" s="568"/>
      <c r="M13" s="9"/>
    </row>
    <row r="14" spans="1:21" s="36" customFormat="1" x14ac:dyDescent="0.25">
      <c r="A14" s="45"/>
      <c r="B14" s="49"/>
      <c r="C14" s="80"/>
      <c r="D14" s="80"/>
      <c r="E14" s="80"/>
      <c r="F14" s="80"/>
      <c r="G14" s="80"/>
      <c r="H14" s="80"/>
      <c r="I14" s="80"/>
      <c r="J14" s="80"/>
      <c r="K14" s="80"/>
      <c r="L14" s="50"/>
      <c r="Q14" s="9"/>
      <c r="R14" s="9"/>
      <c r="S14" s="9"/>
      <c r="T14" s="9"/>
      <c r="U14" s="9"/>
    </row>
    <row r="15" spans="1:21" s="36" customFormat="1" x14ac:dyDescent="0.25">
      <c r="A15" s="45"/>
      <c r="B15" s="590" t="str">
        <f>IF(Intro!$G$21="English",O15,P15)</f>
        <v>Select your firm's primary activity with respect to the goods between January 1, 2023 and March 31, 2026 (select only one response):</v>
      </c>
      <c r="C15" s="490"/>
      <c r="D15" s="490"/>
      <c r="E15" s="490"/>
      <c r="F15" s="490"/>
      <c r="G15" s="490"/>
      <c r="H15" s="490"/>
      <c r="I15" s="490"/>
      <c r="J15" s="490"/>
      <c r="K15" s="490"/>
      <c r="L15" s="491"/>
      <c r="O15" s="36" t="str">
        <f>"Select your firm's primary activity with respect to the goods between January 1, "&amp;Variables!B6&amp;" and "&amp;Variables!B7&amp;", "&amp;Variables!B8&amp;" (select only one response):"</f>
        <v>Select your firm's primary activity with respect to the goods between January 1, 2023 and March 31, 2026 (select only one response):</v>
      </c>
      <c r="P15" s="36" t="str">
        <f>"Sélectionnez l'activité principale de votre entreprise concernant les marchandises entre le 1er janvier "&amp;Variables!C6&amp;" et le "&amp;Variables!C7&amp;" "&amp;Variables!C8&amp;" (sélectionnez une seule réponse) :"</f>
        <v>Sélectionnez l'activité principale de votre entreprise concernant les marchandises entre le 1er janvier 2023 et le 31 mars 2026 (sélectionnez une seule réponse) :</v>
      </c>
      <c r="Q15" s="9"/>
      <c r="R15" s="9"/>
      <c r="S15" s="9"/>
      <c r="T15" s="9"/>
      <c r="U15" s="9"/>
    </row>
    <row r="16" spans="1:21" s="36" customFormat="1" ht="14.1" customHeight="1" x14ac:dyDescent="0.25">
      <c r="A16" s="45"/>
      <c r="B16" s="69"/>
      <c r="C16" s="38"/>
      <c r="D16" s="38"/>
      <c r="E16" s="38"/>
      <c r="F16" s="38"/>
      <c r="G16" s="38"/>
      <c r="H16" s="38"/>
      <c r="I16" s="38"/>
      <c r="J16" s="38"/>
      <c r="K16" s="38"/>
      <c r="L16" s="54"/>
      <c r="P16" s="203"/>
      <c r="R16" s="9"/>
      <c r="S16" s="9"/>
      <c r="T16" s="9"/>
      <c r="U16" s="9"/>
    </row>
    <row r="17" spans="1:21" s="36" customFormat="1" ht="14.1" customHeight="1" x14ac:dyDescent="0.25">
      <c r="A17" s="45"/>
      <c r="B17" s="574" t="str">
        <f>IF(Intro!$G$21="English",O17,P17)</f>
        <v>Your firm sold the goods, without modification, directly to members of the public (i.e. your firm is a retailer).</v>
      </c>
      <c r="C17" s="575"/>
      <c r="D17" s="575"/>
      <c r="E17" s="575"/>
      <c r="F17" s="575"/>
      <c r="G17" s="575"/>
      <c r="H17" s="575"/>
      <c r="I17" s="575"/>
      <c r="J17" s="576"/>
      <c r="K17" s="493"/>
      <c r="L17" s="54"/>
      <c r="O17" s="203" t="s">
        <v>501</v>
      </c>
      <c r="P17" s="203" t="s">
        <v>502</v>
      </c>
      <c r="R17" s="9"/>
      <c r="S17" s="9"/>
      <c r="T17" s="9"/>
      <c r="U17" s="9"/>
    </row>
    <row r="18" spans="1:21" s="36" customFormat="1" x14ac:dyDescent="0.25">
      <c r="A18" s="45"/>
      <c r="B18" s="577"/>
      <c r="C18" s="578"/>
      <c r="D18" s="578"/>
      <c r="E18" s="578"/>
      <c r="F18" s="578"/>
      <c r="G18" s="578"/>
      <c r="H18" s="578"/>
      <c r="I18" s="578"/>
      <c r="J18" s="579"/>
      <c r="K18" s="494"/>
      <c r="L18" s="54"/>
      <c r="O18" s="203"/>
      <c r="P18" s="203"/>
      <c r="R18" s="9"/>
      <c r="S18" s="9"/>
      <c r="T18" s="9"/>
      <c r="U18" s="9"/>
    </row>
    <row r="19" spans="1:21" s="36" customFormat="1" ht="14.1" customHeight="1" x14ac:dyDescent="0.25">
      <c r="A19" s="45"/>
      <c r="B19" s="574" t="str">
        <f>IF(Intro!$G$21="English",O19,P19)</f>
        <v>Your firm sold the goods, without modification, to other businesses (i.e. your firm is a distributor of the goods).</v>
      </c>
      <c r="C19" s="575"/>
      <c r="D19" s="575"/>
      <c r="E19" s="575"/>
      <c r="F19" s="575"/>
      <c r="G19" s="575"/>
      <c r="H19" s="575"/>
      <c r="I19" s="575"/>
      <c r="J19" s="576"/>
      <c r="K19" s="493"/>
      <c r="L19" s="54"/>
      <c r="O19" s="203" t="s">
        <v>503</v>
      </c>
      <c r="P19" s="203" t="s">
        <v>504</v>
      </c>
      <c r="R19" s="9"/>
      <c r="S19" s="9"/>
      <c r="T19" s="9"/>
      <c r="U19" s="9"/>
    </row>
    <row r="20" spans="1:21" s="36" customFormat="1" x14ac:dyDescent="0.25">
      <c r="A20" s="45"/>
      <c r="B20" s="577"/>
      <c r="C20" s="578"/>
      <c r="D20" s="578"/>
      <c r="E20" s="578"/>
      <c r="F20" s="578"/>
      <c r="G20" s="578"/>
      <c r="H20" s="578"/>
      <c r="I20" s="578"/>
      <c r="J20" s="579"/>
      <c r="K20" s="494"/>
      <c r="L20" s="54"/>
      <c r="O20" s="203"/>
      <c r="P20" s="203"/>
      <c r="R20" s="9"/>
      <c r="S20" s="9"/>
      <c r="T20" s="9"/>
      <c r="U20" s="9"/>
    </row>
    <row r="21" spans="1:21" ht="14.1" customHeight="1" x14ac:dyDescent="0.25">
      <c r="B21" s="574" t="str">
        <f>IF(Intro!$G$21="English",O21,P21)</f>
        <v>Your firm used the goods in the production of a different product which your firm then sold (i.e. your firm is an end user of the goods).</v>
      </c>
      <c r="C21" s="575"/>
      <c r="D21" s="575"/>
      <c r="E21" s="575"/>
      <c r="F21" s="575"/>
      <c r="G21" s="575"/>
      <c r="H21" s="575"/>
      <c r="I21" s="575"/>
      <c r="J21" s="576"/>
      <c r="K21" s="493"/>
      <c r="L21" s="54"/>
      <c r="M21" s="9"/>
      <c r="O21" s="203" t="s">
        <v>505</v>
      </c>
      <c r="P21" s="203" t="s">
        <v>506</v>
      </c>
    </row>
    <row r="22" spans="1:21" ht="14.1" customHeight="1" x14ac:dyDescent="0.25">
      <c r="B22" s="577"/>
      <c r="C22" s="578"/>
      <c r="D22" s="578"/>
      <c r="E22" s="578"/>
      <c r="F22" s="578"/>
      <c r="G22" s="578"/>
      <c r="H22" s="578"/>
      <c r="I22" s="578"/>
      <c r="J22" s="579"/>
      <c r="K22" s="494"/>
      <c r="L22" s="54"/>
      <c r="M22" s="9"/>
      <c r="O22" s="203"/>
      <c r="P22" s="203"/>
    </row>
    <row r="23" spans="1:21" ht="14.1" customHeight="1" x14ac:dyDescent="0.25">
      <c r="B23" s="591" t="str">
        <f>IF(Intro!$G$21="English",O23,P23)</f>
        <v>Your firm used the goods for its own purposes and the goods were not sold in any capacity (i.e. your firm is an end user of the goods).</v>
      </c>
      <c r="C23" s="592"/>
      <c r="D23" s="592"/>
      <c r="E23" s="592"/>
      <c r="F23" s="592"/>
      <c r="G23" s="592"/>
      <c r="H23" s="592"/>
      <c r="I23" s="592"/>
      <c r="J23" s="592"/>
      <c r="K23" s="493"/>
      <c r="L23" s="54"/>
      <c r="M23" s="9"/>
      <c r="O23" s="203" t="s">
        <v>507</v>
      </c>
      <c r="P23" s="203" t="s">
        <v>508</v>
      </c>
    </row>
    <row r="24" spans="1:21" ht="14.1" customHeight="1" x14ac:dyDescent="0.25">
      <c r="B24" s="591"/>
      <c r="C24" s="592"/>
      <c r="D24" s="592"/>
      <c r="E24" s="592"/>
      <c r="F24" s="592"/>
      <c r="G24" s="592"/>
      <c r="H24" s="592"/>
      <c r="I24" s="592"/>
      <c r="J24" s="592"/>
      <c r="K24" s="494"/>
      <c r="L24" s="54"/>
      <c r="M24" s="9"/>
      <c r="O24" s="203"/>
      <c r="P24" s="203"/>
    </row>
    <row r="25" spans="1:21" s="36" customFormat="1" x14ac:dyDescent="0.25">
      <c r="A25" s="45"/>
      <c r="B25" s="46"/>
      <c r="C25" s="47"/>
      <c r="D25" s="47"/>
      <c r="E25" s="47"/>
      <c r="F25" s="47"/>
      <c r="G25" s="47"/>
      <c r="H25" s="47"/>
      <c r="I25" s="47"/>
      <c r="J25" s="47"/>
      <c r="K25" s="47"/>
      <c r="L25" s="48"/>
      <c r="N25" s="9"/>
      <c r="O25" s="9"/>
      <c r="P25" s="9"/>
      <c r="T25" s="9"/>
      <c r="U25" s="9"/>
    </row>
    <row r="26" spans="1:21" x14ac:dyDescent="0.25">
      <c r="B26" s="558" t="s">
        <v>15</v>
      </c>
      <c r="C26" s="559"/>
      <c r="D26" s="559"/>
      <c r="E26" s="559"/>
      <c r="F26" s="559"/>
      <c r="G26" s="559"/>
      <c r="H26" s="559"/>
      <c r="I26" s="559"/>
      <c r="J26" s="559"/>
      <c r="K26" s="559"/>
      <c r="L26" s="560"/>
      <c r="M26" s="9"/>
      <c r="P26" s="36"/>
    </row>
    <row r="27" spans="1:21" x14ac:dyDescent="0.25">
      <c r="B27" s="15"/>
      <c r="C27" s="33"/>
      <c r="D27" s="34"/>
      <c r="E27" s="34"/>
      <c r="F27" s="34"/>
      <c r="G27" s="34"/>
      <c r="H27" s="34"/>
      <c r="I27" s="34"/>
      <c r="J27" s="34"/>
      <c r="K27" s="34"/>
      <c r="L27" s="16"/>
      <c r="M27" s="9"/>
    </row>
    <row r="28" spans="1:21" x14ac:dyDescent="0.25">
      <c r="B28" s="457" t="str">
        <f>IF(Intro!$G$21="English",O28,P28)</f>
        <v>Provide a brief history of your firm, with particular emphasis on activities regarding the goods.</v>
      </c>
      <c r="C28" s="458"/>
      <c r="D28" s="458"/>
      <c r="E28" s="458"/>
      <c r="F28" s="458"/>
      <c r="G28" s="458"/>
      <c r="H28" s="458"/>
      <c r="I28" s="458"/>
      <c r="J28" s="458"/>
      <c r="K28" s="458"/>
      <c r="L28" s="459"/>
      <c r="M28" s="9"/>
      <c r="O28" s="17" t="s">
        <v>72</v>
      </c>
      <c r="P28" s="9" t="s">
        <v>73</v>
      </c>
    </row>
    <row r="29" spans="1:21" s="36" customFormat="1" x14ac:dyDescent="0.25">
      <c r="A29" s="45"/>
      <c r="B29" s="49"/>
      <c r="C29" s="80"/>
      <c r="D29" s="80"/>
      <c r="E29" s="80"/>
      <c r="F29" s="80"/>
      <c r="G29" s="80"/>
      <c r="H29" s="80"/>
      <c r="I29" s="80"/>
      <c r="J29" s="80"/>
      <c r="K29" s="80"/>
      <c r="L29" s="50"/>
      <c r="O29" s="9"/>
      <c r="P29" s="9"/>
      <c r="Q29" s="9"/>
      <c r="R29" s="9"/>
      <c r="S29" s="9"/>
      <c r="T29" s="9"/>
      <c r="U29" s="9"/>
    </row>
    <row r="30" spans="1:21" s="10" customFormat="1" x14ac:dyDescent="0.25">
      <c r="A30" s="7"/>
      <c r="B30" s="571"/>
      <c r="C30" s="572"/>
      <c r="D30" s="572"/>
      <c r="E30" s="572"/>
      <c r="F30" s="572"/>
      <c r="G30" s="572"/>
      <c r="H30" s="572"/>
      <c r="I30" s="572"/>
      <c r="J30" s="572"/>
      <c r="K30" s="572"/>
      <c r="L30" s="573"/>
      <c r="M30" s="36"/>
      <c r="Q30" s="9"/>
    </row>
    <row r="31" spans="1:21" s="10" customFormat="1" x14ac:dyDescent="0.25">
      <c r="A31" s="7"/>
      <c r="B31" s="571"/>
      <c r="C31" s="572"/>
      <c r="D31" s="572"/>
      <c r="E31" s="572"/>
      <c r="F31" s="572"/>
      <c r="G31" s="572"/>
      <c r="H31" s="572"/>
      <c r="I31" s="572"/>
      <c r="J31" s="572"/>
      <c r="K31" s="572"/>
      <c r="L31" s="573"/>
      <c r="M31" s="36"/>
      <c r="Q31" s="9"/>
    </row>
    <row r="32" spans="1:21" s="10" customFormat="1" x14ac:dyDescent="0.25">
      <c r="A32" s="7"/>
      <c r="B32" s="571"/>
      <c r="C32" s="572"/>
      <c r="D32" s="572"/>
      <c r="E32" s="572"/>
      <c r="F32" s="572"/>
      <c r="G32" s="572"/>
      <c r="H32" s="572"/>
      <c r="I32" s="572"/>
      <c r="J32" s="572"/>
      <c r="K32" s="572"/>
      <c r="L32" s="573"/>
      <c r="M32" s="36"/>
      <c r="Q32" s="9"/>
    </row>
    <row r="33" spans="1:21" s="10" customFormat="1" x14ac:dyDescent="0.25">
      <c r="A33" s="7"/>
      <c r="B33" s="571"/>
      <c r="C33" s="572"/>
      <c r="D33" s="572"/>
      <c r="E33" s="572"/>
      <c r="F33" s="572"/>
      <c r="G33" s="572"/>
      <c r="H33" s="572"/>
      <c r="I33" s="572"/>
      <c r="J33" s="572"/>
      <c r="K33" s="572"/>
      <c r="L33" s="573"/>
      <c r="M33" s="36"/>
      <c r="Q33" s="9"/>
    </row>
    <row r="34" spans="1:21" s="10" customFormat="1" x14ac:dyDescent="0.25">
      <c r="A34" s="7"/>
      <c r="B34" s="571"/>
      <c r="C34" s="572"/>
      <c r="D34" s="572"/>
      <c r="E34" s="572"/>
      <c r="F34" s="572"/>
      <c r="G34" s="572"/>
      <c r="H34" s="572"/>
      <c r="I34" s="572"/>
      <c r="J34" s="572"/>
      <c r="K34" s="572"/>
      <c r="L34" s="573"/>
      <c r="M34" s="36"/>
      <c r="Q34" s="9"/>
    </row>
    <row r="35" spans="1:21" s="10" customFormat="1" x14ac:dyDescent="0.25">
      <c r="A35" s="7"/>
      <c r="B35" s="571"/>
      <c r="C35" s="572"/>
      <c r="D35" s="572"/>
      <c r="E35" s="572"/>
      <c r="F35" s="572"/>
      <c r="G35" s="572"/>
      <c r="H35" s="572"/>
      <c r="I35" s="572"/>
      <c r="J35" s="572"/>
      <c r="K35" s="572"/>
      <c r="L35" s="573"/>
      <c r="M35" s="36"/>
      <c r="Q35" s="9"/>
    </row>
    <row r="36" spans="1:21" s="10" customFormat="1" x14ac:dyDescent="0.25">
      <c r="A36" s="7"/>
      <c r="B36" s="571"/>
      <c r="C36" s="572"/>
      <c r="D36" s="572"/>
      <c r="E36" s="572"/>
      <c r="F36" s="572"/>
      <c r="G36" s="572"/>
      <c r="H36" s="572"/>
      <c r="I36" s="572"/>
      <c r="J36" s="572"/>
      <c r="K36" s="572"/>
      <c r="L36" s="573"/>
      <c r="M36" s="36"/>
      <c r="Q36" s="9"/>
    </row>
    <row r="37" spans="1:21" s="10" customFormat="1" x14ac:dyDescent="0.25">
      <c r="A37" s="7"/>
      <c r="B37" s="571"/>
      <c r="C37" s="572"/>
      <c r="D37" s="572"/>
      <c r="E37" s="572"/>
      <c r="F37" s="572"/>
      <c r="G37" s="572"/>
      <c r="H37" s="572"/>
      <c r="I37" s="572"/>
      <c r="J37" s="572"/>
      <c r="K37" s="572"/>
      <c r="L37" s="573"/>
      <c r="M37" s="36"/>
      <c r="Q37" s="9"/>
    </row>
    <row r="38" spans="1:21" s="36" customFormat="1" x14ac:dyDescent="0.25">
      <c r="A38" s="45"/>
      <c r="B38" s="46"/>
      <c r="C38" s="47"/>
      <c r="D38" s="47"/>
      <c r="E38" s="47"/>
      <c r="F38" s="47"/>
      <c r="G38" s="47"/>
      <c r="H38" s="47"/>
      <c r="I38" s="47"/>
      <c r="J38" s="47"/>
      <c r="K38" s="47"/>
      <c r="L38" s="48"/>
      <c r="O38" s="9"/>
      <c r="P38" s="9"/>
      <c r="Q38" s="9"/>
      <c r="R38" s="9"/>
      <c r="S38" s="9"/>
      <c r="T38" s="9"/>
      <c r="U38" s="9"/>
    </row>
    <row r="39" spans="1:21" s="10" customFormat="1" x14ac:dyDescent="0.25">
      <c r="A39" s="7"/>
      <c r="B39" s="558" t="s">
        <v>16</v>
      </c>
      <c r="C39" s="559"/>
      <c r="D39" s="559"/>
      <c r="E39" s="559"/>
      <c r="F39" s="559"/>
      <c r="G39" s="559"/>
      <c r="H39" s="559"/>
      <c r="I39" s="559"/>
      <c r="J39" s="559"/>
      <c r="K39" s="559"/>
      <c r="L39" s="560"/>
      <c r="M39" s="68"/>
    </row>
    <row r="40" spans="1:21" s="36" customFormat="1" x14ac:dyDescent="0.25">
      <c r="A40" s="45"/>
      <c r="B40" s="49"/>
      <c r="C40" s="80"/>
      <c r="D40" s="80"/>
      <c r="E40" s="80"/>
      <c r="F40" s="80"/>
      <c r="G40" s="80"/>
      <c r="H40" s="80"/>
      <c r="I40" s="80"/>
      <c r="J40" s="80"/>
      <c r="K40" s="80"/>
      <c r="L40" s="50"/>
      <c r="O40" s="9"/>
      <c r="P40" s="9"/>
      <c r="Q40" s="9"/>
      <c r="R40" s="9"/>
      <c r="S40" s="9"/>
      <c r="T40" s="9"/>
      <c r="U40" s="9"/>
    </row>
    <row r="41" spans="1:21" s="36" customFormat="1" x14ac:dyDescent="0.25">
      <c r="A41" s="45"/>
      <c r="B41" s="428" t="str">
        <f>IF(Intro!$G$21="English",O41,P41)</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1" s="429"/>
      <c r="D41" s="429"/>
      <c r="E41" s="429"/>
      <c r="F41" s="429"/>
      <c r="G41" s="429"/>
      <c r="H41" s="429"/>
      <c r="I41" s="429"/>
      <c r="J41" s="429"/>
      <c r="K41" s="429"/>
      <c r="L41" s="430"/>
      <c r="O41" s="9" t="s">
        <v>496</v>
      </c>
      <c r="P41" s="9" t="s">
        <v>497</v>
      </c>
      <c r="Q41" s="9"/>
      <c r="R41" s="9"/>
      <c r="S41" s="9"/>
      <c r="T41" s="9"/>
      <c r="U41" s="9"/>
    </row>
    <row r="42" spans="1:21" s="36" customFormat="1" x14ac:dyDescent="0.25">
      <c r="A42" s="45"/>
      <c r="B42" s="428"/>
      <c r="C42" s="429"/>
      <c r="D42" s="429"/>
      <c r="E42" s="429"/>
      <c r="F42" s="429"/>
      <c r="G42" s="429"/>
      <c r="H42" s="429"/>
      <c r="I42" s="429"/>
      <c r="J42" s="429"/>
      <c r="K42" s="429"/>
      <c r="L42" s="430"/>
      <c r="O42" s="9"/>
      <c r="P42" s="9"/>
      <c r="Q42" s="9"/>
      <c r="R42" s="9"/>
      <c r="S42" s="9"/>
      <c r="T42" s="9"/>
      <c r="U42" s="9"/>
    </row>
    <row r="43" spans="1:21" s="36" customFormat="1" x14ac:dyDescent="0.25">
      <c r="A43" s="45"/>
      <c r="B43" s="428"/>
      <c r="C43" s="429"/>
      <c r="D43" s="429"/>
      <c r="E43" s="429"/>
      <c r="F43" s="429"/>
      <c r="G43" s="429"/>
      <c r="H43" s="429"/>
      <c r="I43" s="429"/>
      <c r="J43" s="429"/>
      <c r="K43" s="429"/>
      <c r="L43" s="430"/>
      <c r="O43" s="9"/>
      <c r="P43" s="9"/>
      <c r="Q43" s="9"/>
      <c r="R43" s="9"/>
      <c r="S43" s="9"/>
      <c r="T43" s="9"/>
      <c r="U43" s="9"/>
    </row>
    <row r="44" spans="1:21" s="36" customFormat="1" ht="27" customHeight="1" x14ac:dyDescent="0.25">
      <c r="A44" s="45"/>
      <c r="B44" s="428"/>
      <c r="C44" s="429"/>
      <c r="D44" s="429"/>
      <c r="E44" s="429"/>
      <c r="F44" s="429"/>
      <c r="G44" s="429"/>
      <c r="H44" s="429"/>
      <c r="I44" s="429"/>
      <c r="J44" s="429"/>
      <c r="K44" s="429"/>
      <c r="L44" s="430"/>
      <c r="O44" s="9"/>
      <c r="P44" s="9"/>
      <c r="Q44" s="9"/>
      <c r="R44" s="9"/>
      <c r="S44" s="9"/>
      <c r="T44" s="9"/>
      <c r="U44" s="9"/>
    </row>
    <row r="45" spans="1:21" s="36" customFormat="1" x14ac:dyDescent="0.25">
      <c r="A45" s="45"/>
      <c r="B45" s="49"/>
      <c r="C45" s="80"/>
      <c r="D45" s="80"/>
      <c r="E45" s="80"/>
      <c r="F45" s="80"/>
      <c r="G45" s="80"/>
      <c r="H45" s="80"/>
      <c r="I45" s="80"/>
      <c r="J45" s="80"/>
      <c r="K45" s="80"/>
      <c r="L45" s="50"/>
      <c r="O45" s="9"/>
      <c r="P45" s="9"/>
      <c r="Q45" s="9"/>
      <c r="R45" s="9"/>
      <c r="S45" s="9"/>
      <c r="T45" s="9"/>
      <c r="U45" s="9"/>
    </row>
    <row r="46" spans="1:21" x14ac:dyDescent="0.25">
      <c r="B46" s="605"/>
      <c r="C46" s="569" t="str">
        <f>IF(Intro!$G$21="English",O46,P46)</f>
        <v>Firm Name</v>
      </c>
      <c r="D46" s="569"/>
      <c r="E46" s="569" t="str">
        <f>IF(Intro!$G$21="English",O47,P47)</f>
        <v>Firm Address</v>
      </c>
      <c r="F46" s="569"/>
      <c r="G46" s="569" t="str">
        <f>IF(Intro!$G$21="English",O48,P48)</f>
        <v>Nature of association</v>
      </c>
      <c r="H46" s="569"/>
      <c r="I46" s="569"/>
      <c r="J46" s="569" t="str">
        <f>IF(Intro!$G$21="English",O49,P49)</f>
        <v>Role in the Industry</v>
      </c>
      <c r="K46" s="569"/>
      <c r="L46" s="570"/>
      <c r="M46" s="9"/>
      <c r="O46" s="9" t="s">
        <v>1</v>
      </c>
      <c r="P46" s="9" t="s">
        <v>13</v>
      </c>
    </row>
    <row r="47" spans="1:21" x14ac:dyDescent="0.25">
      <c r="B47" s="605"/>
      <c r="C47" s="569"/>
      <c r="D47" s="569"/>
      <c r="E47" s="569"/>
      <c r="F47" s="569"/>
      <c r="G47" s="569"/>
      <c r="H47" s="569"/>
      <c r="I47" s="569"/>
      <c r="J47" s="569"/>
      <c r="K47" s="569"/>
      <c r="L47" s="570"/>
      <c r="M47" s="9"/>
      <c r="O47" s="9" t="s">
        <v>2</v>
      </c>
      <c r="P47" s="9" t="s">
        <v>3</v>
      </c>
    </row>
    <row r="48" spans="1:21" x14ac:dyDescent="0.25">
      <c r="B48" s="565">
        <v>1</v>
      </c>
      <c r="C48" s="564"/>
      <c r="D48" s="424"/>
      <c r="E48" s="424"/>
      <c r="F48" s="424"/>
      <c r="G48" s="424"/>
      <c r="H48" s="424"/>
      <c r="I48" s="424"/>
      <c r="J48" s="424"/>
      <c r="K48" s="424"/>
      <c r="L48" s="425"/>
      <c r="M48" s="9"/>
      <c r="O48" s="9" t="s">
        <v>200</v>
      </c>
      <c r="P48" s="9" t="s">
        <v>239</v>
      </c>
    </row>
    <row r="49" spans="2:16" x14ac:dyDescent="0.25">
      <c r="B49" s="565"/>
      <c r="C49" s="564"/>
      <c r="D49" s="424"/>
      <c r="E49" s="426"/>
      <c r="F49" s="426"/>
      <c r="G49" s="426"/>
      <c r="H49" s="426"/>
      <c r="I49" s="426"/>
      <c r="J49" s="426"/>
      <c r="K49" s="426"/>
      <c r="L49" s="427"/>
      <c r="M49" s="9"/>
      <c r="O49" s="9" t="s">
        <v>14</v>
      </c>
      <c r="P49" s="9" t="s">
        <v>63</v>
      </c>
    </row>
    <row r="50" spans="2:16" x14ac:dyDescent="0.25">
      <c r="B50" s="565">
        <v>2</v>
      </c>
      <c r="C50" s="564"/>
      <c r="D50" s="424"/>
      <c r="E50" s="424"/>
      <c r="F50" s="424"/>
      <c r="G50" s="424"/>
      <c r="H50" s="424"/>
      <c r="I50" s="424"/>
      <c r="J50" s="424"/>
      <c r="K50" s="424"/>
      <c r="L50" s="425"/>
      <c r="M50" s="9"/>
    </row>
    <row r="51" spans="2:16" x14ac:dyDescent="0.25">
      <c r="B51" s="565"/>
      <c r="C51" s="564"/>
      <c r="D51" s="424"/>
      <c r="E51" s="426"/>
      <c r="F51" s="426"/>
      <c r="G51" s="426"/>
      <c r="H51" s="426"/>
      <c r="I51" s="426"/>
      <c r="J51" s="426"/>
      <c r="K51" s="426"/>
      <c r="L51" s="427"/>
      <c r="M51" s="9"/>
    </row>
    <row r="52" spans="2:16" x14ac:dyDescent="0.25">
      <c r="B52" s="565">
        <v>3</v>
      </c>
      <c r="C52" s="564"/>
      <c r="D52" s="424"/>
      <c r="E52" s="424"/>
      <c r="F52" s="424"/>
      <c r="G52" s="424"/>
      <c r="H52" s="424"/>
      <c r="I52" s="424"/>
      <c r="J52" s="424"/>
      <c r="K52" s="424"/>
      <c r="L52" s="425"/>
      <c r="M52" s="9"/>
    </row>
    <row r="53" spans="2:16" x14ac:dyDescent="0.25">
      <c r="B53" s="565"/>
      <c r="C53" s="564"/>
      <c r="D53" s="424"/>
      <c r="E53" s="426"/>
      <c r="F53" s="426"/>
      <c r="G53" s="426"/>
      <c r="H53" s="426"/>
      <c r="I53" s="426"/>
      <c r="J53" s="426"/>
      <c r="K53" s="426"/>
      <c r="L53" s="427"/>
      <c r="M53" s="9"/>
    </row>
    <row r="54" spans="2:16" x14ac:dyDescent="0.25">
      <c r="B54" s="565">
        <v>4</v>
      </c>
      <c r="C54" s="564"/>
      <c r="D54" s="424"/>
      <c r="E54" s="424"/>
      <c r="F54" s="424"/>
      <c r="G54" s="424"/>
      <c r="H54" s="424"/>
      <c r="I54" s="424"/>
      <c r="J54" s="424"/>
      <c r="K54" s="424"/>
      <c r="L54" s="425"/>
      <c r="M54" s="9"/>
    </row>
    <row r="55" spans="2:16" x14ac:dyDescent="0.25">
      <c r="B55" s="565"/>
      <c r="C55" s="564"/>
      <c r="D55" s="424"/>
      <c r="E55" s="426"/>
      <c r="F55" s="426"/>
      <c r="G55" s="426"/>
      <c r="H55" s="426"/>
      <c r="I55" s="426"/>
      <c r="J55" s="426"/>
      <c r="K55" s="426"/>
      <c r="L55" s="427"/>
      <c r="M55" s="9"/>
    </row>
    <row r="56" spans="2:16" x14ac:dyDescent="0.25">
      <c r="B56" s="565">
        <v>5</v>
      </c>
      <c r="C56" s="564"/>
      <c r="D56" s="424"/>
      <c r="E56" s="424"/>
      <c r="F56" s="424"/>
      <c r="G56" s="424"/>
      <c r="H56" s="424"/>
      <c r="I56" s="424"/>
      <c r="J56" s="424"/>
      <c r="K56" s="424"/>
      <c r="L56" s="425"/>
      <c r="M56" s="9"/>
    </row>
    <row r="57" spans="2:16" x14ac:dyDescent="0.25">
      <c r="B57" s="565"/>
      <c r="C57" s="564"/>
      <c r="D57" s="424"/>
      <c r="E57" s="426"/>
      <c r="F57" s="426"/>
      <c r="G57" s="426"/>
      <c r="H57" s="426"/>
      <c r="I57" s="426"/>
      <c r="J57" s="426"/>
      <c r="K57" s="426"/>
      <c r="L57" s="427"/>
      <c r="M57" s="9"/>
    </row>
    <row r="58" spans="2:16" x14ac:dyDescent="0.25">
      <c r="B58" s="565">
        <v>6</v>
      </c>
      <c r="C58" s="564"/>
      <c r="D58" s="424"/>
      <c r="E58" s="424"/>
      <c r="F58" s="424"/>
      <c r="G58" s="424"/>
      <c r="H58" s="424"/>
      <c r="I58" s="424"/>
      <c r="J58" s="424"/>
      <c r="K58" s="424"/>
      <c r="L58" s="425"/>
      <c r="M58" s="9"/>
    </row>
    <row r="59" spans="2:16" x14ac:dyDescent="0.25">
      <c r="B59" s="565"/>
      <c r="C59" s="564"/>
      <c r="D59" s="424"/>
      <c r="E59" s="426"/>
      <c r="F59" s="426"/>
      <c r="G59" s="426"/>
      <c r="H59" s="426"/>
      <c r="I59" s="426"/>
      <c r="J59" s="426"/>
      <c r="K59" s="426"/>
      <c r="L59" s="427"/>
      <c r="M59" s="9"/>
    </row>
    <row r="60" spans="2:16" x14ac:dyDescent="0.25">
      <c r="B60" s="565">
        <v>7</v>
      </c>
      <c r="C60" s="564"/>
      <c r="D60" s="424"/>
      <c r="E60" s="424"/>
      <c r="F60" s="424"/>
      <c r="G60" s="424"/>
      <c r="H60" s="424"/>
      <c r="I60" s="424"/>
      <c r="J60" s="424"/>
      <c r="K60" s="424"/>
      <c r="L60" s="425"/>
      <c r="M60" s="9"/>
    </row>
    <row r="61" spans="2:16" x14ac:dyDescent="0.25">
      <c r="B61" s="565"/>
      <c r="C61" s="564"/>
      <c r="D61" s="424"/>
      <c r="E61" s="426"/>
      <c r="F61" s="426"/>
      <c r="G61" s="426"/>
      <c r="H61" s="426"/>
      <c r="I61" s="426"/>
      <c r="J61" s="426"/>
      <c r="K61" s="426"/>
      <c r="L61" s="427"/>
      <c r="M61" s="9"/>
    </row>
    <row r="62" spans="2:16" x14ac:dyDescent="0.25">
      <c r="B62" s="565">
        <v>8</v>
      </c>
      <c r="C62" s="564"/>
      <c r="D62" s="424"/>
      <c r="E62" s="424"/>
      <c r="F62" s="424"/>
      <c r="G62" s="424"/>
      <c r="H62" s="424"/>
      <c r="I62" s="424"/>
      <c r="J62" s="424"/>
      <c r="K62" s="424"/>
      <c r="L62" s="425"/>
      <c r="M62" s="9"/>
    </row>
    <row r="63" spans="2:16" x14ac:dyDescent="0.25">
      <c r="B63" s="565"/>
      <c r="C63" s="564"/>
      <c r="D63" s="424"/>
      <c r="E63" s="426"/>
      <c r="F63" s="426"/>
      <c r="G63" s="426"/>
      <c r="H63" s="426"/>
      <c r="I63" s="426"/>
      <c r="J63" s="426"/>
      <c r="K63" s="426"/>
      <c r="L63" s="427"/>
      <c r="M63" s="9"/>
    </row>
    <row r="64" spans="2:16" x14ac:dyDescent="0.25">
      <c r="B64" s="565">
        <v>9</v>
      </c>
      <c r="C64" s="564"/>
      <c r="D64" s="424"/>
      <c r="E64" s="424"/>
      <c r="F64" s="424"/>
      <c r="G64" s="424"/>
      <c r="H64" s="424"/>
      <c r="I64" s="424"/>
      <c r="J64" s="424"/>
      <c r="K64" s="424"/>
      <c r="L64" s="425"/>
      <c r="M64" s="9"/>
    </row>
    <row r="65" spans="1:21" x14ac:dyDescent="0.25">
      <c r="B65" s="565"/>
      <c r="C65" s="564"/>
      <c r="D65" s="424"/>
      <c r="E65" s="426"/>
      <c r="F65" s="426"/>
      <c r="G65" s="426"/>
      <c r="H65" s="426"/>
      <c r="I65" s="426"/>
      <c r="J65" s="426"/>
      <c r="K65" s="426"/>
      <c r="L65" s="427"/>
      <c r="M65" s="9"/>
    </row>
    <row r="66" spans="1:21" x14ac:dyDescent="0.25">
      <c r="B66" s="565">
        <v>10</v>
      </c>
      <c r="C66" s="564"/>
      <c r="D66" s="424"/>
      <c r="E66" s="424"/>
      <c r="F66" s="424"/>
      <c r="G66" s="424"/>
      <c r="H66" s="424"/>
      <c r="I66" s="424"/>
      <c r="J66" s="424"/>
      <c r="K66" s="424"/>
      <c r="L66" s="425"/>
      <c r="M66" s="9"/>
    </row>
    <row r="67" spans="1:21" x14ac:dyDescent="0.25">
      <c r="B67" s="565"/>
      <c r="C67" s="564"/>
      <c r="D67" s="424"/>
      <c r="E67" s="426"/>
      <c r="F67" s="426"/>
      <c r="G67" s="426"/>
      <c r="H67" s="426"/>
      <c r="I67" s="426"/>
      <c r="J67" s="426"/>
      <c r="K67" s="426"/>
      <c r="L67" s="427"/>
      <c r="M67" s="9"/>
    </row>
    <row r="68" spans="1:21" s="36" customFormat="1" x14ac:dyDescent="0.25">
      <c r="A68" s="45"/>
      <c r="B68" s="46"/>
      <c r="C68" s="47"/>
      <c r="D68" s="47"/>
      <c r="E68" s="47"/>
      <c r="F68" s="47"/>
      <c r="G68" s="47"/>
      <c r="H68" s="47"/>
      <c r="I68" s="47"/>
      <c r="J68" s="47"/>
      <c r="K68" s="47"/>
      <c r="L68" s="48"/>
      <c r="O68" s="9"/>
      <c r="P68" s="9"/>
      <c r="Q68" s="9"/>
      <c r="R68" s="9"/>
      <c r="S68" s="9"/>
      <c r="T68" s="9"/>
      <c r="U68" s="9"/>
    </row>
    <row r="69" spans="1:21" s="10" customFormat="1" x14ac:dyDescent="0.25">
      <c r="A69" s="7"/>
      <c r="B69" s="558" t="s">
        <v>17</v>
      </c>
      <c r="C69" s="559"/>
      <c r="D69" s="559"/>
      <c r="E69" s="559"/>
      <c r="F69" s="559"/>
      <c r="G69" s="559"/>
      <c r="H69" s="559"/>
      <c r="I69" s="559"/>
      <c r="J69" s="559"/>
      <c r="K69" s="559"/>
      <c r="L69" s="560"/>
      <c r="M69" s="68"/>
    </row>
    <row r="70" spans="1:21" s="36" customFormat="1" x14ac:dyDescent="0.25">
      <c r="A70" s="45"/>
      <c r="B70" s="49"/>
      <c r="C70" s="80"/>
      <c r="D70" s="80"/>
      <c r="E70" s="80"/>
      <c r="F70" s="80"/>
      <c r="G70" s="80"/>
      <c r="H70" s="80"/>
      <c r="I70" s="80"/>
      <c r="J70" s="80"/>
      <c r="K70" s="80"/>
      <c r="L70" s="50"/>
      <c r="O70" s="9"/>
      <c r="P70" s="9"/>
      <c r="Q70" s="9"/>
      <c r="R70" s="9"/>
      <c r="S70" s="9"/>
      <c r="T70" s="9"/>
      <c r="U70" s="9"/>
    </row>
    <row r="71" spans="1:21" s="36" customFormat="1" x14ac:dyDescent="0.25">
      <c r="A71" s="45"/>
      <c r="B71" s="457" t="str">
        <f>IF(Intro!$G$21="English",O71,P71)</f>
        <v>Provide details of any change of majority ownership of your firm since January 1, 2023.</v>
      </c>
      <c r="C71" s="458"/>
      <c r="D71" s="458"/>
      <c r="E71" s="458"/>
      <c r="F71" s="458"/>
      <c r="G71" s="458"/>
      <c r="H71" s="458"/>
      <c r="I71" s="458"/>
      <c r="J71" s="458"/>
      <c r="K71" s="458"/>
      <c r="L71" s="459"/>
      <c r="O71" s="9" t="str">
        <f>"Provide details of any change of majority ownership of your firm since January 1, "&amp;Variables!B6&amp;"."</f>
        <v>Provide details of any change of majority ownership of your firm since January 1, 2023.</v>
      </c>
      <c r="P71" s="9" t="str">
        <f>"Fournissez des détails sur tout changement dans la propriété majoritaire de votre entreprise depuis le 1er janvier "&amp;Variables!B6&amp;"."</f>
        <v>Fournissez des détails sur tout changement dans la propriété majoritaire de votre entreprise depuis le 1er janvier 2023.</v>
      </c>
      <c r="Q71" s="9"/>
      <c r="R71" s="9"/>
      <c r="S71" s="9"/>
      <c r="T71" s="9"/>
      <c r="U71" s="9"/>
    </row>
    <row r="72" spans="1:21" s="36" customFormat="1" x14ac:dyDescent="0.25">
      <c r="A72" s="45"/>
      <c r="B72" s="49"/>
      <c r="C72" s="80"/>
      <c r="D72" s="80"/>
      <c r="E72" s="80"/>
      <c r="F72" s="80"/>
      <c r="G72" s="80"/>
      <c r="H72" s="80"/>
      <c r="I72" s="80"/>
      <c r="J72" s="80"/>
      <c r="K72" s="80"/>
      <c r="L72" s="50"/>
      <c r="O72" s="9"/>
      <c r="P72" s="9"/>
      <c r="Q72" s="9"/>
      <c r="R72" s="9"/>
      <c r="S72" s="9"/>
      <c r="T72" s="9"/>
      <c r="U72" s="9"/>
    </row>
    <row r="73" spans="1:21" s="10" customFormat="1" x14ac:dyDescent="0.25">
      <c r="A73" s="7"/>
      <c r="B73" s="571"/>
      <c r="C73" s="572"/>
      <c r="D73" s="572"/>
      <c r="E73" s="572"/>
      <c r="F73" s="572"/>
      <c r="G73" s="572"/>
      <c r="H73" s="572"/>
      <c r="I73" s="572"/>
      <c r="J73" s="572"/>
      <c r="K73" s="572"/>
      <c r="L73" s="573"/>
      <c r="M73" s="36"/>
      <c r="Q73" s="9"/>
    </row>
    <row r="74" spans="1:21" s="10" customFormat="1" x14ac:dyDescent="0.25">
      <c r="A74" s="7"/>
      <c r="B74" s="571"/>
      <c r="C74" s="572"/>
      <c r="D74" s="572"/>
      <c r="E74" s="572"/>
      <c r="F74" s="572"/>
      <c r="G74" s="572"/>
      <c r="H74" s="572"/>
      <c r="I74" s="572"/>
      <c r="J74" s="572"/>
      <c r="K74" s="572"/>
      <c r="L74" s="573"/>
      <c r="M74" s="36"/>
      <c r="Q74" s="9"/>
    </row>
    <row r="75" spans="1:21" s="10" customFormat="1" x14ac:dyDescent="0.25">
      <c r="A75" s="7"/>
      <c r="B75" s="571"/>
      <c r="C75" s="572"/>
      <c r="D75" s="572"/>
      <c r="E75" s="572"/>
      <c r="F75" s="572"/>
      <c r="G75" s="572"/>
      <c r="H75" s="572"/>
      <c r="I75" s="572"/>
      <c r="J75" s="572"/>
      <c r="K75" s="572"/>
      <c r="L75" s="573"/>
      <c r="M75" s="36"/>
      <c r="Q75" s="9"/>
    </row>
    <row r="76" spans="1:21" s="10" customFormat="1" x14ac:dyDescent="0.25">
      <c r="A76" s="7"/>
      <c r="B76" s="571"/>
      <c r="C76" s="572"/>
      <c r="D76" s="572"/>
      <c r="E76" s="572"/>
      <c r="F76" s="572"/>
      <c r="G76" s="572"/>
      <c r="H76" s="572"/>
      <c r="I76" s="572"/>
      <c r="J76" s="572"/>
      <c r="K76" s="572"/>
      <c r="L76" s="573"/>
      <c r="M76" s="36"/>
      <c r="Q76" s="9"/>
    </row>
    <row r="77" spans="1:21" s="10" customFormat="1" x14ac:dyDescent="0.25">
      <c r="A77" s="7"/>
      <c r="B77" s="571"/>
      <c r="C77" s="572"/>
      <c r="D77" s="572"/>
      <c r="E77" s="572"/>
      <c r="F77" s="572"/>
      <c r="G77" s="572"/>
      <c r="H77" s="572"/>
      <c r="I77" s="572"/>
      <c r="J77" s="572"/>
      <c r="K77" s="572"/>
      <c r="L77" s="573"/>
      <c r="M77" s="36"/>
      <c r="Q77" s="9"/>
    </row>
    <row r="78" spans="1:21" s="10" customFormat="1" x14ac:dyDescent="0.25">
      <c r="A78" s="7"/>
      <c r="B78" s="571"/>
      <c r="C78" s="572"/>
      <c r="D78" s="572"/>
      <c r="E78" s="572"/>
      <c r="F78" s="572"/>
      <c r="G78" s="572"/>
      <c r="H78" s="572"/>
      <c r="I78" s="572"/>
      <c r="J78" s="572"/>
      <c r="K78" s="572"/>
      <c r="L78" s="573"/>
      <c r="M78" s="36"/>
      <c r="Q78" s="9"/>
    </row>
    <row r="79" spans="1:21" s="10" customFormat="1" x14ac:dyDescent="0.25">
      <c r="A79" s="7"/>
      <c r="B79" s="571"/>
      <c r="C79" s="572"/>
      <c r="D79" s="572"/>
      <c r="E79" s="572"/>
      <c r="F79" s="572"/>
      <c r="G79" s="572"/>
      <c r="H79" s="572"/>
      <c r="I79" s="572"/>
      <c r="J79" s="572"/>
      <c r="K79" s="572"/>
      <c r="L79" s="573"/>
      <c r="M79" s="36"/>
      <c r="Q79" s="9"/>
    </row>
    <row r="80" spans="1:21" s="10" customFormat="1" x14ac:dyDescent="0.25">
      <c r="A80" s="7"/>
      <c r="B80" s="571"/>
      <c r="C80" s="572"/>
      <c r="D80" s="572"/>
      <c r="E80" s="572"/>
      <c r="F80" s="572"/>
      <c r="G80" s="572"/>
      <c r="H80" s="572"/>
      <c r="I80" s="572"/>
      <c r="J80" s="572"/>
      <c r="K80" s="572"/>
      <c r="L80" s="573"/>
      <c r="M80" s="36"/>
      <c r="Q80" s="9"/>
    </row>
    <row r="81" spans="1:21" s="36" customFormat="1" x14ac:dyDescent="0.25">
      <c r="A81" s="45"/>
      <c r="B81" s="46"/>
      <c r="C81" s="47"/>
      <c r="D81" s="47"/>
      <c r="E81" s="47"/>
      <c r="F81" s="47"/>
      <c r="G81" s="47"/>
      <c r="H81" s="47"/>
      <c r="I81" s="47"/>
      <c r="J81" s="47"/>
      <c r="K81" s="47"/>
      <c r="L81" s="48"/>
      <c r="O81" s="9"/>
      <c r="P81" s="9"/>
      <c r="Q81" s="9"/>
      <c r="R81" s="9"/>
      <c r="S81" s="9"/>
      <c r="T81" s="9"/>
      <c r="U81" s="9"/>
    </row>
    <row r="82" spans="1:21" s="6" customFormat="1" x14ac:dyDescent="0.25">
      <c r="A82" s="4"/>
      <c r="B82" s="13"/>
      <c r="C82" s="13"/>
      <c r="D82" s="3"/>
      <c r="E82" s="3"/>
      <c r="F82" s="3"/>
      <c r="G82" s="3"/>
      <c r="H82" s="3"/>
      <c r="I82" s="3"/>
      <c r="J82" s="3"/>
      <c r="K82" s="3"/>
      <c r="L82" s="3"/>
      <c r="O82" s="14"/>
      <c r="P82" s="14"/>
    </row>
    <row r="83" spans="1:21" x14ac:dyDescent="0.25">
      <c r="B83" s="431" t="str">
        <f>IF(Intro!$G$21="English",O83,P83)</f>
        <v>PRODUCER INTERACTIONS</v>
      </c>
      <c r="C83" s="432"/>
      <c r="D83" s="432"/>
      <c r="E83" s="432"/>
      <c r="F83" s="432"/>
      <c r="G83" s="432"/>
      <c r="H83" s="432"/>
      <c r="I83" s="432"/>
      <c r="J83" s="432"/>
      <c r="K83" s="432"/>
      <c r="L83" s="433"/>
      <c r="M83" s="36"/>
      <c r="O83" s="90" t="s">
        <v>304</v>
      </c>
      <c r="P83" s="90" t="s">
        <v>305</v>
      </c>
    </row>
    <row r="84" spans="1:21" s="10" customFormat="1" x14ac:dyDescent="0.25">
      <c r="A84" s="7"/>
      <c r="B84" s="566" t="s">
        <v>18</v>
      </c>
      <c r="C84" s="567"/>
      <c r="D84" s="567"/>
      <c r="E84" s="567"/>
      <c r="F84" s="567"/>
      <c r="G84" s="567"/>
      <c r="H84" s="567"/>
      <c r="I84" s="567"/>
      <c r="J84" s="567"/>
      <c r="K84" s="567"/>
      <c r="L84" s="568"/>
      <c r="M84" s="68"/>
    </row>
    <row r="85" spans="1:21" s="36" customFormat="1" x14ac:dyDescent="0.25">
      <c r="A85" s="45"/>
      <c r="B85" s="49"/>
      <c r="C85" s="80"/>
      <c r="D85" s="80"/>
      <c r="E85" s="80"/>
      <c r="F85" s="80"/>
      <c r="G85" s="80"/>
      <c r="H85" s="80"/>
      <c r="I85" s="80"/>
      <c r="J85" s="80"/>
      <c r="K85" s="80"/>
      <c r="L85" s="50"/>
      <c r="O85" s="9"/>
      <c r="P85" s="9"/>
      <c r="Q85" s="9"/>
      <c r="R85" s="9"/>
      <c r="S85" s="9"/>
      <c r="T85" s="9"/>
      <c r="U85" s="9"/>
    </row>
    <row r="86" spans="1:21" s="36" customFormat="1" x14ac:dyDescent="0.25">
      <c r="A86" s="45"/>
      <c r="B86" s="457" t="str">
        <f>IF(Intro!$G$21="English",O86,P86)</f>
        <v>If your firm has purchased the goods manufactured by Canadian producers since January 1, 2023, provide the names of the Canadian producers, as well as the specifications of the goods purchased from the Canadian producers. If not, explain why.</v>
      </c>
      <c r="C86" s="458"/>
      <c r="D86" s="458"/>
      <c r="E86" s="458"/>
      <c r="F86" s="458"/>
      <c r="G86" s="458"/>
      <c r="H86" s="458"/>
      <c r="I86" s="458"/>
      <c r="J86" s="458"/>
      <c r="K86" s="458"/>
      <c r="L86" s="459"/>
      <c r="O86" s="9" t="str">
        <f>"If your firm has purchased the goods manufactured by Canadian producers since January 1, "&amp;Variables!B6&amp;", provide the names of the Canadian producers, as well as the specifications of the goods purchased from the Canadian producers. If not, explain why."</f>
        <v>If your firm has purchased the goods manufactured by Canadian producers since January 1, 2023, provide the names of the Canadian producers, as well as the specifications of the goods purchased from the Canadian producers. If not, explain why.</v>
      </c>
      <c r="P86" s="9" t="str">
        <f>"Si votre entreprise a acheté des marchandises fabriquées par des producteurs canadiens depuis le 1er janvier "&amp;Variables!B6&amp;", fournissez les noms des producteurs canadiens, ainsi que les spécifications des marchandises achetées auprès des producteurs canadiens. Si ce n'est pas le cas, expliquez pourquoi."</f>
        <v>Si votre entreprise a acheté des marchandises fabriquées par des producteurs canadiens depuis le 1er janvier 2023, fournissez les noms des producteurs canadiens, ainsi que les spécifications des marchandises achetées auprès des producteurs canadiens. Si ce n'est pas le cas, expliquez pourquoi.</v>
      </c>
      <c r="Q86" s="9"/>
      <c r="R86" s="9"/>
      <c r="S86" s="9"/>
      <c r="T86" s="9"/>
      <c r="U86" s="9"/>
    </row>
    <row r="87" spans="1:21" s="36" customFormat="1" x14ac:dyDescent="0.25">
      <c r="A87" s="45"/>
      <c r="B87" s="457"/>
      <c r="C87" s="458"/>
      <c r="D87" s="458"/>
      <c r="E87" s="458"/>
      <c r="F87" s="458"/>
      <c r="G87" s="458"/>
      <c r="H87" s="458"/>
      <c r="I87" s="458"/>
      <c r="J87" s="458"/>
      <c r="K87" s="458"/>
      <c r="L87" s="459"/>
      <c r="O87" s="9"/>
      <c r="P87" s="9"/>
      <c r="Q87" s="9"/>
      <c r="R87" s="9"/>
      <c r="S87" s="9"/>
      <c r="T87" s="9"/>
      <c r="U87" s="9"/>
    </row>
    <row r="88" spans="1:21" s="36" customFormat="1" x14ac:dyDescent="0.25">
      <c r="A88" s="45"/>
      <c r="B88" s="49"/>
      <c r="C88" s="80"/>
      <c r="D88" s="80"/>
      <c r="E88" s="80"/>
      <c r="F88" s="80"/>
      <c r="G88" s="80"/>
      <c r="H88" s="80"/>
      <c r="I88" s="80"/>
      <c r="J88" s="80"/>
      <c r="K88" s="80"/>
      <c r="L88" s="50"/>
      <c r="O88" s="9"/>
      <c r="P88" s="9"/>
      <c r="Q88" s="9"/>
      <c r="R88" s="9"/>
      <c r="S88" s="9"/>
      <c r="T88" s="9"/>
      <c r="U88" s="9"/>
    </row>
    <row r="89" spans="1:21" s="10" customFormat="1" x14ac:dyDescent="0.25">
      <c r="A89" s="7"/>
      <c r="B89" s="571"/>
      <c r="C89" s="572"/>
      <c r="D89" s="572"/>
      <c r="E89" s="572"/>
      <c r="F89" s="572"/>
      <c r="G89" s="572"/>
      <c r="H89" s="572"/>
      <c r="I89" s="572"/>
      <c r="J89" s="572"/>
      <c r="K89" s="572"/>
      <c r="L89" s="573"/>
      <c r="M89" s="36"/>
      <c r="Q89" s="9"/>
    </row>
    <row r="90" spans="1:21" s="10" customFormat="1" x14ac:dyDescent="0.25">
      <c r="A90" s="7"/>
      <c r="B90" s="571"/>
      <c r="C90" s="572"/>
      <c r="D90" s="572"/>
      <c r="E90" s="572"/>
      <c r="F90" s="572"/>
      <c r="G90" s="572"/>
      <c r="H90" s="572"/>
      <c r="I90" s="572"/>
      <c r="J90" s="572"/>
      <c r="K90" s="572"/>
      <c r="L90" s="573"/>
      <c r="M90" s="36"/>
      <c r="Q90" s="9"/>
    </row>
    <row r="91" spans="1:21" s="10" customFormat="1" x14ac:dyDescent="0.25">
      <c r="A91" s="7"/>
      <c r="B91" s="571"/>
      <c r="C91" s="572"/>
      <c r="D91" s="572"/>
      <c r="E91" s="572"/>
      <c r="F91" s="572"/>
      <c r="G91" s="572"/>
      <c r="H91" s="572"/>
      <c r="I91" s="572"/>
      <c r="J91" s="572"/>
      <c r="K91" s="572"/>
      <c r="L91" s="573"/>
      <c r="M91" s="36"/>
      <c r="Q91" s="9"/>
    </row>
    <row r="92" spans="1:21" s="10" customFormat="1" x14ac:dyDescent="0.25">
      <c r="A92" s="7"/>
      <c r="B92" s="571"/>
      <c r="C92" s="572"/>
      <c r="D92" s="572"/>
      <c r="E92" s="572"/>
      <c r="F92" s="572"/>
      <c r="G92" s="572"/>
      <c r="H92" s="572"/>
      <c r="I92" s="572"/>
      <c r="J92" s="572"/>
      <c r="K92" s="572"/>
      <c r="L92" s="573"/>
      <c r="M92" s="36"/>
      <c r="Q92" s="9"/>
    </row>
    <row r="93" spans="1:21" s="10" customFormat="1" x14ac:dyDescent="0.25">
      <c r="A93" s="7"/>
      <c r="B93" s="571"/>
      <c r="C93" s="572"/>
      <c r="D93" s="572"/>
      <c r="E93" s="572"/>
      <c r="F93" s="572"/>
      <c r="G93" s="572"/>
      <c r="H93" s="572"/>
      <c r="I93" s="572"/>
      <c r="J93" s="572"/>
      <c r="K93" s="572"/>
      <c r="L93" s="573"/>
      <c r="M93" s="36"/>
      <c r="Q93" s="9"/>
    </row>
    <row r="94" spans="1:21" s="10" customFormat="1" x14ac:dyDescent="0.25">
      <c r="A94" s="7"/>
      <c r="B94" s="571"/>
      <c r="C94" s="572"/>
      <c r="D94" s="572"/>
      <c r="E94" s="572"/>
      <c r="F94" s="572"/>
      <c r="G94" s="572"/>
      <c r="H94" s="572"/>
      <c r="I94" s="572"/>
      <c r="J94" s="572"/>
      <c r="K94" s="572"/>
      <c r="L94" s="573"/>
      <c r="M94" s="36"/>
      <c r="Q94" s="9"/>
    </row>
    <row r="95" spans="1:21" s="10" customFormat="1" x14ac:dyDescent="0.25">
      <c r="A95" s="7"/>
      <c r="B95" s="571"/>
      <c r="C95" s="572"/>
      <c r="D95" s="572"/>
      <c r="E95" s="572"/>
      <c r="F95" s="572"/>
      <c r="G95" s="572"/>
      <c r="H95" s="572"/>
      <c r="I95" s="572"/>
      <c r="J95" s="572"/>
      <c r="K95" s="572"/>
      <c r="L95" s="573"/>
      <c r="M95" s="36"/>
      <c r="Q95" s="9"/>
    </row>
    <row r="96" spans="1:21" s="10" customFormat="1" x14ac:dyDescent="0.25">
      <c r="A96" s="7"/>
      <c r="B96" s="571"/>
      <c r="C96" s="572"/>
      <c r="D96" s="572"/>
      <c r="E96" s="572"/>
      <c r="F96" s="572"/>
      <c r="G96" s="572"/>
      <c r="H96" s="572"/>
      <c r="I96" s="572"/>
      <c r="J96" s="572"/>
      <c r="K96" s="572"/>
      <c r="L96" s="573"/>
      <c r="M96" s="36"/>
      <c r="Q96" s="9"/>
    </row>
    <row r="97" spans="1:21" s="36" customFormat="1" x14ac:dyDescent="0.25">
      <c r="A97" s="45"/>
      <c r="B97" s="46"/>
      <c r="C97" s="47"/>
      <c r="D97" s="47"/>
      <c r="E97" s="47"/>
      <c r="F97" s="47"/>
      <c r="G97" s="47"/>
      <c r="H97" s="47"/>
      <c r="I97" s="47"/>
      <c r="J97" s="47"/>
      <c r="K97" s="47"/>
      <c r="L97" s="48"/>
      <c r="O97" s="9"/>
      <c r="P97" s="9"/>
      <c r="Q97" s="9"/>
      <c r="R97" s="9"/>
      <c r="S97" s="9"/>
      <c r="T97" s="9"/>
      <c r="U97" s="9"/>
    </row>
    <row r="98" spans="1:21" s="10" customFormat="1" x14ac:dyDescent="0.25">
      <c r="A98" s="7"/>
      <c r="B98" s="558" t="s">
        <v>19</v>
      </c>
      <c r="C98" s="559"/>
      <c r="D98" s="559"/>
      <c r="E98" s="559"/>
      <c r="F98" s="559"/>
      <c r="G98" s="559"/>
      <c r="H98" s="559"/>
      <c r="I98" s="559"/>
      <c r="J98" s="559"/>
      <c r="K98" s="559"/>
      <c r="L98" s="560"/>
      <c r="M98" s="68"/>
    </row>
    <row r="99" spans="1:21" s="36" customFormat="1" x14ac:dyDescent="0.25">
      <c r="A99" s="45"/>
      <c r="B99" s="49"/>
      <c r="C99" s="80"/>
      <c r="D99" s="80"/>
      <c r="E99" s="80"/>
      <c r="F99" s="80"/>
      <c r="G99" s="80"/>
      <c r="H99" s="80"/>
      <c r="I99" s="80"/>
      <c r="J99" s="80"/>
      <c r="K99" s="80"/>
      <c r="L99" s="50"/>
      <c r="O99" s="9"/>
      <c r="P99" s="9"/>
      <c r="Q99" s="9"/>
      <c r="R99" s="9"/>
      <c r="S99" s="9"/>
      <c r="T99" s="9"/>
      <c r="U99" s="9"/>
    </row>
    <row r="100" spans="1:21" s="36" customFormat="1" x14ac:dyDescent="0.25">
      <c r="A100" s="45"/>
      <c r="B100" s="457" t="str">
        <f>IF(Intro!$G$21="English",O100,P100)</f>
        <v>If your firm, as the importer of record, has sold imports of the goods to Canadian producers since January 1, 2023, provide details regarding the specifications of the goods and the countries of origin.</v>
      </c>
      <c r="C100" s="458"/>
      <c r="D100" s="458"/>
      <c r="E100" s="458"/>
      <c r="F100" s="458"/>
      <c r="G100" s="458"/>
      <c r="H100" s="458"/>
      <c r="I100" s="458"/>
      <c r="J100" s="458"/>
      <c r="K100" s="458"/>
      <c r="L100" s="459"/>
      <c r="O100" s="9"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100" s="9" t="str">
        <f>"Si votre entreprise, en tant qu'importateur officiel, a vendu des importations de marchandises à des producteurs canadiens depuis le 1er janvier "&amp;Variables!B6&amp;", fournissez des détails concernant les spécifications des marchandises et les pays d'origine."</f>
        <v>Si votre entreprise, en tant qu'importateur officiel, a vendu des importations de marchandises à des producteurs canadiens depuis le 1er janvier 2023, fournissez des détails concernant les spécifications des marchandises et les pays d'origine.</v>
      </c>
      <c r="Q100" s="9"/>
      <c r="R100" s="9"/>
      <c r="S100" s="9"/>
      <c r="T100" s="9"/>
      <c r="U100" s="9"/>
    </row>
    <row r="101" spans="1:21" s="36" customFormat="1" x14ac:dyDescent="0.25">
      <c r="A101" s="45"/>
      <c r="B101" s="457"/>
      <c r="C101" s="458"/>
      <c r="D101" s="458"/>
      <c r="E101" s="458"/>
      <c r="F101" s="458"/>
      <c r="G101" s="458"/>
      <c r="H101" s="458"/>
      <c r="I101" s="458"/>
      <c r="J101" s="458"/>
      <c r="K101" s="458"/>
      <c r="L101" s="459"/>
      <c r="O101" s="9"/>
      <c r="P101" s="9"/>
      <c r="Q101" s="9"/>
      <c r="R101" s="9"/>
      <c r="S101" s="9"/>
      <c r="T101" s="9"/>
      <c r="U101" s="9"/>
    </row>
    <row r="102" spans="1:21" s="36" customFormat="1" x14ac:dyDescent="0.25">
      <c r="A102" s="45"/>
      <c r="B102" s="49"/>
      <c r="C102" s="80"/>
      <c r="D102" s="80"/>
      <c r="E102" s="80"/>
      <c r="F102" s="80"/>
      <c r="G102" s="80"/>
      <c r="H102" s="80"/>
      <c r="I102" s="80"/>
      <c r="J102" s="80"/>
      <c r="K102" s="80"/>
      <c r="L102" s="50"/>
      <c r="O102" s="9"/>
      <c r="P102" s="9"/>
      <c r="Q102" s="9"/>
      <c r="R102" s="9"/>
      <c r="S102" s="9"/>
      <c r="T102" s="9"/>
      <c r="U102" s="9"/>
    </row>
    <row r="103" spans="1:21" s="10" customFormat="1" x14ac:dyDescent="0.25">
      <c r="A103" s="7"/>
      <c r="B103" s="571"/>
      <c r="C103" s="572"/>
      <c r="D103" s="572"/>
      <c r="E103" s="572"/>
      <c r="F103" s="572"/>
      <c r="G103" s="572"/>
      <c r="H103" s="572"/>
      <c r="I103" s="572"/>
      <c r="J103" s="572"/>
      <c r="K103" s="572"/>
      <c r="L103" s="573"/>
      <c r="M103" s="36"/>
      <c r="Q103" s="9"/>
    </row>
    <row r="104" spans="1:21" s="10" customFormat="1" x14ac:dyDescent="0.25">
      <c r="A104" s="7"/>
      <c r="B104" s="571"/>
      <c r="C104" s="572"/>
      <c r="D104" s="572"/>
      <c r="E104" s="572"/>
      <c r="F104" s="572"/>
      <c r="G104" s="572"/>
      <c r="H104" s="572"/>
      <c r="I104" s="572"/>
      <c r="J104" s="572"/>
      <c r="K104" s="572"/>
      <c r="L104" s="573"/>
      <c r="M104" s="36"/>
      <c r="Q104" s="9"/>
    </row>
    <row r="105" spans="1:21" s="10" customFormat="1" x14ac:dyDescent="0.25">
      <c r="A105" s="7"/>
      <c r="B105" s="571"/>
      <c r="C105" s="572"/>
      <c r="D105" s="572"/>
      <c r="E105" s="572"/>
      <c r="F105" s="572"/>
      <c r="G105" s="572"/>
      <c r="H105" s="572"/>
      <c r="I105" s="572"/>
      <c r="J105" s="572"/>
      <c r="K105" s="572"/>
      <c r="L105" s="573"/>
      <c r="M105" s="36"/>
      <c r="Q105" s="9"/>
    </row>
    <row r="106" spans="1:21" s="10" customFormat="1" x14ac:dyDescent="0.25">
      <c r="A106" s="7"/>
      <c r="B106" s="571"/>
      <c r="C106" s="572"/>
      <c r="D106" s="572"/>
      <c r="E106" s="572"/>
      <c r="F106" s="572"/>
      <c r="G106" s="572"/>
      <c r="H106" s="572"/>
      <c r="I106" s="572"/>
      <c r="J106" s="572"/>
      <c r="K106" s="572"/>
      <c r="L106" s="573"/>
      <c r="M106" s="36"/>
      <c r="Q106" s="9"/>
    </row>
    <row r="107" spans="1:21" s="10" customFormat="1" x14ac:dyDescent="0.25">
      <c r="A107" s="7"/>
      <c r="B107" s="571"/>
      <c r="C107" s="572"/>
      <c r="D107" s="572"/>
      <c r="E107" s="572"/>
      <c r="F107" s="572"/>
      <c r="G107" s="572"/>
      <c r="H107" s="572"/>
      <c r="I107" s="572"/>
      <c r="J107" s="572"/>
      <c r="K107" s="572"/>
      <c r="L107" s="573"/>
      <c r="M107" s="36"/>
      <c r="Q107" s="9"/>
    </row>
    <row r="108" spans="1:21" s="10" customFormat="1" x14ac:dyDescent="0.25">
      <c r="A108" s="7"/>
      <c r="B108" s="571"/>
      <c r="C108" s="572"/>
      <c r="D108" s="572"/>
      <c r="E108" s="572"/>
      <c r="F108" s="572"/>
      <c r="G108" s="572"/>
      <c r="H108" s="572"/>
      <c r="I108" s="572"/>
      <c r="J108" s="572"/>
      <c r="K108" s="572"/>
      <c r="L108" s="573"/>
      <c r="M108" s="36"/>
      <c r="Q108" s="9"/>
    </row>
    <row r="109" spans="1:21" s="10" customFormat="1" x14ac:dyDescent="0.25">
      <c r="A109" s="7"/>
      <c r="B109" s="571"/>
      <c r="C109" s="572"/>
      <c r="D109" s="572"/>
      <c r="E109" s="572"/>
      <c r="F109" s="572"/>
      <c r="G109" s="572"/>
      <c r="H109" s="572"/>
      <c r="I109" s="572"/>
      <c r="J109" s="572"/>
      <c r="K109" s="572"/>
      <c r="L109" s="573"/>
      <c r="M109" s="36"/>
      <c r="Q109" s="9"/>
    </row>
    <row r="110" spans="1:21" s="10" customFormat="1" x14ac:dyDescent="0.25">
      <c r="A110" s="7"/>
      <c r="B110" s="571"/>
      <c r="C110" s="572"/>
      <c r="D110" s="572"/>
      <c r="E110" s="572"/>
      <c r="F110" s="572"/>
      <c r="G110" s="572"/>
      <c r="H110" s="572"/>
      <c r="I110" s="572"/>
      <c r="J110" s="572"/>
      <c r="K110" s="572"/>
      <c r="L110" s="573"/>
      <c r="M110" s="36"/>
      <c r="Q110" s="9"/>
    </row>
    <row r="111" spans="1:21" s="36" customFormat="1" x14ac:dyDescent="0.25">
      <c r="A111" s="45"/>
      <c r="B111" s="46"/>
      <c r="C111" s="47"/>
      <c r="D111" s="47"/>
      <c r="E111" s="47"/>
      <c r="F111" s="47"/>
      <c r="G111" s="47"/>
      <c r="H111" s="47"/>
      <c r="I111" s="47"/>
      <c r="J111" s="47"/>
      <c r="K111" s="47"/>
      <c r="L111" s="48"/>
      <c r="O111" s="9"/>
      <c r="P111" s="9"/>
      <c r="Q111" s="9"/>
      <c r="R111" s="9"/>
      <c r="S111" s="9"/>
      <c r="T111" s="9"/>
      <c r="U111" s="9"/>
    </row>
    <row r="113" spans="1:21" x14ac:dyDescent="0.25">
      <c r="B113" s="431" t="s">
        <v>306</v>
      </c>
      <c r="C113" s="432"/>
      <c r="D113" s="432"/>
      <c r="E113" s="432"/>
      <c r="F113" s="432"/>
      <c r="G113" s="432"/>
      <c r="H113" s="432"/>
      <c r="I113" s="432"/>
      <c r="J113" s="432"/>
      <c r="K113" s="432"/>
      <c r="L113" s="433"/>
      <c r="M113" s="36"/>
    </row>
    <row r="114" spans="1:21" s="10" customFormat="1" x14ac:dyDescent="0.25">
      <c r="A114" s="7"/>
      <c r="B114" s="558" t="s">
        <v>20</v>
      </c>
      <c r="C114" s="559"/>
      <c r="D114" s="559"/>
      <c r="E114" s="559"/>
      <c r="F114" s="559"/>
      <c r="G114" s="559"/>
      <c r="H114" s="559"/>
      <c r="I114" s="559"/>
      <c r="J114" s="559"/>
      <c r="K114" s="559"/>
      <c r="L114" s="560"/>
      <c r="M114" s="68"/>
    </row>
    <row r="115" spans="1:21" s="36" customFormat="1" x14ac:dyDescent="0.25">
      <c r="A115" s="45"/>
      <c r="B115" s="49"/>
      <c r="C115" s="80"/>
      <c r="D115" s="80"/>
      <c r="E115" s="80"/>
      <c r="F115" s="80"/>
      <c r="G115" s="80"/>
      <c r="H115" s="80"/>
      <c r="I115" s="80"/>
      <c r="J115" s="80"/>
      <c r="K115" s="80"/>
      <c r="L115" s="50"/>
      <c r="O115" s="9"/>
      <c r="P115" s="9"/>
      <c r="Q115" s="9"/>
      <c r="R115" s="9"/>
      <c r="S115" s="9"/>
      <c r="T115" s="9"/>
      <c r="U115" s="9"/>
    </row>
    <row r="116" spans="1:21" s="36" customFormat="1" x14ac:dyDescent="0.25">
      <c r="A116" s="45"/>
      <c r="B116" s="561" t="str">
        <f>IF(Intro!$G$21="English",O116,P116)</f>
        <v>Provide details if your firm changed the product mix of the goods it has imported since January 1, 2023.</v>
      </c>
      <c r="C116" s="562"/>
      <c r="D116" s="562"/>
      <c r="E116" s="562"/>
      <c r="F116" s="562"/>
      <c r="G116" s="562"/>
      <c r="H116" s="562"/>
      <c r="I116" s="562"/>
      <c r="J116" s="562"/>
      <c r="K116" s="562"/>
      <c r="L116" s="563"/>
      <c r="O116" s="9" t="str">
        <f>"Provide details if your firm changed the product mix of the goods it has imported since January 1, "&amp;Variables!B6&amp;"."</f>
        <v>Provide details if your firm changed the product mix of the goods it has imported since January 1, 2023.</v>
      </c>
      <c r="P116" s="9" t="str">
        <f>"Fournissez des détails si votre entreprise a modifié la gamme de marchandises qu'elle a importé depuis le 1er janvier "&amp;Variables!B6&amp;"."</f>
        <v>Fournissez des détails si votre entreprise a modifié la gamme de marchandises qu'elle a importé depuis le 1er janvier 2023.</v>
      </c>
      <c r="Q116" s="9"/>
      <c r="R116" s="9"/>
      <c r="S116" s="9"/>
      <c r="T116" s="9"/>
      <c r="U116" s="9"/>
    </row>
    <row r="117" spans="1:21" s="36" customFormat="1" x14ac:dyDescent="0.25">
      <c r="A117" s="45"/>
      <c r="B117" s="49"/>
      <c r="C117" s="80"/>
      <c r="D117" s="80"/>
      <c r="E117" s="80"/>
      <c r="F117" s="80"/>
      <c r="G117" s="80"/>
      <c r="H117" s="80"/>
      <c r="I117" s="80"/>
      <c r="J117" s="80"/>
      <c r="K117" s="80"/>
      <c r="L117" s="50"/>
      <c r="O117" s="9"/>
      <c r="P117" s="9"/>
      <c r="Q117" s="9"/>
      <c r="R117" s="9"/>
      <c r="S117" s="9"/>
      <c r="T117" s="9"/>
      <c r="U117" s="9"/>
    </row>
    <row r="118" spans="1:21" s="10" customFormat="1" x14ac:dyDescent="0.25">
      <c r="A118" s="7"/>
      <c r="B118" s="571"/>
      <c r="C118" s="572"/>
      <c r="D118" s="572"/>
      <c r="E118" s="572"/>
      <c r="F118" s="572"/>
      <c r="G118" s="572"/>
      <c r="H118" s="572"/>
      <c r="I118" s="572"/>
      <c r="J118" s="572"/>
      <c r="K118" s="572"/>
      <c r="L118" s="573"/>
      <c r="M118" s="36"/>
      <c r="Q118" s="9"/>
    </row>
    <row r="119" spans="1:21" s="10" customFormat="1" x14ac:dyDescent="0.25">
      <c r="A119" s="7"/>
      <c r="B119" s="571"/>
      <c r="C119" s="572"/>
      <c r="D119" s="572"/>
      <c r="E119" s="572"/>
      <c r="F119" s="572"/>
      <c r="G119" s="572"/>
      <c r="H119" s="572"/>
      <c r="I119" s="572"/>
      <c r="J119" s="572"/>
      <c r="K119" s="572"/>
      <c r="L119" s="573"/>
      <c r="M119" s="36"/>
      <c r="Q119" s="9"/>
    </row>
    <row r="120" spans="1:21" s="10" customFormat="1" x14ac:dyDescent="0.25">
      <c r="A120" s="7"/>
      <c r="B120" s="571"/>
      <c r="C120" s="572"/>
      <c r="D120" s="572"/>
      <c r="E120" s="572"/>
      <c r="F120" s="572"/>
      <c r="G120" s="572"/>
      <c r="H120" s="572"/>
      <c r="I120" s="572"/>
      <c r="J120" s="572"/>
      <c r="K120" s="572"/>
      <c r="L120" s="573"/>
      <c r="M120" s="36"/>
      <c r="Q120" s="9"/>
    </row>
    <row r="121" spans="1:21" s="10" customFormat="1" x14ac:dyDescent="0.25">
      <c r="A121" s="7"/>
      <c r="B121" s="571"/>
      <c r="C121" s="572"/>
      <c r="D121" s="572"/>
      <c r="E121" s="572"/>
      <c r="F121" s="572"/>
      <c r="G121" s="572"/>
      <c r="H121" s="572"/>
      <c r="I121" s="572"/>
      <c r="J121" s="572"/>
      <c r="K121" s="572"/>
      <c r="L121" s="573"/>
      <c r="M121" s="36"/>
      <c r="Q121" s="9"/>
    </row>
    <row r="122" spans="1:21" s="10" customFormat="1" x14ac:dyDescent="0.25">
      <c r="A122" s="7"/>
      <c r="B122" s="571"/>
      <c r="C122" s="572"/>
      <c r="D122" s="572"/>
      <c r="E122" s="572"/>
      <c r="F122" s="572"/>
      <c r="G122" s="572"/>
      <c r="H122" s="572"/>
      <c r="I122" s="572"/>
      <c r="J122" s="572"/>
      <c r="K122" s="572"/>
      <c r="L122" s="573"/>
      <c r="M122" s="36"/>
      <c r="Q122" s="9"/>
    </row>
    <row r="123" spans="1:21" s="10" customFormat="1" x14ac:dyDescent="0.25">
      <c r="A123" s="7"/>
      <c r="B123" s="571"/>
      <c r="C123" s="572"/>
      <c r="D123" s="572"/>
      <c r="E123" s="572"/>
      <c r="F123" s="572"/>
      <c r="G123" s="572"/>
      <c r="H123" s="572"/>
      <c r="I123" s="572"/>
      <c r="J123" s="572"/>
      <c r="K123" s="572"/>
      <c r="L123" s="573"/>
      <c r="M123" s="36"/>
      <c r="Q123" s="9"/>
    </row>
    <row r="124" spans="1:21" s="10" customFormat="1" x14ac:dyDescent="0.25">
      <c r="A124" s="7"/>
      <c r="B124" s="571"/>
      <c r="C124" s="572"/>
      <c r="D124" s="572"/>
      <c r="E124" s="572"/>
      <c r="F124" s="572"/>
      <c r="G124" s="572"/>
      <c r="H124" s="572"/>
      <c r="I124" s="572"/>
      <c r="J124" s="572"/>
      <c r="K124" s="572"/>
      <c r="L124" s="573"/>
      <c r="M124" s="36"/>
      <c r="Q124" s="9"/>
    </row>
    <row r="125" spans="1:21" s="10" customFormat="1" x14ac:dyDescent="0.25">
      <c r="A125" s="7"/>
      <c r="B125" s="571"/>
      <c r="C125" s="572"/>
      <c r="D125" s="572"/>
      <c r="E125" s="572"/>
      <c r="F125" s="572"/>
      <c r="G125" s="572"/>
      <c r="H125" s="572"/>
      <c r="I125" s="572"/>
      <c r="J125" s="572"/>
      <c r="K125" s="572"/>
      <c r="L125" s="573"/>
      <c r="M125" s="36"/>
      <c r="Q125" s="9"/>
    </row>
    <row r="126" spans="1:21" s="36" customFormat="1" x14ac:dyDescent="0.25">
      <c r="A126" s="45"/>
      <c r="B126" s="46"/>
      <c r="C126" s="47"/>
      <c r="D126" s="47"/>
      <c r="E126" s="47"/>
      <c r="F126" s="47"/>
      <c r="G126" s="47"/>
      <c r="H126" s="47"/>
      <c r="I126" s="47"/>
      <c r="J126" s="47"/>
      <c r="K126" s="47"/>
      <c r="L126" s="48"/>
      <c r="O126" s="9"/>
      <c r="P126" s="9"/>
      <c r="Q126" s="9"/>
      <c r="R126" s="9"/>
      <c r="S126" s="9"/>
      <c r="T126" s="9"/>
      <c r="U126" s="9"/>
    </row>
    <row r="127" spans="1:21" s="10" customFormat="1" x14ac:dyDescent="0.25">
      <c r="A127" s="7"/>
      <c r="B127" s="558" t="s">
        <v>21</v>
      </c>
      <c r="C127" s="559"/>
      <c r="D127" s="559"/>
      <c r="E127" s="559"/>
      <c r="F127" s="559"/>
      <c r="G127" s="559"/>
      <c r="H127" s="559"/>
      <c r="I127" s="559"/>
      <c r="J127" s="559"/>
      <c r="K127" s="559"/>
      <c r="L127" s="560"/>
      <c r="M127" s="68"/>
    </row>
    <row r="128" spans="1:21" s="36" customFormat="1" x14ac:dyDescent="0.25">
      <c r="A128" s="45"/>
      <c r="B128" s="49"/>
      <c r="C128" s="80"/>
      <c r="D128" s="80"/>
      <c r="E128" s="80"/>
      <c r="F128" s="80"/>
      <c r="G128" s="80"/>
      <c r="H128" s="80"/>
      <c r="I128" s="80"/>
      <c r="J128" s="80"/>
      <c r="K128" s="80"/>
      <c r="L128" s="50"/>
      <c r="O128" s="9"/>
      <c r="P128" s="9"/>
      <c r="Q128" s="9"/>
      <c r="R128" s="9"/>
      <c r="S128" s="9"/>
      <c r="T128" s="9"/>
      <c r="U128" s="9"/>
    </row>
    <row r="129" spans="1:21" s="36" customFormat="1" x14ac:dyDescent="0.25">
      <c r="A129" s="45"/>
      <c r="B129" s="561" t="str">
        <f>IF(Intro!$G$21="English",O129,P129)</f>
        <v>Describe how delivery of the goods purchased by your firm is paid for.</v>
      </c>
      <c r="C129" s="562"/>
      <c r="D129" s="562"/>
      <c r="E129" s="562"/>
      <c r="F129" s="562"/>
      <c r="G129" s="562"/>
      <c r="H129" s="562"/>
      <c r="I129" s="562"/>
      <c r="J129" s="562"/>
      <c r="K129" s="562"/>
      <c r="L129" s="563"/>
      <c r="O129" s="9" t="s">
        <v>153</v>
      </c>
      <c r="P129" s="9" t="s">
        <v>201</v>
      </c>
      <c r="Q129" s="9"/>
      <c r="R129" s="9"/>
      <c r="S129" s="9"/>
      <c r="T129" s="9"/>
      <c r="U129" s="9"/>
    </row>
    <row r="130" spans="1:21" s="36" customFormat="1" x14ac:dyDescent="0.25">
      <c r="A130" s="45"/>
      <c r="B130" s="49"/>
      <c r="C130" s="80"/>
      <c r="D130" s="80"/>
      <c r="E130" s="80"/>
      <c r="F130" s="80"/>
      <c r="G130" s="80"/>
      <c r="H130" s="200" t="str">
        <f>IF(Intro!$G$21="English",O130,P130)</f>
        <v>Select all that apply</v>
      </c>
      <c r="I130" s="80"/>
      <c r="J130" s="80"/>
      <c r="K130" s="80"/>
      <c r="L130" s="50"/>
      <c r="O130" s="9" t="s">
        <v>475</v>
      </c>
      <c r="P130" s="9" t="s">
        <v>476</v>
      </c>
      <c r="Q130" s="9"/>
      <c r="R130" s="9"/>
      <c r="S130" s="9"/>
      <c r="T130" s="9"/>
      <c r="U130" s="9"/>
    </row>
    <row r="131" spans="1:21" x14ac:dyDescent="0.25">
      <c r="B131" s="593" t="str">
        <f>IF(Intro!$G$21="English",O131,P131)</f>
        <v xml:space="preserve">The exporter handles delivery, and the cost is built into the price. </v>
      </c>
      <c r="C131" s="594"/>
      <c r="D131" s="594"/>
      <c r="E131" s="594"/>
      <c r="F131" s="594"/>
      <c r="G131" s="595"/>
      <c r="H131" s="100"/>
      <c r="I131" s="80"/>
      <c r="J131" s="80"/>
      <c r="K131" s="80"/>
      <c r="L131" s="50"/>
      <c r="M131" s="9"/>
      <c r="O131" s="9" t="s">
        <v>402</v>
      </c>
      <c r="P131" s="9" t="s">
        <v>404</v>
      </c>
    </row>
    <row r="132" spans="1:21" x14ac:dyDescent="0.25">
      <c r="B132" s="593" t="str">
        <f>IF(Intro!$G$21="English",O132,P132)</f>
        <v xml:space="preserve">The exporter handles delivery, but charges your firm separately for it. </v>
      </c>
      <c r="C132" s="594"/>
      <c r="D132" s="594"/>
      <c r="E132" s="594"/>
      <c r="F132" s="594"/>
      <c r="G132" s="595"/>
      <c r="H132" s="100"/>
      <c r="I132" s="80"/>
      <c r="J132" s="80"/>
      <c r="K132" s="80"/>
      <c r="L132" s="50"/>
      <c r="M132" s="9"/>
      <c r="O132" s="9" t="s">
        <v>403</v>
      </c>
      <c r="P132" s="9" t="s">
        <v>406</v>
      </c>
    </row>
    <row r="133" spans="1:21" x14ac:dyDescent="0.25">
      <c r="B133" s="593" t="str">
        <f>IF(Intro!$G$21="English",O133,P133)</f>
        <v xml:space="preserve">Your firm arranges and pays for delivery directly. </v>
      </c>
      <c r="C133" s="594"/>
      <c r="D133" s="594"/>
      <c r="E133" s="594"/>
      <c r="F133" s="594"/>
      <c r="G133" s="595"/>
      <c r="H133" s="100"/>
      <c r="I133" s="80"/>
      <c r="J133" s="80"/>
      <c r="K133" s="80"/>
      <c r="L133" s="50"/>
      <c r="M133" s="9"/>
      <c r="O133" s="9" t="s">
        <v>438</v>
      </c>
      <c r="P133" s="9" t="s">
        <v>405</v>
      </c>
    </row>
    <row r="134" spans="1:21" s="36" customFormat="1" x14ac:dyDescent="0.25">
      <c r="A134" s="45"/>
      <c r="B134" s="49"/>
      <c r="C134" s="80"/>
      <c r="D134" s="80"/>
      <c r="E134" s="80"/>
      <c r="F134" s="80"/>
      <c r="G134" s="80"/>
      <c r="H134" s="80"/>
      <c r="I134" s="80"/>
      <c r="J134" s="80"/>
      <c r="K134" s="80"/>
      <c r="L134" s="50"/>
      <c r="O134" s="9"/>
      <c r="P134" s="9"/>
      <c r="Q134" s="9"/>
      <c r="R134" s="9"/>
      <c r="S134" s="9"/>
      <c r="T134" s="9"/>
      <c r="U134" s="9"/>
    </row>
    <row r="135" spans="1:21" s="36" customFormat="1" x14ac:dyDescent="0.25">
      <c r="A135" s="45"/>
      <c r="B135" s="561" t="str">
        <f>IF(Intro!$G$21="English",O135,P135)</f>
        <v>Provide details if delivery charges paid by your firm have changed since January 1, 2023.</v>
      </c>
      <c r="C135" s="562"/>
      <c r="D135" s="562"/>
      <c r="E135" s="562"/>
      <c r="F135" s="562"/>
      <c r="G135" s="562"/>
      <c r="H135" s="562"/>
      <c r="I135" s="562"/>
      <c r="J135" s="562"/>
      <c r="K135" s="562"/>
      <c r="L135" s="563"/>
      <c r="O135" s="9" t="str">
        <f>"Provide details if delivery charges paid by your firm have changed since January 1, "&amp;Variables!B6&amp;"."</f>
        <v>Provide details if delivery charges paid by your firm have changed since January 1, 2023.</v>
      </c>
      <c r="P135" s="9" t="str">
        <f>"Fournissez des détails si les frais de livraison payés par votre entreprise ont changé depuis le 1er janvier "&amp;Variables!B6&amp;"."</f>
        <v>Fournissez des détails si les frais de livraison payés par votre entreprise ont changé depuis le 1er janvier 2023.</v>
      </c>
      <c r="Q135" s="9"/>
      <c r="R135" s="9"/>
      <c r="S135" s="9"/>
      <c r="T135" s="9"/>
      <c r="U135" s="9"/>
    </row>
    <row r="136" spans="1:21" s="36" customFormat="1" x14ac:dyDescent="0.25">
      <c r="A136" s="45"/>
      <c r="B136" s="49"/>
      <c r="C136" s="80"/>
      <c r="D136" s="80"/>
      <c r="E136" s="80"/>
      <c r="F136" s="80"/>
      <c r="G136" s="80"/>
      <c r="H136" s="80"/>
      <c r="I136" s="80"/>
      <c r="J136" s="80"/>
      <c r="K136" s="80"/>
      <c r="L136" s="50"/>
      <c r="O136" s="9"/>
      <c r="P136" s="9"/>
      <c r="Q136" s="9"/>
      <c r="R136" s="9"/>
      <c r="S136" s="9"/>
      <c r="T136" s="9"/>
      <c r="U136" s="9"/>
    </row>
    <row r="137" spans="1:21" s="10" customFormat="1" x14ac:dyDescent="0.25">
      <c r="A137" s="7"/>
      <c r="B137" s="571"/>
      <c r="C137" s="572"/>
      <c r="D137" s="572"/>
      <c r="E137" s="572"/>
      <c r="F137" s="572"/>
      <c r="G137" s="572"/>
      <c r="H137" s="572"/>
      <c r="I137" s="572"/>
      <c r="J137" s="572"/>
      <c r="K137" s="572"/>
      <c r="L137" s="573"/>
      <c r="M137" s="36"/>
      <c r="Q137" s="9"/>
    </row>
    <row r="138" spans="1:21" s="10" customFormat="1" x14ac:dyDescent="0.25">
      <c r="A138" s="7"/>
      <c r="B138" s="571"/>
      <c r="C138" s="572"/>
      <c r="D138" s="572"/>
      <c r="E138" s="572"/>
      <c r="F138" s="572"/>
      <c r="G138" s="572"/>
      <c r="H138" s="572"/>
      <c r="I138" s="572"/>
      <c r="J138" s="572"/>
      <c r="K138" s="572"/>
      <c r="L138" s="573"/>
      <c r="M138" s="36"/>
      <c r="Q138" s="9"/>
    </row>
    <row r="139" spans="1:21" s="10" customFormat="1" x14ac:dyDescent="0.25">
      <c r="A139" s="7"/>
      <c r="B139" s="571"/>
      <c r="C139" s="572"/>
      <c r="D139" s="572"/>
      <c r="E139" s="572"/>
      <c r="F139" s="572"/>
      <c r="G139" s="572"/>
      <c r="H139" s="572"/>
      <c r="I139" s="572"/>
      <c r="J139" s="572"/>
      <c r="K139" s="572"/>
      <c r="L139" s="573"/>
      <c r="M139" s="36"/>
      <c r="Q139" s="9"/>
    </row>
    <row r="140" spans="1:21" s="10" customFormat="1" x14ac:dyDescent="0.25">
      <c r="A140" s="7"/>
      <c r="B140" s="571"/>
      <c r="C140" s="572"/>
      <c r="D140" s="572"/>
      <c r="E140" s="572"/>
      <c r="F140" s="572"/>
      <c r="G140" s="572"/>
      <c r="H140" s="572"/>
      <c r="I140" s="572"/>
      <c r="J140" s="572"/>
      <c r="K140" s="572"/>
      <c r="L140" s="573"/>
      <c r="M140" s="36"/>
      <c r="Q140" s="9"/>
    </row>
    <row r="141" spans="1:21" s="10" customFormat="1" x14ac:dyDescent="0.25">
      <c r="A141" s="7"/>
      <c r="B141" s="571"/>
      <c r="C141" s="572"/>
      <c r="D141" s="572"/>
      <c r="E141" s="572"/>
      <c r="F141" s="572"/>
      <c r="G141" s="572"/>
      <c r="H141" s="572"/>
      <c r="I141" s="572"/>
      <c r="J141" s="572"/>
      <c r="K141" s="572"/>
      <c r="L141" s="573"/>
      <c r="M141" s="36"/>
      <c r="Q141" s="9"/>
    </row>
    <row r="142" spans="1:21" s="10" customFormat="1" x14ac:dyDescent="0.25">
      <c r="A142" s="7"/>
      <c r="B142" s="571"/>
      <c r="C142" s="572"/>
      <c r="D142" s="572"/>
      <c r="E142" s="572"/>
      <c r="F142" s="572"/>
      <c r="G142" s="572"/>
      <c r="H142" s="572"/>
      <c r="I142" s="572"/>
      <c r="J142" s="572"/>
      <c r="K142" s="572"/>
      <c r="L142" s="573"/>
      <c r="M142" s="36"/>
      <c r="Q142" s="9"/>
    </row>
    <row r="143" spans="1:21" s="10" customFormat="1" x14ac:dyDescent="0.25">
      <c r="A143" s="7"/>
      <c r="B143" s="571"/>
      <c r="C143" s="572"/>
      <c r="D143" s="572"/>
      <c r="E143" s="572"/>
      <c r="F143" s="572"/>
      <c r="G143" s="572"/>
      <c r="H143" s="572"/>
      <c r="I143" s="572"/>
      <c r="J143" s="572"/>
      <c r="K143" s="572"/>
      <c r="L143" s="573"/>
      <c r="M143" s="36"/>
      <c r="Q143" s="9"/>
    </row>
    <row r="144" spans="1:21" s="10" customFormat="1" x14ac:dyDescent="0.25">
      <c r="A144" s="7"/>
      <c r="B144" s="571"/>
      <c r="C144" s="572"/>
      <c r="D144" s="572"/>
      <c r="E144" s="572"/>
      <c r="F144" s="572"/>
      <c r="G144" s="572"/>
      <c r="H144" s="572"/>
      <c r="I144" s="572"/>
      <c r="J144" s="572"/>
      <c r="K144" s="572"/>
      <c r="L144" s="573"/>
      <c r="M144" s="36"/>
      <c r="Q144" s="9"/>
    </row>
    <row r="145" spans="1:21" s="36" customFormat="1" x14ac:dyDescent="0.25">
      <c r="A145" s="45"/>
      <c r="B145" s="46"/>
      <c r="C145" s="47"/>
      <c r="D145" s="47"/>
      <c r="E145" s="47"/>
      <c r="F145" s="47"/>
      <c r="G145" s="47"/>
      <c r="H145" s="47"/>
      <c r="I145" s="47"/>
      <c r="J145" s="47"/>
      <c r="K145" s="47"/>
      <c r="L145" s="48"/>
      <c r="O145" s="9"/>
      <c r="P145" s="9"/>
      <c r="Q145" s="9"/>
      <c r="R145" s="9"/>
      <c r="S145" s="9"/>
      <c r="T145" s="9"/>
      <c r="U145" s="9"/>
    </row>
    <row r="147" spans="1:21" x14ac:dyDescent="0.25">
      <c r="B147" s="431" t="str">
        <f>IF(Intro!$G$21="English",O147,P147)</f>
        <v>MARKET CHARACTERISTICS OF THE GOODS</v>
      </c>
      <c r="C147" s="432"/>
      <c r="D147" s="432"/>
      <c r="E147" s="432"/>
      <c r="F147" s="432"/>
      <c r="G147" s="432"/>
      <c r="H147" s="432"/>
      <c r="I147" s="432"/>
      <c r="J147" s="432"/>
      <c r="K147" s="432"/>
      <c r="L147" s="433"/>
      <c r="M147" s="36"/>
      <c r="O147" s="90" t="s">
        <v>307</v>
      </c>
      <c r="P147" s="90" t="s">
        <v>308</v>
      </c>
    </row>
    <row r="148" spans="1:21" s="10" customFormat="1" x14ac:dyDescent="0.25">
      <c r="A148" s="7"/>
      <c r="B148" s="566" t="s">
        <v>22</v>
      </c>
      <c r="C148" s="567"/>
      <c r="D148" s="567"/>
      <c r="E148" s="567"/>
      <c r="F148" s="567"/>
      <c r="G148" s="567"/>
      <c r="H148" s="567"/>
      <c r="I148" s="567"/>
      <c r="J148" s="567"/>
      <c r="K148" s="567"/>
      <c r="L148" s="568"/>
      <c r="M148" s="68"/>
    </row>
    <row r="149" spans="1:21" s="36" customFormat="1" x14ac:dyDescent="0.25">
      <c r="A149" s="45"/>
      <c r="B149" s="49"/>
      <c r="C149" s="80"/>
      <c r="D149" s="80"/>
      <c r="E149" s="80"/>
      <c r="F149" s="80"/>
      <c r="G149" s="80"/>
      <c r="H149" s="80"/>
      <c r="I149" s="80"/>
      <c r="J149" s="80"/>
      <c r="K149" s="80"/>
      <c r="L149" s="50"/>
      <c r="O149" s="9"/>
      <c r="P149" s="9"/>
      <c r="Q149" s="9"/>
      <c r="R149" s="9"/>
      <c r="S149" s="9"/>
      <c r="T149" s="9"/>
      <c r="U149" s="9"/>
    </row>
    <row r="150" spans="1:21" s="36" customFormat="1" x14ac:dyDescent="0.25">
      <c r="A150" s="45"/>
      <c r="B150" s="561" t="str">
        <f>IF(Intro!$G$21="English",O150,P150)</f>
        <v>If your firm is a distributor, indicate the primary industries in which the goods are sold.</v>
      </c>
      <c r="C150" s="562"/>
      <c r="D150" s="562"/>
      <c r="E150" s="562"/>
      <c r="F150" s="562"/>
      <c r="G150" s="562"/>
      <c r="H150" s="562"/>
      <c r="I150" s="562"/>
      <c r="J150" s="562"/>
      <c r="K150" s="562"/>
      <c r="L150" s="563"/>
      <c r="O150" s="9" t="s">
        <v>483</v>
      </c>
      <c r="P150" s="9" t="s">
        <v>484</v>
      </c>
      <c r="Q150" s="9"/>
      <c r="R150" s="9"/>
      <c r="S150" s="9"/>
      <c r="T150" s="9"/>
      <c r="U150" s="9"/>
    </row>
    <row r="151" spans="1:21" s="36" customFormat="1" x14ac:dyDescent="0.25">
      <c r="A151" s="45"/>
      <c r="B151" s="561" t="str">
        <f>IF(Intro!$G$21="English",O151,P151)</f>
        <v>If your firm is an end user or retailer, indicate your primary industries.</v>
      </c>
      <c r="C151" s="562"/>
      <c r="D151" s="562"/>
      <c r="E151" s="562"/>
      <c r="F151" s="562"/>
      <c r="G151" s="562"/>
      <c r="H151" s="562"/>
      <c r="I151" s="562"/>
      <c r="J151" s="562"/>
      <c r="K151" s="562"/>
      <c r="L151" s="563"/>
      <c r="O151" s="9" t="s">
        <v>577</v>
      </c>
      <c r="P151" s="9" t="s">
        <v>578</v>
      </c>
      <c r="Q151" s="9"/>
      <c r="R151" s="9"/>
      <c r="S151" s="9"/>
      <c r="T151" s="9"/>
      <c r="U151" s="9"/>
    </row>
    <row r="152" spans="1:21" s="36" customFormat="1" x14ac:dyDescent="0.25">
      <c r="A152" s="45"/>
      <c r="B152" s="49"/>
      <c r="C152" s="80"/>
      <c r="D152" s="80"/>
      <c r="E152" s="80"/>
      <c r="F152" s="80"/>
      <c r="G152" s="80"/>
      <c r="H152" s="80"/>
      <c r="I152" s="80"/>
      <c r="J152" s="80"/>
      <c r="K152" s="80"/>
      <c r="L152" s="50"/>
      <c r="O152" s="9"/>
      <c r="P152" s="9"/>
      <c r="Q152" s="9"/>
      <c r="R152" s="9"/>
      <c r="S152" s="9"/>
      <c r="T152" s="9"/>
      <c r="U152" s="9"/>
    </row>
    <row r="153" spans="1:21" x14ac:dyDescent="0.25">
      <c r="B153" s="420" t="str">
        <f>IF(Intro!$G$21="English",O153,P153)</f>
        <v xml:space="preserve">Primary Industry 1 </v>
      </c>
      <c r="C153" s="456"/>
      <c r="D153" s="424"/>
      <c r="E153" s="424"/>
      <c r="F153" s="424"/>
      <c r="G153" s="424"/>
      <c r="H153" s="424"/>
      <c r="I153" s="424"/>
      <c r="J153" s="424"/>
      <c r="K153" s="424"/>
      <c r="L153" s="425"/>
      <c r="M153" s="9"/>
      <c r="O153" s="9" t="s">
        <v>155</v>
      </c>
      <c r="P153" s="9" t="s">
        <v>156</v>
      </c>
    </row>
    <row r="154" spans="1:21" x14ac:dyDescent="0.25">
      <c r="B154" s="420"/>
      <c r="C154" s="456"/>
      <c r="D154" s="424"/>
      <c r="E154" s="424"/>
      <c r="F154" s="424"/>
      <c r="G154" s="424"/>
      <c r="H154" s="424"/>
      <c r="I154" s="424"/>
      <c r="J154" s="424"/>
      <c r="K154" s="424"/>
      <c r="L154" s="425"/>
      <c r="M154" s="9"/>
    </row>
    <row r="155" spans="1:21" x14ac:dyDescent="0.25">
      <c r="B155" s="420"/>
      <c r="C155" s="456"/>
      <c r="D155" s="424"/>
      <c r="E155" s="424"/>
      <c r="F155" s="424"/>
      <c r="G155" s="424"/>
      <c r="H155" s="424"/>
      <c r="I155" s="424"/>
      <c r="J155" s="424"/>
      <c r="K155" s="424"/>
      <c r="L155" s="425"/>
      <c r="M155" s="9"/>
    </row>
    <row r="156" spans="1:21" x14ac:dyDescent="0.25">
      <c r="B156" s="420"/>
      <c r="C156" s="456"/>
      <c r="D156" s="424"/>
      <c r="E156" s="424"/>
      <c r="F156" s="424"/>
      <c r="G156" s="424"/>
      <c r="H156" s="424"/>
      <c r="I156" s="424"/>
      <c r="J156" s="424"/>
      <c r="K156" s="424"/>
      <c r="L156" s="425"/>
      <c r="M156" s="9"/>
    </row>
    <row r="157" spans="1:21" x14ac:dyDescent="0.25">
      <c r="B157" s="420"/>
      <c r="C157" s="456"/>
      <c r="D157" s="424"/>
      <c r="E157" s="424"/>
      <c r="F157" s="424"/>
      <c r="G157" s="424"/>
      <c r="H157" s="424"/>
      <c r="I157" s="424"/>
      <c r="J157" s="424"/>
      <c r="K157" s="424"/>
      <c r="L157" s="425"/>
      <c r="M157" s="9"/>
    </row>
    <row r="158" spans="1:21" x14ac:dyDescent="0.25">
      <c r="B158" s="420" t="str">
        <f>IF(Intro!$G$21="English",O158,P158)</f>
        <v>Primary Industry 2</v>
      </c>
      <c r="C158" s="456"/>
      <c r="D158" s="424"/>
      <c r="E158" s="424"/>
      <c r="F158" s="424"/>
      <c r="G158" s="424"/>
      <c r="H158" s="424"/>
      <c r="I158" s="424"/>
      <c r="J158" s="424"/>
      <c r="K158" s="424"/>
      <c r="L158" s="425"/>
      <c r="M158" s="9"/>
      <c r="O158" s="9" t="s">
        <v>157</v>
      </c>
      <c r="P158" s="9" t="s">
        <v>158</v>
      </c>
    </row>
    <row r="159" spans="1:21" x14ac:dyDescent="0.25">
      <c r="B159" s="420"/>
      <c r="C159" s="456"/>
      <c r="D159" s="424"/>
      <c r="E159" s="424"/>
      <c r="F159" s="424"/>
      <c r="G159" s="424"/>
      <c r="H159" s="424"/>
      <c r="I159" s="424"/>
      <c r="J159" s="424"/>
      <c r="K159" s="424"/>
      <c r="L159" s="425"/>
      <c r="M159" s="9"/>
    </row>
    <row r="160" spans="1:21" x14ac:dyDescent="0.25">
      <c r="B160" s="420"/>
      <c r="C160" s="456"/>
      <c r="D160" s="424"/>
      <c r="E160" s="424"/>
      <c r="F160" s="424"/>
      <c r="G160" s="424"/>
      <c r="H160" s="424"/>
      <c r="I160" s="424"/>
      <c r="J160" s="424"/>
      <c r="K160" s="424"/>
      <c r="L160" s="425"/>
      <c r="M160" s="9"/>
    </row>
    <row r="161" spans="1:21" x14ac:dyDescent="0.25">
      <c r="B161" s="420"/>
      <c r="C161" s="456"/>
      <c r="D161" s="424"/>
      <c r="E161" s="424"/>
      <c r="F161" s="424"/>
      <c r="G161" s="424"/>
      <c r="H161" s="424"/>
      <c r="I161" s="424"/>
      <c r="J161" s="424"/>
      <c r="K161" s="424"/>
      <c r="L161" s="425"/>
      <c r="M161" s="9"/>
    </row>
    <row r="162" spans="1:21" x14ac:dyDescent="0.25">
      <c r="B162" s="420"/>
      <c r="C162" s="456"/>
      <c r="D162" s="424"/>
      <c r="E162" s="424"/>
      <c r="F162" s="424"/>
      <c r="G162" s="424"/>
      <c r="H162" s="424"/>
      <c r="I162" s="424"/>
      <c r="J162" s="424"/>
      <c r="K162" s="424"/>
      <c r="L162" s="425"/>
      <c r="M162" s="9"/>
    </row>
    <row r="163" spans="1:21" x14ac:dyDescent="0.25">
      <c r="B163" s="420" t="str">
        <f>IF(Intro!$G$21="English",O163,P163)</f>
        <v>Primary Industry 3</v>
      </c>
      <c r="C163" s="456"/>
      <c r="D163" s="424"/>
      <c r="E163" s="424"/>
      <c r="F163" s="424"/>
      <c r="G163" s="424"/>
      <c r="H163" s="424"/>
      <c r="I163" s="424"/>
      <c r="J163" s="424"/>
      <c r="K163" s="424"/>
      <c r="L163" s="425"/>
      <c r="M163" s="9"/>
      <c r="O163" s="9" t="s">
        <v>159</v>
      </c>
      <c r="P163" s="9" t="s">
        <v>160</v>
      </c>
    </row>
    <row r="164" spans="1:21" x14ac:dyDescent="0.25">
      <c r="B164" s="420"/>
      <c r="C164" s="456"/>
      <c r="D164" s="424"/>
      <c r="E164" s="424"/>
      <c r="F164" s="424"/>
      <c r="G164" s="424"/>
      <c r="H164" s="424"/>
      <c r="I164" s="424"/>
      <c r="J164" s="424"/>
      <c r="K164" s="424"/>
      <c r="L164" s="425"/>
      <c r="M164" s="9"/>
    </row>
    <row r="165" spans="1:21" x14ac:dyDescent="0.25">
      <c r="B165" s="420"/>
      <c r="C165" s="456"/>
      <c r="D165" s="424"/>
      <c r="E165" s="424"/>
      <c r="F165" s="424"/>
      <c r="G165" s="424"/>
      <c r="H165" s="424"/>
      <c r="I165" s="424"/>
      <c r="J165" s="424"/>
      <c r="K165" s="424"/>
      <c r="L165" s="425"/>
      <c r="M165" s="9"/>
    </row>
    <row r="166" spans="1:21" x14ac:dyDescent="0.25">
      <c r="B166" s="420"/>
      <c r="C166" s="456"/>
      <c r="D166" s="424"/>
      <c r="E166" s="424"/>
      <c r="F166" s="424"/>
      <c r="G166" s="424"/>
      <c r="H166" s="424"/>
      <c r="I166" s="424"/>
      <c r="J166" s="424"/>
      <c r="K166" s="424"/>
      <c r="L166" s="425"/>
      <c r="M166" s="9"/>
    </row>
    <row r="167" spans="1:21" x14ac:dyDescent="0.25">
      <c r="B167" s="420"/>
      <c r="C167" s="456"/>
      <c r="D167" s="424"/>
      <c r="E167" s="424"/>
      <c r="F167" s="424"/>
      <c r="G167" s="424"/>
      <c r="H167" s="424"/>
      <c r="I167" s="424"/>
      <c r="J167" s="424"/>
      <c r="K167" s="424"/>
      <c r="L167" s="425"/>
      <c r="M167" s="9"/>
    </row>
    <row r="168" spans="1:21" s="36" customFormat="1" x14ac:dyDescent="0.25">
      <c r="A168" s="45"/>
      <c r="B168" s="46"/>
      <c r="C168" s="47"/>
      <c r="D168" s="47"/>
      <c r="E168" s="47"/>
      <c r="F168" s="47"/>
      <c r="G168" s="47"/>
      <c r="H168" s="47"/>
      <c r="I168" s="47"/>
      <c r="J168" s="47"/>
      <c r="K168" s="47"/>
      <c r="L168" s="48"/>
      <c r="O168" s="9"/>
      <c r="P168" s="9"/>
      <c r="Q168" s="9"/>
      <c r="R168" s="9"/>
      <c r="S168" s="9"/>
      <c r="T168" s="9"/>
      <c r="U168" s="9"/>
    </row>
    <row r="169" spans="1:21" s="10" customFormat="1" x14ac:dyDescent="0.25">
      <c r="A169" s="7"/>
      <c r="B169" s="558" t="s">
        <v>23</v>
      </c>
      <c r="C169" s="559"/>
      <c r="D169" s="559"/>
      <c r="E169" s="559"/>
      <c r="F169" s="559"/>
      <c r="G169" s="559"/>
      <c r="H169" s="559"/>
      <c r="I169" s="559"/>
      <c r="J169" s="559"/>
      <c r="K169" s="559"/>
      <c r="L169" s="560"/>
      <c r="M169" s="68"/>
    </row>
    <row r="170" spans="1:21" s="36" customFormat="1" x14ac:dyDescent="0.25">
      <c r="A170" s="45"/>
      <c r="B170" s="49"/>
      <c r="C170" s="80"/>
      <c r="D170" s="80"/>
      <c r="E170" s="80"/>
      <c r="F170" s="80"/>
      <c r="G170" s="80"/>
      <c r="H170" s="80"/>
      <c r="I170" s="80"/>
      <c r="J170" s="80"/>
      <c r="K170" s="80"/>
      <c r="L170" s="50"/>
      <c r="O170" s="9"/>
      <c r="P170" s="9"/>
      <c r="Q170" s="9"/>
      <c r="R170" s="9"/>
      <c r="S170" s="9"/>
      <c r="T170" s="9"/>
      <c r="U170" s="9"/>
    </row>
    <row r="171" spans="1:21" s="36" customFormat="1" x14ac:dyDescent="0.25">
      <c r="A171" s="45"/>
      <c r="B171" s="428" t="str">
        <f>IF(Intro!$G$21="English",O171,P171)</f>
        <v>Describe whether there is seasonality in the Canadian market for the goods. Describe any seasonal patterns in your firm's imports, inventory or sales of imports in Canada.</v>
      </c>
      <c r="C171" s="429"/>
      <c r="D171" s="429"/>
      <c r="E171" s="429"/>
      <c r="F171" s="429"/>
      <c r="G171" s="429"/>
      <c r="H171" s="429"/>
      <c r="I171" s="429"/>
      <c r="J171" s="429"/>
      <c r="K171" s="429"/>
      <c r="L171" s="430"/>
      <c r="O171" s="9" t="s">
        <v>180</v>
      </c>
      <c r="P171" s="9" t="s">
        <v>181</v>
      </c>
      <c r="Q171" s="9"/>
      <c r="R171" s="9"/>
      <c r="S171" s="9"/>
      <c r="T171" s="9"/>
      <c r="U171" s="9"/>
    </row>
    <row r="172" spans="1:21" s="36" customFormat="1" x14ac:dyDescent="0.25">
      <c r="A172" s="45"/>
      <c r="B172" s="428"/>
      <c r="C172" s="429"/>
      <c r="D172" s="429"/>
      <c r="E172" s="429"/>
      <c r="F172" s="429"/>
      <c r="G172" s="429"/>
      <c r="H172" s="429"/>
      <c r="I172" s="429"/>
      <c r="J172" s="429"/>
      <c r="K172" s="429"/>
      <c r="L172" s="430"/>
      <c r="O172" s="9"/>
      <c r="P172" s="9"/>
      <c r="Q172" s="9"/>
      <c r="R172" s="9"/>
      <c r="S172" s="9"/>
      <c r="T172" s="9"/>
      <c r="U172" s="9"/>
    </row>
    <row r="173" spans="1:21" s="36" customFormat="1" x14ac:dyDescent="0.25">
      <c r="A173" s="45"/>
      <c r="B173" s="49"/>
      <c r="C173" s="80"/>
      <c r="D173" s="80"/>
      <c r="E173" s="80"/>
      <c r="F173" s="80"/>
      <c r="G173" s="80"/>
      <c r="H173" s="80"/>
      <c r="I173" s="80"/>
      <c r="J173" s="80"/>
      <c r="K173" s="80"/>
      <c r="L173" s="50"/>
      <c r="O173" s="9"/>
      <c r="P173" s="9"/>
      <c r="Q173" s="9"/>
      <c r="R173" s="9"/>
      <c r="S173" s="9"/>
      <c r="T173" s="9"/>
      <c r="U173" s="9"/>
    </row>
    <row r="174" spans="1:21" s="10" customFormat="1" x14ac:dyDescent="0.25">
      <c r="A174" s="7"/>
      <c r="B174" s="571"/>
      <c r="C174" s="572"/>
      <c r="D174" s="572"/>
      <c r="E174" s="572"/>
      <c r="F174" s="572"/>
      <c r="G174" s="572"/>
      <c r="H174" s="572"/>
      <c r="I174" s="572"/>
      <c r="J174" s="572"/>
      <c r="K174" s="572"/>
      <c r="L174" s="573"/>
      <c r="M174" s="36"/>
      <c r="Q174" s="9"/>
    </row>
    <row r="175" spans="1:21" s="10" customFormat="1" x14ac:dyDescent="0.25">
      <c r="A175" s="7"/>
      <c r="B175" s="571"/>
      <c r="C175" s="572"/>
      <c r="D175" s="572"/>
      <c r="E175" s="572"/>
      <c r="F175" s="572"/>
      <c r="G175" s="572"/>
      <c r="H175" s="572"/>
      <c r="I175" s="572"/>
      <c r="J175" s="572"/>
      <c r="K175" s="572"/>
      <c r="L175" s="573"/>
      <c r="M175" s="36"/>
      <c r="Q175" s="9"/>
    </row>
    <row r="176" spans="1:21" s="10" customFormat="1" x14ac:dyDescent="0.25">
      <c r="A176" s="7"/>
      <c r="B176" s="571"/>
      <c r="C176" s="572"/>
      <c r="D176" s="572"/>
      <c r="E176" s="572"/>
      <c r="F176" s="572"/>
      <c r="G176" s="572"/>
      <c r="H176" s="572"/>
      <c r="I176" s="572"/>
      <c r="J176" s="572"/>
      <c r="K176" s="572"/>
      <c r="L176" s="573"/>
      <c r="M176" s="36"/>
      <c r="Q176" s="9"/>
    </row>
    <row r="177" spans="1:21" s="10" customFormat="1" x14ac:dyDescent="0.25">
      <c r="A177" s="7"/>
      <c r="B177" s="571"/>
      <c r="C177" s="572"/>
      <c r="D177" s="572"/>
      <c r="E177" s="572"/>
      <c r="F177" s="572"/>
      <c r="G177" s="572"/>
      <c r="H177" s="572"/>
      <c r="I177" s="572"/>
      <c r="J177" s="572"/>
      <c r="K177" s="572"/>
      <c r="L177" s="573"/>
      <c r="M177" s="36"/>
      <c r="Q177" s="9"/>
    </row>
    <row r="178" spans="1:21" s="10" customFormat="1" x14ac:dyDescent="0.25">
      <c r="A178" s="7"/>
      <c r="B178" s="571"/>
      <c r="C178" s="572"/>
      <c r="D178" s="572"/>
      <c r="E178" s="572"/>
      <c r="F178" s="572"/>
      <c r="G178" s="572"/>
      <c r="H178" s="572"/>
      <c r="I178" s="572"/>
      <c r="J178" s="572"/>
      <c r="K178" s="572"/>
      <c r="L178" s="573"/>
      <c r="M178" s="36"/>
      <c r="Q178" s="9"/>
    </row>
    <row r="179" spans="1:21" s="10" customFormat="1" x14ac:dyDescent="0.25">
      <c r="A179" s="7"/>
      <c r="B179" s="571"/>
      <c r="C179" s="572"/>
      <c r="D179" s="572"/>
      <c r="E179" s="572"/>
      <c r="F179" s="572"/>
      <c r="G179" s="572"/>
      <c r="H179" s="572"/>
      <c r="I179" s="572"/>
      <c r="J179" s="572"/>
      <c r="K179" s="572"/>
      <c r="L179" s="573"/>
      <c r="M179" s="36"/>
      <c r="Q179" s="9"/>
    </row>
    <row r="180" spans="1:21" s="10" customFormat="1" x14ac:dyDescent="0.25">
      <c r="A180" s="7"/>
      <c r="B180" s="571"/>
      <c r="C180" s="572"/>
      <c r="D180" s="572"/>
      <c r="E180" s="572"/>
      <c r="F180" s="572"/>
      <c r="G180" s="572"/>
      <c r="H180" s="572"/>
      <c r="I180" s="572"/>
      <c r="J180" s="572"/>
      <c r="K180" s="572"/>
      <c r="L180" s="573"/>
      <c r="M180" s="36"/>
      <c r="Q180" s="9"/>
    </row>
    <row r="181" spans="1:21" s="10" customFormat="1" x14ac:dyDescent="0.25">
      <c r="A181" s="7"/>
      <c r="B181" s="571"/>
      <c r="C181" s="572"/>
      <c r="D181" s="572"/>
      <c r="E181" s="572"/>
      <c r="F181" s="572"/>
      <c r="G181" s="572"/>
      <c r="H181" s="572"/>
      <c r="I181" s="572"/>
      <c r="J181" s="572"/>
      <c r="K181" s="572"/>
      <c r="L181" s="573"/>
      <c r="M181" s="36"/>
      <c r="Q181" s="9"/>
    </row>
    <row r="182" spans="1:21" s="36" customFormat="1" x14ac:dyDescent="0.25">
      <c r="A182" s="45"/>
      <c r="B182" s="46"/>
      <c r="C182" s="47"/>
      <c r="D182" s="47"/>
      <c r="E182" s="47"/>
      <c r="F182" s="47"/>
      <c r="G182" s="47"/>
      <c r="H182" s="47"/>
      <c r="I182" s="47"/>
      <c r="J182" s="47"/>
      <c r="K182" s="47"/>
      <c r="L182" s="48"/>
      <c r="O182" s="9"/>
      <c r="P182" s="9"/>
      <c r="Q182" s="9"/>
      <c r="R182" s="9"/>
      <c r="S182" s="9"/>
      <c r="T182" s="9"/>
      <c r="U182" s="9"/>
    </row>
    <row r="183" spans="1:21" s="10" customFormat="1" x14ac:dyDescent="0.25">
      <c r="A183" s="7"/>
      <c r="B183" s="558" t="s">
        <v>24</v>
      </c>
      <c r="C183" s="559"/>
      <c r="D183" s="559"/>
      <c r="E183" s="559"/>
      <c r="F183" s="559"/>
      <c r="G183" s="559"/>
      <c r="H183" s="559"/>
      <c r="I183" s="559"/>
      <c r="J183" s="559"/>
      <c r="K183" s="559"/>
      <c r="L183" s="560"/>
      <c r="M183" s="68"/>
    </row>
    <row r="184" spans="1:21" s="36" customFormat="1" x14ac:dyDescent="0.25">
      <c r="A184" s="45"/>
      <c r="B184" s="49"/>
      <c r="C184" s="80"/>
      <c r="D184" s="80"/>
      <c r="E184" s="80"/>
      <c r="F184" s="80"/>
      <c r="G184" s="80"/>
      <c r="H184" s="80"/>
      <c r="I184" s="80"/>
      <c r="J184" s="80"/>
      <c r="K184" s="80"/>
      <c r="L184" s="50"/>
      <c r="O184" s="9"/>
      <c r="P184" s="9"/>
      <c r="Q184" s="9"/>
      <c r="R184" s="9"/>
      <c r="S184" s="9"/>
      <c r="T184" s="9"/>
      <c r="U184" s="9"/>
    </row>
    <row r="185" spans="1:21" s="36" customFormat="1" x14ac:dyDescent="0.25">
      <c r="A185" s="45"/>
      <c r="B185" s="428" t="str">
        <f>IF(Intro!$G$21="English",O185,P185)</f>
        <v>What have been the principal factors affecting the demand for the goods since January 1, 2023 (e.g., user preferences, government policy, economic conditions, exchange rate)?</v>
      </c>
      <c r="C185" s="429"/>
      <c r="D185" s="429"/>
      <c r="E185" s="429"/>
      <c r="F185" s="429"/>
      <c r="G185" s="429"/>
      <c r="H185" s="429"/>
      <c r="I185" s="429"/>
      <c r="J185" s="429"/>
      <c r="K185" s="429"/>
      <c r="L185" s="430"/>
      <c r="O185"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5"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5" s="9"/>
      <c r="R185" s="9"/>
      <c r="S185" s="9"/>
      <c r="T185" s="9"/>
      <c r="U185" s="9"/>
    </row>
    <row r="186" spans="1:21" s="36" customFormat="1" x14ac:dyDescent="0.25">
      <c r="A186" s="45"/>
      <c r="B186" s="428"/>
      <c r="C186" s="429"/>
      <c r="D186" s="429"/>
      <c r="E186" s="429"/>
      <c r="F186" s="429"/>
      <c r="G186" s="429"/>
      <c r="H186" s="429"/>
      <c r="I186" s="429"/>
      <c r="J186" s="429"/>
      <c r="K186" s="429"/>
      <c r="L186" s="430"/>
      <c r="O186" s="9"/>
      <c r="P186" s="9"/>
      <c r="Q186" s="9"/>
      <c r="R186" s="9"/>
      <c r="S186" s="9"/>
      <c r="T186" s="9"/>
      <c r="U186" s="9"/>
    </row>
    <row r="187" spans="1:21" s="36" customFormat="1" x14ac:dyDescent="0.25">
      <c r="A187" s="45"/>
      <c r="B187" s="49"/>
      <c r="C187" s="80"/>
      <c r="D187" s="80"/>
      <c r="E187" s="80"/>
      <c r="F187" s="80"/>
      <c r="G187" s="80"/>
      <c r="H187" s="80"/>
      <c r="I187" s="80"/>
      <c r="J187" s="80"/>
      <c r="K187" s="80"/>
      <c r="L187" s="50"/>
      <c r="O187" s="9"/>
      <c r="P187" s="9"/>
      <c r="Q187" s="9"/>
      <c r="R187" s="9"/>
      <c r="S187" s="9"/>
      <c r="T187" s="9"/>
      <c r="U187" s="9"/>
    </row>
    <row r="188" spans="1:21" s="10" customFormat="1" x14ac:dyDescent="0.25">
      <c r="A188" s="7"/>
      <c r="B188" s="571"/>
      <c r="C188" s="572"/>
      <c r="D188" s="572"/>
      <c r="E188" s="572"/>
      <c r="F188" s="572"/>
      <c r="G188" s="572"/>
      <c r="H188" s="572"/>
      <c r="I188" s="572"/>
      <c r="J188" s="572"/>
      <c r="K188" s="572"/>
      <c r="L188" s="573"/>
      <c r="M188" s="36"/>
      <c r="Q188" s="9"/>
    </row>
    <row r="189" spans="1:21" s="10" customFormat="1" x14ac:dyDescent="0.25">
      <c r="A189" s="7"/>
      <c r="B189" s="571"/>
      <c r="C189" s="572"/>
      <c r="D189" s="572"/>
      <c r="E189" s="572"/>
      <c r="F189" s="572"/>
      <c r="G189" s="572"/>
      <c r="H189" s="572"/>
      <c r="I189" s="572"/>
      <c r="J189" s="572"/>
      <c r="K189" s="572"/>
      <c r="L189" s="573"/>
      <c r="M189" s="36"/>
      <c r="Q189" s="9"/>
    </row>
    <row r="190" spans="1:21" s="10" customFormat="1" x14ac:dyDescent="0.25">
      <c r="A190" s="7"/>
      <c r="B190" s="571"/>
      <c r="C190" s="572"/>
      <c r="D190" s="572"/>
      <c r="E190" s="572"/>
      <c r="F190" s="572"/>
      <c r="G190" s="572"/>
      <c r="H190" s="572"/>
      <c r="I190" s="572"/>
      <c r="J190" s="572"/>
      <c r="K190" s="572"/>
      <c r="L190" s="573"/>
      <c r="M190" s="36"/>
      <c r="Q190" s="9"/>
    </row>
    <row r="191" spans="1:21" s="10" customFormat="1" x14ac:dyDescent="0.25">
      <c r="A191" s="7"/>
      <c r="B191" s="571"/>
      <c r="C191" s="572"/>
      <c r="D191" s="572"/>
      <c r="E191" s="572"/>
      <c r="F191" s="572"/>
      <c r="G191" s="572"/>
      <c r="H191" s="572"/>
      <c r="I191" s="572"/>
      <c r="J191" s="572"/>
      <c r="K191" s="572"/>
      <c r="L191" s="573"/>
      <c r="M191" s="36"/>
      <c r="Q191" s="9"/>
    </row>
    <row r="192" spans="1:21" s="10" customFormat="1" x14ac:dyDescent="0.25">
      <c r="A192" s="7"/>
      <c r="B192" s="571"/>
      <c r="C192" s="572"/>
      <c r="D192" s="572"/>
      <c r="E192" s="572"/>
      <c r="F192" s="572"/>
      <c r="G192" s="572"/>
      <c r="H192" s="572"/>
      <c r="I192" s="572"/>
      <c r="J192" s="572"/>
      <c r="K192" s="572"/>
      <c r="L192" s="573"/>
      <c r="M192" s="36"/>
      <c r="Q192" s="9"/>
    </row>
    <row r="193" spans="1:21" s="10" customFormat="1" x14ac:dyDescent="0.25">
      <c r="A193" s="7"/>
      <c r="B193" s="571"/>
      <c r="C193" s="572"/>
      <c r="D193" s="572"/>
      <c r="E193" s="572"/>
      <c r="F193" s="572"/>
      <c r="G193" s="572"/>
      <c r="H193" s="572"/>
      <c r="I193" s="572"/>
      <c r="J193" s="572"/>
      <c r="K193" s="572"/>
      <c r="L193" s="573"/>
      <c r="M193" s="36"/>
      <c r="Q193" s="9"/>
    </row>
    <row r="194" spans="1:21" s="10" customFormat="1" x14ac:dyDescent="0.25">
      <c r="A194" s="7"/>
      <c r="B194" s="571"/>
      <c r="C194" s="572"/>
      <c r="D194" s="572"/>
      <c r="E194" s="572"/>
      <c r="F194" s="572"/>
      <c r="G194" s="572"/>
      <c r="H194" s="572"/>
      <c r="I194" s="572"/>
      <c r="J194" s="572"/>
      <c r="K194" s="572"/>
      <c r="L194" s="573"/>
      <c r="M194" s="36"/>
      <c r="Q194" s="9"/>
    </row>
    <row r="195" spans="1:21" s="10" customFormat="1" x14ac:dyDescent="0.25">
      <c r="A195" s="7"/>
      <c r="B195" s="571"/>
      <c r="C195" s="572"/>
      <c r="D195" s="572"/>
      <c r="E195" s="572"/>
      <c r="F195" s="572"/>
      <c r="G195" s="572"/>
      <c r="H195" s="572"/>
      <c r="I195" s="572"/>
      <c r="J195" s="572"/>
      <c r="K195" s="572"/>
      <c r="L195" s="573"/>
      <c r="M195" s="36"/>
      <c r="Q195" s="9"/>
    </row>
    <row r="196" spans="1:21" s="36" customFormat="1" x14ac:dyDescent="0.25">
      <c r="A196" s="45"/>
      <c r="B196" s="46"/>
      <c r="C196" s="47"/>
      <c r="D196" s="47"/>
      <c r="E196" s="47"/>
      <c r="F196" s="47"/>
      <c r="G196" s="47"/>
      <c r="H196" s="47"/>
      <c r="I196" s="47"/>
      <c r="J196" s="47"/>
      <c r="K196" s="47"/>
      <c r="L196" s="48"/>
      <c r="O196" s="9"/>
      <c r="P196" s="9"/>
      <c r="Q196" s="9"/>
      <c r="R196" s="9"/>
      <c r="S196" s="9"/>
      <c r="T196" s="9"/>
      <c r="U196" s="9"/>
    </row>
    <row r="197" spans="1:21" s="10" customFormat="1" x14ac:dyDescent="0.25">
      <c r="A197" s="7"/>
      <c r="B197" s="558" t="s">
        <v>26</v>
      </c>
      <c r="C197" s="559"/>
      <c r="D197" s="559"/>
      <c r="E197" s="559"/>
      <c r="F197" s="559"/>
      <c r="G197" s="559"/>
      <c r="H197" s="559"/>
      <c r="I197" s="559"/>
      <c r="J197" s="559"/>
      <c r="K197" s="559"/>
      <c r="L197" s="560"/>
      <c r="M197" s="68"/>
    </row>
    <row r="198" spans="1:21" s="36" customFormat="1" x14ac:dyDescent="0.25">
      <c r="A198" s="45"/>
      <c r="B198" s="49"/>
      <c r="C198" s="80"/>
      <c r="D198" s="80"/>
      <c r="E198" s="80"/>
      <c r="F198" s="80"/>
      <c r="G198" s="80"/>
      <c r="H198" s="80"/>
      <c r="I198" s="80"/>
      <c r="J198" s="80"/>
      <c r="K198" s="80"/>
      <c r="L198" s="50"/>
      <c r="O198" s="9"/>
      <c r="P198" s="9"/>
      <c r="Q198" s="9"/>
      <c r="R198" s="9"/>
      <c r="S198" s="9"/>
      <c r="T198" s="9"/>
      <c r="U198" s="9"/>
    </row>
    <row r="199" spans="1:21" s="36" customFormat="1" x14ac:dyDescent="0.25">
      <c r="A199" s="45"/>
      <c r="B199" s="561" t="str">
        <f>IF(Intro!$G$21="English",O199,P199)</f>
        <v>Describe any changes in technology that have impacted the Canadian market for the goods since January 1, 2023.</v>
      </c>
      <c r="C199" s="562"/>
      <c r="D199" s="562"/>
      <c r="E199" s="562"/>
      <c r="F199" s="562"/>
      <c r="G199" s="562"/>
      <c r="H199" s="562"/>
      <c r="I199" s="562"/>
      <c r="J199" s="562"/>
      <c r="K199" s="562"/>
      <c r="L199" s="563"/>
      <c r="O199" s="9" t="str">
        <f>"Describe any changes in technology that have impacted the Canadian market for the goods since January 1, "&amp;Variables!B6&amp;"."</f>
        <v>Describe any changes in technology that have impacted the Canadian market for the goods since January 1, 2023.</v>
      </c>
      <c r="P199"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199" s="9"/>
      <c r="R199" s="9"/>
      <c r="S199" s="9"/>
      <c r="T199" s="9"/>
      <c r="U199" s="9"/>
    </row>
    <row r="200" spans="1:21" s="36" customFormat="1" x14ac:dyDescent="0.25">
      <c r="A200" s="45"/>
      <c r="B200" s="49"/>
      <c r="C200" s="80"/>
      <c r="D200" s="80"/>
      <c r="E200" s="80"/>
      <c r="F200" s="80"/>
      <c r="G200" s="80"/>
      <c r="H200" s="80"/>
      <c r="I200" s="80"/>
      <c r="J200" s="80"/>
      <c r="K200" s="80"/>
      <c r="L200" s="50"/>
      <c r="O200" s="9"/>
      <c r="P200" s="9"/>
      <c r="Q200" s="9"/>
      <c r="R200" s="9"/>
      <c r="S200" s="9"/>
      <c r="T200" s="9"/>
      <c r="U200" s="9"/>
    </row>
    <row r="201" spans="1:21" s="10" customFormat="1" x14ac:dyDescent="0.25">
      <c r="A201" s="7"/>
      <c r="B201" s="571"/>
      <c r="C201" s="572"/>
      <c r="D201" s="572"/>
      <c r="E201" s="572"/>
      <c r="F201" s="572"/>
      <c r="G201" s="572"/>
      <c r="H201" s="572"/>
      <c r="I201" s="572"/>
      <c r="J201" s="572"/>
      <c r="K201" s="572"/>
      <c r="L201" s="573"/>
      <c r="M201" s="36"/>
      <c r="Q201" s="9"/>
    </row>
    <row r="202" spans="1:21" s="10" customFormat="1" x14ac:dyDescent="0.25">
      <c r="A202" s="7"/>
      <c r="B202" s="571"/>
      <c r="C202" s="572"/>
      <c r="D202" s="572"/>
      <c r="E202" s="572"/>
      <c r="F202" s="572"/>
      <c r="G202" s="572"/>
      <c r="H202" s="572"/>
      <c r="I202" s="572"/>
      <c r="J202" s="572"/>
      <c r="K202" s="572"/>
      <c r="L202" s="573"/>
      <c r="M202" s="36"/>
      <c r="Q202" s="9"/>
    </row>
    <row r="203" spans="1:21" s="10" customFormat="1" x14ac:dyDescent="0.25">
      <c r="A203" s="7"/>
      <c r="B203" s="571"/>
      <c r="C203" s="572"/>
      <c r="D203" s="572"/>
      <c r="E203" s="572"/>
      <c r="F203" s="572"/>
      <c r="G203" s="572"/>
      <c r="H203" s="572"/>
      <c r="I203" s="572"/>
      <c r="J203" s="572"/>
      <c r="K203" s="572"/>
      <c r="L203" s="573"/>
      <c r="M203" s="36"/>
      <c r="Q203" s="9"/>
    </row>
    <row r="204" spans="1:21" s="10" customFormat="1" x14ac:dyDescent="0.25">
      <c r="A204" s="7"/>
      <c r="B204" s="571"/>
      <c r="C204" s="572"/>
      <c r="D204" s="572"/>
      <c r="E204" s="572"/>
      <c r="F204" s="572"/>
      <c r="G204" s="572"/>
      <c r="H204" s="572"/>
      <c r="I204" s="572"/>
      <c r="J204" s="572"/>
      <c r="K204" s="572"/>
      <c r="L204" s="573"/>
      <c r="M204" s="36"/>
      <c r="Q204" s="9"/>
    </row>
    <row r="205" spans="1:21" s="10" customFormat="1" x14ac:dyDescent="0.25">
      <c r="A205" s="7"/>
      <c r="B205" s="571"/>
      <c r="C205" s="572"/>
      <c r="D205" s="572"/>
      <c r="E205" s="572"/>
      <c r="F205" s="572"/>
      <c r="G205" s="572"/>
      <c r="H205" s="572"/>
      <c r="I205" s="572"/>
      <c r="J205" s="572"/>
      <c r="K205" s="572"/>
      <c r="L205" s="573"/>
      <c r="M205" s="36"/>
      <c r="Q205" s="9"/>
    </row>
    <row r="206" spans="1:21" s="10" customFormat="1" x14ac:dyDescent="0.25">
      <c r="A206" s="7"/>
      <c r="B206" s="571"/>
      <c r="C206" s="572"/>
      <c r="D206" s="572"/>
      <c r="E206" s="572"/>
      <c r="F206" s="572"/>
      <c r="G206" s="572"/>
      <c r="H206" s="572"/>
      <c r="I206" s="572"/>
      <c r="J206" s="572"/>
      <c r="K206" s="572"/>
      <c r="L206" s="573"/>
      <c r="M206" s="36"/>
      <c r="Q206" s="9"/>
    </row>
    <row r="207" spans="1:21" s="10" customFormat="1" x14ac:dyDescent="0.25">
      <c r="A207" s="7"/>
      <c r="B207" s="571"/>
      <c r="C207" s="572"/>
      <c r="D207" s="572"/>
      <c r="E207" s="572"/>
      <c r="F207" s="572"/>
      <c r="G207" s="572"/>
      <c r="H207" s="572"/>
      <c r="I207" s="572"/>
      <c r="J207" s="572"/>
      <c r="K207" s="572"/>
      <c r="L207" s="573"/>
      <c r="M207" s="36"/>
      <c r="Q207" s="9"/>
    </row>
    <row r="208" spans="1:21" s="10" customFormat="1" x14ac:dyDescent="0.25">
      <c r="A208" s="7"/>
      <c r="B208" s="571"/>
      <c r="C208" s="572"/>
      <c r="D208" s="572"/>
      <c r="E208" s="572"/>
      <c r="F208" s="572"/>
      <c r="G208" s="572"/>
      <c r="H208" s="572"/>
      <c r="I208" s="572"/>
      <c r="J208" s="572"/>
      <c r="K208" s="572"/>
      <c r="L208" s="573"/>
      <c r="M208" s="36"/>
      <c r="Q208" s="9"/>
    </row>
    <row r="209" spans="1:21" s="36" customFormat="1" x14ac:dyDescent="0.25">
      <c r="A209" s="45"/>
      <c r="B209" s="46"/>
      <c r="C209" s="47"/>
      <c r="D209" s="47"/>
      <c r="E209" s="47"/>
      <c r="F209" s="47"/>
      <c r="G209" s="47"/>
      <c r="H209" s="47"/>
      <c r="I209" s="47"/>
      <c r="J209" s="47"/>
      <c r="K209" s="47"/>
      <c r="L209" s="48"/>
      <c r="O209" s="9"/>
      <c r="P209" s="9"/>
      <c r="Q209" s="9"/>
      <c r="R209" s="9"/>
      <c r="S209" s="9"/>
      <c r="T209" s="9"/>
      <c r="U209" s="9"/>
    </row>
    <row r="210" spans="1:21" s="10" customFormat="1" x14ac:dyDescent="0.25">
      <c r="A210" s="7"/>
      <c r="B210" s="558" t="s">
        <v>44</v>
      </c>
      <c r="C210" s="559"/>
      <c r="D210" s="559"/>
      <c r="E210" s="559"/>
      <c r="F210" s="559"/>
      <c r="G210" s="559"/>
      <c r="H210" s="559"/>
      <c r="I210" s="559"/>
      <c r="J210" s="559"/>
      <c r="K210" s="559"/>
      <c r="L210" s="560"/>
      <c r="M210" s="68"/>
    </row>
    <row r="211" spans="1:21" s="36" customFormat="1" x14ac:dyDescent="0.25">
      <c r="A211" s="45"/>
      <c r="B211" s="49"/>
      <c r="C211" s="80"/>
      <c r="D211" s="80"/>
      <c r="E211" s="80"/>
      <c r="F211" s="80"/>
      <c r="G211" s="80"/>
      <c r="H211" s="80"/>
      <c r="I211" s="80"/>
      <c r="J211" s="80"/>
      <c r="K211" s="80"/>
      <c r="L211" s="50"/>
      <c r="O211" s="9"/>
      <c r="P211" s="9"/>
      <c r="Q211" s="9"/>
      <c r="R211" s="9"/>
      <c r="S211" s="9"/>
      <c r="T211" s="9"/>
      <c r="U211" s="9"/>
    </row>
    <row r="212" spans="1:21" s="36" customFormat="1" x14ac:dyDescent="0.25">
      <c r="A212" s="45"/>
      <c r="B212" s="428" t="str">
        <f>IF(Intro!$G$21="English",O212,P212)</f>
        <v>Explain circumstances where Canadian purchasers are willing to pay a price premium for the goods produced in Canada and what the amount of that premium would be.</v>
      </c>
      <c r="C212" s="429"/>
      <c r="D212" s="429"/>
      <c r="E212" s="429"/>
      <c r="F212" s="429"/>
      <c r="G212" s="429"/>
      <c r="H212" s="429"/>
      <c r="I212" s="429"/>
      <c r="J212" s="429"/>
      <c r="K212" s="429"/>
      <c r="L212" s="430"/>
      <c r="O212" s="9" t="s">
        <v>154</v>
      </c>
      <c r="P212" s="9" t="s">
        <v>203</v>
      </c>
      <c r="Q212" s="9"/>
      <c r="R212" s="9"/>
      <c r="S212" s="9"/>
      <c r="T212" s="9"/>
      <c r="U212" s="9"/>
    </row>
    <row r="213" spans="1:21" s="36" customFormat="1" x14ac:dyDescent="0.25">
      <c r="A213" s="45"/>
      <c r="B213" s="49"/>
      <c r="C213" s="80"/>
      <c r="D213" s="80"/>
      <c r="E213" s="80"/>
      <c r="F213" s="80"/>
      <c r="G213" s="80"/>
      <c r="H213" s="80"/>
      <c r="I213" s="80"/>
      <c r="J213" s="80"/>
      <c r="K213" s="80"/>
      <c r="L213" s="50"/>
      <c r="O213" s="9"/>
      <c r="P213" s="9"/>
      <c r="Q213" s="9"/>
      <c r="R213" s="9"/>
      <c r="S213" s="9"/>
      <c r="T213" s="9"/>
      <c r="U213" s="9"/>
    </row>
    <row r="214" spans="1:21" x14ac:dyDescent="0.25">
      <c r="B214" s="420" t="str">
        <f>IF(Intro!$G$21="English",O214,P214)</f>
        <v>Price Premium</v>
      </c>
      <c r="C214" s="456"/>
      <c r="D214" s="101" t="s">
        <v>121</v>
      </c>
      <c r="E214" s="122"/>
      <c r="F214" s="80"/>
      <c r="G214" s="80"/>
      <c r="H214" s="80"/>
      <c r="I214" s="80"/>
      <c r="J214" s="80"/>
      <c r="K214" s="80"/>
      <c r="L214" s="50"/>
      <c r="M214" s="9"/>
      <c r="O214" s="9" t="s">
        <v>122</v>
      </c>
      <c r="P214" s="9" t="s">
        <v>123</v>
      </c>
    </row>
    <row r="215" spans="1:21" s="36" customFormat="1" x14ac:dyDescent="0.25">
      <c r="A215" s="45"/>
      <c r="B215" s="49"/>
      <c r="C215" s="80"/>
      <c r="D215" s="80"/>
      <c r="E215" s="80"/>
      <c r="F215" s="80"/>
      <c r="G215" s="80"/>
      <c r="H215" s="80"/>
      <c r="I215" s="80"/>
      <c r="J215" s="80"/>
      <c r="K215" s="80"/>
      <c r="L215" s="50"/>
      <c r="O215" s="9"/>
      <c r="P215" s="9"/>
      <c r="Q215" s="9"/>
      <c r="R215" s="9"/>
      <c r="S215" s="9"/>
      <c r="T215" s="9"/>
      <c r="U215" s="9"/>
    </row>
    <row r="216" spans="1:21" s="10" customFormat="1" x14ac:dyDescent="0.25">
      <c r="A216" s="7"/>
      <c r="B216" s="571"/>
      <c r="C216" s="572"/>
      <c r="D216" s="572"/>
      <c r="E216" s="572"/>
      <c r="F216" s="572"/>
      <c r="G216" s="572"/>
      <c r="H216" s="572"/>
      <c r="I216" s="572"/>
      <c r="J216" s="572"/>
      <c r="K216" s="572"/>
      <c r="L216" s="573"/>
      <c r="M216" s="36"/>
      <c r="Q216" s="9"/>
    </row>
    <row r="217" spans="1:21" s="10" customFormat="1" x14ac:dyDescent="0.25">
      <c r="A217" s="7"/>
      <c r="B217" s="571"/>
      <c r="C217" s="572"/>
      <c r="D217" s="572"/>
      <c r="E217" s="572"/>
      <c r="F217" s="572"/>
      <c r="G217" s="572"/>
      <c r="H217" s="572"/>
      <c r="I217" s="572"/>
      <c r="J217" s="572"/>
      <c r="K217" s="572"/>
      <c r="L217" s="573"/>
      <c r="M217" s="36"/>
      <c r="Q217" s="9"/>
    </row>
    <row r="218" spans="1:21" s="10" customFormat="1" x14ac:dyDescent="0.25">
      <c r="A218" s="7"/>
      <c r="B218" s="571"/>
      <c r="C218" s="572"/>
      <c r="D218" s="572"/>
      <c r="E218" s="572"/>
      <c r="F218" s="572"/>
      <c r="G218" s="572"/>
      <c r="H218" s="572"/>
      <c r="I218" s="572"/>
      <c r="J218" s="572"/>
      <c r="K218" s="572"/>
      <c r="L218" s="573"/>
      <c r="M218" s="36"/>
      <c r="Q218" s="9"/>
    </row>
    <row r="219" spans="1:21" s="10" customFormat="1" x14ac:dyDescent="0.25">
      <c r="A219" s="7"/>
      <c r="B219" s="571"/>
      <c r="C219" s="572"/>
      <c r="D219" s="572"/>
      <c r="E219" s="572"/>
      <c r="F219" s="572"/>
      <c r="G219" s="572"/>
      <c r="H219" s="572"/>
      <c r="I219" s="572"/>
      <c r="J219" s="572"/>
      <c r="K219" s="572"/>
      <c r="L219" s="573"/>
      <c r="M219" s="36"/>
      <c r="Q219" s="9"/>
    </row>
    <row r="220" spans="1:21" s="10" customFormat="1" x14ac:dyDescent="0.25">
      <c r="A220" s="7"/>
      <c r="B220" s="571"/>
      <c r="C220" s="572"/>
      <c r="D220" s="572"/>
      <c r="E220" s="572"/>
      <c r="F220" s="572"/>
      <c r="G220" s="572"/>
      <c r="H220" s="572"/>
      <c r="I220" s="572"/>
      <c r="J220" s="572"/>
      <c r="K220" s="572"/>
      <c r="L220" s="573"/>
      <c r="M220" s="36"/>
      <c r="Q220" s="9"/>
    </row>
    <row r="221" spans="1:21" s="10" customFormat="1" x14ac:dyDescent="0.25">
      <c r="A221" s="7"/>
      <c r="B221" s="571"/>
      <c r="C221" s="572"/>
      <c r="D221" s="572"/>
      <c r="E221" s="572"/>
      <c r="F221" s="572"/>
      <c r="G221" s="572"/>
      <c r="H221" s="572"/>
      <c r="I221" s="572"/>
      <c r="J221" s="572"/>
      <c r="K221" s="572"/>
      <c r="L221" s="573"/>
      <c r="M221" s="36"/>
      <c r="Q221" s="9"/>
    </row>
    <row r="222" spans="1:21" s="10" customFormat="1" x14ac:dyDescent="0.25">
      <c r="A222" s="7"/>
      <c r="B222" s="571"/>
      <c r="C222" s="572"/>
      <c r="D222" s="572"/>
      <c r="E222" s="572"/>
      <c r="F222" s="572"/>
      <c r="G222" s="572"/>
      <c r="H222" s="572"/>
      <c r="I222" s="572"/>
      <c r="J222" s="572"/>
      <c r="K222" s="572"/>
      <c r="L222" s="573"/>
      <c r="M222" s="36"/>
      <c r="Q222" s="9"/>
    </row>
    <row r="223" spans="1:21" s="10" customFormat="1" x14ac:dyDescent="0.25">
      <c r="A223" s="7"/>
      <c r="B223" s="571"/>
      <c r="C223" s="572"/>
      <c r="D223" s="572"/>
      <c r="E223" s="572"/>
      <c r="F223" s="572"/>
      <c r="G223" s="572"/>
      <c r="H223" s="572"/>
      <c r="I223" s="572"/>
      <c r="J223" s="572"/>
      <c r="K223" s="572"/>
      <c r="L223" s="573"/>
      <c r="M223" s="36"/>
      <c r="Q223" s="9"/>
    </row>
    <row r="224" spans="1:21" s="36" customFormat="1" x14ac:dyDescent="0.25">
      <c r="A224" s="45"/>
      <c r="B224" s="46"/>
      <c r="C224" s="47"/>
      <c r="D224" s="47"/>
      <c r="E224" s="47"/>
      <c r="F224" s="47"/>
      <c r="G224" s="47"/>
      <c r="H224" s="47"/>
      <c r="I224" s="47"/>
      <c r="J224" s="47"/>
      <c r="K224" s="47"/>
      <c r="L224" s="48"/>
      <c r="O224" s="9"/>
      <c r="P224" s="9"/>
      <c r="Q224" s="9"/>
      <c r="R224" s="9"/>
      <c r="S224" s="9"/>
      <c r="T224" s="9"/>
      <c r="U224" s="9"/>
    </row>
    <row r="225" spans="1:21" s="10" customFormat="1" x14ac:dyDescent="0.25">
      <c r="A225" s="7"/>
      <c r="B225" s="558" t="s">
        <v>56</v>
      </c>
      <c r="C225" s="559"/>
      <c r="D225" s="559"/>
      <c r="E225" s="559"/>
      <c r="F225" s="559"/>
      <c r="G225" s="559"/>
      <c r="H225" s="559"/>
      <c r="I225" s="559"/>
      <c r="J225" s="559"/>
      <c r="K225" s="559"/>
      <c r="L225" s="560"/>
      <c r="M225" s="68"/>
    </row>
    <row r="226" spans="1:21" s="36" customFormat="1" x14ac:dyDescent="0.25">
      <c r="A226" s="45"/>
      <c r="B226" s="49"/>
      <c r="C226" s="80"/>
      <c r="D226" s="80"/>
      <c r="E226" s="80"/>
      <c r="F226" s="80"/>
      <c r="G226" s="80"/>
      <c r="H226" s="80"/>
      <c r="I226" s="80"/>
      <c r="J226" s="80"/>
      <c r="K226" s="80"/>
      <c r="L226" s="50"/>
      <c r="O226" s="9"/>
      <c r="P226" s="9"/>
      <c r="Q226" s="9"/>
      <c r="R226" s="9"/>
      <c r="S226" s="9"/>
      <c r="T226" s="9"/>
      <c r="U226" s="9"/>
    </row>
    <row r="227" spans="1:21" s="36" customFormat="1" x14ac:dyDescent="0.25">
      <c r="A227" s="45"/>
      <c r="B227" s="561" t="str">
        <f>IF(Intro!$G$21="English",O227,P227)</f>
        <v>To what extent are the goods produced in Canada interchangeable with the goods imported from China?</v>
      </c>
      <c r="C227" s="562"/>
      <c r="D227" s="562"/>
      <c r="E227" s="562"/>
      <c r="F227" s="562"/>
      <c r="G227" s="562"/>
      <c r="H227" s="562"/>
      <c r="I227" s="562"/>
      <c r="J227" s="562"/>
      <c r="K227" s="562"/>
      <c r="L227" s="563"/>
      <c r="O227" s="9" t="str">
        <f>"To what extent are the goods produced in Canada interchangeable with the goods imported from "&amp;Variables!B5&amp;"?"</f>
        <v>To what extent are the goods produced in Canada interchangeable with the goods imported from China?</v>
      </c>
      <c r="P227" s="9" t="str">
        <f>"Dans quelle mesure les marchandises produites au Canada sont-elles interchangeables avec les marchandises importées "&amp;Variables!C5&amp;"?"</f>
        <v>Dans quelle mesure les marchandises produites au Canada sont-elles interchangeables avec les marchandises importées de la Chine?</v>
      </c>
      <c r="Q227" s="9"/>
      <c r="R227" s="9"/>
      <c r="S227" s="9"/>
      <c r="T227" s="9"/>
      <c r="U227" s="9"/>
    </row>
    <row r="228" spans="1:21" s="36" customFormat="1" x14ac:dyDescent="0.25">
      <c r="A228" s="45"/>
      <c r="B228" s="49"/>
      <c r="C228" s="80"/>
      <c r="D228" s="80"/>
      <c r="E228" s="80"/>
      <c r="F228" s="80"/>
      <c r="G228" s="80"/>
      <c r="H228" s="80"/>
      <c r="I228" s="80"/>
      <c r="J228" s="80"/>
      <c r="K228" s="80"/>
      <c r="L228" s="50"/>
      <c r="O228" s="9"/>
      <c r="P228" s="9"/>
      <c r="Q228" s="9"/>
      <c r="R228" s="9"/>
      <c r="S228" s="9"/>
      <c r="T228" s="9"/>
      <c r="U228" s="9"/>
    </row>
    <row r="229" spans="1:21" s="10" customFormat="1" x14ac:dyDescent="0.25">
      <c r="A229" s="7"/>
      <c r="B229" s="571"/>
      <c r="C229" s="572"/>
      <c r="D229" s="572"/>
      <c r="E229" s="572"/>
      <c r="F229" s="572"/>
      <c r="G229" s="572"/>
      <c r="H229" s="572"/>
      <c r="I229" s="572"/>
      <c r="J229" s="572"/>
      <c r="K229" s="572"/>
      <c r="L229" s="573"/>
      <c r="M229" s="36"/>
      <c r="Q229" s="9"/>
    </row>
    <row r="230" spans="1:21" s="10" customFormat="1" x14ac:dyDescent="0.25">
      <c r="A230" s="7"/>
      <c r="B230" s="571"/>
      <c r="C230" s="572"/>
      <c r="D230" s="572"/>
      <c r="E230" s="572"/>
      <c r="F230" s="572"/>
      <c r="G230" s="572"/>
      <c r="H230" s="572"/>
      <c r="I230" s="572"/>
      <c r="J230" s="572"/>
      <c r="K230" s="572"/>
      <c r="L230" s="573"/>
      <c r="M230" s="36"/>
      <c r="Q230" s="9"/>
    </row>
    <row r="231" spans="1:21" s="10" customFormat="1" x14ac:dyDescent="0.25">
      <c r="A231" s="7"/>
      <c r="B231" s="571"/>
      <c r="C231" s="572"/>
      <c r="D231" s="572"/>
      <c r="E231" s="572"/>
      <c r="F231" s="572"/>
      <c r="G231" s="572"/>
      <c r="H231" s="572"/>
      <c r="I231" s="572"/>
      <c r="J231" s="572"/>
      <c r="K231" s="572"/>
      <c r="L231" s="573"/>
      <c r="M231" s="36"/>
      <c r="Q231" s="9"/>
    </row>
    <row r="232" spans="1:21" s="10" customFormat="1" x14ac:dyDescent="0.25">
      <c r="A232" s="7"/>
      <c r="B232" s="571"/>
      <c r="C232" s="572"/>
      <c r="D232" s="572"/>
      <c r="E232" s="572"/>
      <c r="F232" s="572"/>
      <c r="G232" s="572"/>
      <c r="H232" s="572"/>
      <c r="I232" s="572"/>
      <c r="J232" s="572"/>
      <c r="K232" s="572"/>
      <c r="L232" s="573"/>
      <c r="M232" s="36"/>
      <c r="Q232" s="9"/>
    </row>
    <row r="233" spans="1:21" s="10" customFormat="1" x14ac:dyDescent="0.25">
      <c r="A233" s="7"/>
      <c r="B233" s="571"/>
      <c r="C233" s="572"/>
      <c r="D233" s="572"/>
      <c r="E233" s="572"/>
      <c r="F233" s="572"/>
      <c r="G233" s="572"/>
      <c r="H233" s="572"/>
      <c r="I233" s="572"/>
      <c r="J233" s="572"/>
      <c r="K233" s="572"/>
      <c r="L233" s="573"/>
      <c r="M233" s="36"/>
      <c r="Q233" s="9"/>
    </row>
    <row r="234" spans="1:21" s="10" customFormat="1" x14ac:dyDescent="0.25">
      <c r="A234" s="7"/>
      <c r="B234" s="571"/>
      <c r="C234" s="572"/>
      <c r="D234" s="572"/>
      <c r="E234" s="572"/>
      <c r="F234" s="572"/>
      <c r="G234" s="572"/>
      <c r="H234" s="572"/>
      <c r="I234" s="572"/>
      <c r="J234" s="572"/>
      <c r="K234" s="572"/>
      <c r="L234" s="573"/>
      <c r="M234" s="36"/>
      <c r="Q234" s="9"/>
    </row>
    <row r="235" spans="1:21" s="10" customFormat="1" x14ac:dyDescent="0.25">
      <c r="A235" s="7"/>
      <c r="B235" s="571"/>
      <c r="C235" s="572"/>
      <c r="D235" s="572"/>
      <c r="E235" s="572"/>
      <c r="F235" s="572"/>
      <c r="G235" s="572"/>
      <c r="H235" s="572"/>
      <c r="I235" s="572"/>
      <c r="J235" s="572"/>
      <c r="K235" s="572"/>
      <c r="L235" s="573"/>
      <c r="M235" s="36"/>
      <c r="Q235" s="9"/>
    </row>
    <row r="236" spans="1:21" s="10" customFormat="1" x14ac:dyDescent="0.25">
      <c r="A236" s="7"/>
      <c r="B236" s="571"/>
      <c r="C236" s="572"/>
      <c r="D236" s="572"/>
      <c r="E236" s="572"/>
      <c r="F236" s="572"/>
      <c r="G236" s="572"/>
      <c r="H236" s="572"/>
      <c r="I236" s="572"/>
      <c r="J236" s="572"/>
      <c r="K236" s="572"/>
      <c r="L236" s="573"/>
      <c r="M236" s="36"/>
      <c r="Q236" s="9"/>
    </row>
    <row r="237" spans="1:21" s="36" customFormat="1" x14ac:dyDescent="0.25">
      <c r="A237" s="45"/>
      <c r="B237" s="46"/>
      <c r="C237" s="47"/>
      <c r="D237" s="47"/>
      <c r="E237" s="47"/>
      <c r="F237" s="47"/>
      <c r="G237" s="47"/>
      <c r="H237" s="47"/>
      <c r="I237" s="47"/>
      <c r="J237" s="47"/>
      <c r="K237" s="47"/>
      <c r="L237" s="48"/>
      <c r="O237" s="9"/>
      <c r="P237" s="9"/>
      <c r="Q237" s="9"/>
      <c r="R237" s="9"/>
      <c r="S237" s="9"/>
      <c r="T237" s="9"/>
      <c r="U237" s="9"/>
    </row>
    <row r="238" spans="1:21" s="10" customFormat="1" x14ac:dyDescent="0.25">
      <c r="A238" s="7"/>
      <c r="B238" s="558" t="s">
        <v>57</v>
      </c>
      <c r="C238" s="559"/>
      <c r="D238" s="559"/>
      <c r="E238" s="559"/>
      <c r="F238" s="559"/>
      <c r="G238" s="559"/>
      <c r="H238" s="559"/>
      <c r="I238" s="559"/>
      <c r="J238" s="559"/>
      <c r="K238" s="559"/>
      <c r="L238" s="560"/>
      <c r="M238" s="68"/>
    </row>
    <row r="239" spans="1:21" s="36" customFormat="1" x14ac:dyDescent="0.25">
      <c r="A239" s="45"/>
      <c r="B239" s="49"/>
      <c r="C239" s="80"/>
      <c r="D239" s="80"/>
      <c r="E239" s="80"/>
      <c r="F239" s="80"/>
      <c r="G239" s="80"/>
      <c r="H239" s="80"/>
      <c r="I239" s="80"/>
      <c r="J239" s="80"/>
      <c r="K239" s="80"/>
      <c r="L239" s="50"/>
      <c r="O239" s="9"/>
      <c r="P239" s="9"/>
      <c r="Q239" s="9"/>
      <c r="R239" s="9"/>
      <c r="S239" s="9"/>
      <c r="T239" s="9"/>
      <c r="U239" s="9"/>
    </row>
    <row r="240" spans="1:21" s="36" customFormat="1" x14ac:dyDescent="0.25">
      <c r="A240" s="45"/>
      <c r="B240" s="561" t="str">
        <f>IF(Intro!$G$21="English",O240,P240)</f>
        <v>To what extent are the goods produced in Canada comparable in price with the goods imported from China?</v>
      </c>
      <c r="C240" s="562"/>
      <c r="D240" s="562"/>
      <c r="E240" s="562"/>
      <c r="F240" s="562"/>
      <c r="G240" s="562"/>
      <c r="H240" s="562"/>
      <c r="I240" s="562"/>
      <c r="J240" s="562"/>
      <c r="K240" s="562"/>
      <c r="L240" s="563"/>
      <c r="O240" s="9" t="str">
        <f>"To what extent are the goods produced in Canada comparable in price with the goods imported from "&amp;Variables!B5&amp;"?"</f>
        <v>To what extent are the goods produced in Canada comparable in price with the goods imported from China?</v>
      </c>
      <c r="P240" s="9" t="str">
        <f>"Dans quelle mesure les marchandises produites au Canada sont-elles comparables en prix aux marchandises importées "&amp;Variables!C5&amp;"?"</f>
        <v>Dans quelle mesure les marchandises produites au Canada sont-elles comparables en prix aux marchandises importées de la Chine?</v>
      </c>
      <c r="Q240" s="9"/>
      <c r="R240" s="9"/>
      <c r="S240" s="9"/>
      <c r="T240" s="9"/>
      <c r="U240" s="9"/>
    </row>
    <row r="241" spans="1:21" s="36" customFormat="1" x14ac:dyDescent="0.25">
      <c r="A241" s="45"/>
      <c r="B241" s="49"/>
      <c r="C241" s="80"/>
      <c r="D241" s="80"/>
      <c r="E241" s="80"/>
      <c r="F241" s="80"/>
      <c r="G241" s="80"/>
      <c r="H241" s="80"/>
      <c r="I241" s="80"/>
      <c r="J241" s="80"/>
      <c r="K241" s="80"/>
      <c r="L241" s="50"/>
      <c r="O241" s="9"/>
      <c r="P241" s="9"/>
      <c r="Q241" s="9"/>
      <c r="R241" s="9"/>
      <c r="S241" s="9"/>
      <c r="T241" s="9"/>
      <c r="U241" s="9"/>
    </row>
    <row r="242" spans="1:21" s="10" customFormat="1" x14ac:dyDescent="0.25">
      <c r="A242" s="7"/>
      <c r="B242" s="571"/>
      <c r="C242" s="572"/>
      <c r="D242" s="572"/>
      <c r="E242" s="572"/>
      <c r="F242" s="572"/>
      <c r="G242" s="572"/>
      <c r="H242" s="572"/>
      <c r="I242" s="572"/>
      <c r="J242" s="572"/>
      <c r="K242" s="572"/>
      <c r="L242" s="573"/>
      <c r="M242" s="36"/>
      <c r="Q242" s="9"/>
    </row>
    <row r="243" spans="1:21" s="10" customFormat="1" x14ac:dyDescent="0.25">
      <c r="A243" s="7"/>
      <c r="B243" s="571"/>
      <c r="C243" s="572"/>
      <c r="D243" s="572"/>
      <c r="E243" s="572"/>
      <c r="F243" s="572"/>
      <c r="G243" s="572"/>
      <c r="H243" s="572"/>
      <c r="I243" s="572"/>
      <c r="J243" s="572"/>
      <c r="K243" s="572"/>
      <c r="L243" s="573"/>
      <c r="M243" s="36"/>
      <c r="Q243" s="9"/>
    </row>
    <row r="244" spans="1:21" s="10" customFormat="1" x14ac:dyDescent="0.25">
      <c r="A244" s="7"/>
      <c r="B244" s="571"/>
      <c r="C244" s="572"/>
      <c r="D244" s="572"/>
      <c r="E244" s="572"/>
      <c r="F244" s="572"/>
      <c r="G244" s="572"/>
      <c r="H244" s="572"/>
      <c r="I244" s="572"/>
      <c r="J244" s="572"/>
      <c r="K244" s="572"/>
      <c r="L244" s="573"/>
      <c r="M244" s="36"/>
      <c r="Q244" s="9"/>
    </row>
    <row r="245" spans="1:21" s="10" customFormat="1" x14ac:dyDescent="0.25">
      <c r="A245" s="7"/>
      <c r="B245" s="571"/>
      <c r="C245" s="572"/>
      <c r="D245" s="572"/>
      <c r="E245" s="572"/>
      <c r="F245" s="572"/>
      <c r="G245" s="572"/>
      <c r="H245" s="572"/>
      <c r="I245" s="572"/>
      <c r="J245" s="572"/>
      <c r="K245" s="572"/>
      <c r="L245" s="573"/>
      <c r="M245" s="36"/>
      <c r="Q245" s="9"/>
    </row>
    <row r="246" spans="1:21" s="10" customFormat="1" x14ac:dyDescent="0.25">
      <c r="A246" s="7"/>
      <c r="B246" s="571"/>
      <c r="C246" s="572"/>
      <c r="D246" s="572"/>
      <c r="E246" s="572"/>
      <c r="F246" s="572"/>
      <c r="G246" s="572"/>
      <c r="H246" s="572"/>
      <c r="I246" s="572"/>
      <c r="J246" s="572"/>
      <c r="K246" s="572"/>
      <c r="L246" s="573"/>
      <c r="M246" s="36"/>
      <c r="Q246" s="9"/>
    </row>
    <row r="247" spans="1:21" s="10" customFormat="1" x14ac:dyDescent="0.25">
      <c r="A247" s="7"/>
      <c r="B247" s="571"/>
      <c r="C247" s="572"/>
      <c r="D247" s="572"/>
      <c r="E247" s="572"/>
      <c r="F247" s="572"/>
      <c r="G247" s="572"/>
      <c r="H247" s="572"/>
      <c r="I247" s="572"/>
      <c r="J247" s="572"/>
      <c r="K247" s="572"/>
      <c r="L247" s="573"/>
      <c r="M247" s="36"/>
      <c r="Q247" s="9"/>
    </row>
    <row r="248" spans="1:21" s="10" customFormat="1" x14ac:dyDescent="0.25">
      <c r="A248" s="7"/>
      <c r="B248" s="571"/>
      <c r="C248" s="572"/>
      <c r="D248" s="572"/>
      <c r="E248" s="572"/>
      <c r="F248" s="572"/>
      <c r="G248" s="572"/>
      <c r="H248" s="572"/>
      <c r="I248" s="572"/>
      <c r="J248" s="572"/>
      <c r="K248" s="572"/>
      <c r="L248" s="573"/>
      <c r="M248" s="36"/>
      <c r="Q248" s="9"/>
    </row>
    <row r="249" spans="1:21" s="10" customFormat="1" x14ac:dyDescent="0.25">
      <c r="A249" s="7"/>
      <c r="B249" s="571"/>
      <c r="C249" s="572"/>
      <c r="D249" s="572"/>
      <c r="E249" s="572"/>
      <c r="F249" s="572"/>
      <c r="G249" s="572"/>
      <c r="H249" s="572"/>
      <c r="I249" s="572"/>
      <c r="J249" s="572"/>
      <c r="K249" s="572"/>
      <c r="L249" s="573"/>
      <c r="M249" s="36"/>
      <c r="Q249" s="9"/>
    </row>
    <row r="250" spans="1:21" s="36" customFormat="1" x14ac:dyDescent="0.25">
      <c r="A250" s="45"/>
      <c r="B250" s="46"/>
      <c r="C250" s="47"/>
      <c r="D250" s="47"/>
      <c r="E250" s="47"/>
      <c r="F250" s="47"/>
      <c r="G250" s="47"/>
      <c r="H250" s="47"/>
      <c r="I250" s="47"/>
      <c r="J250" s="47"/>
      <c r="K250" s="47"/>
      <c r="L250" s="48"/>
      <c r="O250" s="9"/>
      <c r="P250" s="9"/>
      <c r="Q250" s="9"/>
      <c r="R250" s="9"/>
      <c r="S250" s="9"/>
      <c r="T250" s="9"/>
      <c r="U250" s="9"/>
    </row>
    <row r="251" spans="1:21" s="10" customFormat="1" x14ac:dyDescent="0.25">
      <c r="A251" s="7"/>
      <c r="B251" s="558" t="s">
        <v>55</v>
      </c>
      <c r="C251" s="559"/>
      <c r="D251" s="559"/>
      <c r="E251" s="559"/>
      <c r="F251" s="559"/>
      <c r="G251" s="559"/>
      <c r="H251" s="559"/>
      <c r="I251" s="559"/>
      <c r="J251" s="559"/>
      <c r="K251" s="559"/>
      <c r="L251" s="560"/>
      <c r="M251" s="68"/>
    </row>
    <row r="252" spans="1:21" s="36" customFormat="1" x14ac:dyDescent="0.25">
      <c r="A252" s="45"/>
      <c r="B252" s="49"/>
      <c r="C252" s="80"/>
      <c r="D252" s="80"/>
      <c r="E252" s="80"/>
      <c r="F252" s="80"/>
      <c r="G252" s="80"/>
      <c r="H252" s="80"/>
      <c r="I252" s="80"/>
      <c r="J252" s="80"/>
      <c r="K252" s="80"/>
      <c r="L252" s="50"/>
      <c r="O252" s="9"/>
      <c r="P252" s="9"/>
      <c r="Q252" s="9"/>
      <c r="R252" s="9"/>
      <c r="S252" s="9"/>
      <c r="T252" s="9"/>
      <c r="U252" s="9"/>
    </row>
    <row r="253" spans="1:21" s="36" customFormat="1" x14ac:dyDescent="0.25">
      <c r="A253" s="45"/>
      <c r="B253" s="457" t="str">
        <f>IF(Intro!$G$21="English",O253,P253)</f>
        <v>To what extent are the goods produced in Canada comparable in non-price factors (including product quality, lead and delivery times, reliability of supply, thickness of face veneer, thickness of back veneer, etc.) with the goods imported from China?</v>
      </c>
      <c r="C253" s="458"/>
      <c r="D253" s="458"/>
      <c r="E253" s="458"/>
      <c r="F253" s="458"/>
      <c r="G253" s="458"/>
      <c r="H253" s="458"/>
      <c r="I253" s="458"/>
      <c r="J253" s="458"/>
      <c r="K253" s="458"/>
      <c r="L253" s="459"/>
      <c r="O253" s="9" t="str">
        <f>"To what extent are the goods produced in Canada comparable in non-price factors (including product quality, lead and delivery times, reliability of supply, thickness of face veneer, thickness of back veneer, etc.) with the goods imported from "&amp;Variables!B5&amp;"?"</f>
        <v>To what extent are the goods produced in Canada comparable in non-price factors (including product quality, lead and delivery times, reliability of supply, thickness of face veneer, thickness of back veneer, etc.) with the goods imported from China?</v>
      </c>
      <c r="P253" s="9" t="s">
        <v>755</v>
      </c>
      <c r="Q253" s="9"/>
      <c r="R253" s="9"/>
      <c r="S253" s="9"/>
      <c r="T253" s="9"/>
      <c r="U253" s="9"/>
    </row>
    <row r="254" spans="1:21" s="36" customFormat="1" x14ac:dyDescent="0.25">
      <c r="A254" s="45"/>
      <c r="B254" s="457"/>
      <c r="C254" s="458"/>
      <c r="D254" s="458"/>
      <c r="E254" s="458"/>
      <c r="F254" s="458"/>
      <c r="G254" s="458"/>
      <c r="H254" s="458"/>
      <c r="I254" s="458"/>
      <c r="J254" s="458"/>
      <c r="K254" s="458"/>
      <c r="L254" s="459"/>
      <c r="O254" s="9"/>
      <c r="P254" s="9"/>
      <c r="Q254" s="9"/>
      <c r="R254" s="9"/>
      <c r="S254" s="9"/>
      <c r="T254" s="9"/>
      <c r="U254" s="9"/>
    </row>
    <row r="255" spans="1:21" s="36" customFormat="1" x14ac:dyDescent="0.25">
      <c r="A255" s="45"/>
      <c r="B255" s="49"/>
      <c r="C255" s="80"/>
      <c r="D255" s="80"/>
      <c r="E255" s="80"/>
      <c r="F255" s="80"/>
      <c r="G255" s="80"/>
      <c r="H255" s="80"/>
      <c r="I255" s="80"/>
      <c r="J255" s="80"/>
      <c r="K255" s="80"/>
      <c r="L255" s="50"/>
      <c r="O255" s="9"/>
      <c r="P255" s="9"/>
      <c r="Q255" s="9"/>
      <c r="R255" s="9"/>
      <c r="S255" s="9"/>
      <c r="T255" s="9"/>
      <c r="U255" s="9"/>
    </row>
    <row r="256" spans="1:21" s="10" customFormat="1" x14ac:dyDescent="0.25">
      <c r="A256" s="7"/>
      <c r="B256" s="571"/>
      <c r="C256" s="572"/>
      <c r="D256" s="572"/>
      <c r="E256" s="572"/>
      <c r="F256" s="572"/>
      <c r="G256" s="572"/>
      <c r="H256" s="572"/>
      <c r="I256" s="572"/>
      <c r="J256" s="572"/>
      <c r="K256" s="572"/>
      <c r="L256" s="573"/>
      <c r="M256" s="36"/>
      <c r="Q256" s="9"/>
    </row>
    <row r="257" spans="1:21" s="10" customFormat="1" x14ac:dyDescent="0.25">
      <c r="A257" s="7"/>
      <c r="B257" s="571"/>
      <c r="C257" s="572"/>
      <c r="D257" s="572"/>
      <c r="E257" s="572"/>
      <c r="F257" s="572"/>
      <c r="G257" s="572"/>
      <c r="H257" s="572"/>
      <c r="I257" s="572"/>
      <c r="J257" s="572"/>
      <c r="K257" s="572"/>
      <c r="L257" s="573"/>
      <c r="M257" s="36"/>
      <c r="Q257" s="9"/>
    </row>
    <row r="258" spans="1:21" s="10" customFormat="1" x14ac:dyDescent="0.25">
      <c r="A258" s="7"/>
      <c r="B258" s="571"/>
      <c r="C258" s="572"/>
      <c r="D258" s="572"/>
      <c r="E258" s="572"/>
      <c r="F258" s="572"/>
      <c r="G258" s="572"/>
      <c r="H258" s="572"/>
      <c r="I258" s="572"/>
      <c r="J258" s="572"/>
      <c r="K258" s="572"/>
      <c r="L258" s="573"/>
      <c r="M258" s="36"/>
      <c r="Q258" s="9"/>
    </row>
    <row r="259" spans="1:21" s="10" customFormat="1" x14ac:dyDescent="0.25">
      <c r="A259" s="7"/>
      <c r="B259" s="571"/>
      <c r="C259" s="572"/>
      <c r="D259" s="572"/>
      <c r="E259" s="572"/>
      <c r="F259" s="572"/>
      <c r="G259" s="572"/>
      <c r="H259" s="572"/>
      <c r="I259" s="572"/>
      <c r="J259" s="572"/>
      <c r="K259" s="572"/>
      <c r="L259" s="573"/>
      <c r="M259" s="36"/>
      <c r="Q259" s="9"/>
    </row>
    <row r="260" spans="1:21" s="10" customFormat="1" x14ac:dyDescent="0.25">
      <c r="A260" s="7"/>
      <c r="B260" s="571"/>
      <c r="C260" s="572"/>
      <c r="D260" s="572"/>
      <c r="E260" s="572"/>
      <c r="F260" s="572"/>
      <c r="G260" s="572"/>
      <c r="H260" s="572"/>
      <c r="I260" s="572"/>
      <c r="J260" s="572"/>
      <c r="K260" s="572"/>
      <c r="L260" s="573"/>
      <c r="M260" s="36"/>
      <c r="Q260" s="9"/>
    </row>
    <row r="261" spans="1:21" s="10" customFormat="1" x14ac:dyDescent="0.25">
      <c r="A261" s="7"/>
      <c r="B261" s="571"/>
      <c r="C261" s="572"/>
      <c r="D261" s="572"/>
      <c r="E261" s="572"/>
      <c r="F261" s="572"/>
      <c r="G261" s="572"/>
      <c r="H261" s="572"/>
      <c r="I261" s="572"/>
      <c r="J261" s="572"/>
      <c r="K261" s="572"/>
      <c r="L261" s="573"/>
      <c r="M261" s="36"/>
      <c r="Q261" s="9"/>
    </row>
    <row r="262" spans="1:21" s="10" customFormat="1" x14ac:dyDescent="0.25">
      <c r="A262" s="7"/>
      <c r="B262" s="571"/>
      <c r="C262" s="572"/>
      <c r="D262" s="572"/>
      <c r="E262" s="572"/>
      <c r="F262" s="572"/>
      <c r="G262" s="572"/>
      <c r="H262" s="572"/>
      <c r="I262" s="572"/>
      <c r="J262" s="572"/>
      <c r="K262" s="572"/>
      <c r="L262" s="573"/>
      <c r="M262" s="36"/>
      <c r="Q262" s="9"/>
    </row>
    <row r="263" spans="1:21" s="10" customFormat="1" x14ac:dyDescent="0.25">
      <c r="A263" s="7"/>
      <c r="B263" s="571"/>
      <c r="C263" s="572"/>
      <c r="D263" s="572"/>
      <c r="E263" s="572"/>
      <c r="F263" s="572"/>
      <c r="G263" s="572"/>
      <c r="H263" s="572"/>
      <c r="I263" s="572"/>
      <c r="J263" s="572"/>
      <c r="K263" s="572"/>
      <c r="L263" s="573"/>
      <c r="M263" s="36"/>
      <c r="Q263" s="9"/>
    </row>
    <row r="264" spans="1:21" s="36" customFormat="1" x14ac:dyDescent="0.25">
      <c r="A264" s="45"/>
      <c r="B264" s="46"/>
      <c r="C264" s="47"/>
      <c r="D264" s="47"/>
      <c r="E264" s="47"/>
      <c r="F264" s="47"/>
      <c r="G264" s="47"/>
      <c r="H264" s="47"/>
      <c r="I264" s="47"/>
      <c r="J264" s="47"/>
      <c r="K264" s="47"/>
      <c r="L264" s="48"/>
      <c r="O264" s="9"/>
      <c r="P264" s="9"/>
      <c r="Q264" s="9"/>
      <c r="R264" s="9"/>
      <c r="S264" s="9"/>
      <c r="T264" s="9"/>
      <c r="U264" s="9"/>
    </row>
    <row r="266" spans="1:21" x14ac:dyDescent="0.25">
      <c r="B266" s="431" t="str">
        <f>IF(Intro!$G$21="English",O266,P266)</f>
        <v>SALES</v>
      </c>
      <c r="C266" s="432"/>
      <c r="D266" s="432"/>
      <c r="E266" s="432"/>
      <c r="F266" s="432"/>
      <c r="G266" s="432"/>
      <c r="H266" s="432"/>
      <c r="I266" s="432"/>
      <c r="J266" s="432"/>
      <c r="K266" s="432"/>
      <c r="L266" s="433"/>
      <c r="M266" s="36"/>
      <c r="O266" s="9" t="s">
        <v>309</v>
      </c>
      <c r="P266" s="9" t="s">
        <v>310</v>
      </c>
    </row>
    <row r="267" spans="1:21" s="10" customFormat="1" x14ac:dyDescent="0.25">
      <c r="A267" s="7"/>
      <c r="B267" s="566" t="s">
        <v>74</v>
      </c>
      <c r="C267" s="567"/>
      <c r="D267" s="567"/>
      <c r="E267" s="567"/>
      <c r="F267" s="567"/>
      <c r="G267" s="567"/>
      <c r="H267" s="567"/>
      <c r="I267" s="567"/>
      <c r="J267" s="567"/>
      <c r="K267" s="567"/>
      <c r="L267" s="568"/>
      <c r="M267" s="68"/>
    </row>
    <row r="268" spans="1:21" s="36" customFormat="1" x14ac:dyDescent="0.25">
      <c r="A268" s="45"/>
      <c r="B268" s="49"/>
      <c r="C268" s="80"/>
      <c r="D268" s="80"/>
      <c r="E268" s="80"/>
      <c r="F268" s="80"/>
      <c r="G268" s="80"/>
      <c r="H268" s="80"/>
      <c r="I268" s="80"/>
      <c r="J268" s="80"/>
      <c r="K268" s="80"/>
      <c r="L268" s="50"/>
      <c r="O268" s="9"/>
      <c r="P268" s="9"/>
      <c r="Q268" s="9"/>
      <c r="R268" s="9"/>
      <c r="S268" s="9"/>
      <c r="T268" s="9"/>
      <c r="U268" s="9"/>
    </row>
    <row r="269" spans="1:21" s="36" customFormat="1" x14ac:dyDescent="0.25">
      <c r="A269" s="45"/>
      <c r="B269" s="561" t="str">
        <f>IF(Intro!$G$21="English",O269,P269)</f>
        <v>Describe any changes in your firm's channels of distribution since January 1, 2023.</v>
      </c>
      <c r="C269" s="562"/>
      <c r="D269" s="562"/>
      <c r="E269" s="562"/>
      <c r="F269" s="562"/>
      <c r="G269" s="562"/>
      <c r="H269" s="562"/>
      <c r="I269" s="562"/>
      <c r="J269" s="562"/>
      <c r="K269" s="562"/>
      <c r="L269" s="563"/>
      <c r="O269" s="9" t="str">
        <f>"Describe any changes in your firm's channels of distribution since January 1, "&amp;Variables!B6&amp;"."</f>
        <v>Describe any changes in your firm's channels of distribution since January 1, 2023.</v>
      </c>
      <c r="P269" s="9" t="str">
        <f>"Décrivez tout changement dans les canaux de distribution de votre entreprise depuis le 1er janvier "&amp;Variables!B6&amp;"."</f>
        <v>Décrivez tout changement dans les canaux de distribution de votre entreprise depuis le 1er janvier 2023.</v>
      </c>
      <c r="Q269" s="9"/>
      <c r="R269" s="9"/>
      <c r="S269" s="9"/>
      <c r="T269" s="9"/>
      <c r="U269" s="9"/>
    </row>
    <row r="270" spans="1:21" s="36" customFormat="1" x14ac:dyDescent="0.25">
      <c r="A270" s="45"/>
      <c r="B270" s="49"/>
      <c r="C270" s="80"/>
      <c r="D270" s="80"/>
      <c r="E270" s="80"/>
      <c r="F270" s="80"/>
      <c r="G270" s="80"/>
      <c r="H270" s="80"/>
      <c r="I270" s="80"/>
      <c r="J270" s="80"/>
      <c r="K270" s="80"/>
      <c r="L270" s="50"/>
      <c r="O270" s="9"/>
      <c r="P270" s="9"/>
      <c r="Q270" s="9"/>
      <c r="R270" s="9"/>
      <c r="S270" s="9"/>
      <c r="T270" s="9"/>
      <c r="U270" s="9"/>
    </row>
    <row r="271" spans="1:21" s="10" customFormat="1" x14ac:dyDescent="0.25">
      <c r="A271" s="7"/>
      <c r="B271" s="571"/>
      <c r="C271" s="572"/>
      <c r="D271" s="572"/>
      <c r="E271" s="572"/>
      <c r="F271" s="572"/>
      <c r="G271" s="572"/>
      <c r="H271" s="572"/>
      <c r="I271" s="572"/>
      <c r="J271" s="572"/>
      <c r="K271" s="572"/>
      <c r="L271" s="573"/>
      <c r="M271" s="36"/>
      <c r="Q271" s="9"/>
    </row>
    <row r="272" spans="1:21" s="10" customFormat="1" x14ac:dyDescent="0.25">
      <c r="A272" s="7"/>
      <c r="B272" s="571"/>
      <c r="C272" s="572"/>
      <c r="D272" s="572"/>
      <c r="E272" s="572"/>
      <c r="F272" s="572"/>
      <c r="G272" s="572"/>
      <c r="H272" s="572"/>
      <c r="I272" s="572"/>
      <c r="J272" s="572"/>
      <c r="K272" s="572"/>
      <c r="L272" s="573"/>
      <c r="M272" s="36"/>
      <c r="Q272" s="9"/>
    </row>
    <row r="273" spans="1:21" s="10" customFormat="1" x14ac:dyDescent="0.25">
      <c r="A273" s="7"/>
      <c r="B273" s="571"/>
      <c r="C273" s="572"/>
      <c r="D273" s="572"/>
      <c r="E273" s="572"/>
      <c r="F273" s="572"/>
      <c r="G273" s="572"/>
      <c r="H273" s="572"/>
      <c r="I273" s="572"/>
      <c r="J273" s="572"/>
      <c r="K273" s="572"/>
      <c r="L273" s="573"/>
      <c r="M273" s="36"/>
      <c r="Q273" s="9"/>
    </row>
    <row r="274" spans="1:21" s="10" customFormat="1" x14ac:dyDescent="0.25">
      <c r="A274" s="7"/>
      <c r="B274" s="571"/>
      <c r="C274" s="572"/>
      <c r="D274" s="572"/>
      <c r="E274" s="572"/>
      <c r="F274" s="572"/>
      <c r="G274" s="572"/>
      <c r="H274" s="572"/>
      <c r="I274" s="572"/>
      <c r="J274" s="572"/>
      <c r="K274" s="572"/>
      <c r="L274" s="573"/>
      <c r="M274" s="36"/>
      <c r="Q274" s="9"/>
    </row>
    <row r="275" spans="1:21" s="10" customFormat="1" x14ac:dyDescent="0.25">
      <c r="A275" s="7"/>
      <c r="B275" s="571"/>
      <c r="C275" s="572"/>
      <c r="D275" s="572"/>
      <c r="E275" s="572"/>
      <c r="F275" s="572"/>
      <c r="G275" s="572"/>
      <c r="H275" s="572"/>
      <c r="I275" s="572"/>
      <c r="J275" s="572"/>
      <c r="K275" s="572"/>
      <c r="L275" s="573"/>
      <c r="M275" s="36"/>
      <c r="Q275" s="9"/>
    </row>
    <row r="276" spans="1:21" s="10" customFormat="1" x14ac:dyDescent="0.25">
      <c r="A276" s="7"/>
      <c r="B276" s="571"/>
      <c r="C276" s="572"/>
      <c r="D276" s="572"/>
      <c r="E276" s="572"/>
      <c r="F276" s="572"/>
      <c r="G276" s="572"/>
      <c r="H276" s="572"/>
      <c r="I276" s="572"/>
      <c r="J276" s="572"/>
      <c r="K276" s="572"/>
      <c r="L276" s="573"/>
      <c r="M276" s="36"/>
      <c r="Q276" s="9"/>
    </row>
    <row r="277" spans="1:21" s="10" customFormat="1" x14ac:dyDescent="0.25">
      <c r="A277" s="7"/>
      <c r="B277" s="571"/>
      <c r="C277" s="572"/>
      <c r="D277" s="572"/>
      <c r="E277" s="572"/>
      <c r="F277" s="572"/>
      <c r="G277" s="572"/>
      <c r="H277" s="572"/>
      <c r="I277" s="572"/>
      <c r="J277" s="572"/>
      <c r="K277" s="572"/>
      <c r="L277" s="573"/>
      <c r="M277" s="36"/>
      <c r="Q277" s="9"/>
    </row>
    <row r="278" spans="1:21" s="10" customFormat="1" x14ac:dyDescent="0.25">
      <c r="A278" s="7"/>
      <c r="B278" s="571"/>
      <c r="C278" s="572"/>
      <c r="D278" s="572"/>
      <c r="E278" s="572"/>
      <c r="F278" s="572"/>
      <c r="G278" s="572"/>
      <c r="H278" s="572"/>
      <c r="I278" s="572"/>
      <c r="J278" s="572"/>
      <c r="K278" s="572"/>
      <c r="L278" s="573"/>
      <c r="M278" s="36"/>
      <c r="Q278" s="9"/>
    </row>
    <row r="279" spans="1:21" s="36" customFormat="1" x14ac:dyDescent="0.25">
      <c r="A279" s="45"/>
      <c r="B279" s="46"/>
      <c r="C279" s="47"/>
      <c r="D279" s="47"/>
      <c r="E279" s="47"/>
      <c r="F279" s="47"/>
      <c r="G279" s="47"/>
      <c r="H279" s="47"/>
      <c r="I279" s="47"/>
      <c r="J279" s="47"/>
      <c r="K279" s="47"/>
      <c r="L279" s="48"/>
      <c r="O279" s="9"/>
      <c r="P279" s="9"/>
      <c r="Q279" s="9"/>
      <c r="R279" s="9"/>
      <c r="S279" s="9"/>
      <c r="T279" s="9"/>
      <c r="U279" s="9"/>
    </row>
    <row r="280" spans="1:21" s="10" customFormat="1" x14ac:dyDescent="0.25">
      <c r="A280" s="7"/>
      <c r="B280" s="558" t="s">
        <v>75</v>
      </c>
      <c r="C280" s="559"/>
      <c r="D280" s="559"/>
      <c r="E280" s="559"/>
      <c r="F280" s="559"/>
      <c r="G280" s="559"/>
      <c r="H280" s="559"/>
      <c r="I280" s="559"/>
      <c r="J280" s="559"/>
      <c r="K280" s="559"/>
      <c r="L280" s="560"/>
      <c r="M280" s="68"/>
    </row>
    <row r="281" spans="1:21" s="36" customFormat="1" x14ac:dyDescent="0.25">
      <c r="A281" s="45"/>
      <c r="B281" s="49"/>
      <c r="C281" s="80"/>
      <c r="D281" s="80"/>
      <c r="E281" s="80"/>
      <c r="F281" s="80"/>
      <c r="G281" s="80"/>
      <c r="H281" s="80"/>
      <c r="I281" s="80"/>
      <c r="J281" s="80"/>
      <c r="K281" s="80"/>
      <c r="L281" s="50"/>
      <c r="O281" s="9"/>
      <c r="P281" s="9"/>
      <c r="Q281" s="9"/>
      <c r="R281" s="9"/>
      <c r="S281" s="9"/>
      <c r="T281" s="9"/>
      <c r="U281" s="9"/>
    </row>
    <row r="282" spans="1:21" s="36" customFormat="1" x14ac:dyDescent="0.25">
      <c r="A282" s="45"/>
      <c r="B282" s="428" t="str">
        <f>IF(Intro!$G$21="English",O282,P282)</f>
        <v>How does your firm promote sales of the goods in the Canadian market? Have these methods changed since January 1, 2023?</v>
      </c>
      <c r="C282" s="429"/>
      <c r="D282" s="429"/>
      <c r="E282" s="429"/>
      <c r="F282" s="429"/>
      <c r="G282" s="429"/>
      <c r="H282" s="429"/>
      <c r="I282" s="429"/>
      <c r="J282" s="429"/>
      <c r="K282" s="429"/>
      <c r="L282" s="430"/>
      <c r="O282" s="9" t="str">
        <f>"How does your firm promote sales of the goods in the Canadian market? Have these methods changed since January 1, "&amp;Variables!B6&amp;"?"</f>
        <v>How does your firm promote sales of the goods in the Canadian market? Have these methods changed since January 1, 2023?</v>
      </c>
      <c r="P282"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2" s="9"/>
      <c r="R282" s="9"/>
      <c r="S282" s="9"/>
      <c r="T282" s="9"/>
      <c r="U282" s="9"/>
    </row>
    <row r="283" spans="1:21" s="36" customFormat="1" x14ac:dyDescent="0.25">
      <c r="A283" s="45"/>
      <c r="B283" s="49"/>
      <c r="C283" s="80"/>
      <c r="D283" s="80"/>
      <c r="E283" s="80"/>
      <c r="F283" s="80"/>
      <c r="G283" s="80"/>
      <c r="H283" s="80"/>
      <c r="I283" s="80"/>
      <c r="J283" s="80"/>
      <c r="K283" s="80"/>
      <c r="L283" s="50"/>
      <c r="O283" s="9"/>
      <c r="P283" s="9"/>
      <c r="Q283" s="9"/>
      <c r="R283" s="9"/>
      <c r="S283" s="9"/>
      <c r="T283" s="9"/>
      <c r="U283" s="9"/>
    </row>
    <row r="284" spans="1:21" s="10" customFormat="1" x14ac:dyDescent="0.25">
      <c r="A284" s="7"/>
      <c r="B284" s="571"/>
      <c r="C284" s="572"/>
      <c r="D284" s="572"/>
      <c r="E284" s="572"/>
      <c r="F284" s="572"/>
      <c r="G284" s="572"/>
      <c r="H284" s="572"/>
      <c r="I284" s="572"/>
      <c r="J284" s="572"/>
      <c r="K284" s="572"/>
      <c r="L284" s="573"/>
      <c r="M284" s="36"/>
      <c r="Q284" s="9"/>
    </row>
    <row r="285" spans="1:21" s="10" customFormat="1" x14ac:dyDescent="0.25">
      <c r="A285" s="7"/>
      <c r="B285" s="571"/>
      <c r="C285" s="572"/>
      <c r="D285" s="572"/>
      <c r="E285" s="572"/>
      <c r="F285" s="572"/>
      <c r="G285" s="572"/>
      <c r="H285" s="572"/>
      <c r="I285" s="572"/>
      <c r="J285" s="572"/>
      <c r="K285" s="572"/>
      <c r="L285" s="573"/>
      <c r="M285" s="36"/>
      <c r="Q285" s="9"/>
    </row>
    <row r="286" spans="1:21" s="10" customFormat="1" x14ac:dyDescent="0.25">
      <c r="A286" s="7"/>
      <c r="B286" s="571"/>
      <c r="C286" s="572"/>
      <c r="D286" s="572"/>
      <c r="E286" s="572"/>
      <c r="F286" s="572"/>
      <c r="G286" s="572"/>
      <c r="H286" s="572"/>
      <c r="I286" s="572"/>
      <c r="J286" s="572"/>
      <c r="K286" s="572"/>
      <c r="L286" s="573"/>
      <c r="M286" s="36"/>
      <c r="Q286" s="9"/>
    </row>
    <row r="287" spans="1:21" s="10" customFormat="1" x14ac:dyDescent="0.25">
      <c r="A287" s="7"/>
      <c r="B287" s="571"/>
      <c r="C287" s="572"/>
      <c r="D287" s="572"/>
      <c r="E287" s="572"/>
      <c r="F287" s="572"/>
      <c r="G287" s="572"/>
      <c r="H287" s="572"/>
      <c r="I287" s="572"/>
      <c r="J287" s="572"/>
      <c r="K287" s="572"/>
      <c r="L287" s="573"/>
      <c r="M287" s="36"/>
      <c r="Q287" s="9"/>
    </row>
    <row r="288" spans="1:21" s="10" customFormat="1" x14ac:dyDescent="0.25">
      <c r="A288" s="7"/>
      <c r="B288" s="571"/>
      <c r="C288" s="572"/>
      <c r="D288" s="572"/>
      <c r="E288" s="572"/>
      <c r="F288" s="572"/>
      <c r="G288" s="572"/>
      <c r="H288" s="572"/>
      <c r="I288" s="572"/>
      <c r="J288" s="572"/>
      <c r="K288" s="572"/>
      <c r="L288" s="573"/>
      <c r="M288" s="36"/>
      <c r="Q288" s="9"/>
    </row>
    <row r="289" spans="1:21" s="10" customFormat="1" x14ac:dyDescent="0.25">
      <c r="A289" s="7"/>
      <c r="B289" s="571"/>
      <c r="C289" s="572"/>
      <c r="D289" s="572"/>
      <c r="E289" s="572"/>
      <c r="F289" s="572"/>
      <c r="G289" s="572"/>
      <c r="H289" s="572"/>
      <c r="I289" s="572"/>
      <c r="J289" s="572"/>
      <c r="K289" s="572"/>
      <c r="L289" s="573"/>
      <c r="M289" s="36"/>
      <c r="Q289" s="9"/>
    </row>
    <row r="290" spans="1:21" s="10" customFormat="1" x14ac:dyDescent="0.25">
      <c r="A290" s="7"/>
      <c r="B290" s="571"/>
      <c r="C290" s="572"/>
      <c r="D290" s="572"/>
      <c r="E290" s="572"/>
      <c r="F290" s="572"/>
      <c r="G290" s="572"/>
      <c r="H290" s="572"/>
      <c r="I290" s="572"/>
      <c r="J290" s="572"/>
      <c r="K290" s="572"/>
      <c r="L290" s="573"/>
      <c r="M290" s="36"/>
      <c r="Q290" s="9"/>
    </row>
    <row r="291" spans="1:21" s="10" customFormat="1" x14ac:dyDescent="0.25">
      <c r="A291" s="7"/>
      <c r="B291" s="571"/>
      <c r="C291" s="572"/>
      <c r="D291" s="572"/>
      <c r="E291" s="572"/>
      <c r="F291" s="572"/>
      <c r="G291" s="572"/>
      <c r="H291" s="572"/>
      <c r="I291" s="572"/>
      <c r="J291" s="572"/>
      <c r="K291" s="572"/>
      <c r="L291" s="573"/>
      <c r="M291" s="36"/>
      <c r="Q291" s="9"/>
    </row>
    <row r="292" spans="1:21" s="36" customFormat="1" x14ac:dyDescent="0.25">
      <c r="A292" s="45"/>
      <c r="B292" s="46"/>
      <c r="C292" s="47"/>
      <c r="D292" s="47"/>
      <c r="E292" s="47"/>
      <c r="F292" s="47"/>
      <c r="G292" s="47"/>
      <c r="H292" s="47"/>
      <c r="I292" s="47"/>
      <c r="J292" s="47"/>
      <c r="K292" s="47"/>
      <c r="L292" s="48"/>
      <c r="O292" s="9"/>
      <c r="P292" s="9"/>
      <c r="Q292" s="9"/>
      <c r="R292" s="9"/>
      <c r="S292" s="9"/>
      <c r="T292" s="9"/>
      <c r="U292" s="9"/>
    </row>
    <row r="293" spans="1:21" s="10" customFormat="1" x14ac:dyDescent="0.25">
      <c r="A293" s="7"/>
      <c r="B293" s="558" t="s">
        <v>64</v>
      </c>
      <c r="C293" s="559"/>
      <c r="D293" s="559"/>
      <c r="E293" s="559"/>
      <c r="F293" s="559"/>
      <c r="G293" s="559"/>
      <c r="H293" s="559"/>
      <c r="I293" s="559"/>
      <c r="J293" s="559"/>
      <c r="K293" s="559"/>
      <c r="L293" s="560"/>
      <c r="M293" s="68"/>
    </row>
    <row r="294" spans="1:21" s="36" customFormat="1" x14ac:dyDescent="0.25">
      <c r="A294" s="45"/>
      <c r="B294" s="49"/>
      <c r="C294" s="80"/>
      <c r="D294" s="80"/>
      <c r="E294" s="80"/>
      <c r="F294" s="80"/>
      <c r="G294" s="80"/>
      <c r="H294" s="80"/>
      <c r="I294" s="80"/>
      <c r="J294" s="80"/>
      <c r="K294" s="80"/>
      <c r="L294" s="50"/>
      <c r="O294" s="9"/>
      <c r="P294" s="9"/>
      <c r="Q294" s="9"/>
      <c r="R294" s="9"/>
      <c r="S294" s="9"/>
      <c r="T294" s="9"/>
      <c r="U294" s="9"/>
    </row>
    <row r="295" spans="1:21" s="36" customFormat="1" x14ac:dyDescent="0.25">
      <c r="A295" s="45"/>
      <c r="B295" s="428" t="str">
        <f>IF(Intro!$G$21="English",O295,P295)</f>
        <v>How does your firm price the goods in the Canadian market? Explain any firm-specific terms used. Explain whether these general pricing practices have changed since January 1, 2023.</v>
      </c>
      <c r="C295" s="429"/>
      <c r="D295" s="429"/>
      <c r="E295" s="429"/>
      <c r="F295" s="429"/>
      <c r="G295" s="429"/>
      <c r="H295" s="429"/>
      <c r="I295" s="429"/>
      <c r="J295" s="429"/>
      <c r="K295" s="429"/>
      <c r="L295" s="430"/>
      <c r="O295"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5"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c r="Q295" s="9"/>
      <c r="R295" s="9"/>
      <c r="S295" s="9"/>
      <c r="T295" s="9"/>
      <c r="U295" s="9"/>
    </row>
    <row r="296" spans="1:21" s="36" customFormat="1" x14ac:dyDescent="0.25">
      <c r="A296" s="45"/>
      <c r="B296" s="428"/>
      <c r="C296" s="429"/>
      <c r="D296" s="429"/>
      <c r="E296" s="429"/>
      <c r="F296" s="429"/>
      <c r="G296" s="429"/>
      <c r="H296" s="429"/>
      <c r="I296" s="429"/>
      <c r="J296" s="429"/>
      <c r="K296" s="429"/>
      <c r="L296" s="430"/>
      <c r="O296" s="9"/>
      <c r="P296" s="9"/>
      <c r="Q296" s="9"/>
      <c r="R296" s="9"/>
      <c r="S296" s="9"/>
      <c r="T296" s="9"/>
      <c r="U296" s="9"/>
    </row>
    <row r="297" spans="1:21" s="36" customFormat="1" x14ac:dyDescent="0.25">
      <c r="A297" s="45"/>
      <c r="B297" s="49"/>
      <c r="C297" s="80"/>
      <c r="D297" s="80"/>
      <c r="E297" s="80"/>
      <c r="F297" s="80"/>
      <c r="G297" s="80"/>
      <c r="H297" s="80"/>
      <c r="I297" s="80"/>
      <c r="J297" s="80"/>
      <c r="K297" s="80"/>
      <c r="L297" s="50"/>
      <c r="O297" s="9"/>
      <c r="P297" s="9"/>
      <c r="Q297" s="9"/>
      <c r="R297" s="9"/>
      <c r="S297" s="9"/>
      <c r="T297" s="9"/>
      <c r="U297" s="9"/>
    </row>
    <row r="298" spans="1:21" s="10" customFormat="1" x14ac:dyDescent="0.25">
      <c r="A298" s="7"/>
      <c r="B298" s="571"/>
      <c r="C298" s="572"/>
      <c r="D298" s="572"/>
      <c r="E298" s="572"/>
      <c r="F298" s="572"/>
      <c r="G298" s="572"/>
      <c r="H298" s="572"/>
      <c r="I298" s="572"/>
      <c r="J298" s="572"/>
      <c r="K298" s="572"/>
      <c r="L298" s="573"/>
      <c r="M298" s="36"/>
      <c r="Q298" s="9"/>
    </row>
    <row r="299" spans="1:21" s="10" customFormat="1" x14ac:dyDescent="0.25">
      <c r="A299" s="7"/>
      <c r="B299" s="571"/>
      <c r="C299" s="572"/>
      <c r="D299" s="572"/>
      <c r="E299" s="572"/>
      <c r="F299" s="572"/>
      <c r="G299" s="572"/>
      <c r="H299" s="572"/>
      <c r="I299" s="572"/>
      <c r="J299" s="572"/>
      <c r="K299" s="572"/>
      <c r="L299" s="573"/>
      <c r="M299" s="36"/>
      <c r="Q299" s="9"/>
    </row>
    <row r="300" spans="1:21" s="10" customFormat="1" x14ac:dyDescent="0.25">
      <c r="A300" s="7"/>
      <c r="B300" s="571"/>
      <c r="C300" s="572"/>
      <c r="D300" s="572"/>
      <c r="E300" s="572"/>
      <c r="F300" s="572"/>
      <c r="G300" s="572"/>
      <c r="H300" s="572"/>
      <c r="I300" s="572"/>
      <c r="J300" s="572"/>
      <c r="K300" s="572"/>
      <c r="L300" s="573"/>
      <c r="M300" s="36"/>
      <c r="Q300" s="9"/>
    </row>
    <row r="301" spans="1:21" s="10" customFormat="1" x14ac:dyDescent="0.25">
      <c r="A301" s="7"/>
      <c r="B301" s="571"/>
      <c r="C301" s="572"/>
      <c r="D301" s="572"/>
      <c r="E301" s="572"/>
      <c r="F301" s="572"/>
      <c r="G301" s="572"/>
      <c r="H301" s="572"/>
      <c r="I301" s="572"/>
      <c r="J301" s="572"/>
      <c r="K301" s="572"/>
      <c r="L301" s="573"/>
      <c r="M301" s="36"/>
      <c r="Q301" s="9"/>
    </row>
    <row r="302" spans="1:21" s="10" customFormat="1" x14ac:dyDescent="0.25">
      <c r="A302" s="7"/>
      <c r="B302" s="571"/>
      <c r="C302" s="572"/>
      <c r="D302" s="572"/>
      <c r="E302" s="572"/>
      <c r="F302" s="572"/>
      <c r="G302" s="572"/>
      <c r="H302" s="572"/>
      <c r="I302" s="572"/>
      <c r="J302" s="572"/>
      <c r="K302" s="572"/>
      <c r="L302" s="573"/>
      <c r="M302" s="36"/>
      <c r="Q302" s="9"/>
    </row>
    <row r="303" spans="1:21" s="10" customFormat="1" x14ac:dyDescent="0.25">
      <c r="A303" s="7"/>
      <c r="B303" s="571"/>
      <c r="C303" s="572"/>
      <c r="D303" s="572"/>
      <c r="E303" s="572"/>
      <c r="F303" s="572"/>
      <c r="G303" s="572"/>
      <c r="H303" s="572"/>
      <c r="I303" s="572"/>
      <c r="J303" s="572"/>
      <c r="K303" s="572"/>
      <c r="L303" s="573"/>
      <c r="M303" s="36"/>
      <c r="Q303" s="9"/>
    </row>
    <row r="304" spans="1:21" s="10" customFormat="1" x14ac:dyDescent="0.25">
      <c r="A304" s="7"/>
      <c r="B304" s="571"/>
      <c r="C304" s="572"/>
      <c r="D304" s="572"/>
      <c r="E304" s="572"/>
      <c r="F304" s="572"/>
      <c r="G304" s="572"/>
      <c r="H304" s="572"/>
      <c r="I304" s="572"/>
      <c r="J304" s="572"/>
      <c r="K304" s="572"/>
      <c r="L304" s="573"/>
      <c r="M304" s="36"/>
      <c r="Q304" s="9"/>
    </row>
    <row r="305" spans="1:21" s="10" customFormat="1" x14ac:dyDescent="0.25">
      <c r="A305" s="7"/>
      <c r="B305" s="571"/>
      <c r="C305" s="572"/>
      <c r="D305" s="572"/>
      <c r="E305" s="572"/>
      <c r="F305" s="572"/>
      <c r="G305" s="572"/>
      <c r="H305" s="572"/>
      <c r="I305" s="572"/>
      <c r="J305" s="572"/>
      <c r="K305" s="572"/>
      <c r="L305" s="573"/>
      <c r="M305" s="36"/>
      <c r="Q305" s="9"/>
    </row>
    <row r="306" spans="1:21" s="36" customFormat="1" x14ac:dyDescent="0.25">
      <c r="A306" s="45"/>
      <c r="B306" s="46"/>
      <c r="C306" s="47"/>
      <c r="D306" s="47"/>
      <c r="E306" s="47"/>
      <c r="F306" s="47"/>
      <c r="G306" s="47"/>
      <c r="H306" s="47"/>
      <c r="I306" s="47"/>
      <c r="J306" s="47"/>
      <c r="K306" s="47"/>
      <c r="L306" s="48"/>
      <c r="O306" s="9"/>
      <c r="P306" s="9"/>
      <c r="Q306" s="9"/>
      <c r="R306" s="9"/>
      <c r="S306" s="9"/>
      <c r="T306" s="9"/>
      <c r="U306" s="9"/>
    </row>
    <row r="307" spans="1:21" s="10" customFormat="1" x14ac:dyDescent="0.25">
      <c r="A307" s="7"/>
      <c r="B307" s="558" t="s">
        <v>76</v>
      </c>
      <c r="C307" s="559"/>
      <c r="D307" s="559"/>
      <c r="E307" s="559"/>
      <c r="F307" s="559"/>
      <c r="G307" s="559"/>
      <c r="H307" s="559"/>
      <c r="I307" s="559"/>
      <c r="J307" s="559"/>
      <c r="K307" s="559"/>
      <c r="L307" s="560"/>
      <c r="M307" s="68"/>
    </row>
    <row r="308" spans="1:21" s="36" customFormat="1" x14ac:dyDescent="0.25">
      <c r="A308" s="45"/>
      <c r="B308" s="49"/>
      <c r="C308" s="80"/>
      <c r="D308" s="80"/>
      <c r="E308" s="80"/>
      <c r="F308" s="80"/>
      <c r="G308" s="80"/>
      <c r="H308" s="80"/>
      <c r="I308" s="80"/>
      <c r="J308" s="80"/>
      <c r="K308" s="80"/>
      <c r="L308" s="50"/>
      <c r="O308" s="9"/>
      <c r="P308" s="9"/>
      <c r="Q308" s="9"/>
      <c r="R308" s="9"/>
      <c r="S308" s="9"/>
      <c r="T308" s="9"/>
      <c r="U308" s="9"/>
    </row>
    <row r="309" spans="1:21" s="36" customFormat="1" x14ac:dyDescent="0.25">
      <c r="A309" s="45"/>
      <c r="B309" s="428" t="str">
        <f>IF(Intro!$G$21="English",O309,P309)</f>
        <v>Provide details of any factors other than material costs (for example, exchange rate fluctuations) that have affected the prices of the goods in the Canadian market since January 1, 2023.</v>
      </c>
      <c r="C309" s="429"/>
      <c r="D309" s="429"/>
      <c r="E309" s="429"/>
      <c r="F309" s="429"/>
      <c r="G309" s="429"/>
      <c r="H309" s="429"/>
      <c r="I309" s="429"/>
      <c r="J309" s="429"/>
      <c r="K309" s="429"/>
      <c r="L309" s="430"/>
      <c r="O309"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09"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09" s="9"/>
      <c r="R309" s="9"/>
      <c r="S309" s="9"/>
      <c r="T309" s="9"/>
      <c r="U309" s="9"/>
    </row>
    <row r="310" spans="1:21" s="36" customFormat="1" x14ac:dyDescent="0.25">
      <c r="A310" s="45"/>
      <c r="B310" s="428"/>
      <c r="C310" s="429"/>
      <c r="D310" s="429"/>
      <c r="E310" s="429"/>
      <c r="F310" s="429"/>
      <c r="G310" s="429"/>
      <c r="H310" s="429"/>
      <c r="I310" s="429"/>
      <c r="J310" s="429"/>
      <c r="K310" s="429"/>
      <c r="L310" s="430"/>
      <c r="O310" s="9"/>
      <c r="P310" s="9"/>
      <c r="Q310" s="9"/>
      <c r="R310" s="9"/>
      <c r="S310" s="9"/>
      <c r="T310" s="9"/>
      <c r="U310" s="9"/>
    </row>
    <row r="311" spans="1:21" s="36" customFormat="1" x14ac:dyDescent="0.25">
      <c r="A311" s="45"/>
      <c r="B311" s="49"/>
      <c r="C311" s="80"/>
      <c r="D311" s="80"/>
      <c r="E311" s="80"/>
      <c r="F311" s="80"/>
      <c r="G311" s="80"/>
      <c r="H311" s="80"/>
      <c r="I311" s="80"/>
      <c r="J311" s="80"/>
      <c r="K311" s="80"/>
      <c r="L311" s="50"/>
      <c r="O311" s="9"/>
      <c r="P311" s="9"/>
      <c r="Q311" s="9"/>
      <c r="R311" s="9"/>
      <c r="S311" s="9"/>
      <c r="T311" s="9"/>
      <c r="U311" s="9"/>
    </row>
    <row r="312" spans="1:21" s="10" customFormat="1" x14ac:dyDescent="0.25">
      <c r="A312" s="7"/>
      <c r="B312" s="571"/>
      <c r="C312" s="572"/>
      <c r="D312" s="572"/>
      <c r="E312" s="572"/>
      <c r="F312" s="572"/>
      <c r="G312" s="572"/>
      <c r="H312" s="572"/>
      <c r="I312" s="572"/>
      <c r="J312" s="572"/>
      <c r="K312" s="572"/>
      <c r="L312" s="573"/>
      <c r="M312" s="36"/>
      <c r="Q312" s="9"/>
    </row>
    <row r="313" spans="1:21" s="10" customFormat="1" x14ac:dyDescent="0.25">
      <c r="A313" s="7"/>
      <c r="B313" s="571"/>
      <c r="C313" s="572"/>
      <c r="D313" s="572"/>
      <c r="E313" s="572"/>
      <c r="F313" s="572"/>
      <c r="G313" s="572"/>
      <c r="H313" s="572"/>
      <c r="I313" s="572"/>
      <c r="J313" s="572"/>
      <c r="K313" s="572"/>
      <c r="L313" s="573"/>
      <c r="M313" s="36"/>
      <c r="Q313" s="9"/>
    </row>
    <row r="314" spans="1:21" s="10" customFormat="1" x14ac:dyDescent="0.25">
      <c r="A314" s="7"/>
      <c r="B314" s="571"/>
      <c r="C314" s="572"/>
      <c r="D314" s="572"/>
      <c r="E314" s="572"/>
      <c r="F314" s="572"/>
      <c r="G314" s="572"/>
      <c r="H314" s="572"/>
      <c r="I314" s="572"/>
      <c r="J314" s="572"/>
      <c r="K314" s="572"/>
      <c r="L314" s="573"/>
      <c r="M314" s="36"/>
      <c r="Q314" s="9"/>
    </row>
    <row r="315" spans="1:21" s="10" customFormat="1" x14ac:dyDescent="0.25">
      <c r="A315" s="7"/>
      <c r="B315" s="571"/>
      <c r="C315" s="572"/>
      <c r="D315" s="572"/>
      <c r="E315" s="572"/>
      <c r="F315" s="572"/>
      <c r="G315" s="572"/>
      <c r="H315" s="572"/>
      <c r="I315" s="572"/>
      <c r="J315" s="572"/>
      <c r="K315" s="572"/>
      <c r="L315" s="573"/>
      <c r="M315" s="36"/>
      <c r="Q315" s="9"/>
    </row>
    <row r="316" spans="1:21" s="10" customFormat="1" x14ac:dyDescent="0.25">
      <c r="A316" s="7"/>
      <c r="B316" s="571"/>
      <c r="C316" s="572"/>
      <c r="D316" s="572"/>
      <c r="E316" s="572"/>
      <c r="F316" s="572"/>
      <c r="G316" s="572"/>
      <c r="H316" s="572"/>
      <c r="I316" s="572"/>
      <c r="J316" s="572"/>
      <c r="K316" s="572"/>
      <c r="L316" s="573"/>
      <c r="M316" s="36"/>
      <c r="Q316" s="9"/>
    </row>
    <row r="317" spans="1:21" s="10" customFormat="1" x14ac:dyDescent="0.25">
      <c r="A317" s="7"/>
      <c r="B317" s="571"/>
      <c r="C317" s="572"/>
      <c r="D317" s="572"/>
      <c r="E317" s="572"/>
      <c r="F317" s="572"/>
      <c r="G317" s="572"/>
      <c r="H317" s="572"/>
      <c r="I317" s="572"/>
      <c r="J317" s="572"/>
      <c r="K317" s="572"/>
      <c r="L317" s="573"/>
      <c r="M317" s="36"/>
      <c r="Q317" s="9"/>
    </row>
    <row r="318" spans="1:21" s="10" customFormat="1" x14ac:dyDescent="0.25">
      <c r="A318" s="7"/>
      <c r="B318" s="571"/>
      <c r="C318" s="572"/>
      <c r="D318" s="572"/>
      <c r="E318" s="572"/>
      <c r="F318" s="572"/>
      <c r="G318" s="572"/>
      <c r="H318" s="572"/>
      <c r="I318" s="572"/>
      <c r="J318" s="572"/>
      <c r="K318" s="572"/>
      <c r="L318" s="573"/>
      <c r="M318" s="36"/>
      <c r="Q318" s="9"/>
    </row>
    <row r="319" spans="1:21" s="10" customFormat="1" x14ac:dyDescent="0.25">
      <c r="A319" s="7"/>
      <c r="B319" s="571"/>
      <c r="C319" s="572"/>
      <c r="D319" s="572"/>
      <c r="E319" s="572"/>
      <c r="F319" s="572"/>
      <c r="G319" s="572"/>
      <c r="H319" s="572"/>
      <c r="I319" s="572"/>
      <c r="J319" s="572"/>
      <c r="K319" s="572"/>
      <c r="L319" s="573"/>
      <c r="M319" s="36"/>
      <c r="Q319" s="9"/>
    </row>
    <row r="320" spans="1:21" s="36" customFormat="1" x14ac:dyDescent="0.25">
      <c r="A320" s="45"/>
      <c r="B320" s="46"/>
      <c r="C320" s="47"/>
      <c r="D320" s="47"/>
      <c r="E320" s="47"/>
      <c r="F320" s="47"/>
      <c r="G320" s="47"/>
      <c r="H320" s="47"/>
      <c r="I320" s="47"/>
      <c r="J320" s="47"/>
      <c r="K320" s="47"/>
      <c r="L320" s="48"/>
      <c r="O320" s="9"/>
      <c r="P320" s="9"/>
      <c r="Q320" s="9"/>
      <c r="R320" s="9"/>
      <c r="S320" s="9"/>
      <c r="T320" s="9"/>
      <c r="U320" s="9"/>
    </row>
    <row r="321" spans="1:21" s="10" customFormat="1" x14ac:dyDescent="0.25">
      <c r="A321" s="7"/>
      <c r="B321" s="558" t="s">
        <v>77</v>
      </c>
      <c r="C321" s="559"/>
      <c r="D321" s="559"/>
      <c r="E321" s="559"/>
      <c r="F321" s="559"/>
      <c r="G321" s="559"/>
      <c r="H321" s="559"/>
      <c r="I321" s="559"/>
      <c r="J321" s="559"/>
      <c r="K321" s="559"/>
      <c r="L321" s="560"/>
      <c r="M321" s="68"/>
    </row>
    <row r="322" spans="1:21" s="36" customFormat="1" x14ac:dyDescent="0.25">
      <c r="A322" s="45"/>
      <c r="B322" s="49"/>
      <c r="C322" s="80"/>
      <c r="D322" s="80"/>
      <c r="E322" s="80"/>
      <c r="F322" s="80"/>
      <c r="G322" s="80"/>
      <c r="H322" s="80"/>
      <c r="I322" s="80"/>
      <c r="J322" s="80"/>
      <c r="K322" s="80"/>
      <c r="L322" s="50"/>
      <c r="O322" s="9"/>
      <c r="P322" s="9"/>
      <c r="Q322" s="9"/>
      <c r="R322" s="9"/>
      <c r="S322" s="9"/>
      <c r="T322" s="9"/>
      <c r="U322" s="9"/>
    </row>
    <row r="323" spans="1:21" s="36" customFormat="1" x14ac:dyDescent="0.25">
      <c r="A323" s="45"/>
      <c r="B323" s="561" t="str">
        <f>IF(Intro!$G$21="English",O323,P323)</f>
        <v>Describe how delivery of the goods sold by your firm is paid for.</v>
      </c>
      <c r="C323" s="562"/>
      <c r="D323" s="562"/>
      <c r="E323" s="562"/>
      <c r="F323" s="562"/>
      <c r="G323" s="562"/>
      <c r="H323" s="562"/>
      <c r="I323" s="562"/>
      <c r="J323" s="562"/>
      <c r="K323" s="562"/>
      <c r="L323" s="563"/>
      <c r="O323" s="9" t="s">
        <v>126</v>
      </c>
      <c r="P323" s="9" t="s">
        <v>202</v>
      </c>
      <c r="Q323" s="9"/>
      <c r="R323" s="9"/>
      <c r="S323" s="9"/>
      <c r="T323" s="9"/>
      <c r="U323" s="9"/>
    </row>
    <row r="324" spans="1:21" s="36" customFormat="1" x14ac:dyDescent="0.25">
      <c r="A324" s="45"/>
      <c r="B324" s="49"/>
      <c r="C324" s="80"/>
      <c r="D324" s="80"/>
      <c r="E324" s="80"/>
      <c r="F324" s="80"/>
      <c r="G324" s="80"/>
      <c r="H324" s="200" t="str">
        <f>IF(Intro!$G$21="English",O324,P324)</f>
        <v>Select all that apply</v>
      </c>
      <c r="I324" s="80"/>
      <c r="J324" s="80"/>
      <c r="K324" s="80"/>
      <c r="L324" s="50"/>
      <c r="O324" s="9" t="s">
        <v>475</v>
      </c>
      <c r="P324" s="9" t="s">
        <v>476</v>
      </c>
      <c r="Q324" s="9"/>
      <c r="R324" s="9"/>
      <c r="S324" s="9"/>
      <c r="T324" s="9"/>
      <c r="U324" s="9"/>
    </row>
    <row r="325" spans="1:21" ht="14.25" customHeight="1" x14ac:dyDescent="0.25">
      <c r="B325" s="583" t="str">
        <f>IF(Intro!$G$21="English",O325,P325)</f>
        <v xml:space="preserve">Your firm handles delivery, and the cost is built into the price. </v>
      </c>
      <c r="C325" s="584"/>
      <c r="D325" s="584"/>
      <c r="E325" s="584"/>
      <c r="F325" s="584"/>
      <c r="G325" s="585"/>
      <c r="H325" s="100"/>
      <c r="I325" s="80"/>
      <c r="J325" s="80"/>
      <c r="K325" s="80"/>
      <c r="L325" s="50"/>
      <c r="M325" s="9"/>
      <c r="O325" s="6" t="s">
        <v>467</v>
      </c>
      <c r="P325" s="6" t="s">
        <v>470</v>
      </c>
    </row>
    <row r="326" spans="1:21" ht="14.25" customHeight="1" x14ac:dyDescent="0.25">
      <c r="B326" s="583" t="str">
        <f>IF(Intro!$G$21="English",O326,P326)</f>
        <v xml:space="preserve">Your firm handles delivery, but charges the purchaser separately for it. </v>
      </c>
      <c r="C326" s="584"/>
      <c r="D326" s="584"/>
      <c r="E326" s="584"/>
      <c r="F326" s="584"/>
      <c r="G326" s="585"/>
      <c r="H326" s="100"/>
      <c r="I326" s="80"/>
      <c r="J326" s="80"/>
      <c r="K326" s="80"/>
      <c r="L326" s="50"/>
      <c r="M326" s="9"/>
      <c r="O326" s="6" t="s">
        <v>468</v>
      </c>
      <c r="P326" s="6" t="s">
        <v>471</v>
      </c>
    </row>
    <row r="327" spans="1:21" ht="14.25" customHeight="1" x14ac:dyDescent="0.25">
      <c r="B327" s="583" t="str">
        <f>IF(Intro!$G$21="English",O327,P327)</f>
        <v xml:space="preserve">The purchaser arranges and pays for delivery directly. </v>
      </c>
      <c r="C327" s="584"/>
      <c r="D327" s="584"/>
      <c r="E327" s="584"/>
      <c r="F327" s="584"/>
      <c r="G327" s="585"/>
      <c r="H327" s="100"/>
      <c r="I327" s="80"/>
      <c r="J327" s="80"/>
      <c r="K327" s="80"/>
      <c r="L327" s="50"/>
      <c r="M327" s="9"/>
      <c r="O327" s="6" t="s">
        <v>469</v>
      </c>
      <c r="P327" s="6" t="s">
        <v>472</v>
      </c>
    </row>
    <row r="328" spans="1:21" s="36" customFormat="1" x14ac:dyDescent="0.25">
      <c r="A328" s="45"/>
      <c r="B328" s="49"/>
      <c r="C328" s="80"/>
      <c r="D328" s="80"/>
      <c r="E328" s="80"/>
      <c r="F328" s="80"/>
      <c r="G328" s="80"/>
      <c r="H328" s="80"/>
      <c r="I328" s="80"/>
      <c r="J328" s="80"/>
      <c r="K328" s="80"/>
      <c r="L328" s="50"/>
      <c r="O328" s="9"/>
      <c r="P328" s="9"/>
      <c r="Q328" s="9"/>
      <c r="R328" s="9"/>
      <c r="S328" s="9"/>
      <c r="T328" s="9"/>
      <c r="U328" s="9"/>
    </row>
    <row r="329" spans="1:21" s="36" customFormat="1" x14ac:dyDescent="0.25">
      <c r="A329" s="45"/>
      <c r="B329" s="561" t="str">
        <f>IF(Intro!$G$21="English",O329,P329)</f>
        <v>Explain if the method of paying for delivery of the goods sold by your firm has changed since January 1, 2023.</v>
      </c>
      <c r="C329" s="562"/>
      <c r="D329" s="562"/>
      <c r="E329" s="562"/>
      <c r="F329" s="562"/>
      <c r="G329" s="562"/>
      <c r="H329" s="562"/>
      <c r="I329" s="562"/>
      <c r="J329" s="562"/>
      <c r="K329" s="562"/>
      <c r="L329" s="563"/>
      <c r="O329" s="9" t="str">
        <f>"Explain if the method of paying for delivery of the goods sold by your firm has changed since January 1, "&amp;Variables!B6&amp;"."</f>
        <v>Explain if the method of paying for delivery of the goods sold by your firm has changed since January 1, 2023.</v>
      </c>
      <c r="P329"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29" s="9"/>
      <c r="R329" s="9"/>
      <c r="S329" s="9"/>
      <c r="T329" s="9"/>
      <c r="U329" s="9"/>
    </row>
    <row r="330" spans="1:21" s="36" customFormat="1" x14ac:dyDescent="0.25">
      <c r="A330" s="45"/>
      <c r="B330" s="49"/>
      <c r="C330" s="80"/>
      <c r="D330" s="80"/>
      <c r="E330" s="80"/>
      <c r="F330" s="80"/>
      <c r="G330" s="80"/>
      <c r="H330" s="80"/>
      <c r="I330" s="80"/>
      <c r="J330" s="80"/>
      <c r="K330" s="80"/>
      <c r="L330" s="50"/>
      <c r="O330" s="9"/>
      <c r="P330" s="9"/>
      <c r="Q330" s="9"/>
      <c r="R330" s="9"/>
      <c r="S330" s="9"/>
      <c r="T330" s="9"/>
      <c r="U330" s="9"/>
    </row>
    <row r="331" spans="1:21" s="10" customFormat="1" x14ac:dyDescent="0.25">
      <c r="A331" s="7"/>
      <c r="B331" s="571"/>
      <c r="C331" s="572"/>
      <c r="D331" s="572"/>
      <c r="E331" s="572"/>
      <c r="F331" s="572"/>
      <c r="G331" s="572"/>
      <c r="H331" s="572"/>
      <c r="I331" s="572"/>
      <c r="J331" s="572"/>
      <c r="K331" s="572"/>
      <c r="L331" s="573"/>
      <c r="M331" s="36"/>
      <c r="Q331" s="9"/>
    </row>
    <row r="332" spans="1:21" s="10" customFormat="1" x14ac:dyDescent="0.25">
      <c r="A332" s="7"/>
      <c r="B332" s="571"/>
      <c r="C332" s="572"/>
      <c r="D332" s="572"/>
      <c r="E332" s="572"/>
      <c r="F332" s="572"/>
      <c r="G332" s="572"/>
      <c r="H332" s="572"/>
      <c r="I332" s="572"/>
      <c r="J332" s="572"/>
      <c r="K332" s="572"/>
      <c r="L332" s="573"/>
      <c r="M332" s="36"/>
      <c r="Q332" s="9"/>
    </row>
    <row r="333" spans="1:21" s="10" customFormat="1" x14ac:dyDescent="0.25">
      <c r="A333" s="7"/>
      <c r="B333" s="571"/>
      <c r="C333" s="572"/>
      <c r="D333" s="572"/>
      <c r="E333" s="572"/>
      <c r="F333" s="572"/>
      <c r="G333" s="572"/>
      <c r="H333" s="572"/>
      <c r="I333" s="572"/>
      <c r="J333" s="572"/>
      <c r="K333" s="572"/>
      <c r="L333" s="573"/>
      <c r="M333" s="36"/>
      <c r="Q333" s="9"/>
    </row>
    <row r="334" spans="1:21" s="10" customFormat="1" x14ac:dyDescent="0.25">
      <c r="A334" s="7"/>
      <c r="B334" s="571"/>
      <c r="C334" s="572"/>
      <c r="D334" s="572"/>
      <c r="E334" s="572"/>
      <c r="F334" s="572"/>
      <c r="G334" s="572"/>
      <c r="H334" s="572"/>
      <c r="I334" s="572"/>
      <c r="J334" s="572"/>
      <c r="K334" s="572"/>
      <c r="L334" s="573"/>
      <c r="M334" s="36"/>
      <c r="Q334" s="9"/>
    </row>
    <row r="335" spans="1:21" s="10" customFormat="1" x14ac:dyDescent="0.25">
      <c r="A335" s="7"/>
      <c r="B335" s="571"/>
      <c r="C335" s="572"/>
      <c r="D335" s="572"/>
      <c r="E335" s="572"/>
      <c r="F335" s="572"/>
      <c r="G335" s="572"/>
      <c r="H335" s="572"/>
      <c r="I335" s="572"/>
      <c r="J335" s="572"/>
      <c r="K335" s="572"/>
      <c r="L335" s="573"/>
      <c r="M335" s="36"/>
      <c r="Q335" s="9"/>
    </row>
    <row r="336" spans="1:21" s="10" customFormat="1" x14ac:dyDescent="0.25">
      <c r="A336" s="7"/>
      <c r="B336" s="571"/>
      <c r="C336" s="572"/>
      <c r="D336" s="572"/>
      <c r="E336" s="572"/>
      <c r="F336" s="572"/>
      <c r="G336" s="572"/>
      <c r="H336" s="572"/>
      <c r="I336" s="572"/>
      <c r="J336" s="572"/>
      <c r="K336" s="572"/>
      <c r="L336" s="573"/>
      <c r="M336" s="36"/>
      <c r="Q336" s="9"/>
    </row>
    <row r="337" spans="1:21" s="10" customFormat="1" x14ac:dyDescent="0.25">
      <c r="A337" s="7"/>
      <c r="B337" s="571"/>
      <c r="C337" s="572"/>
      <c r="D337" s="572"/>
      <c r="E337" s="572"/>
      <c r="F337" s="572"/>
      <c r="G337" s="572"/>
      <c r="H337" s="572"/>
      <c r="I337" s="572"/>
      <c r="J337" s="572"/>
      <c r="K337" s="572"/>
      <c r="L337" s="573"/>
      <c r="M337" s="36"/>
      <c r="Q337" s="9"/>
    </row>
    <row r="338" spans="1:21" s="10" customFormat="1" x14ac:dyDescent="0.25">
      <c r="A338" s="7"/>
      <c r="B338" s="571"/>
      <c r="C338" s="572"/>
      <c r="D338" s="572"/>
      <c r="E338" s="572"/>
      <c r="F338" s="572"/>
      <c r="G338" s="572"/>
      <c r="H338" s="572"/>
      <c r="I338" s="572"/>
      <c r="J338" s="572"/>
      <c r="K338" s="572"/>
      <c r="L338" s="573"/>
      <c r="M338" s="36"/>
      <c r="Q338" s="9"/>
    </row>
    <row r="339" spans="1:21" s="36" customFormat="1" x14ac:dyDescent="0.25">
      <c r="A339" s="45"/>
      <c r="B339" s="46"/>
      <c r="C339" s="47"/>
      <c r="D339" s="47"/>
      <c r="E339" s="47"/>
      <c r="F339" s="47"/>
      <c r="G339" s="47"/>
      <c r="H339" s="47"/>
      <c r="I339" s="47"/>
      <c r="J339" s="47"/>
      <c r="K339" s="47"/>
      <c r="L339" s="48"/>
      <c r="O339" s="9"/>
      <c r="P339" s="9"/>
      <c r="Q339" s="9"/>
      <c r="R339" s="9"/>
      <c r="S339" s="9"/>
      <c r="T339" s="9"/>
      <c r="U339" s="9"/>
    </row>
    <row r="340" spans="1:21" s="10" customFormat="1" x14ac:dyDescent="0.25">
      <c r="A340" s="7"/>
      <c r="B340" s="558" t="s">
        <v>78</v>
      </c>
      <c r="C340" s="559"/>
      <c r="D340" s="559"/>
      <c r="E340" s="559"/>
      <c r="F340" s="559"/>
      <c r="G340" s="559"/>
      <c r="H340" s="559"/>
      <c r="I340" s="559"/>
      <c r="J340" s="559"/>
      <c r="K340" s="559"/>
      <c r="L340" s="560"/>
      <c r="M340" s="68"/>
    </row>
    <row r="341" spans="1:21" s="36" customFormat="1" x14ac:dyDescent="0.25">
      <c r="A341" s="45"/>
      <c r="B341" s="49"/>
      <c r="C341" s="80"/>
      <c r="D341" s="80"/>
      <c r="E341" s="80"/>
      <c r="F341" s="80"/>
      <c r="G341" s="80"/>
      <c r="H341" s="80"/>
      <c r="I341" s="80"/>
      <c r="J341" s="80"/>
      <c r="K341" s="80"/>
      <c r="L341" s="50"/>
      <c r="O341" s="9"/>
      <c r="P341" s="9"/>
      <c r="Q341" s="9"/>
      <c r="R341" s="9"/>
      <c r="S341" s="9"/>
      <c r="T341" s="9"/>
      <c r="U341" s="9"/>
    </row>
    <row r="342" spans="1:21" s="36" customFormat="1" x14ac:dyDescent="0.25">
      <c r="A342" s="45"/>
      <c r="B342" s="561" t="str">
        <f>IF(Intro!$G$21="English",O342,P342)</f>
        <v>Explain if demand for the goods or sales of the goods has changed since January 1, 2023.</v>
      </c>
      <c r="C342" s="562"/>
      <c r="D342" s="562"/>
      <c r="E342" s="562"/>
      <c r="F342" s="562"/>
      <c r="G342" s="562"/>
      <c r="H342" s="562"/>
      <c r="I342" s="562"/>
      <c r="J342" s="562"/>
      <c r="K342" s="562"/>
      <c r="L342" s="563"/>
      <c r="O342" s="9" t="str">
        <f>"Explain if demand for the goods or sales of the goods has changed since January 1, "&amp;Variables!B6&amp;"."</f>
        <v>Explain if demand for the goods or sales of the goods has changed since January 1, 2023.</v>
      </c>
      <c r="P342" s="9" t="str">
        <f>"Expliquez si la demande pour les marchandises ou les ventes de marchandises ont changé depuis le 1er janvier "&amp;Variables!B6&amp;"."</f>
        <v>Expliquez si la demande pour les marchandises ou les ventes de marchandises ont changé depuis le 1er janvier 2023.</v>
      </c>
      <c r="Q342" s="9"/>
      <c r="R342" s="9"/>
      <c r="S342" s="9"/>
      <c r="T342" s="9"/>
      <c r="U342" s="9"/>
    </row>
    <row r="343" spans="1:21" s="36" customFormat="1" x14ac:dyDescent="0.25">
      <c r="A343" s="45"/>
      <c r="B343" s="49"/>
      <c r="C343" s="80"/>
      <c r="D343" s="80"/>
      <c r="E343" s="80"/>
      <c r="F343" s="80"/>
      <c r="G343" s="80"/>
      <c r="H343" s="80"/>
      <c r="I343" s="80"/>
      <c r="J343" s="80"/>
      <c r="K343" s="80"/>
      <c r="L343" s="50"/>
      <c r="O343" s="9"/>
      <c r="P343" s="9"/>
      <c r="Q343" s="9"/>
      <c r="R343" s="9"/>
      <c r="S343" s="9"/>
      <c r="T343" s="9"/>
      <c r="U343" s="9"/>
    </row>
    <row r="344" spans="1:21" s="10" customFormat="1" x14ac:dyDescent="0.25">
      <c r="A344" s="7"/>
      <c r="B344" s="571"/>
      <c r="C344" s="572"/>
      <c r="D344" s="572"/>
      <c r="E344" s="572"/>
      <c r="F344" s="572"/>
      <c r="G344" s="572"/>
      <c r="H344" s="572"/>
      <c r="I344" s="572"/>
      <c r="J344" s="572"/>
      <c r="K344" s="572"/>
      <c r="L344" s="573"/>
      <c r="M344" s="36"/>
      <c r="Q344" s="9"/>
    </row>
    <row r="345" spans="1:21" s="10" customFormat="1" x14ac:dyDescent="0.25">
      <c r="A345" s="7"/>
      <c r="B345" s="571"/>
      <c r="C345" s="572"/>
      <c r="D345" s="572"/>
      <c r="E345" s="572"/>
      <c r="F345" s="572"/>
      <c r="G345" s="572"/>
      <c r="H345" s="572"/>
      <c r="I345" s="572"/>
      <c r="J345" s="572"/>
      <c r="K345" s="572"/>
      <c r="L345" s="573"/>
      <c r="M345" s="36"/>
      <c r="Q345" s="9"/>
    </row>
    <row r="346" spans="1:21" s="10" customFormat="1" x14ac:dyDescent="0.25">
      <c r="A346" s="7"/>
      <c r="B346" s="571"/>
      <c r="C346" s="572"/>
      <c r="D346" s="572"/>
      <c r="E346" s="572"/>
      <c r="F346" s="572"/>
      <c r="G346" s="572"/>
      <c r="H346" s="572"/>
      <c r="I346" s="572"/>
      <c r="J346" s="572"/>
      <c r="K346" s="572"/>
      <c r="L346" s="573"/>
      <c r="M346" s="36"/>
      <c r="Q346" s="9"/>
    </row>
    <row r="347" spans="1:21" s="10" customFormat="1" x14ac:dyDescent="0.25">
      <c r="A347" s="7"/>
      <c r="B347" s="571"/>
      <c r="C347" s="572"/>
      <c r="D347" s="572"/>
      <c r="E347" s="572"/>
      <c r="F347" s="572"/>
      <c r="G347" s="572"/>
      <c r="H347" s="572"/>
      <c r="I347" s="572"/>
      <c r="J347" s="572"/>
      <c r="K347" s="572"/>
      <c r="L347" s="573"/>
      <c r="M347" s="36"/>
      <c r="Q347" s="9"/>
    </row>
    <row r="348" spans="1:21" s="10" customFormat="1" x14ac:dyDescent="0.25">
      <c r="A348" s="7"/>
      <c r="B348" s="571"/>
      <c r="C348" s="572"/>
      <c r="D348" s="572"/>
      <c r="E348" s="572"/>
      <c r="F348" s="572"/>
      <c r="G348" s="572"/>
      <c r="H348" s="572"/>
      <c r="I348" s="572"/>
      <c r="J348" s="572"/>
      <c r="K348" s="572"/>
      <c r="L348" s="573"/>
      <c r="M348" s="36"/>
      <c r="Q348" s="9"/>
    </row>
    <row r="349" spans="1:21" s="10" customFormat="1" x14ac:dyDescent="0.25">
      <c r="A349" s="7"/>
      <c r="B349" s="571"/>
      <c r="C349" s="572"/>
      <c r="D349" s="572"/>
      <c r="E349" s="572"/>
      <c r="F349" s="572"/>
      <c r="G349" s="572"/>
      <c r="H349" s="572"/>
      <c r="I349" s="572"/>
      <c r="J349" s="572"/>
      <c r="K349" s="572"/>
      <c r="L349" s="573"/>
      <c r="M349" s="36"/>
      <c r="Q349" s="9"/>
    </row>
    <row r="350" spans="1:21" s="10" customFormat="1" x14ac:dyDescent="0.25">
      <c r="A350" s="7"/>
      <c r="B350" s="571"/>
      <c r="C350" s="572"/>
      <c r="D350" s="572"/>
      <c r="E350" s="572"/>
      <c r="F350" s="572"/>
      <c r="G350" s="572"/>
      <c r="H350" s="572"/>
      <c r="I350" s="572"/>
      <c r="J350" s="572"/>
      <c r="K350" s="572"/>
      <c r="L350" s="573"/>
      <c r="M350" s="36"/>
      <c r="Q350" s="9"/>
    </row>
    <row r="351" spans="1:21" s="10" customFormat="1" x14ac:dyDescent="0.25">
      <c r="A351" s="7"/>
      <c r="B351" s="571"/>
      <c r="C351" s="572"/>
      <c r="D351" s="572"/>
      <c r="E351" s="572"/>
      <c r="F351" s="572"/>
      <c r="G351" s="572"/>
      <c r="H351" s="572"/>
      <c r="I351" s="572"/>
      <c r="J351" s="572"/>
      <c r="K351" s="572"/>
      <c r="L351" s="573"/>
      <c r="M351" s="36"/>
      <c r="Q351" s="9"/>
    </row>
    <row r="352" spans="1:21" s="36" customFormat="1" x14ac:dyDescent="0.25">
      <c r="A352" s="45"/>
      <c r="B352" s="46"/>
      <c r="C352" s="47"/>
      <c r="D352" s="47"/>
      <c r="E352" s="47"/>
      <c r="F352" s="47"/>
      <c r="G352" s="47"/>
      <c r="H352" s="47"/>
      <c r="I352" s="47"/>
      <c r="J352" s="47"/>
      <c r="K352" s="47"/>
      <c r="L352" s="48"/>
      <c r="O352" s="9"/>
      <c r="P352" s="9"/>
      <c r="Q352" s="9"/>
      <c r="R352" s="9"/>
      <c r="S352" s="9"/>
      <c r="T352" s="9"/>
      <c r="U352" s="9"/>
    </row>
    <row r="354" spans="1:21" x14ac:dyDescent="0.25">
      <c r="B354" s="431" t="str">
        <f>IF(Intro!$G$21="English",O354,P354)</f>
        <v>MARKETS</v>
      </c>
      <c r="C354" s="432"/>
      <c r="D354" s="432"/>
      <c r="E354" s="432"/>
      <c r="F354" s="432"/>
      <c r="G354" s="432"/>
      <c r="H354" s="432"/>
      <c r="I354" s="432"/>
      <c r="J354" s="432"/>
      <c r="K354" s="432"/>
      <c r="L354" s="433"/>
      <c r="M354" s="36"/>
      <c r="O354" s="90" t="s">
        <v>311</v>
      </c>
      <c r="P354" s="90" t="s">
        <v>312</v>
      </c>
    </row>
    <row r="355" spans="1:21" x14ac:dyDescent="0.25">
      <c r="B355" s="566" t="s">
        <v>79</v>
      </c>
      <c r="C355" s="567"/>
      <c r="D355" s="567"/>
      <c r="E355" s="567"/>
      <c r="F355" s="567"/>
      <c r="G355" s="567"/>
      <c r="H355" s="567"/>
      <c r="I355" s="567"/>
      <c r="J355" s="567"/>
      <c r="K355" s="567"/>
      <c r="L355" s="568"/>
      <c r="M355" s="9"/>
    </row>
    <row r="356" spans="1:21" x14ac:dyDescent="0.25">
      <c r="B356" s="15"/>
      <c r="C356" s="33"/>
      <c r="D356" s="34"/>
      <c r="E356" s="34"/>
      <c r="F356" s="34"/>
      <c r="G356" s="34"/>
      <c r="H356" s="34"/>
      <c r="I356" s="34"/>
      <c r="J356" s="34"/>
      <c r="K356" s="34"/>
      <c r="L356" s="16"/>
      <c r="M356" s="9"/>
    </row>
    <row r="357" spans="1:21" x14ac:dyDescent="0.25">
      <c r="B357" s="428" t="str">
        <f>IF(Intro!$G$21="English",O357,P357)</f>
        <v>Describe the markets for the goods in Canada and globally since January 1, 2023. Factors to consider in your response include, but are not limited to, demand, sales, prices, capacity utilization and import volumes of the goods.</v>
      </c>
      <c r="C357" s="429"/>
      <c r="D357" s="429"/>
      <c r="E357" s="429"/>
      <c r="F357" s="429"/>
      <c r="G357" s="429"/>
      <c r="H357" s="429"/>
      <c r="I357" s="429"/>
      <c r="J357" s="429"/>
      <c r="K357" s="429"/>
      <c r="L357" s="430"/>
      <c r="M357" s="9"/>
      <c r="O357" s="17"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7"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8" spans="1:21" x14ac:dyDescent="0.25">
      <c r="B358" s="428"/>
      <c r="C358" s="429"/>
      <c r="D358" s="429"/>
      <c r="E358" s="429"/>
      <c r="F358" s="429"/>
      <c r="G358" s="429"/>
      <c r="H358" s="429"/>
      <c r="I358" s="429"/>
      <c r="J358" s="429"/>
      <c r="K358" s="429"/>
      <c r="L358" s="430"/>
      <c r="M358" s="9"/>
      <c r="O358" s="17"/>
    </row>
    <row r="359" spans="1:21" s="36" customFormat="1" x14ac:dyDescent="0.25">
      <c r="A359" s="45"/>
      <c r="B359" s="49"/>
      <c r="C359" s="80"/>
      <c r="D359" s="80"/>
      <c r="E359" s="80"/>
      <c r="F359" s="80"/>
      <c r="G359" s="80"/>
      <c r="H359" s="80"/>
      <c r="I359" s="80"/>
      <c r="J359" s="80"/>
      <c r="K359" s="80"/>
      <c r="L359" s="50"/>
      <c r="O359" s="9"/>
      <c r="P359" s="9"/>
      <c r="Q359" s="9"/>
      <c r="R359" s="9"/>
      <c r="S359" s="9"/>
      <c r="T359" s="9"/>
      <c r="U359" s="9"/>
    </row>
    <row r="360" spans="1:21" s="10" customFormat="1" x14ac:dyDescent="0.25">
      <c r="A360" s="7"/>
      <c r="B360" s="571"/>
      <c r="C360" s="572"/>
      <c r="D360" s="572"/>
      <c r="E360" s="572"/>
      <c r="F360" s="572"/>
      <c r="G360" s="572"/>
      <c r="H360" s="572"/>
      <c r="I360" s="572"/>
      <c r="J360" s="572"/>
      <c r="K360" s="572"/>
      <c r="L360" s="573"/>
      <c r="M360" s="36"/>
      <c r="Q360" s="9"/>
    </row>
    <row r="361" spans="1:21" s="10" customFormat="1" x14ac:dyDescent="0.25">
      <c r="A361" s="7"/>
      <c r="B361" s="571"/>
      <c r="C361" s="572"/>
      <c r="D361" s="572"/>
      <c r="E361" s="572"/>
      <c r="F361" s="572"/>
      <c r="G361" s="572"/>
      <c r="H361" s="572"/>
      <c r="I361" s="572"/>
      <c r="J361" s="572"/>
      <c r="K361" s="572"/>
      <c r="L361" s="573"/>
      <c r="M361" s="36"/>
      <c r="Q361" s="9"/>
    </row>
    <row r="362" spans="1:21" s="10" customFormat="1" x14ac:dyDescent="0.25">
      <c r="A362" s="7"/>
      <c r="B362" s="571"/>
      <c r="C362" s="572"/>
      <c r="D362" s="572"/>
      <c r="E362" s="572"/>
      <c r="F362" s="572"/>
      <c r="G362" s="572"/>
      <c r="H362" s="572"/>
      <c r="I362" s="572"/>
      <c r="J362" s="572"/>
      <c r="K362" s="572"/>
      <c r="L362" s="573"/>
      <c r="M362" s="36"/>
      <c r="Q362" s="9"/>
    </row>
    <row r="363" spans="1:21" s="10" customFormat="1" x14ac:dyDescent="0.25">
      <c r="A363" s="7"/>
      <c r="B363" s="571"/>
      <c r="C363" s="572"/>
      <c r="D363" s="572"/>
      <c r="E363" s="572"/>
      <c r="F363" s="572"/>
      <c r="G363" s="572"/>
      <c r="H363" s="572"/>
      <c r="I363" s="572"/>
      <c r="J363" s="572"/>
      <c r="K363" s="572"/>
      <c r="L363" s="573"/>
      <c r="M363" s="36"/>
      <c r="Q363" s="9"/>
    </row>
    <row r="364" spans="1:21" s="10" customFormat="1" x14ac:dyDescent="0.25">
      <c r="A364" s="7"/>
      <c r="B364" s="571"/>
      <c r="C364" s="572"/>
      <c r="D364" s="572"/>
      <c r="E364" s="572"/>
      <c r="F364" s="572"/>
      <c r="G364" s="572"/>
      <c r="H364" s="572"/>
      <c r="I364" s="572"/>
      <c r="J364" s="572"/>
      <c r="K364" s="572"/>
      <c r="L364" s="573"/>
      <c r="M364" s="36"/>
      <c r="Q364" s="9"/>
    </row>
    <row r="365" spans="1:21" s="10" customFormat="1" x14ac:dyDescent="0.25">
      <c r="A365" s="7"/>
      <c r="B365" s="571"/>
      <c r="C365" s="572"/>
      <c r="D365" s="572"/>
      <c r="E365" s="572"/>
      <c r="F365" s="572"/>
      <c r="G365" s="572"/>
      <c r="H365" s="572"/>
      <c r="I365" s="572"/>
      <c r="J365" s="572"/>
      <c r="K365" s="572"/>
      <c r="L365" s="573"/>
      <c r="M365" s="36"/>
      <c r="Q365" s="9"/>
    </row>
    <row r="366" spans="1:21" s="10" customFormat="1" x14ac:dyDescent="0.25">
      <c r="A366" s="7"/>
      <c r="B366" s="571"/>
      <c r="C366" s="572"/>
      <c r="D366" s="572"/>
      <c r="E366" s="572"/>
      <c r="F366" s="572"/>
      <c r="G366" s="572"/>
      <c r="H366" s="572"/>
      <c r="I366" s="572"/>
      <c r="J366" s="572"/>
      <c r="K366" s="572"/>
      <c r="L366" s="573"/>
      <c r="M366" s="36"/>
      <c r="Q366" s="9"/>
    </row>
    <row r="367" spans="1:21" s="10" customFormat="1" x14ac:dyDescent="0.25">
      <c r="A367" s="7"/>
      <c r="B367" s="571"/>
      <c r="C367" s="572"/>
      <c r="D367" s="572"/>
      <c r="E367" s="572"/>
      <c r="F367" s="572"/>
      <c r="G367" s="572"/>
      <c r="H367" s="572"/>
      <c r="I367" s="572"/>
      <c r="J367" s="572"/>
      <c r="K367" s="572"/>
      <c r="L367" s="573"/>
      <c r="M367" s="36"/>
      <c r="Q367" s="9"/>
    </row>
    <row r="368" spans="1:21" s="36" customFormat="1" x14ac:dyDescent="0.25">
      <c r="A368" s="45"/>
      <c r="B368" s="46"/>
      <c r="C368" s="47"/>
      <c r="D368" s="47"/>
      <c r="E368" s="47"/>
      <c r="F368" s="47"/>
      <c r="G368" s="47"/>
      <c r="H368" s="47"/>
      <c r="I368" s="47"/>
      <c r="J368" s="47"/>
      <c r="K368" s="47"/>
      <c r="L368" s="48"/>
      <c r="O368" s="9"/>
      <c r="P368" s="9"/>
      <c r="Q368" s="9"/>
      <c r="R368" s="9"/>
      <c r="S368" s="9"/>
      <c r="T368" s="9"/>
      <c r="U368" s="9"/>
    </row>
    <row r="369" spans="1:21" x14ac:dyDescent="0.25">
      <c r="B369" s="558" t="s">
        <v>80</v>
      </c>
      <c r="C369" s="559"/>
      <c r="D369" s="559"/>
      <c r="E369" s="559"/>
      <c r="F369" s="559"/>
      <c r="G369" s="559"/>
      <c r="H369" s="559"/>
      <c r="I369" s="559"/>
      <c r="J369" s="559"/>
      <c r="K369" s="559"/>
      <c r="L369" s="560"/>
      <c r="M369" s="9"/>
    </row>
    <row r="370" spans="1:21" x14ac:dyDescent="0.25">
      <c r="B370" s="15"/>
      <c r="C370" s="33"/>
      <c r="D370" s="34"/>
      <c r="E370" s="34"/>
      <c r="F370" s="34"/>
      <c r="G370" s="34"/>
      <c r="H370" s="34"/>
      <c r="I370" s="34"/>
      <c r="J370" s="34"/>
      <c r="K370" s="34"/>
      <c r="L370" s="16"/>
      <c r="M370" s="9"/>
    </row>
    <row r="371" spans="1:21" x14ac:dyDescent="0.25">
      <c r="B371" s="428" t="str">
        <f>IF(Intro!$G$21="English",O371,P371)</f>
        <v>Explain any changes you expect to see in the Canadian market and in other markets globally for the goods over the next two years with respect to demand, prices, import volumes or any other factor.</v>
      </c>
      <c r="C371" s="429"/>
      <c r="D371" s="429"/>
      <c r="E371" s="429"/>
      <c r="F371" s="429"/>
      <c r="G371" s="429"/>
      <c r="H371" s="429"/>
      <c r="I371" s="429"/>
      <c r="J371" s="429"/>
      <c r="K371" s="429"/>
      <c r="L371" s="430"/>
      <c r="M371" s="9"/>
      <c r="O371" s="17" t="s">
        <v>231</v>
      </c>
      <c r="P371" s="9" t="s">
        <v>182</v>
      </c>
    </row>
    <row r="372" spans="1:21" x14ac:dyDescent="0.25">
      <c r="B372" s="428"/>
      <c r="C372" s="429"/>
      <c r="D372" s="429"/>
      <c r="E372" s="429"/>
      <c r="F372" s="429"/>
      <c r="G372" s="429"/>
      <c r="H372" s="429"/>
      <c r="I372" s="429"/>
      <c r="J372" s="429"/>
      <c r="K372" s="429"/>
      <c r="L372" s="430"/>
      <c r="M372" s="9"/>
      <c r="O372" s="17"/>
    </row>
    <row r="373" spans="1:21" s="36" customFormat="1" x14ac:dyDescent="0.25">
      <c r="A373" s="45"/>
      <c r="B373" s="49"/>
      <c r="C373" s="80"/>
      <c r="D373" s="80"/>
      <c r="E373" s="80"/>
      <c r="F373" s="80"/>
      <c r="G373" s="80"/>
      <c r="H373" s="80"/>
      <c r="I373" s="80"/>
      <c r="J373" s="80"/>
      <c r="K373" s="80"/>
      <c r="L373" s="50"/>
      <c r="O373" s="9"/>
      <c r="P373" s="9"/>
      <c r="Q373" s="9"/>
      <c r="R373" s="9"/>
      <c r="S373" s="9"/>
      <c r="T373" s="9"/>
      <c r="U373" s="9"/>
    </row>
    <row r="374" spans="1:21" s="10" customFormat="1" x14ac:dyDescent="0.25">
      <c r="A374" s="7"/>
      <c r="B374" s="571"/>
      <c r="C374" s="572"/>
      <c r="D374" s="572"/>
      <c r="E374" s="572"/>
      <c r="F374" s="572"/>
      <c r="G374" s="572"/>
      <c r="H374" s="572"/>
      <c r="I374" s="572"/>
      <c r="J374" s="572"/>
      <c r="K374" s="572"/>
      <c r="L374" s="573"/>
      <c r="M374" s="36"/>
      <c r="Q374" s="9"/>
    </row>
    <row r="375" spans="1:21" s="10" customFormat="1" x14ac:dyDescent="0.25">
      <c r="A375" s="7"/>
      <c r="B375" s="571"/>
      <c r="C375" s="572"/>
      <c r="D375" s="572"/>
      <c r="E375" s="572"/>
      <c r="F375" s="572"/>
      <c r="G375" s="572"/>
      <c r="H375" s="572"/>
      <c r="I375" s="572"/>
      <c r="J375" s="572"/>
      <c r="K375" s="572"/>
      <c r="L375" s="573"/>
      <c r="M375" s="36"/>
      <c r="Q375" s="9"/>
    </row>
    <row r="376" spans="1:21" s="10" customFormat="1" x14ac:dyDescent="0.25">
      <c r="A376" s="7"/>
      <c r="B376" s="571"/>
      <c r="C376" s="572"/>
      <c r="D376" s="572"/>
      <c r="E376" s="572"/>
      <c r="F376" s="572"/>
      <c r="G376" s="572"/>
      <c r="H376" s="572"/>
      <c r="I376" s="572"/>
      <c r="J376" s="572"/>
      <c r="K376" s="572"/>
      <c r="L376" s="573"/>
      <c r="M376" s="36"/>
      <c r="Q376" s="9"/>
    </row>
    <row r="377" spans="1:21" s="10" customFormat="1" x14ac:dyDescent="0.25">
      <c r="A377" s="7"/>
      <c r="B377" s="571"/>
      <c r="C377" s="572"/>
      <c r="D377" s="572"/>
      <c r="E377" s="572"/>
      <c r="F377" s="572"/>
      <c r="G377" s="572"/>
      <c r="H377" s="572"/>
      <c r="I377" s="572"/>
      <c r="J377" s="572"/>
      <c r="K377" s="572"/>
      <c r="L377" s="573"/>
      <c r="M377" s="36"/>
      <c r="Q377" s="9"/>
    </row>
    <row r="378" spans="1:21" s="10" customFormat="1" x14ac:dyDescent="0.25">
      <c r="A378" s="7"/>
      <c r="B378" s="571"/>
      <c r="C378" s="572"/>
      <c r="D378" s="572"/>
      <c r="E378" s="572"/>
      <c r="F378" s="572"/>
      <c r="G378" s="572"/>
      <c r="H378" s="572"/>
      <c r="I378" s="572"/>
      <c r="J378" s="572"/>
      <c r="K378" s="572"/>
      <c r="L378" s="573"/>
      <c r="M378" s="36"/>
      <c r="Q378" s="9"/>
    </row>
    <row r="379" spans="1:21" s="10" customFormat="1" x14ac:dyDescent="0.25">
      <c r="A379" s="7"/>
      <c r="B379" s="571"/>
      <c r="C379" s="572"/>
      <c r="D379" s="572"/>
      <c r="E379" s="572"/>
      <c r="F379" s="572"/>
      <c r="G379" s="572"/>
      <c r="H379" s="572"/>
      <c r="I379" s="572"/>
      <c r="J379" s="572"/>
      <c r="K379" s="572"/>
      <c r="L379" s="573"/>
      <c r="M379" s="36"/>
      <c r="Q379" s="9"/>
    </row>
    <row r="380" spans="1:21" s="10" customFormat="1" x14ac:dyDescent="0.25">
      <c r="A380" s="7"/>
      <c r="B380" s="571"/>
      <c r="C380" s="572"/>
      <c r="D380" s="572"/>
      <c r="E380" s="572"/>
      <c r="F380" s="572"/>
      <c r="G380" s="572"/>
      <c r="H380" s="572"/>
      <c r="I380" s="572"/>
      <c r="J380" s="572"/>
      <c r="K380" s="572"/>
      <c r="L380" s="573"/>
      <c r="M380" s="36"/>
      <c r="Q380" s="9"/>
    </row>
    <row r="381" spans="1:21" s="10" customFormat="1" x14ac:dyDescent="0.25">
      <c r="A381" s="7"/>
      <c r="B381" s="571"/>
      <c r="C381" s="572"/>
      <c r="D381" s="572"/>
      <c r="E381" s="572"/>
      <c r="F381" s="572"/>
      <c r="G381" s="572"/>
      <c r="H381" s="572"/>
      <c r="I381" s="572"/>
      <c r="J381" s="572"/>
      <c r="K381" s="572"/>
      <c r="L381" s="573"/>
      <c r="M381" s="36"/>
      <c r="Q381" s="9"/>
    </row>
    <row r="382" spans="1:21" s="36" customFormat="1" x14ac:dyDescent="0.25">
      <c r="A382" s="45"/>
      <c r="B382" s="46"/>
      <c r="C382" s="47"/>
      <c r="D382" s="47"/>
      <c r="E382" s="47"/>
      <c r="F382" s="47"/>
      <c r="G382" s="47"/>
      <c r="H382" s="47"/>
      <c r="I382" s="47"/>
      <c r="J382" s="47"/>
      <c r="K382" s="47"/>
      <c r="L382" s="48"/>
      <c r="O382" s="9"/>
      <c r="P382" s="9"/>
      <c r="Q382" s="9"/>
      <c r="R382" s="9"/>
      <c r="S382" s="9"/>
      <c r="T382" s="9"/>
      <c r="U382" s="9"/>
    </row>
    <row r="383" spans="1:21" x14ac:dyDescent="0.25">
      <c r="B383" s="586" t="s">
        <v>81</v>
      </c>
      <c r="C383" s="587"/>
      <c r="D383" s="587"/>
      <c r="E383" s="587"/>
      <c r="F383" s="588"/>
      <c r="G383" s="588"/>
      <c r="H383" s="588"/>
      <c r="I383" s="588"/>
      <c r="J383" s="588"/>
      <c r="K383" s="588"/>
      <c r="L383" s="589"/>
    </row>
    <row r="384" spans="1:21" x14ac:dyDescent="0.25">
      <c r="B384" s="52"/>
      <c r="C384" s="53"/>
      <c r="D384" s="53"/>
      <c r="E384" s="53"/>
      <c r="F384" s="38"/>
      <c r="G384" s="38"/>
      <c r="H384" s="38"/>
      <c r="I384" s="38"/>
      <c r="J384" s="38"/>
      <c r="K384" s="38"/>
      <c r="L384" s="54"/>
    </row>
    <row r="385" spans="1:17" x14ac:dyDescent="0.25">
      <c r="B385" s="428" t="str">
        <f>IF(Intro!$G$21="English",O385,P385)</f>
        <v>Explain any impacts on these outlooks should there be a finding of injury or threat of injury. Provide documents, or the names of documents, such as studies or articles in trade journals, that support your firm's statement.</v>
      </c>
      <c r="C385" s="429"/>
      <c r="D385" s="429"/>
      <c r="E385" s="429"/>
      <c r="F385" s="429"/>
      <c r="G385" s="429"/>
      <c r="H385" s="429"/>
      <c r="I385" s="429"/>
      <c r="J385" s="429"/>
      <c r="K385" s="429"/>
      <c r="L385" s="430"/>
      <c r="O385" s="51" t="s">
        <v>347</v>
      </c>
      <c r="P385" s="14" t="s">
        <v>348</v>
      </c>
      <c r="Q385" s="14"/>
    </row>
    <row r="386" spans="1:17" x14ac:dyDescent="0.25">
      <c r="B386" s="428"/>
      <c r="C386" s="429"/>
      <c r="D386" s="429"/>
      <c r="E386" s="429"/>
      <c r="F386" s="429"/>
      <c r="G386" s="429"/>
      <c r="H386" s="429"/>
      <c r="I386" s="429"/>
      <c r="J386" s="429"/>
      <c r="K386" s="429"/>
      <c r="L386" s="430"/>
      <c r="O386" s="51"/>
      <c r="P386" s="96"/>
      <c r="Q386" s="96"/>
    </row>
    <row r="387" spans="1:17" x14ac:dyDescent="0.25">
      <c r="B387" s="61"/>
      <c r="C387" s="62"/>
      <c r="D387" s="62"/>
      <c r="E387" s="62"/>
      <c r="F387" s="62"/>
      <c r="G387" s="62"/>
      <c r="H387" s="62"/>
      <c r="I387" s="62"/>
      <c r="J387" s="62"/>
      <c r="K387" s="62"/>
      <c r="L387" s="63"/>
      <c r="O387" s="55"/>
      <c r="P387" s="55"/>
      <c r="Q387" s="56"/>
    </row>
    <row r="388" spans="1:17" s="10" customFormat="1" x14ac:dyDescent="0.25">
      <c r="A388" s="7"/>
      <c r="B388" s="571"/>
      <c r="C388" s="572"/>
      <c r="D388" s="572"/>
      <c r="E388" s="572"/>
      <c r="F388" s="572"/>
      <c r="G388" s="572"/>
      <c r="H388" s="572"/>
      <c r="I388" s="572"/>
      <c r="J388" s="572"/>
      <c r="K388" s="572"/>
      <c r="L388" s="573"/>
      <c r="M388" s="36"/>
      <c r="Q388" s="9"/>
    </row>
    <row r="389" spans="1:17" s="10" customFormat="1" x14ac:dyDescent="0.25">
      <c r="A389" s="7"/>
      <c r="B389" s="571"/>
      <c r="C389" s="572"/>
      <c r="D389" s="572"/>
      <c r="E389" s="572"/>
      <c r="F389" s="572"/>
      <c r="G389" s="572"/>
      <c r="H389" s="572"/>
      <c r="I389" s="572"/>
      <c r="J389" s="572"/>
      <c r="K389" s="572"/>
      <c r="L389" s="573"/>
      <c r="M389" s="36"/>
      <c r="Q389" s="9"/>
    </row>
    <row r="390" spans="1:17" s="10" customFormat="1" x14ac:dyDescent="0.25">
      <c r="A390" s="7"/>
      <c r="B390" s="571"/>
      <c r="C390" s="572"/>
      <c r="D390" s="572"/>
      <c r="E390" s="572"/>
      <c r="F390" s="572"/>
      <c r="G390" s="572"/>
      <c r="H390" s="572"/>
      <c r="I390" s="572"/>
      <c r="J390" s="572"/>
      <c r="K390" s="572"/>
      <c r="L390" s="573"/>
      <c r="M390" s="36"/>
      <c r="Q390" s="9"/>
    </row>
    <row r="391" spans="1:17" s="10" customFormat="1" x14ac:dyDescent="0.25">
      <c r="A391" s="7"/>
      <c r="B391" s="571"/>
      <c r="C391" s="572"/>
      <c r="D391" s="572"/>
      <c r="E391" s="572"/>
      <c r="F391" s="572"/>
      <c r="G391" s="572"/>
      <c r="H391" s="572"/>
      <c r="I391" s="572"/>
      <c r="J391" s="572"/>
      <c r="K391" s="572"/>
      <c r="L391" s="573"/>
      <c r="M391" s="36"/>
      <c r="Q391" s="9"/>
    </row>
    <row r="392" spans="1:17" s="10" customFormat="1" x14ac:dyDescent="0.25">
      <c r="A392" s="7"/>
      <c r="B392" s="571"/>
      <c r="C392" s="572"/>
      <c r="D392" s="572"/>
      <c r="E392" s="572"/>
      <c r="F392" s="572"/>
      <c r="G392" s="572"/>
      <c r="H392" s="572"/>
      <c r="I392" s="572"/>
      <c r="J392" s="572"/>
      <c r="K392" s="572"/>
      <c r="L392" s="573"/>
      <c r="M392" s="36"/>
      <c r="Q392" s="9"/>
    </row>
    <row r="393" spans="1:17" s="10" customFormat="1" x14ac:dyDescent="0.25">
      <c r="A393" s="7"/>
      <c r="B393" s="571"/>
      <c r="C393" s="572"/>
      <c r="D393" s="572"/>
      <c r="E393" s="572"/>
      <c r="F393" s="572"/>
      <c r="G393" s="572"/>
      <c r="H393" s="572"/>
      <c r="I393" s="572"/>
      <c r="J393" s="572"/>
      <c r="K393" s="572"/>
      <c r="L393" s="573"/>
      <c r="M393" s="36"/>
      <c r="Q393" s="9"/>
    </row>
    <row r="394" spans="1:17" s="10" customFormat="1" x14ac:dyDescent="0.25">
      <c r="A394" s="7"/>
      <c r="B394" s="571"/>
      <c r="C394" s="572"/>
      <c r="D394" s="572"/>
      <c r="E394" s="572"/>
      <c r="F394" s="572"/>
      <c r="G394" s="572"/>
      <c r="H394" s="572"/>
      <c r="I394" s="572"/>
      <c r="J394" s="572"/>
      <c r="K394" s="572"/>
      <c r="L394" s="573"/>
      <c r="M394" s="36"/>
      <c r="Q394" s="9"/>
    </row>
    <row r="395" spans="1:17" s="10" customFormat="1" x14ac:dyDescent="0.25">
      <c r="A395" s="7"/>
      <c r="B395" s="571"/>
      <c r="C395" s="572"/>
      <c r="D395" s="572"/>
      <c r="E395" s="572"/>
      <c r="F395" s="572"/>
      <c r="G395" s="572"/>
      <c r="H395" s="572"/>
      <c r="I395" s="572"/>
      <c r="J395" s="572"/>
      <c r="K395" s="572"/>
      <c r="L395" s="573"/>
      <c r="M395" s="36"/>
      <c r="Q395" s="9"/>
    </row>
    <row r="396" spans="1:17" x14ac:dyDescent="0.25">
      <c r="B396" s="580"/>
      <c r="C396" s="581"/>
      <c r="D396" s="581"/>
      <c r="E396" s="581"/>
      <c r="F396" s="581"/>
      <c r="G396" s="581"/>
      <c r="H396" s="581"/>
      <c r="I396" s="581"/>
      <c r="J396" s="581"/>
      <c r="K396" s="581"/>
      <c r="L396" s="582"/>
    </row>
  </sheetData>
  <sheetProtection algorithmName="SHA-512" hashValue="Qq0nZPMUtu07gHC39FPj3czwPhxUo2TFGYWcfp2HwiZZCcWn8Co8gnMDCLD54VHFTQozNOzM/XrbfyzwUMn77w==" saltValue="C78jGPDHQ4GEuS8Um3ZbeA==" spinCount="100000" sheet="1" objects="1" scenarios="1" selectLockedCells="1"/>
  <mergeCells count="164">
    <mergeCell ref="B4:L4"/>
    <mergeCell ref="B5:L5"/>
    <mergeCell ref="B6:L6"/>
    <mergeCell ref="B150:L150"/>
    <mergeCell ref="B71:L71"/>
    <mergeCell ref="B8:L8"/>
    <mergeCell ref="B9:L9"/>
    <mergeCell ref="B10:L10"/>
    <mergeCell ref="B28:L28"/>
    <mergeCell ref="B12:L12"/>
    <mergeCell ref="B30:L37"/>
    <mergeCell ref="B129:L129"/>
    <mergeCell ref="B135:L135"/>
    <mergeCell ref="B100:L101"/>
    <mergeCell ref="B56:B57"/>
    <mergeCell ref="B46:B47"/>
    <mergeCell ref="B52:B53"/>
    <mergeCell ref="C62:D63"/>
    <mergeCell ref="E62:F63"/>
    <mergeCell ref="B64:B65"/>
    <mergeCell ref="B17:J18"/>
    <mergeCell ref="B19:J20"/>
    <mergeCell ref="K17:K18"/>
    <mergeCell ref="K19:K20"/>
    <mergeCell ref="B151:L151"/>
    <mergeCell ref="B23:J24"/>
    <mergeCell ref="K23:K24"/>
    <mergeCell ref="B342:L342"/>
    <mergeCell ref="D163:L167"/>
    <mergeCell ref="B171:L172"/>
    <mergeCell ref="B185:L186"/>
    <mergeCell ref="B212:L212"/>
    <mergeCell ref="B280:L280"/>
    <mergeCell ref="B293:L293"/>
    <mergeCell ref="B83:L83"/>
    <mergeCell ref="B147:L147"/>
    <mergeCell ref="B103:L110"/>
    <mergeCell ref="B118:L125"/>
    <mergeCell ref="B137:L144"/>
    <mergeCell ref="B86:L87"/>
    <mergeCell ref="B116:L116"/>
    <mergeCell ref="B132:G132"/>
    <mergeCell ref="B131:G131"/>
    <mergeCell ref="B133:G133"/>
    <mergeCell ref="B174:L181"/>
    <mergeCell ref="B227:L227"/>
    <mergeCell ref="B240:L240"/>
    <mergeCell ref="B214:C214"/>
    <mergeCell ref="B163:C167"/>
    <mergeCell ref="B188:L195"/>
    <mergeCell ref="B201:L208"/>
    <mergeCell ref="B15:L15"/>
    <mergeCell ref="B374:L381"/>
    <mergeCell ref="B371:L372"/>
    <mergeCell ref="B344:L351"/>
    <mergeCell ref="B253:L254"/>
    <mergeCell ref="B282:L282"/>
    <mergeCell ref="B295:L296"/>
    <mergeCell ref="B309:L310"/>
    <mergeCell ref="B269:L269"/>
    <mergeCell ref="B323:L323"/>
    <mergeCell ref="B357:L358"/>
    <mergeCell ref="B329:L329"/>
    <mergeCell ref="B267:L267"/>
    <mergeCell ref="B340:L340"/>
    <mergeCell ref="B355:L355"/>
    <mergeCell ref="B266:L266"/>
    <mergeCell ref="B354:L354"/>
    <mergeCell ref="B169:L169"/>
    <mergeCell ref="B197:L197"/>
    <mergeCell ref="B183:L183"/>
    <mergeCell ref="B153:C157"/>
    <mergeCell ref="B385:L386"/>
    <mergeCell ref="B396:L396"/>
    <mergeCell ref="B216:L223"/>
    <mergeCell ref="B229:L236"/>
    <mergeCell ref="B242:L249"/>
    <mergeCell ref="B256:L263"/>
    <mergeCell ref="B271:L278"/>
    <mergeCell ref="B284:L291"/>
    <mergeCell ref="B225:L225"/>
    <mergeCell ref="B360:L367"/>
    <mergeCell ref="B298:L305"/>
    <mergeCell ref="B312:L319"/>
    <mergeCell ref="B331:L338"/>
    <mergeCell ref="B326:G326"/>
    <mergeCell ref="B327:G327"/>
    <mergeCell ref="B369:L369"/>
    <mergeCell ref="B388:L395"/>
    <mergeCell ref="B307:L307"/>
    <mergeCell ref="B321:L321"/>
    <mergeCell ref="B238:L238"/>
    <mergeCell ref="B251:L251"/>
    <mergeCell ref="B325:G325"/>
    <mergeCell ref="B383:L383"/>
    <mergeCell ref="B13:L13"/>
    <mergeCell ref="B26:L26"/>
    <mergeCell ref="B39:L39"/>
    <mergeCell ref="B69:L69"/>
    <mergeCell ref="B84:L84"/>
    <mergeCell ref="B98:L98"/>
    <mergeCell ref="B114:L114"/>
    <mergeCell ref="B41:L44"/>
    <mergeCell ref="C66:D67"/>
    <mergeCell ref="E66:F67"/>
    <mergeCell ref="C60:D61"/>
    <mergeCell ref="J66:L67"/>
    <mergeCell ref="B48:B49"/>
    <mergeCell ref="C48:D49"/>
    <mergeCell ref="E48:F49"/>
    <mergeCell ref="C52:D53"/>
    <mergeCell ref="E52:F53"/>
    <mergeCell ref="E60:F61"/>
    <mergeCell ref="G60:I61"/>
    <mergeCell ref="J60:L61"/>
    <mergeCell ref="B62:B63"/>
    <mergeCell ref="B21:J22"/>
    <mergeCell ref="K21:K22"/>
    <mergeCell ref="J52:L53"/>
    <mergeCell ref="J48:L49"/>
    <mergeCell ref="J46:L47"/>
    <mergeCell ref="B60:B61"/>
    <mergeCell ref="B113:L113"/>
    <mergeCell ref="G66:I67"/>
    <mergeCell ref="J64:L65"/>
    <mergeCell ref="B66:B67"/>
    <mergeCell ref="B73:L80"/>
    <mergeCell ref="B89:L96"/>
    <mergeCell ref="C46:D47"/>
    <mergeCell ref="E46:F47"/>
    <mergeCell ref="G46:I47"/>
    <mergeCell ref="B54:B55"/>
    <mergeCell ref="C54:D55"/>
    <mergeCell ref="E54:F55"/>
    <mergeCell ref="G54:I55"/>
    <mergeCell ref="C64:D65"/>
    <mergeCell ref="E64:F65"/>
    <mergeCell ref="G64:I65"/>
    <mergeCell ref="G48:I49"/>
    <mergeCell ref="G52:I53"/>
    <mergeCell ref="B127:L127"/>
    <mergeCell ref="B199:L199"/>
    <mergeCell ref="B210:L210"/>
    <mergeCell ref="E50:F51"/>
    <mergeCell ref="G50:I51"/>
    <mergeCell ref="J50:L51"/>
    <mergeCell ref="C56:D57"/>
    <mergeCell ref="E56:F57"/>
    <mergeCell ref="G56:I57"/>
    <mergeCell ref="J56:L57"/>
    <mergeCell ref="B58:B59"/>
    <mergeCell ref="C58:D59"/>
    <mergeCell ref="E58:F59"/>
    <mergeCell ref="G58:I59"/>
    <mergeCell ref="J58:L59"/>
    <mergeCell ref="D153:L157"/>
    <mergeCell ref="B158:C162"/>
    <mergeCell ref="D158:L162"/>
    <mergeCell ref="J54:L55"/>
    <mergeCell ref="B148:L148"/>
    <mergeCell ref="G62:I63"/>
    <mergeCell ref="J62:L63"/>
    <mergeCell ref="B50:B51"/>
    <mergeCell ref="C50:D51"/>
  </mergeCells>
  <dataValidations xWindow="207" yWindow="552"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6:B177 B388 B30 B73:B75 B106:B107 B103 B118 B137 B174 B188 B201 B216 B229 B242 B256 B271 B284 B298 B312 B331 B344 B360 B374 B190:B191 B203:B204 B218:B219 B231:B232 B245:B246 B259:B260 B274:B275 B287:B288 B301:B302 B314:B315 B334:B335 B347:B348 B363:B364 B377:B378 B391:B392 B120:B121 B140:B141 B89:B91"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4" xr:uid="{6FC76BB9-7D2B-4EF9-A9AF-552B723B2C27}">
      <formula1>0</formula1>
    </dataValidation>
    <dataValidation type="list" allowBlank="1" showInputMessage="1" showErrorMessage="1" sqref="H325:H327 H131:H133 K17 K19 K21:K24" xr:uid="{BD7DB883-1F69-448C-8E07-37F45C721AFD}">
      <formula1>"X"</formula1>
    </dataValidation>
    <dataValidation type="textLength" operator="lessThanOrEqual" allowBlank="1" showInputMessage="1" showErrorMessage="1" sqref="D153:L167" xr:uid="{687CAC66-5E30-4ED3-B79C-AD052F1CD5B7}">
      <formula1>1000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68" min="1" max="11" man="1"/>
    <brk id="126" min="1" max="11" man="1"/>
    <brk id="182" min="1" max="11" man="1"/>
    <brk id="237" min="1" max="11" man="1"/>
    <brk id="292" min="1" max="11" man="1"/>
    <brk id="339"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87A5-7136-4DEC-BB4C-F0A7015C4764}">
  <sheetPr>
    <tabColor rgb="FF00B0F0"/>
    <pageSetUpPr fitToPage="1"/>
  </sheetPr>
  <dimension ref="A1:FM203"/>
  <sheetViews>
    <sheetView workbookViewId="0"/>
  </sheetViews>
  <sheetFormatPr defaultColWidth="8.85546875" defaultRowHeight="14.25" x14ac:dyDescent="0.25"/>
  <cols>
    <col min="1" max="1" width="2.140625" style="137" customWidth="1"/>
    <col min="2" max="12" width="14.5703125" style="136" customWidth="1"/>
    <col min="13" max="13" width="14.5703125" style="132" customWidth="1"/>
    <col min="14" max="14" width="14.5703125" style="135" customWidth="1"/>
    <col min="15" max="15" width="14.5703125" style="134" hidden="1" customWidth="1"/>
    <col min="16" max="16" width="14.5703125" style="2" hidden="1" customWidth="1"/>
    <col min="17" max="17" width="8.42578125" style="2" customWidth="1"/>
    <col min="18" max="18" width="8.85546875" style="133" customWidth="1"/>
    <col min="19" max="21" width="8.85546875" style="132" customWidth="1"/>
    <col min="22" max="169" width="8.85546875" style="132"/>
    <col min="170" max="16384" width="8.85546875" style="3"/>
  </cols>
  <sheetData>
    <row r="1" spans="1:169" s="162" customFormat="1" x14ac:dyDescent="0.25">
      <c r="A1" s="167" t="s">
        <v>455</v>
      </c>
      <c r="B1" s="154"/>
      <c r="C1" s="154"/>
      <c r="N1" s="170"/>
      <c r="O1" s="9" t="s">
        <v>457</v>
      </c>
      <c r="P1" s="9" t="s">
        <v>457</v>
      </c>
      <c r="Q1" s="2"/>
      <c r="R1" s="2"/>
    </row>
    <row r="2" spans="1:169" s="162" customFormat="1" x14ac:dyDescent="0.25">
      <c r="A2" s="167"/>
      <c r="B2" s="154" t="s">
        <v>65</v>
      </c>
      <c r="C2" s="154"/>
      <c r="N2" s="170"/>
      <c r="O2" s="10" t="s">
        <v>91</v>
      </c>
      <c r="P2" s="10" t="s">
        <v>107</v>
      </c>
      <c r="Q2" s="2"/>
      <c r="R2" s="2"/>
    </row>
    <row r="3" spans="1:169" s="162" customFormat="1" x14ac:dyDescent="0.25">
      <c r="A3" s="167"/>
      <c r="B3" s="154"/>
      <c r="C3" s="154"/>
      <c r="N3" s="170"/>
      <c r="O3" s="169"/>
      <c r="P3" s="2"/>
      <c r="Q3" s="2"/>
      <c r="R3" s="2"/>
    </row>
    <row r="4" spans="1:169" s="162" customFormat="1" x14ac:dyDescent="0.25">
      <c r="A4" s="167" t="s">
        <v>455</v>
      </c>
      <c r="B4" s="434" t="str">
        <f>Info!B4</f>
        <v>IMPORTERS' QUESTIONNAIRE</v>
      </c>
      <c r="C4" s="435"/>
      <c r="D4" s="435"/>
      <c r="E4" s="435"/>
      <c r="F4" s="435"/>
      <c r="G4" s="435"/>
      <c r="H4" s="435"/>
      <c r="I4" s="435"/>
      <c r="J4" s="435"/>
      <c r="K4" s="435"/>
      <c r="L4" s="436"/>
      <c r="M4" s="163"/>
      <c r="N4" s="5"/>
      <c r="O4" s="5"/>
      <c r="P4" s="2"/>
      <c r="Q4" s="168"/>
      <c r="R4" s="2"/>
    </row>
    <row r="5" spans="1:169" s="162" customFormat="1" x14ac:dyDescent="0.25">
      <c r="A5" s="167" t="s">
        <v>455</v>
      </c>
      <c r="B5" s="596" t="str">
        <f>Info!B5</f>
        <v>NQ-2026-004</v>
      </c>
      <c r="C5" s="597"/>
      <c r="D5" s="597"/>
      <c r="E5" s="597"/>
      <c r="F5" s="597"/>
      <c r="G5" s="597"/>
      <c r="H5" s="597"/>
      <c r="I5" s="597"/>
      <c r="J5" s="597"/>
      <c r="K5" s="597"/>
      <c r="L5" s="598"/>
      <c r="M5" s="163"/>
      <c r="N5" s="5"/>
      <c r="O5" s="5"/>
      <c r="P5" s="168"/>
      <c r="Q5" s="168"/>
      <c r="R5" s="2"/>
    </row>
    <row r="6" spans="1:169" s="162" customFormat="1" x14ac:dyDescent="0.25">
      <c r="A6" s="167" t="s">
        <v>455</v>
      </c>
      <c r="B6" s="596" t="str">
        <f>Info!B6</f>
        <v>DECORATIVE AND OTHER NON-STRUCTURAL PLYWOOD</v>
      </c>
      <c r="C6" s="597"/>
      <c r="D6" s="597"/>
      <c r="E6" s="597"/>
      <c r="F6" s="597"/>
      <c r="G6" s="597"/>
      <c r="H6" s="597"/>
      <c r="I6" s="597"/>
      <c r="J6" s="597"/>
      <c r="K6" s="597"/>
      <c r="L6" s="598"/>
      <c r="M6" s="163"/>
      <c r="N6" s="18"/>
      <c r="O6" s="18"/>
      <c r="P6" s="144"/>
      <c r="Q6" s="144"/>
      <c r="R6" s="2"/>
    </row>
    <row r="7" spans="1:169" s="162" customFormat="1" x14ac:dyDescent="0.25">
      <c r="A7" s="167"/>
      <c r="B7" s="166"/>
      <c r="C7" s="165"/>
      <c r="D7" s="165"/>
      <c r="E7" s="165"/>
      <c r="F7" s="165"/>
      <c r="G7" s="165"/>
      <c r="H7" s="165"/>
      <c r="I7" s="165"/>
      <c r="J7" s="165"/>
      <c r="K7" s="165"/>
      <c r="L7" s="164"/>
      <c r="M7" s="163"/>
      <c r="N7" s="18"/>
      <c r="O7" s="18"/>
      <c r="P7" s="144"/>
      <c r="Q7" s="144"/>
      <c r="R7" s="2"/>
    </row>
    <row r="8" spans="1:169" x14ac:dyDescent="0.25">
      <c r="A8" s="146"/>
      <c r="B8" s="631" t="str">
        <f>Public!B8</f>
        <v>The following questions refer to the goods as defined in the product description on the Intro tab.</v>
      </c>
      <c r="C8" s="632"/>
      <c r="D8" s="633"/>
      <c r="E8" s="633"/>
      <c r="F8" s="633"/>
      <c r="G8" s="633"/>
      <c r="H8" s="633"/>
      <c r="I8" s="633"/>
      <c r="J8" s="633"/>
      <c r="K8" s="633"/>
      <c r="L8" s="634"/>
      <c r="M8" s="159"/>
      <c r="P8" s="144"/>
      <c r="Q8" s="144"/>
    </row>
    <row r="9" spans="1:169" x14ac:dyDescent="0.25">
      <c r="A9" s="146"/>
      <c r="B9" s="631" t="str">
        <f>Public!B9</f>
        <v xml:space="preserve">Product information and a glossary of terms can be found in the Info tab.
</v>
      </c>
      <c r="C9" s="632"/>
      <c r="D9" s="633"/>
      <c r="E9" s="633"/>
      <c r="F9" s="633"/>
      <c r="G9" s="633"/>
      <c r="H9" s="633"/>
      <c r="I9" s="633"/>
      <c r="J9" s="633"/>
      <c r="K9" s="633"/>
      <c r="L9" s="634"/>
      <c r="M9" s="159"/>
      <c r="P9" s="144"/>
      <c r="Q9" s="144"/>
    </row>
    <row r="10" spans="1:169" s="132" customFormat="1" x14ac:dyDescent="0.25">
      <c r="A10" s="146"/>
      <c r="B10" s="161"/>
      <c r="C10" s="159"/>
      <c r="D10" s="1"/>
      <c r="E10" s="1"/>
      <c r="F10" s="1"/>
      <c r="G10" s="1"/>
      <c r="H10" s="1"/>
      <c r="I10" s="1"/>
      <c r="J10" s="1"/>
      <c r="K10" s="1"/>
      <c r="L10" s="160"/>
      <c r="M10" s="159"/>
      <c r="N10" s="135"/>
      <c r="O10" s="134"/>
      <c r="P10" s="144"/>
      <c r="Q10" s="144"/>
      <c r="R10" s="144"/>
    </row>
    <row r="11" spans="1:169" s="151" customFormat="1" x14ac:dyDescent="0.25">
      <c r="A11" s="158" t="s">
        <v>455</v>
      </c>
      <c r="B11" s="484" t="str">
        <f>IF(Intro!$G$21="English",O11,P11)</f>
        <v>GRADES</v>
      </c>
      <c r="C11" s="485"/>
      <c r="D11" s="635"/>
      <c r="E11" s="635"/>
      <c r="F11" s="635"/>
      <c r="G11" s="635"/>
      <c r="H11" s="635"/>
      <c r="I11" s="635"/>
      <c r="J11" s="635"/>
      <c r="K11" s="635"/>
      <c r="L11" s="636"/>
      <c r="M11" s="157"/>
      <c r="N11" s="156"/>
      <c r="O11" s="155" t="s">
        <v>456</v>
      </c>
      <c r="P11" s="154" t="s">
        <v>574</v>
      </c>
      <c r="Q11" s="154"/>
      <c r="R11" s="153"/>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2"/>
      <c r="DL11" s="152"/>
      <c r="DM11" s="152"/>
      <c r="DN11" s="152"/>
      <c r="DO11" s="152"/>
      <c r="DP11" s="152"/>
      <c r="DQ11" s="152"/>
      <c r="DR11" s="152"/>
      <c r="DS11" s="152"/>
      <c r="DT11" s="152"/>
      <c r="DU11" s="152"/>
      <c r="DV11" s="152"/>
      <c r="DW11" s="152"/>
      <c r="DX11" s="152"/>
      <c r="DY11" s="152"/>
      <c r="DZ11" s="152"/>
      <c r="EA11" s="152"/>
      <c r="EB11" s="152"/>
      <c r="EC11" s="152"/>
      <c r="ED11" s="152"/>
      <c r="EE11" s="152"/>
      <c r="EF11" s="152"/>
      <c r="EG11" s="152"/>
      <c r="EH11" s="152"/>
      <c r="EI11" s="152"/>
      <c r="EJ11" s="152"/>
      <c r="EK11" s="152"/>
      <c r="EL11" s="152"/>
      <c r="EM11" s="152"/>
      <c r="EN11" s="152"/>
      <c r="EO11" s="152"/>
      <c r="EP11" s="152"/>
      <c r="EQ11" s="152"/>
      <c r="ER11" s="152"/>
      <c r="ES11" s="152"/>
      <c r="ET11" s="152"/>
      <c r="EU11" s="152"/>
      <c r="EV11" s="152"/>
      <c r="EW11" s="152"/>
      <c r="EX11" s="152"/>
      <c r="EY11" s="152"/>
      <c r="EZ11" s="152"/>
      <c r="FA11" s="152"/>
      <c r="FB11" s="152"/>
      <c r="FC11" s="152"/>
      <c r="FD11" s="152"/>
      <c r="FE11" s="152"/>
      <c r="FF11" s="152"/>
      <c r="FG11" s="152"/>
      <c r="FH11" s="152"/>
      <c r="FI11" s="152"/>
      <c r="FJ11" s="152"/>
      <c r="FK11" s="152"/>
      <c r="FL11" s="152"/>
      <c r="FM11" s="152"/>
    </row>
    <row r="12" spans="1:169" s="147" customFormat="1" x14ac:dyDescent="0.25">
      <c r="A12" s="146" t="s">
        <v>455</v>
      </c>
      <c r="B12" s="637" t="s">
        <v>12</v>
      </c>
      <c r="C12" s="638"/>
      <c r="D12" s="639"/>
      <c r="E12" s="639"/>
      <c r="F12" s="639"/>
      <c r="G12" s="639"/>
      <c r="H12" s="639"/>
      <c r="I12" s="639"/>
      <c r="J12" s="639"/>
      <c r="K12" s="639"/>
      <c r="L12" s="640"/>
      <c r="M12" s="1"/>
      <c r="N12" s="145"/>
      <c r="O12" s="150"/>
      <c r="P12" s="149"/>
      <c r="Q12" s="149"/>
      <c r="R12" s="148"/>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row>
    <row r="13" spans="1:169" s="142" customFormat="1" x14ac:dyDescent="0.25">
      <c r="A13" s="146"/>
      <c r="B13" s="641" t="str">
        <f>IF(Intro!$G$21="English",O13,P13)</f>
        <v>Provide the grades imported by your firm between January 1, 2023 and March 31, 2026.</v>
      </c>
      <c r="C13" s="642"/>
      <c r="D13" s="643"/>
      <c r="E13" s="643"/>
      <c r="F13" s="643"/>
      <c r="G13" s="643"/>
      <c r="H13" s="643"/>
      <c r="I13" s="643"/>
      <c r="J13" s="643"/>
      <c r="K13" s="643"/>
      <c r="L13" s="644"/>
      <c r="M13" s="30"/>
      <c r="N13" s="145"/>
      <c r="O13" s="144" t="str">
        <f>"Provide the grades imported by your firm between January 1, "&amp;Variables!B6&amp;" and "&amp;Variables!B7&amp;", "&amp;Variables!B8&amp;"."</f>
        <v>Provide the grades imported by your firm between January 1, 2023 and March 31, 2026.</v>
      </c>
      <c r="P13" s="143" t="str">
        <f>"Indiquez les nuances importée au pays par votre entreprise du 1er janvier "&amp;Variables!C6&amp;" au "&amp;Variables!C7&amp;" "&amp;Variables!C8&amp;"."</f>
        <v>Indiquez les nuances importée au pays par votre entreprise du 1er janvier 2023 au 31 mars 2026.</v>
      </c>
      <c r="R13" s="143"/>
      <c r="S13" s="143"/>
      <c r="T13" s="143"/>
      <c r="U13" s="143"/>
    </row>
    <row r="14" spans="1:169" x14ac:dyDescent="0.25">
      <c r="A14" s="137" t="s">
        <v>455</v>
      </c>
      <c r="B14" s="645"/>
      <c r="C14" s="646"/>
      <c r="D14" s="643"/>
      <c r="E14" s="643"/>
      <c r="F14" s="643"/>
      <c r="G14" s="643"/>
      <c r="H14" s="643"/>
      <c r="I14" s="643"/>
      <c r="J14" s="643"/>
      <c r="K14" s="643"/>
      <c r="L14" s="644"/>
      <c r="M14" s="38"/>
      <c r="O14" s="2"/>
      <c r="Q14" s="132"/>
    </row>
    <row r="15" spans="1:169" ht="15" customHeight="1" x14ac:dyDescent="0.25">
      <c r="B15" s="650" t="str">
        <f>IF(Intro!$G$21="English",O16,P16)</f>
        <v>Face grade</v>
      </c>
      <c r="C15" s="647" t="str">
        <f>IF(Intro!$G$21="English",O15,P15)</f>
        <v>Face - wood species</v>
      </c>
      <c r="D15" s="647" t="str">
        <f>IF(Intro!$G$21="English", O20,P20)</f>
        <v>Coating</v>
      </c>
      <c r="E15" s="647" t="str">
        <f>IF(Intro!$G$21="English", O21,P21)</f>
        <v>Cut</v>
      </c>
      <c r="F15" s="647" t="str">
        <f>IF(Intro!$G$21="English", O23,P23)</f>
        <v>Core</v>
      </c>
      <c r="G15" s="653" t="str">
        <f>IF(Intro!$G$21="English", O22,P22)</f>
        <v>Panel thickness</v>
      </c>
      <c r="H15" s="653" t="str">
        <f>IF(Intro!$G$21="English", O24,P24)</f>
        <v>Thickness of face veneer</v>
      </c>
      <c r="I15" s="653" t="str">
        <f>IF(Intro!$G$21="English", O25,P25)</f>
        <v>Thickness of back veneer</v>
      </c>
      <c r="J15" s="653" t="str">
        <f>IF(Intro!$G$21="English", O19,P19)</f>
        <v>Panel Sizes</v>
      </c>
      <c r="K15" s="656"/>
      <c r="L15" s="647" t="str">
        <f>IF(Intro!$G$21="English", O17,P17)</f>
        <v>Country of Origin</v>
      </c>
      <c r="O15" s="2" t="s">
        <v>562</v>
      </c>
      <c r="P15" s="2" t="s">
        <v>563</v>
      </c>
      <c r="Q15" s="132"/>
    </row>
    <row r="16" spans="1:169" x14ac:dyDescent="0.25">
      <c r="B16" s="651"/>
      <c r="C16" s="648"/>
      <c r="D16" s="648"/>
      <c r="E16" s="648"/>
      <c r="F16" s="648"/>
      <c r="G16" s="654"/>
      <c r="H16" s="654"/>
      <c r="I16" s="654"/>
      <c r="J16" s="654"/>
      <c r="K16" s="657"/>
      <c r="L16" s="648"/>
      <c r="O16" s="2" t="s">
        <v>564</v>
      </c>
      <c r="P16" s="2" t="s">
        <v>565</v>
      </c>
      <c r="Q16" s="132"/>
    </row>
    <row r="17" spans="2:17" x14ac:dyDescent="0.25">
      <c r="B17" s="652"/>
      <c r="C17" s="649"/>
      <c r="D17" s="649"/>
      <c r="E17" s="649"/>
      <c r="F17" s="649"/>
      <c r="G17" s="655"/>
      <c r="H17" s="655"/>
      <c r="I17" s="655"/>
      <c r="J17" s="655"/>
      <c r="K17" s="658"/>
      <c r="L17" s="649"/>
      <c r="O17" s="2" t="s">
        <v>448</v>
      </c>
      <c r="P17" s="2" t="s">
        <v>447</v>
      </c>
      <c r="Q17" s="132"/>
    </row>
    <row r="18" spans="2:17" x14ac:dyDescent="0.25">
      <c r="B18" s="628"/>
      <c r="C18" s="624"/>
      <c r="D18" s="624"/>
      <c r="E18" s="624"/>
      <c r="F18" s="612"/>
      <c r="G18" s="612"/>
      <c r="H18" s="612"/>
      <c r="I18" s="612"/>
      <c r="J18" s="606"/>
      <c r="K18" s="607"/>
      <c r="L18" s="621"/>
      <c r="O18" s="2" t="s">
        <v>552</v>
      </c>
      <c r="P18" s="2" t="s">
        <v>553</v>
      </c>
      <c r="Q18" s="132"/>
    </row>
    <row r="19" spans="2:17" x14ac:dyDescent="0.25">
      <c r="B19" s="629"/>
      <c r="C19" s="625"/>
      <c r="D19" s="625"/>
      <c r="E19" s="625"/>
      <c r="F19" s="614"/>
      <c r="G19" s="614"/>
      <c r="H19" s="614"/>
      <c r="I19" s="614"/>
      <c r="J19" s="608"/>
      <c r="K19" s="609"/>
      <c r="L19" s="622"/>
      <c r="O19" s="2" t="s">
        <v>554</v>
      </c>
      <c r="P19" s="2" t="s">
        <v>555</v>
      </c>
      <c r="Q19" s="132"/>
    </row>
    <row r="20" spans="2:17" x14ac:dyDescent="0.25">
      <c r="B20" s="629"/>
      <c r="C20" s="625"/>
      <c r="D20" s="625"/>
      <c r="E20" s="625"/>
      <c r="F20" s="614"/>
      <c r="G20" s="614"/>
      <c r="H20" s="614"/>
      <c r="I20" s="614"/>
      <c r="J20" s="608"/>
      <c r="K20" s="609"/>
      <c r="L20" s="622"/>
      <c r="O20" s="2" t="s">
        <v>556</v>
      </c>
      <c r="P20" s="2" t="s">
        <v>557</v>
      </c>
      <c r="Q20" s="132"/>
    </row>
    <row r="21" spans="2:17" x14ac:dyDescent="0.25">
      <c r="B21" s="630"/>
      <c r="C21" s="626"/>
      <c r="D21" s="626"/>
      <c r="E21" s="626"/>
      <c r="F21" s="615"/>
      <c r="G21" s="615"/>
      <c r="H21" s="615"/>
      <c r="I21" s="615"/>
      <c r="J21" s="610"/>
      <c r="K21" s="611"/>
      <c r="L21" s="623"/>
      <c r="O21" s="3" t="s">
        <v>566</v>
      </c>
      <c r="P21" s="3" t="s">
        <v>567</v>
      </c>
      <c r="Q21" s="132"/>
    </row>
    <row r="22" spans="2:17" x14ac:dyDescent="0.25">
      <c r="B22" s="628"/>
      <c r="C22" s="624"/>
      <c r="D22" s="624"/>
      <c r="E22" s="624"/>
      <c r="F22" s="612"/>
      <c r="G22" s="612"/>
      <c r="H22" s="612"/>
      <c r="I22" s="612"/>
      <c r="J22" s="606"/>
      <c r="K22" s="607"/>
      <c r="L22" s="621"/>
      <c r="O22" s="2" t="s">
        <v>560</v>
      </c>
      <c r="P22" s="2" t="s">
        <v>561</v>
      </c>
      <c r="Q22" s="132"/>
    </row>
    <row r="23" spans="2:17" x14ac:dyDescent="0.25">
      <c r="B23" s="629"/>
      <c r="C23" s="625"/>
      <c r="D23" s="625"/>
      <c r="E23" s="625"/>
      <c r="F23" s="614"/>
      <c r="G23" s="614"/>
      <c r="H23" s="614"/>
      <c r="I23" s="614"/>
      <c r="J23" s="608"/>
      <c r="K23" s="609"/>
      <c r="L23" s="622"/>
      <c r="O23" s="134" t="s">
        <v>559</v>
      </c>
      <c r="P23" s="132" t="s">
        <v>558</v>
      </c>
      <c r="Q23" s="132"/>
    </row>
    <row r="24" spans="2:17" x14ac:dyDescent="0.25">
      <c r="B24" s="629"/>
      <c r="C24" s="625"/>
      <c r="D24" s="625"/>
      <c r="E24" s="625"/>
      <c r="F24" s="614"/>
      <c r="G24" s="614"/>
      <c r="H24" s="614"/>
      <c r="I24" s="614"/>
      <c r="J24" s="608"/>
      <c r="K24" s="609"/>
      <c r="L24" s="622"/>
      <c r="O24" s="143" t="s">
        <v>702</v>
      </c>
      <c r="P24" s="143" t="s">
        <v>727</v>
      </c>
      <c r="Q24" s="132"/>
    </row>
    <row r="25" spans="2:17" ht="28.5" x14ac:dyDescent="0.25">
      <c r="B25" s="630"/>
      <c r="C25" s="626"/>
      <c r="D25" s="626"/>
      <c r="E25" s="626"/>
      <c r="F25" s="615"/>
      <c r="G25" s="615"/>
      <c r="H25" s="615"/>
      <c r="I25" s="615"/>
      <c r="J25" s="610"/>
      <c r="K25" s="611"/>
      <c r="L25" s="623"/>
      <c r="O25" s="368" t="s">
        <v>703</v>
      </c>
      <c r="P25" s="143" t="s">
        <v>704</v>
      </c>
    </row>
    <row r="26" spans="2:17" x14ac:dyDescent="0.25">
      <c r="B26" s="628"/>
      <c r="C26" s="624"/>
      <c r="D26" s="624"/>
      <c r="E26" s="624"/>
      <c r="F26" s="612"/>
      <c r="G26" s="612"/>
      <c r="H26" s="612"/>
      <c r="I26" s="612"/>
      <c r="J26" s="606"/>
      <c r="K26" s="607"/>
      <c r="L26" s="621"/>
    </row>
    <row r="27" spans="2:17" x14ac:dyDescent="0.25">
      <c r="B27" s="629"/>
      <c r="C27" s="625"/>
      <c r="D27" s="625"/>
      <c r="E27" s="625"/>
      <c r="F27" s="614"/>
      <c r="G27" s="614"/>
      <c r="H27" s="614"/>
      <c r="I27" s="614"/>
      <c r="J27" s="608"/>
      <c r="K27" s="609"/>
      <c r="L27" s="622"/>
    </row>
    <row r="28" spans="2:17" x14ac:dyDescent="0.25">
      <c r="B28" s="629"/>
      <c r="C28" s="625"/>
      <c r="D28" s="625"/>
      <c r="E28" s="625"/>
      <c r="F28" s="614"/>
      <c r="G28" s="614"/>
      <c r="H28" s="614"/>
      <c r="I28" s="614"/>
      <c r="J28" s="608"/>
      <c r="K28" s="609"/>
      <c r="L28" s="622"/>
    </row>
    <row r="29" spans="2:17" x14ac:dyDescent="0.25">
      <c r="B29" s="630"/>
      <c r="C29" s="626"/>
      <c r="D29" s="626"/>
      <c r="E29" s="626"/>
      <c r="F29" s="615"/>
      <c r="G29" s="618"/>
      <c r="H29" s="618"/>
      <c r="I29" s="618"/>
      <c r="J29" s="619"/>
      <c r="K29" s="620"/>
      <c r="L29" s="623"/>
    </row>
    <row r="30" spans="2:17" x14ac:dyDescent="0.25">
      <c r="B30" s="628"/>
      <c r="C30" s="624"/>
      <c r="D30" s="624"/>
      <c r="E30" s="624"/>
      <c r="F30" s="612"/>
      <c r="G30" s="612"/>
      <c r="H30" s="612"/>
      <c r="I30" s="612"/>
      <c r="J30" s="606"/>
      <c r="K30" s="607"/>
      <c r="L30" s="621"/>
    </row>
    <row r="31" spans="2:17" x14ac:dyDescent="0.25">
      <c r="B31" s="629"/>
      <c r="C31" s="625"/>
      <c r="D31" s="625"/>
      <c r="E31" s="625"/>
      <c r="F31" s="614"/>
      <c r="G31" s="614"/>
      <c r="H31" s="614"/>
      <c r="I31" s="614"/>
      <c r="J31" s="608"/>
      <c r="K31" s="609"/>
      <c r="L31" s="622"/>
    </row>
    <row r="32" spans="2:17" x14ac:dyDescent="0.25">
      <c r="B32" s="629"/>
      <c r="C32" s="625"/>
      <c r="D32" s="625"/>
      <c r="E32" s="625"/>
      <c r="F32" s="614"/>
      <c r="G32" s="614"/>
      <c r="H32" s="614"/>
      <c r="I32" s="614"/>
      <c r="J32" s="608"/>
      <c r="K32" s="609"/>
      <c r="L32" s="622"/>
    </row>
    <row r="33" spans="2:12" x14ac:dyDescent="0.25">
      <c r="B33" s="630"/>
      <c r="C33" s="626"/>
      <c r="D33" s="626"/>
      <c r="E33" s="626"/>
      <c r="F33" s="615"/>
      <c r="G33" s="618"/>
      <c r="H33" s="618"/>
      <c r="I33" s="618"/>
      <c r="J33" s="619"/>
      <c r="K33" s="620"/>
      <c r="L33" s="623"/>
    </row>
    <row r="34" spans="2:12" x14ac:dyDescent="0.25">
      <c r="B34" s="628"/>
      <c r="C34" s="624"/>
      <c r="D34" s="624"/>
      <c r="E34" s="624"/>
      <c r="F34" s="612"/>
      <c r="G34" s="612"/>
      <c r="H34" s="612"/>
      <c r="I34" s="612"/>
      <c r="J34" s="606"/>
      <c r="K34" s="607"/>
      <c r="L34" s="621"/>
    </row>
    <row r="35" spans="2:12" x14ac:dyDescent="0.25">
      <c r="B35" s="629"/>
      <c r="C35" s="625"/>
      <c r="D35" s="625"/>
      <c r="E35" s="625"/>
      <c r="F35" s="614"/>
      <c r="G35" s="614"/>
      <c r="H35" s="614"/>
      <c r="I35" s="614"/>
      <c r="J35" s="608"/>
      <c r="K35" s="609"/>
      <c r="L35" s="622"/>
    </row>
    <row r="36" spans="2:12" x14ac:dyDescent="0.25">
      <c r="B36" s="629"/>
      <c r="C36" s="625"/>
      <c r="D36" s="625"/>
      <c r="E36" s="625"/>
      <c r="F36" s="614"/>
      <c r="G36" s="613"/>
      <c r="H36" s="613"/>
      <c r="I36" s="613"/>
      <c r="J36" s="616"/>
      <c r="K36" s="617"/>
      <c r="L36" s="622"/>
    </row>
    <row r="37" spans="2:12" x14ac:dyDescent="0.25">
      <c r="B37" s="630"/>
      <c r="C37" s="626"/>
      <c r="D37" s="626"/>
      <c r="E37" s="626"/>
      <c r="F37" s="615"/>
      <c r="G37" s="615"/>
      <c r="H37" s="615"/>
      <c r="I37" s="615"/>
      <c r="J37" s="610"/>
      <c r="K37" s="611"/>
      <c r="L37" s="623"/>
    </row>
    <row r="38" spans="2:12" x14ac:dyDescent="0.25">
      <c r="B38" s="628"/>
      <c r="C38" s="624"/>
      <c r="D38" s="624"/>
      <c r="E38" s="624"/>
      <c r="F38" s="612"/>
      <c r="G38" s="612"/>
      <c r="H38" s="612"/>
      <c r="I38" s="612"/>
      <c r="J38" s="606"/>
      <c r="K38" s="607"/>
      <c r="L38" s="621"/>
    </row>
    <row r="39" spans="2:12" x14ac:dyDescent="0.25">
      <c r="B39" s="629"/>
      <c r="C39" s="625"/>
      <c r="D39" s="625"/>
      <c r="E39" s="625"/>
      <c r="F39" s="614"/>
      <c r="G39" s="613"/>
      <c r="H39" s="613"/>
      <c r="I39" s="613"/>
      <c r="J39" s="616"/>
      <c r="K39" s="617"/>
      <c r="L39" s="622"/>
    </row>
    <row r="40" spans="2:12" x14ac:dyDescent="0.25">
      <c r="B40" s="629"/>
      <c r="C40" s="625"/>
      <c r="D40" s="625"/>
      <c r="E40" s="625"/>
      <c r="F40" s="614"/>
      <c r="G40" s="614"/>
      <c r="H40" s="614"/>
      <c r="I40" s="614"/>
      <c r="J40" s="608"/>
      <c r="K40" s="609"/>
      <c r="L40" s="622"/>
    </row>
    <row r="41" spans="2:12" x14ac:dyDescent="0.25">
      <c r="B41" s="630"/>
      <c r="C41" s="626"/>
      <c r="D41" s="626"/>
      <c r="E41" s="626"/>
      <c r="F41" s="615"/>
      <c r="G41" s="615"/>
      <c r="H41" s="615"/>
      <c r="I41" s="615"/>
      <c r="J41" s="610"/>
      <c r="K41" s="611"/>
      <c r="L41" s="623"/>
    </row>
    <row r="42" spans="2:12" x14ac:dyDescent="0.25">
      <c r="B42" s="628"/>
      <c r="C42" s="624"/>
      <c r="D42" s="624"/>
      <c r="E42" s="624"/>
      <c r="F42" s="612"/>
      <c r="G42" s="612"/>
      <c r="H42" s="612"/>
      <c r="I42" s="612"/>
      <c r="J42" s="606"/>
      <c r="K42" s="607"/>
      <c r="L42" s="621"/>
    </row>
    <row r="43" spans="2:12" x14ac:dyDescent="0.25">
      <c r="B43" s="629"/>
      <c r="C43" s="625"/>
      <c r="D43" s="625"/>
      <c r="E43" s="625"/>
      <c r="F43" s="614"/>
      <c r="G43" s="614"/>
      <c r="H43" s="614"/>
      <c r="I43" s="614"/>
      <c r="J43" s="608"/>
      <c r="K43" s="609"/>
      <c r="L43" s="622"/>
    </row>
    <row r="44" spans="2:12" x14ac:dyDescent="0.25">
      <c r="B44" s="629"/>
      <c r="C44" s="625"/>
      <c r="D44" s="625"/>
      <c r="E44" s="625"/>
      <c r="F44" s="614"/>
      <c r="G44" s="614"/>
      <c r="H44" s="614"/>
      <c r="I44" s="614"/>
      <c r="J44" s="608"/>
      <c r="K44" s="609"/>
      <c r="L44" s="622"/>
    </row>
    <row r="45" spans="2:12" x14ac:dyDescent="0.25">
      <c r="B45" s="630"/>
      <c r="C45" s="626"/>
      <c r="D45" s="626"/>
      <c r="E45" s="626"/>
      <c r="F45" s="615"/>
      <c r="G45" s="615"/>
      <c r="H45" s="615"/>
      <c r="I45" s="615"/>
      <c r="J45" s="610"/>
      <c r="K45" s="611"/>
      <c r="L45" s="623"/>
    </row>
    <row r="46" spans="2:12" x14ac:dyDescent="0.25">
      <c r="B46" s="628"/>
      <c r="C46" s="624"/>
      <c r="D46" s="624"/>
      <c r="E46" s="624"/>
      <c r="F46" s="612"/>
      <c r="G46" s="612"/>
      <c r="H46" s="612"/>
      <c r="I46" s="612"/>
      <c r="J46" s="606"/>
      <c r="K46" s="607"/>
      <c r="L46" s="621"/>
    </row>
    <row r="47" spans="2:12" x14ac:dyDescent="0.25">
      <c r="B47" s="629"/>
      <c r="C47" s="625"/>
      <c r="D47" s="625"/>
      <c r="E47" s="625"/>
      <c r="F47" s="614"/>
      <c r="G47" s="614"/>
      <c r="H47" s="614"/>
      <c r="I47" s="614"/>
      <c r="J47" s="608"/>
      <c r="K47" s="609"/>
      <c r="L47" s="622"/>
    </row>
    <row r="48" spans="2:12" x14ac:dyDescent="0.25">
      <c r="B48" s="629"/>
      <c r="C48" s="625"/>
      <c r="D48" s="625"/>
      <c r="E48" s="625"/>
      <c r="F48" s="614"/>
      <c r="G48" s="614"/>
      <c r="H48" s="614"/>
      <c r="I48" s="614"/>
      <c r="J48" s="608"/>
      <c r="K48" s="609"/>
      <c r="L48" s="622"/>
    </row>
    <row r="49" spans="2:12" x14ac:dyDescent="0.25">
      <c r="B49" s="630"/>
      <c r="C49" s="626"/>
      <c r="D49" s="626"/>
      <c r="E49" s="626"/>
      <c r="F49" s="615"/>
      <c r="G49" s="615"/>
      <c r="H49" s="615"/>
      <c r="I49" s="615"/>
      <c r="J49" s="610"/>
      <c r="K49" s="611"/>
      <c r="L49" s="623"/>
    </row>
    <row r="50" spans="2:12" x14ac:dyDescent="0.25">
      <c r="B50" s="628"/>
      <c r="C50" s="624"/>
      <c r="D50" s="624"/>
      <c r="E50" s="624"/>
      <c r="F50" s="612"/>
      <c r="G50" s="612"/>
      <c r="H50" s="612"/>
      <c r="I50" s="612"/>
      <c r="J50" s="606"/>
      <c r="K50" s="607"/>
      <c r="L50" s="621"/>
    </row>
    <row r="51" spans="2:12" x14ac:dyDescent="0.25">
      <c r="B51" s="629"/>
      <c r="C51" s="625"/>
      <c r="D51" s="625"/>
      <c r="E51" s="625"/>
      <c r="F51" s="614"/>
      <c r="G51" s="614"/>
      <c r="H51" s="614"/>
      <c r="I51" s="614"/>
      <c r="J51" s="608"/>
      <c r="K51" s="609"/>
      <c r="L51" s="622"/>
    </row>
    <row r="52" spans="2:12" x14ac:dyDescent="0.25">
      <c r="B52" s="629"/>
      <c r="C52" s="625"/>
      <c r="D52" s="625"/>
      <c r="E52" s="625"/>
      <c r="F52" s="614"/>
      <c r="G52" s="614"/>
      <c r="H52" s="614"/>
      <c r="I52" s="614"/>
      <c r="J52" s="608"/>
      <c r="K52" s="609"/>
      <c r="L52" s="622"/>
    </row>
    <row r="53" spans="2:12" x14ac:dyDescent="0.25">
      <c r="B53" s="630"/>
      <c r="C53" s="626"/>
      <c r="D53" s="626"/>
      <c r="E53" s="626"/>
      <c r="F53" s="615"/>
      <c r="G53" s="615"/>
      <c r="H53" s="615"/>
      <c r="I53" s="615"/>
      <c r="J53" s="610"/>
      <c r="K53" s="611"/>
      <c r="L53" s="623"/>
    </row>
    <row r="54" spans="2:12" x14ac:dyDescent="0.25">
      <c r="B54" s="628"/>
      <c r="C54" s="624"/>
      <c r="D54" s="624"/>
      <c r="E54" s="624"/>
      <c r="F54" s="612"/>
      <c r="G54" s="612"/>
      <c r="H54" s="612"/>
      <c r="I54" s="612"/>
      <c r="J54" s="606"/>
      <c r="K54" s="607"/>
      <c r="L54" s="621"/>
    </row>
    <row r="55" spans="2:12" x14ac:dyDescent="0.25">
      <c r="B55" s="629"/>
      <c r="C55" s="625"/>
      <c r="D55" s="625"/>
      <c r="E55" s="613"/>
      <c r="F55" s="613"/>
      <c r="G55" s="613"/>
      <c r="H55" s="613"/>
      <c r="I55" s="613"/>
      <c r="J55" s="616"/>
      <c r="K55" s="617"/>
      <c r="L55" s="627"/>
    </row>
    <row r="56" spans="2:12" x14ac:dyDescent="0.25">
      <c r="B56" s="629"/>
      <c r="C56" s="625"/>
      <c r="D56" s="625"/>
      <c r="E56" s="625"/>
      <c r="F56" s="614"/>
      <c r="G56" s="614"/>
      <c r="H56" s="614"/>
      <c r="I56" s="614"/>
      <c r="J56" s="608"/>
      <c r="K56" s="609"/>
      <c r="L56" s="622"/>
    </row>
    <row r="57" spans="2:12" x14ac:dyDescent="0.25">
      <c r="B57" s="630"/>
      <c r="C57" s="626"/>
      <c r="D57" s="626"/>
      <c r="E57" s="626"/>
      <c r="F57" s="615"/>
      <c r="G57" s="615"/>
      <c r="H57" s="615"/>
      <c r="I57" s="615"/>
      <c r="J57" s="610"/>
      <c r="K57" s="611"/>
      <c r="L57" s="623"/>
    </row>
    <row r="58" spans="2:12" x14ac:dyDescent="0.25">
      <c r="B58" s="628"/>
      <c r="C58" s="624"/>
      <c r="D58" s="624"/>
      <c r="E58" s="624"/>
      <c r="F58" s="612"/>
      <c r="G58" s="612"/>
      <c r="H58" s="612"/>
      <c r="I58" s="612"/>
      <c r="J58" s="606"/>
      <c r="K58" s="607"/>
      <c r="L58" s="621"/>
    </row>
    <row r="59" spans="2:12" x14ac:dyDescent="0.25">
      <c r="B59" s="629"/>
      <c r="C59" s="625"/>
      <c r="D59" s="625"/>
      <c r="E59" s="613"/>
      <c r="F59" s="613"/>
      <c r="G59" s="613"/>
      <c r="H59" s="613"/>
      <c r="I59" s="613"/>
      <c r="J59" s="616"/>
      <c r="K59" s="617"/>
      <c r="L59" s="627"/>
    </row>
    <row r="60" spans="2:12" x14ac:dyDescent="0.25">
      <c r="B60" s="629"/>
      <c r="C60" s="625"/>
      <c r="D60" s="625"/>
      <c r="E60" s="625"/>
      <c r="F60" s="614"/>
      <c r="G60" s="614"/>
      <c r="H60" s="614"/>
      <c r="I60" s="614"/>
      <c r="J60" s="608"/>
      <c r="K60" s="609"/>
      <c r="L60" s="622"/>
    </row>
    <row r="61" spans="2:12" x14ac:dyDescent="0.25">
      <c r="B61" s="630"/>
      <c r="C61" s="626"/>
      <c r="D61" s="626"/>
      <c r="E61" s="626"/>
      <c r="F61" s="615"/>
      <c r="G61" s="615"/>
      <c r="H61" s="615"/>
      <c r="I61" s="615"/>
      <c r="J61" s="610"/>
      <c r="K61" s="611"/>
      <c r="L61" s="623"/>
    </row>
    <row r="62" spans="2:12" x14ac:dyDescent="0.25">
      <c r="B62" s="387"/>
      <c r="C62" s="388"/>
      <c r="D62" s="388"/>
      <c r="E62" s="388"/>
      <c r="F62" s="388"/>
      <c r="G62" s="388"/>
      <c r="H62" s="388"/>
      <c r="I62" s="388"/>
      <c r="J62" s="388"/>
      <c r="K62" s="388"/>
      <c r="L62" s="389"/>
    </row>
    <row r="63" spans="2:12" x14ac:dyDescent="0.25">
      <c r="E63" s="393"/>
      <c r="F63" s="393"/>
      <c r="G63" s="393"/>
      <c r="H63" s="393"/>
      <c r="I63" s="393"/>
      <c r="J63" s="393"/>
      <c r="K63" s="393"/>
      <c r="L63" s="393"/>
    </row>
    <row r="67" spans="5:12" x14ac:dyDescent="0.25">
      <c r="E67" s="393"/>
      <c r="F67" s="393"/>
      <c r="G67" s="393"/>
      <c r="H67" s="393"/>
      <c r="I67" s="393"/>
      <c r="J67" s="393"/>
      <c r="K67" s="393"/>
      <c r="L67" s="393"/>
    </row>
    <row r="71" spans="5:12" x14ac:dyDescent="0.25">
      <c r="E71" s="393"/>
      <c r="F71" s="393"/>
      <c r="G71" s="393"/>
      <c r="H71" s="393"/>
      <c r="I71" s="393"/>
      <c r="J71" s="393"/>
      <c r="K71" s="393"/>
      <c r="L71" s="393"/>
    </row>
    <row r="96" spans="5:12" x14ac:dyDescent="0.25">
      <c r="E96" s="393"/>
      <c r="F96" s="393"/>
      <c r="G96" s="393"/>
      <c r="H96" s="393"/>
      <c r="I96" s="393"/>
      <c r="J96" s="393"/>
      <c r="K96" s="393"/>
      <c r="L96" s="393"/>
    </row>
    <row r="101" spans="5:12" x14ac:dyDescent="0.25">
      <c r="E101" s="393"/>
      <c r="F101" s="393"/>
      <c r="G101" s="393"/>
      <c r="H101" s="393"/>
      <c r="I101" s="393"/>
      <c r="J101" s="393"/>
      <c r="K101" s="393"/>
      <c r="L101" s="393"/>
    </row>
    <row r="106" spans="5:12" x14ac:dyDescent="0.25">
      <c r="E106" s="393"/>
      <c r="F106" s="393"/>
      <c r="G106" s="393"/>
      <c r="H106" s="393"/>
      <c r="I106" s="393"/>
      <c r="J106" s="393"/>
      <c r="K106" s="393"/>
      <c r="L106" s="393"/>
    </row>
    <row r="111" spans="5:12" x14ac:dyDescent="0.25">
      <c r="E111" s="393"/>
      <c r="F111" s="393"/>
      <c r="G111" s="393"/>
      <c r="H111" s="393"/>
      <c r="I111" s="393"/>
      <c r="J111" s="393"/>
      <c r="K111" s="393"/>
      <c r="L111" s="393"/>
    </row>
    <row r="116" spans="5:12" x14ac:dyDescent="0.25">
      <c r="E116" s="393"/>
      <c r="F116" s="393"/>
      <c r="G116" s="393"/>
      <c r="H116" s="393"/>
      <c r="I116" s="393"/>
      <c r="J116" s="393"/>
      <c r="K116" s="393"/>
      <c r="L116" s="393"/>
    </row>
    <row r="121" spans="5:12" x14ac:dyDescent="0.25">
      <c r="E121" s="393"/>
      <c r="F121" s="393"/>
      <c r="G121" s="393"/>
      <c r="H121" s="393"/>
      <c r="I121" s="393"/>
      <c r="J121" s="393"/>
      <c r="K121" s="393"/>
      <c r="L121" s="393"/>
    </row>
    <row r="126" spans="5:12" x14ac:dyDescent="0.25">
      <c r="E126" s="393"/>
      <c r="F126" s="393"/>
      <c r="G126" s="393"/>
      <c r="H126" s="393"/>
      <c r="I126" s="393"/>
      <c r="J126" s="393"/>
      <c r="K126" s="393"/>
      <c r="L126" s="393"/>
    </row>
    <row r="131" spans="5:12" x14ac:dyDescent="0.25">
      <c r="E131" s="393"/>
      <c r="F131" s="393"/>
      <c r="G131" s="393"/>
      <c r="H131" s="393"/>
      <c r="I131" s="393"/>
      <c r="J131" s="393"/>
      <c r="K131" s="393"/>
      <c r="L131" s="393"/>
    </row>
    <row r="136" spans="5:12" x14ac:dyDescent="0.25">
      <c r="E136" s="393"/>
      <c r="F136" s="393"/>
      <c r="G136" s="393"/>
      <c r="H136" s="393"/>
      <c r="I136" s="393"/>
      <c r="J136" s="393"/>
      <c r="K136" s="393"/>
      <c r="L136" s="393"/>
    </row>
    <row r="163" spans="5:12" x14ac:dyDescent="0.25">
      <c r="E163" s="393"/>
      <c r="F163" s="393"/>
      <c r="G163" s="393"/>
      <c r="H163" s="393"/>
      <c r="I163" s="393"/>
      <c r="J163" s="393"/>
      <c r="K163" s="393"/>
      <c r="L163" s="393"/>
    </row>
    <row r="168" spans="5:12" x14ac:dyDescent="0.25">
      <c r="E168" s="393"/>
      <c r="F168" s="393"/>
      <c r="G168" s="393"/>
      <c r="H168" s="393"/>
      <c r="I168" s="393"/>
      <c r="J168" s="393"/>
      <c r="K168" s="393"/>
      <c r="L168" s="393"/>
    </row>
    <row r="173" spans="5:12" x14ac:dyDescent="0.25">
      <c r="E173" s="393"/>
      <c r="F173" s="393"/>
      <c r="G173" s="393"/>
      <c r="H173" s="393"/>
      <c r="I173" s="393"/>
      <c r="J173" s="393"/>
      <c r="K173" s="393"/>
      <c r="L173" s="393"/>
    </row>
    <row r="178" spans="5:12" x14ac:dyDescent="0.25">
      <c r="E178" s="393"/>
      <c r="F178" s="393"/>
      <c r="G178" s="393"/>
      <c r="H178" s="393"/>
      <c r="I178" s="393"/>
      <c r="J178" s="393"/>
      <c r="K178" s="393"/>
      <c r="L178" s="393"/>
    </row>
    <row r="183" spans="5:12" x14ac:dyDescent="0.25">
      <c r="E183" s="393"/>
      <c r="F183" s="393"/>
      <c r="G183" s="393"/>
      <c r="H183" s="393"/>
      <c r="I183" s="393"/>
      <c r="J183" s="393"/>
      <c r="K183" s="393"/>
      <c r="L183" s="393"/>
    </row>
    <row r="188" spans="5:12" x14ac:dyDescent="0.25">
      <c r="E188" s="393"/>
      <c r="F188" s="393"/>
      <c r="G188" s="393"/>
      <c r="H188" s="393"/>
      <c r="I188" s="393"/>
      <c r="J188" s="393"/>
      <c r="K188" s="393"/>
      <c r="L188" s="393"/>
    </row>
    <row r="193" spans="5:12" x14ac:dyDescent="0.25">
      <c r="E193" s="393"/>
      <c r="F193" s="393"/>
      <c r="G193" s="393"/>
      <c r="H193" s="393"/>
      <c r="I193" s="393"/>
      <c r="J193" s="393"/>
      <c r="K193" s="393"/>
      <c r="L193" s="393"/>
    </row>
    <row r="198" spans="5:12" x14ac:dyDescent="0.25">
      <c r="E198" s="393"/>
      <c r="F198" s="393"/>
      <c r="G198" s="393"/>
      <c r="H198" s="393"/>
      <c r="I198" s="393"/>
      <c r="J198" s="393"/>
      <c r="K198" s="393"/>
      <c r="L198" s="393"/>
    </row>
    <row r="203" spans="5:12" x14ac:dyDescent="0.25">
      <c r="E203" s="393"/>
      <c r="F203" s="393"/>
      <c r="G203" s="393"/>
      <c r="H203" s="393"/>
      <c r="I203" s="393"/>
      <c r="J203" s="393"/>
      <c r="K203" s="393"/>
      <c r="L203" s="393"/>
    </row>
  </sheetData>
  <sheetProtection algorithmName="SHA-512" hashValue="aGJbH3O6p2roQlbKZh5KY3Lt+vc3+CDVdAHuAFDlO2RXjUTWsgsxOcgzMulC4sKd0jLD7pIG1IhhhhVzeoAhyg==" saltValue="odcy7sEY0KXJAiAoY45EHA==" spinCount="100000" sheet="1" objects="1" scenarios="1" selectLockedCells="1"/>
  <mergeCells count="129">
    <mergeCell ref="B4:L4"/>
    <mergeCell ref="B5:L5"/>
    <mergeCell ref="B6:L6"/>
    <mergeCell ref="B11:L11"/>
    <mergeCell ref="B8:L8"/>
    <mergeCell ref="B12:L12"/>
    <mergeCell ref="B13:L13"/>
    <mergeCell ref="B14:L14"/>
    <mergeCell ref="L15:L17"/>
    <mergeCell ref="F15:F17"/>
    <mergeCell ref="B15:B17"/>
    <mergeCell ref="C15:C17"/>
    <mergeCell ref="D15:D17"/>
    <mergeCell ref="E15:E17"/>
    <mergeCell ref="G15:G17"/>
    <mergeCell ref="H15:H17"/>
    <mergeCell ref="J15:K17"/>
    <mergeCell ref="I15:I17"/>
    <mergeCell ref="B42:B45"/>
    <mergeCell ref="B9:L9"/>
    <mergeCell ref="B18:B21"/>
    <mergeCell ref="C18:C21"/>
    <mergeCell ref="B26:B29"/>
    <mergeCell ref="C26:C29"/>
    <mergeCell ref="L26:L29"/>
    <mergeCell ref="B30:B33"/>
    <mergeCell ref="C30:C33"/>
    <mergeCell ref="F30:F33"/>
    <mergeCell ref="L30:L33"/>
    <mergeCell ref="L18:L21"/>
    <mergeCell ref="B22:B25"/>
    <mergeCell ref="C22:C25"/>
    <mergeCell ref="F22:F25"/>
    <mergeCell ref="L22:L25"/>
    <mergeCell ref="F18:F21"/>
    <mergeCell ref="B38:B41"/>
    <mergeCell ref="C38:C41"/>
    <mergeCell ref="F38:F41"/>
    <mergeCell ref="D18:D21"/>
    <mergeCell ref="E18:E21"/>
    <mergeCell ref="D22:D25"/>
    <mergeCell ref="E22:E25"/>
    <mergeCell ref="D26:D29"/>
    <mergeCell ref="E26:E29"/>
    <mergeCell ref="D30:D33"/>
    <mergeCell ref="E30:E33"/>
    <mergeCell ref="D34:D37"/>
    <mergeCell ref="E34:E37"/>
    <mergeCell ref="D38:D41"/>
    <mergeCell ref="E38:E41"/>
    <mergeCell ref="B34:B37"/>
    <mergeCell ref="C34:C37"/>
    <mergeCell ref="D58:D61"/>
    <mergeCell ref="E58:E61"/>
    <mergeCell ref="D42:D45"/>
    <mergeCell ref="E42:E45"/>
    <mergeCell ref="D46:D49"/>
    <mergeCell ref="L54:L57"/>
    <mergeCell ref="B58:B61"/>
    <mergeCell ref="C58:C61"/>
    <mergeCell ref="F58:F61"/>
    <mergeCell ref="L58:L61"/>
    <mergeCell ref="B54:B57"/>
    <mergeCell ref="C54:C57"/>
    <mergeCell ref="F54:F57"/>
    <mergeCell ref="D54:D57"/>
    <mergeCell ref="E54:E57"/>
    <mergeCell ref="E46:E49"/>
    <mergeCell ref="B46:B49"/>
    <mergeCell ref="B50:B53"/>
    <mergeCell ref="C42:C45"/>
    <mergeCell ref="F42:F45"/>
    <mergeCell ref="C50:C53"/>
    <mergeCell ref="F50:F53"/>
    <mergeCell ref="D50:D53"/>
    <mergeCell ref="E50:E53"/>
    <mergeCell ref="F34:F37"/>
    <mergeCell ref="F26:F29"/>
    <mergeCell ref="L50:L53"/>
    <mergeCell ref="L42:L45"/>
    <mergeCell ref="C46:C49"/>
    <mergeCell ref="F46:F49"/>
    <mergeCell ref="L46:L49"/>
    <mergeCell ref="L34:L37"/>
    <mergeCell ref="L38:L41"/>
    <mergeCell ref="G30:G33"/>
    <mergeCell ref="H30:H33"/>
    <mergeCell ref="I30:I33"/>
    <mergeCell ref="J30:K33"/>
    <mergeCell ref="G34:G37"/>
    <mergeCell ref="H34:H37"/>
    <mergeCell ref="I34:I37"/>
    <mergeCell ref="J34:K37"/>
    <mergeCell ref="G38:G41"/>
    <mergeCell ref="H38:H41"/>
    <mergeCell ref="I38:I41"/>
    <mergeCell ref="J38:K41"/>
    <mergeCell ref="G42:G45"/>
    <mergeCell ref="H42:H45"/>
    <mergeCell ref="I42:I45"/>
    <mergeCell ref="G18:G21"/>
    <mergeCell ref="H18:H21"/>
    <mergeCell ref="I18:I21"/>
    <mergeCell ref="J18:K21"/>
    <mergeCell ref="G22:G25"/>
    <mergeCell ref="H22:H25"/>
    <mergeCell ref="I22:I25"/>
    <mergeCell ref="J22:K25"/>
    <mergeCell ref="G26:G29"/>
    <mergeCell ref="H26:H29"/>
    <mergeCell ref="I26:I29"/>
    <mergeCell ref="J26:K29"/>
    <mergeCell ref="J42:K45"/>
    <mergeCell ref="G58:G61"/>
    <mergeCell ref="H58:H61"/>
    <mergeCell ref="I58:I61"/>
    <mergeCell ref="J58:K61"/>
    <mergeCell ref="G46:G49"/>
    <mergeCell ref="H46:H49"/>
    <mergeCell ref="I46:I49"/>
    <mergeCell ref="J46:K49"/>
    <mergeCell ref="G50:G53"/>
    <mergeCell ref="H50:H53"/>
    <mergeCell ref="I50:I53"/>
    <mergeCell ref="J50:K53"/>
    <mergeCell ref="G54:G57"/>
    <mergeCell ref="H54:H57"/>
    <mergeCell ref="I54:I57"/>
    <mergeCell ref="J54:K57"/>
  </mergeCells>
  <printOptions horizontalCentered="1"/>
  <pageMargins left="0.7" right="0.7" top="0.75" bottom="0.75" header="0.3" footer="0.3"/>
  <pageSetup scale="56"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4AD4D-3F90-477B-8617-0BED450FAE57}">
  <sheetPr>
    <tabColor rgb="FF00B0F0"/>
    <pageSetUpPr fitToPage="1"/>
  </sheetPr>
  <dimension ref="A1:FM42"/>
  <sheetViews>
    <sheetView workbookViewId="0"/>
  </sheetViews>
  <sheetFormatPr defaultColWidth="8.85546875" defaultRowHeight="14.25" x14ac:dyDescent="0.25"/>
  <cols>
    <col min="1" max="1" width="2.140625" style="137" customWidth="1"/>
    <col min="2" max="12" width="14.5703125" style="136" customWidth="1"/>
    <col min="13" max="13" width="14.5703125" style="132" customWidth="1"/>
    <col min="14" max="14" width="14.5703125" style="135" customWidth="1"/>
    <col min="15" max="15" width="14.5703125" style="134" customWidth="1"/>
    <col min="16" max="16" width="14.5703125" style="2" customWidth="1"/>
    <col min="17" max="17" width="8.42578125" style="2" customWidth="1"/>
    <col min="18" max="18" width="8.85546875" style="133" customWidth="1"/>
    <col min="19" max="21" width="8.85546875" style="132" customWidth="1"/>
    <col min="22" max="169" width="8.85546875" style="132"/>
    <col min="170" max="16384" width="8.85546875" style="3"/>
  </cols>
  <sheetData>
    <row r="1" spans="1:169" s="162" customFormat="1" x14ac:dyDescent="0.25">
      <c r="A1" s="167" t="s">
        <v>455</v>
      </c>
      <c r="B1" s="154"/>
      <c r="C1" s="154"/>
      <c r="N1" s="170"/>
      <c r="O1" s="9" t="s">
        <v>457</v>
      </c>
      <c r="P1" s="9" t="s">
        <v>457</v>
      </c>
      <c r="Q1" s="2"/>
      <c r="R1" s="2"/>
    </row>
    <row r="2" spans="1:169" s="162" customFormat="1" x14ac:dyDescent="0.25">
      <c r="A2" s="167"/>
      <c r="B2" s="154" t="s">
        <v>65</v>
      </c>
      <c r="C2" s="154"/>
      <c r="N2" s="170"/>
      <c r="O2" s="10" t="s">
        <v>91</v>
      </c>
      <c r="P2" s="10" t="s">
        <v>107</v>
      </c>
      <c r="Q2" s="2"/>
      <c r="R2" s="2"/>
    </row>
    <row r="3" spans="1:169" s="162" customFormat="1" x14ac:dyDescent="0.25">
      <c r="A3" s="167"/>
      <c r="B3" s="154"/>
      <c r="C3" s="154"/>
      <c r="N3" s="170"/>
      <c r="O3" s="169"/>
      <c r="P3" s="2"/>
      <c r="Q3" s="2"/>
      <c r="R3" s="2"/>
    </row>
    <row r="4" spans="1:169" s="162" customFormat="1" x14ac:dyDescent="0.25">
      <c r="A4" s="167" t="s">
        <v>455</v>
      </c>
      <c r="B4" s="434" t="str">
        <f>Info!B4</f>
        <v>IMPORTERS' QUESTIONNAIRE</v>
      </c>
      <c r="C4" s="435"/>
      <c r="D4" s="435"/>
      <c r="E4" s="435"/>
      <c r="F4" s="435"/>
      <c r="G4" s="435"/>
      <c r="H4" s="435"/>
      <c r="I4" s="435"/>
      <c r="J4" s="435"/>
      <c r="K4" s="435"/>
      <c r="L4" s="436"/>
      <c r="M4" s="163"/>
      <c r="N4" s="5"/>
      <c r="O4" s="5"/>
      <c r="P4" s="2"/>
      <c r="Q4" s="168"/>
      <c r="R4" s="2"/>
    </row>
    <row r="5" spans="1:169" s="162" customFormat="1" x14ac:dyDescent="0.25">
      <c r="A5" s="167" t="s">
        <v>455</v>
      </c>
      <c r="B5" s="596" t="str">
        <f>Info!B5</f>
        <v>NQ-2026-004</v>
      </c>
      <c r="C5" s="597"/>
      <c r="D5" s="597"/>
      <c r="E5" s="597"/>
      <c r="F5" s="597"/>
      <c r="G5" s="597"/>
      <c r="H5" s="597"/>
      <c r="I5" s="597"/>
      <c r="J5" s="597"/>
      <c r="K5" s="597"/>
      <c r="L5" s="598"/>
      <c r="M5" s="163"/>
      <c r="N5" s="5"/>
      <c r="O5" s="5"/>
      <c r="P5" s="168"/>
      <c r="Q5" s="168"/>
      <c r="R5" s="2"/>
    </row>
    <row r="6" spans="1:169" s="162" customFormat="1" x14ac:dyDescent="0.25">
      <c r="A6" s="167" t="s">
        <v>455</v>
      </c>
      <c r="B6" s="596" t="str">
        <f>Info!B6</f>
        <v>DECORATIVE AND OTHER NON-STRUCTURAL PLYWOOD</v>
      </c>
      <c r="C6" s="597"/>
      <c r="D6" s="597"/>
      <c r="E6" s="597"/>
      <c r="F6" s="597"/>
      <c r="G6" s="597"/>
      <c r="H6" s="597"/>
      <c r="I6" s="597"/>
      <c r="J6" s="597"/>
      <c r="K6" s="597"/>
      <c r="L6" s="598"/>
      <c r="M6" s="163"/>
      <c r="N6" s="18"/>
      <c r="O6" s="18"/>
      <c r="P6" s="144"/>
      <c r="Q6" s="144"/>
      <c r="R6" s="2"/>
    </row>
    <row r="7" spans="1:169" s="162" customFormat="1" x14ac:dyDescent="0.25">
      <c r="A7" s="167"/>
      <c r="B7" s="166"/>
      <c r="C7" s="165"/>
      <c r="D7" s="165"/>
      <c r="E7" s="165"/>
      <c r="F7" s="165"/>
      <c r="G7" s="165"/>
      <c r="H7" s="165"/>
      <c r="I7" s="165"/>
      <c r="J7" s="165"/>
      <c r="K7" s="165"/>
      <c r="L7" s="164"/>
      <c r="M7" s="163"/>
      <c r="N7" s="18"/>
      <c r="O7" s="18"/>
      <c r="P7" s="144"/>
      <c r="Q7" s="144"/>
      <c r="R7" s="2"/>
    </row>
    <row r="8" spans="1:169" x14ac:dyDescent="0.25">
      <c r="A8" s="146"/>
      <c r="B8" s="631" t="str">
        <f>Public!B8</f>
        <v>The following questions refer to the goods as defined in the product description on the Intro tab.</v>
      </c>
      <c r="C8" s="632"/>
      <c r="D8" s="633"/>
      <c r="E8" s="633"/>
      <c r="F8" s="633"/>
      <c r="G8" s="633"/>
      <c r="H8" s="633"/>
      <c r="I8" s="633"/>
      <c r="J8" s="633"/>
      <c r="K8" s="633"/>
      <c r="L8" s="634"/>
      <c r="M8" s="159"/>
      <c r="P8" s="144"/>
      <c r="Q8" s="144"/>
    </row>
    <row r="9" spans="1:169" x14ac:dyDescent="0.25">
      <c r="A9" s="146"/>
      <c r="B9" s="631" t="str">
        <f>Public!B9</f>
        <v xml:space="preserve">Product information and a glossary of terms can be found in the Info tab.
</v>
      </c>
      <c r="C9" s="632"/>
      <c r="D9" s="633"/>
      <c r="E9" s="633"/>
      <c r="F9" s="633"/>
      <c r="G9" s="633"/>
      <c r="H9" s="633"/>
      <c r="I9" s="633"/>
      <c r="J9" s="633"/>
      <c r="K9" s="633"/>
      <c r="L9" s="634"/>
      <c r="M9" s="159"/>
      <c r="P9" s="144"/>
      <c r="Q9" s="144"/>
    </row>
    <row r="10" spans="1:169" s="132" customFormat="1" x14ac:dyDescent="0.25">
      <c r="A10" s="146"/>
      <c r="B10" s="161"/>
      <c r="C10" s="159"/>
      <c r="D10" s="1"/>
      <c r="E10" s="1"/>
      <c r="F10" s="1"/>
      <c r="G10" s="1"/>
      <c r="H10" s="1"/>
      <c r="I10" s="1"/>
      <c r="J10" s="1"/>
      <c r="K10" s="1"/>
      <c r="L10" s="160"/>
      <c r="M10" s="159"/>
      <c r="N10" s="135"/>
      <c r="O10" s="134"/>
      <c r="P10" s="144"/>
      <c r="Q10" s="144"/>
      <c r="R10" s="144"/>
    </row>
    <row r="11" spans="1:169" s="151" customFormat="1" x14ac:dyDescent="0.25">
      <c r="A11" s="158" t="s">
        <v>455</v>
      </c>
      <c r="B11" s="484" t="s">
        <v>456</v>
      </c>
      <c r="C11" s="485"/>
      <c r="D11" s="635"/>
      <c r="E11" s="635"/>
      <c r="F11" s="635"/>
      <c r="G11" s="635"/>
      <c r="H11" s="635"/>
      <c r="I11" s="635"/>
      <c r="J11" s="635"/>
      <c r="K11" s="635"/>
      <c r="L11" s="636"/>
      <c r="M11" s="157"/>
      <c r="N11" s="156"/>
      <c r="O11" s="155"/>
      <c r="P11" s="154"/>
      <c r="Q11" s="154"/>
      <c r="R11" s="153"/>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2"/>
      <c r="DL11" s="152"/>
      <c r="DM11" s="152"/>
      <c r="DN11" s="152"/>
      <c r="DO11" s="152"/>
      <c r="DP11" s="152"/>
      <c r="DQ11" s="152"/>
      <c r="DR11" s="152"/>
      <c r="DS11" s="152"/>
      <c r="DT11" s="152"/>
      <c r="DU11" s="152"/>
      <c r="DV11" s="152"/>
      <c r="DW11" s="152"/>
      <c r="DX11" s="152"/>
      <c r="DY11" s="152"/>
      <c r="DZ11" s="152"/>
      <c r="EA11" s="152"/>
      <c r="EB11" s="152"/>
      <c r="EC11" s="152"/>
      <c r="ED11" s="152"/>
      <c r="EE11" s="152"/>
      <c r="EF11" s="152"/>
      <c r="EG11" s="152"/>
      <c r="EH11" s="152"/>
      <c r="EI11" s="152"/>
      <c r="EJ11" s="152"/>
      <c r="EK11" s="152"/>
      <c r="EL11" s="152"/>
      <c r="EM11" s="152"/>
      <c r="EN11" s="152"/>
      <c r="EO11" s="152"/>
      <c r="EP11" s="152"/>
      <c r="EQ11" s="152"/>
      <c r="ER11" s="152"/>
      <c r="ES11" s="152"/>
      <c r="ET11" s="152"/>
      <c r="EU11" s="152"/>
      <c r="EV11" s="152"/>
      <c r="EW11" s="152"/>
      <c r="EX11" s="152"/>
      <c r="EY11" s="152"/>
      <c r="EZ11" s="152"/>
      <c r="FA11" s="152"/>
      <c r="FB11" s="152"/>
      <c r="FC11" s="152"/>
      <c r="FD11" s="152"/>
      <c r="FE11" s="152"/>
      <c r="FF11" s="152"/>
      <c r="FG11" s="152"/>
      <c r="FH11" s="152"/>
      <c r="FI11" s="152"/>
      <c r="FJ11" s="152"/>
      <c r="FK11" s="152"/>
      <c r="FL11" s="152"/>
      <c r="FM11" s="152"/>
    </row>
    <row r="12" spans="1:169" s="147" customFormat="1" x14ac:dyDescent="0.25">
      <c r="A12" s="146" t="s">
        <v>455</v>
      </c>
      <c r="B12" s="637" t="s">
        <v>12</v>
      </c>
      <c r="C12" s="638"/>
      <c r="D12" s="639"/>
      <c r="E12" s="639"/>
      <c r="F12" s="639"/>
      <c r="G12" s="639"/>
      <c r="H12" s="639"/>
      <c r="I12" s="639"/>
      <c r="J12" s="639"/>
      <c r="K12" s="639"/>
      <c r="L12" s="640"/>
      <c r="M12" s="1"/>
      <c r="N12" s="145"/>
      <c r="O12" s="150"/>
      <c r="P12" s="149"/>
      <c r="Q12" s="149"/>
      <c r="R12" s="148"/>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2"/>
      <c r="EG12" s="142"/>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row>
    <row r="13" spans="1:169" s="142" customFormat="1" x14ac:dyDescent="0.25">
      <c r="A13" s="146"/>
      <c r="B13" s="641" t="str">
        <f>IF(Intro!$G$21="English",O13,P13)</f>
        <v>Provide the grades imported by your firm between January 1, 2023 and March 31, 2026.</v>
      </c>
      <c r="C13" s="642"/>
      <c r="D13" s="643"/>
      <c r="E13" s="643"/>
      <c r="F13" s="643"/>
      <c r="G13" s="643"/>
      <c r="H13" s="643"/>
      <c r="I13" s="643"/>
      <c r="J13" s="643"/>
      <c r="K13" s="643"/>
      <c r="L13" s="644"/>
      <c r="M13" s="30"/>
      <c r="N13" s="145"/>
      <c r="O13" s="144" t="str">
        <f>"Provide the grades imported by your firm between January 1, "&amp;Variables!B6&amp;" and "&amp;Variables!B7&amp;", "&amp;Variables!B8&amp;"."</f>
        <v>Provide the grades imported by your firm between January 1, 2023 and March 31, 2026.</v>
      </c>
      <c r="P13" s="143" t="str">
        <f>"Indiquez les nuances importée au pays par votre entreprise du 1er janvier "&amp;Variables!C6&amp;" au "&amp;Variables!C7&amp;" "&amp;Variables!C8&amp;"."</f>
        <v>Indiquez les nuances importée au pays par votre entreprise du 1er janvier 2023 au 31 mars 2026.</v>
      </c>
      <c r="R13" s="143"/>
      <c r="S13" s="143"/>
      <c r="T13" s="143"/>
      <c r="U13" s="143"/>
    </row>
    <row r="14" spans="1:169" x14ac:dyDescent="0.25">
      <c r="A14" s="137" t="s">
        <v>455</v>
      </c>
      <c r="B14" s="645"/>
      <c r="C14" s="646"/>
      <c r="D14" s="643"/>
      <c r="E14" s="643"/>
      <c r="F14" s="643"/>
      <c r="G14" s="643"/>
      <c r="H14" s="643"/>
      <c r="I14" s="643"/>
      <c r="J14" s="643"/>
      <c r="K14" s="643"/>
      <c r="L14" s="644"/>
      <c r="M14" s="38"/>
      <c r="O14" s="2"/>
      <c r="Q14" s="132"/>
    </row>
    <row r="15" spans="1:169" x14ac:dyDescent="0.25">
      <c r="B15" s="661" t="str">
        <f>IF(Intro!$G$21="English",O15,P15)</f>
        <v>Steel Grade</v>
      </c>
      <c r="C15" s="662"/>
      <c r="D15" s="664" t="str">
        <f>IF(Intro!$G$21="English",O16,P16)</f>
        <v>Finish (ie. Bare or Coated)</v>
      </c>
      <c r="E15" s="664" t="str">
        <f>IF(Intro!$G$21="English",O17,P17)</f>
        <v>Country of Origin</v>
      </c>
      <c r="F15" s="664" t="str">
        <f>IF(Intro!$G$21="English",O18,P18)</f>
        <v>Sold in Canada or exported</v>
      </c>
      <c r="G15" s="665" t="str">
        <f>IF(Intro!$G$21="English", O19,P19)</f>
        <v>Outside Diameter (mm)</v>
      </c>
      <c r="H15" s="665"/>
      <c r="I15" s="665" t="str">
        <f>IF(Intro!$G$21="English", O20,P20)</f>
        <v>Wall Thickness (mm)</v>
      </c>
      <c r="J15" s="665"/>
      <c r="K15" s="665" t="str">
        <f>IF(Intro!$G$21="English", O21,P21)</f>
        <v>Length (m)</v>
      </c>
      <c r="L15" s="666"/>
      <c r="O15" s="2" t="s">
        <v>454</v>
      </c>
      <c r="P15" s="2" t="s">
        <v>453</v>
      </c>
      <c r="Q15" s="132"/>
    </row>
    <row r="16" spans="1:169" x14ac:dyDescent="0.25">
      <c r="B16" s="663"/>
      <c r="C16" s="657"/>
      <c r="D16" s="648"/>
      <c r="E16" s="648"/>
      <c r="F16" s="648"/>
      <c r="G16" s="665"/>
      <c r="H16" s="665"/>
      <c r="I16" s="665"/>
      <c r="J16" s="665"/>
      <c r="K16" s="665"/>
      <c r="L16" s="666"/>
      <c r="O16" s="2" t="s">
        <v>452</v>
      </c>
      <c r="P16" s="2" t="s">
        <v>451</v>
      </c>
      <c r="Q16" s="132"/>
    </row>
    <row r="17" spans="2:17" x14ac:dyDescent="0.25">
      <c r="B17" s="663"/>
      <c r="C17" s="657"/>
      <c r="D17" s="648"/>
      <c r="E17" s="648"/>
      <c r="F17" s="648"/>
      <c r="G17" s="212" t="s">
        <v>450</v>
      </c>
      <c r="H17" s="212" t="s">
        <v>449</v>
      </c>
      <c r="I17" s="212" t="s">
        <v>450</v>
      </c>
      <c r="J17" s="212" t="s">
        <v>449</v>
      </c>
      <c r="K17" s="212" t="s">
        <v>450</v>
      </c>
      <c r="L17" s="141" t="s">
        <v>449</v>
      </c>
      <c r="O17" s="2" t="s">
        <v>448</v>
      </c>
      <c r="P17" s="2" t="s">
        <v>447</v>
      </c>
      <c r="Q17" s="132"/>
    </row>
    <row r="18" spans="2:17" ht="42.75" customHeight="1" x14ac:dyDescent="0.25">
      <c r="B18" s="659"/>
      <c r="C18" s="660"/>
      <c r="D18" s="140"/>
      <c r="E18" s="139"/>
      <c r="F18" s="140"/>
      <c r="G18" s="139"/>
      <c r="H18" s="139"/>
      <c r="I18" s="139"/>
      <c r="J18" s="139"/>
      <c r="K18" s="139"/>
      <c r="L18" s="138"/>
      <c r="O18" s="2" t="s">
        <v>446</v>
      </c>
      <c r="P18" s="2" t="s">
        <v>445</v>
      </c>
      <c r="Q18" s="132"/>
    </row>
    <row r="19" spans="2:17" ht="42.75" customHeight="1" x14ac:dyDescent="0.25">
      <c r="B19" s="659"/>
      <c r="C19" s="660"/>
      <c r="D19" s="140"/>
      <c r="E19" s="139"/>
      <c r="F19" s="140"/>
      <c r="G19" s="139"/>
      <c r="H19" s="139"/>
      <c r="I19" s="139"/>
      <c r="J19" s="139"/>
      <c r="K19" s="139"/>
      <c r="L19" s="138"/>
      <c r="O19" s="2" t="s">
        <v>444</v>
      </c>
      <c r="P19" s="2" t="s">
        <v>443</v>
      </c>
      <c r="Q19" s="132"/>
    </row>
    <row r="20" spans="2:17" ht="42.75" customHeight="1" x14ac:dyDescent="0.25">
      <c r="B20" s="659"/>
      <c r="C20" s="660"/>
      <c r="D20" s="140"/>
      <c r="E20" s="139"/>
      <c r="F20" s="140"/>
      <c r="G20" s="139"/>
      <c r="H20" s="139"/>
      <c r="I20" s="139"/>
      <c r="J20" s="139"/>
      <c r="K20" s="139"/>
      <c r="L20" s="138"/>
      <c r="O20" s="2" t="s">
        <v>442</v>
      </c>
      <c r="P20" s="2" t="s">
        <v>441</v>
      </c>
      <c r="Q20" s="132"/>
    </row>
    <row r="21" spans="2:17" ht="42.75" customHeight="1" x14ac:dyDescent="0.25">
      <c r="B21" s="659"/>
      <c r="C21" s="660"/>
      <c r="D21" s="140"/>
      <c r="E21" s="139"/>
      <c r="F21" s="140"/>
      <c r="G21" s="139"/>
      <c r="H21" s="139"/>
      <c r="I21" s="139"/>
      <c r="J21" s="139"/>
      <c r="K21" s="139"/>
      <c r="L21" s="138"/>
      <c r="O21" s="2" t="s">
        <v>440</v>
      </c>
      <c r="P21" s="2" t="s">
        <v>439</v>
      </c>
      <c r="Q21" s="132"/>
    </row>
    <row r="22" spans="2:17" ht="42.75" customHeight="1" x14ac:dyDescent="0.25">
      <c r="B22" s="659"/>
      <c r="C22" s="660"/>
      <c r="D22" s="140"/>
      <c r="E22" s="139"/>
      <c r="F22" s="140"/>
      <c r="G22" s="139"/>
      <c r="H22" s="139"/>
      <c r="I22" s="139"/>
      <c r="J22" s="139"/>
      <c r="K22" s="139"/>
      <c r="L22" s="138"/>
      <c r="P22" s="132"/>
      <c r="Q22" s="132"/>
    </row>
    <row r="23" spans="2:17" ht="42.75" customHeight="1" x14ac:dyDescent="0.25">
      <c r="B23" s="659"/>
      <c r="C23" s="660"/>
      <c r="D23" s="140"/>
      <c r="E23" s="139"/>
      <c r="F23" s="140"/>
      <c r="G23" s="139"/>
      <c r="H23" s="139"/>
      <c r="I23" s="139"/>
      <c r="J23" s="139"/>
      <c r="K23" s="139"/>
      <c r="L23" s="138"/>
      <c r="P23" s="132"/>
      <c r="Q23" s="132"/>
    </row>
    <row r="24" spans="2:17" ht="42.75" customHeight="1" x14ac:dyDescent="0.25">
      <c r="B24" s="659"/>
      <c r="C24" s="660"/>
      <c r="D24" s="140"/>
      <c r="E24" s="139"/>
      <c r="F24" s="140"/>
      <c r="G24" s="139"/>
      <c r="H24" s="139"/>
      <c r="I24" s="139"/>
      <c r="J24" s="139"/>
      <c r="K24" s="139"/>
      <c r="L24" s="138"/>
      <c r="P24" s="132"/>
      <c r="Q24" s="132"/>
    </row>
    <row r="25" spans="2:17" ht="42.75" customHeight="1" x14ac:dyDescent="0.25">
      <c r="B25" s="659"/>
      <c r="C25" s="660"/>
      <c r="D25" s="140"/>
      <c r="E25" s="139"/>
      <c r="F25" s="140"/>
      <c r="G25" s="139"/>
      <c r="H25" s="139"/>
      <c r="I25" s="139"/>
      <c r="J25" s="139"/>
      <c r="K25" s="139"/>
      <c r="L25" s="138"/>
    </row>
    <row r="26" spans="2:17" ht="42.75" customHeight="1" x14ac:dyDescent="0.25">
      <c r="B26" s="659"/>
      <c r="C26" s="660"/>
      <c r="D26" s="140"/>
      <c r="E26" s="139"/>
      <c r="F26" s="140"/>
      <c r="G26" s="139"/>
      <c r="H26" s="139"/>
      <c r="I26" s="139"/>
      <c r="J26" s="139"/>
      <c r="K26" s="139"/>
      <c r="L26" s="138"/>
    </row>
    <row r="27" spans="2:17" ht="42.75" customHeight="1" x14ac:dyDescent="0.25">
      <c r="B27" s="659"/>
      <c r="C27" s="660"/>
      <c r="D27" s="140"/>
      <c r="E27" s="139"/>
      <c r="F27" s="140"/>
      <c r="G27" s="139"/>
      <c r="H27" s="139"/>
      <c r="I27" s="139"/>
      <c r="J27" s="139"/>
      <c r="K27" s="139"/>
      <c r="L27" s="138"/>
    </row>
    <row r="28" spans="2:17" ht="42.75" customHeight="1" x14ac:dyDescent="0.25">
      <c r="B28" s="659"/>
      <c r="C28" s="660"/>
      <c r="D28" s="140"/>
      <c r="E28" s="139"/>
      <c r="F28" s="140"/>
      <c r="G28" s="139"/>
      <c r="H28" s="139"/>
      <c r="I28" s="139"/>
      <c r="J28" s="139"/>
      <c r="K28" s="139"/>
      <c r="L28" s="138"/>
    </row>
    <row r="29" spans="2:17" ht="42.75" customHeight="1" x14ac:dyDescent="0.25">
      <c r="B29" s="659"/>
      <c r="C29" s="660"/>
      <c r="D29" s="140"/>
      <c r="E29" s="139"/>
      <c r="F29" s="140"/>
      <c r="G29" s="139"/>
      <c r="H29" s="139"/>
      <c r="I29" s="139"/>
      <c r="J29" s="139"/>
      <c r="K29" s="139"/>
      <c r="L29" s="138"/>
    </row>
    <row r="30" spans="2:17" ht="42.75" customHeight="1" x14ac:dyDescent="0.25">
      <c r="B30" s="659"/>
      <c r="C30" s="660"/>
      <c r="D30" s="140"/>
      <c r="E30" s="139"/>
      <c r="F30" s="140"/>
      <c r="G30" s="139"/>
      <c r="H30" s="139"/>
      <c r="I30" s="139"/>
      <c r="J30" s="139"/>
      <c r="K30" s="139"/>
      <c r="L30" s="138"/>
    </row>
    <row r="31" spans="2:17" ht="42.75" customHeight="1" x14ac:dyDescent="0.25">
      <c r="B31" s="659"/>
      <c r="C31" s="660"/>
      <c r="D31" s="140"/>
      <c r="E31" s="139"/>
      <c r="F31" s="140"/>
      <c r="G31" s="139"/>
      <c r="H31" s="139"/>
      <c r="I31" s="139"/>
      <c r="J31" s="139"/>
      <c r="K31" s="139"/>
      <c r="L31" s="138"/>
    </row>
    <row r="32" spans="2:17" ht="42.75" customHeight="1" x14ac:dyDescent="0.25">
      <c r="B32" s="659"/>
      <c r="C32" s="660"/>
      <c r="D32" s="140"/>
      <c r="E32" s="139"/>
      <c r="F32" s="140"/>
      <c r="G32" s="139"/>
      <c r="H32" s="139"/>
      <c r="I32" s="139"/>
      <c r="J32" s="139"/>
      <c r="K32" s="139"/>
      <c r="L32" s="138"/>
    </row>
    <row r="33" spans="2:12" ht="42.75" customHeight="1" x14ac:dyDescent="0.25">
      <c r="B33" s="659"/>
      <c r="C33" s="660"/>
      <c r="D33" s="140"/>
      <c r="E33" s="139"/>
      <c r="F33" s="140"/>
      <c r="G33" s="139"/>
      <c r="H33" s="139"/>
      <c r="I33" s="139"/>
      <c r="J33" s="139"/>
      <c r="K33" s="139"/>
      <c r="L33" s="138"/>
    </row>
    <row r="34" spans="2:12" ht="42.75" customHeight="1" x14ac:dyDescent="0.25">
      <c r="B34" s="659"/>
      <c r="C34" s="660"/>
      <c r="D34" s="140"/>
      <c r="E34" s="139"/>
      <c r="F34" s="140"/>
      <c r="G34" s="139"/>
      <c r="H34" s="139"/>
      <c r="I34" s="139"/>
      <c r="J34" s="139"/>
      <c r="K34" s="139"/>
      <c r="L34" s="138"/>
    </row>
    <row r="35" spans="2:12" ht="42.75" customHeight="1" x14ac:dyDescent="0.25">
      <c r="B35" s="659"/>
      <c r="C35" s="660"/>
      <c r="D35" s="140"/>
      <c r="E35" s="139"/>
      <c r="F35" s="140"/>
      <c r="G35" s="139"/>
      <c r="H35" s="139"/>
      <c r="I35" s="139"/>
      <c r="J35" s="139"/>
      <c r="K35" s="139"/>
      <c r="L35" s="138"/>
    </row>
    <row r="36" spans="2:12" ht="42.75" customHeight="1" x14ac:dyDescent="0.25">
      <c r="B36" s="659"/>
      <c r="C36" s="660"/>
      <c r="D36" s="140"/>
      <c r="E36" s="139"/>
      <c r="F36" s="140"/>
      <c r="G36" s="139"/>
      <c r="H36" s="139"/>
      <c r="I36" s="139"/>
      <c r="J36" s="139"/>
      <c r="K36" s="139"/>
      <c r="L36" s="138"/>
    </row>
    <row r="37" spans="2:12" ht="42.75" customHeight="1" x14ac:dyDescent="0.25">
      <c r="B37" s="659"/>
      <c r="C37" s="660"/>
      <c r="D37" s="140"/>
      <c r="E37" s="139"/>
      <c r="F37" s="140"/>
      <c r="G37" s="139"/>
      <c r="H37" s="139"/>
      <c r="I37" s="139"/>
      <c r="J37" s="139"/>
      <c r="K37" s="139"/>
      <c r="L37" s="138"/>
    </row>
    <row r="38" spans="2:12" ht="42.75" customHeight="1" x14ac:dyDescent="0.25">
      <c r="B38" s="659"/>
      <c r="C38" s="660"/>
      <c r="D38" s="140"/>
      <c r="E38" s="139"/>
      <c r="F38" s="140"/>
      <c r="G38" s="139"/>
      <c r="H38" s="139"/>
      <c r="I38" s="139"/>
      <c r="J38" s="139"/>
      <c r="K38" s="139"/>
      <c r="L38" s="138"/>
    </row>
    <row r="39" spans="2:12" ht="42.75" customHeight="1" x14ac:dyDescent="0.25">
      <c r="B39" s="659"/>
      <c r="C39" s="660"/>
      <c r="D39" s="140"/>
      <c r="E39" s="139"/>
      <c r="F39" s="140"/>
      <c r="G39" s="139"/>
      <c r="H39" s="139"/>
      <c r="I39" s="139"/>
      <c r="J39" s="139"/>
      <c r="K39" s="139"/>
      <c r="L39" s="138"/>
    </row>
    <row r="40" spans="2:12" ht="42.75" customHeight="1" x14ac:dyDescent="0.25">
      <c r="B40" s="659"/>
      <c r="C40" s="660"/>
      <c r="D40" s="140"/>
      <c r="E40" s="139"/>
      <c r="F40" s="140"/>
      <c r="G40" s="139"/>
      <c r="H40" s="139"/>
      <c r="I40" s="139"/>
      <c r="J40" s="139"/>
      <c r="K40" s="139"/>
      <c r="L40" s="138"/>
    </row>
    <row r="41" spans="2:12" ht="42.75" customHeight="1" x14ac:dyDescent="0.25">
      <c r="B41" s="659"/>
      <c r="C41" s="660"/>
      <c r="D41" s="140"/>
      <c r="E41" s="139"/>
      <c r="F41" s="140"/>
      <c r="G41" s="139"/>
      <c r="H41" s="139"/>
      <c r="I41" s="139"/>
      <c r="J41" s="139"/>
      <c r="K41" s="139"/>
      <c r="L41" s="138"/>
    </row>
    <row r="42" spans="2:12" ht="42.75" customHeight="1" x14ac:dyDescent="0.25">
      <c r="B42" s="659"/>
      <c r="C42" s="660"/>
      <c r="D42" s="140"/>
      <c r="E42" s="139"/>
      <c r="F42" s="140"/>
      <c r="G42" s="139"/>
      <c r="H42" s="139"/>
      <c r="I42" s="139"/>
      <c r="J42" s="139"/>
      <c r="K42" s="139"/>
      <c r="L42" s="138"/>
    </row>
  </sheetData>
  <sheetProtection algorithmName="SHA-512" hashValue="AxeSM8N8sFU8HSGaijBR8x8B8+vluedC6+3VSMeBrt5WaF6G4macYS12rHAxB9Y4PAQfzJoeMQRxvMMWV6yIzw==" saltValue="tzPn0DNm0OvmSjvntZKOig==" spinCount="100000" sheet="1" objects="1" scenarios="1" selectLockedCells="1"/>
  <mergeCells count="41">
    <mergeCell ref="B11:L11"/>
    <mergeCell ref="B4:L4"/>
    <mergeCell ref="B5:L5"/>
    <mergeCell ref="B6:L6"/>
    <mergeCell ref="B8:L8"/>
    <mergeCell ref="B9:L9"/>
    <mergeCell ref="B23:C23"/>
    <mergeCell ref="B12:L12"/>
    <mergeCell ref="B13:L13"/>
    <mergeCell ref="B14:L14"/>
    <mergeCell ref="B15:C17"/>
    <mergeCell ref="D15:D17"/>
    <mergeCell ref="E15:E17"/>
    <mergeCell ref="F15:F17"/>
    <mergeCell ref="G15:H16"/>
    <mergeCell ref="I15:J16"/>
    <mergeCell ref="K15:L16"/>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2:C42"/>
    <mergeCell ref="B36:C36"/>
    <mergeCell ref="B37:C37"/>
    <mergeCell ref="B38:C38"/>
    <mergeCell ref="B39:C39"/>
    <mergeCell ref="B40:C40"/>
    <mergeCell ref="B41:C41"/>
  </mergeCells>
  <printOptions horizontalCentered="1"/>
  <pageMargins left="0.7" right="0.7" top="0.75" bottom="0.75" header="0.3" footer="0.3"/>
  <pageSetup scale="67" orientation="portrait" r:id="rId1"/>
  <headerFooter>
    <oddFooter>&amp;L&amp;A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5">
    <tabColor rgb="FF00B0F0"/>
    <pageSetUpPr fitToPage="1"/>
  </sheetPr>
  <dimension ref="A1:P63"/>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
        <v>65</v>
      </c>
      <c r="C2" s="11"/>
      <c r="O2" s="10" t="s">
        <v>91</v>
      </c>
      <c r="P2" s="10" t="s">
        <v>107</v>
      </c>
    </row>
    <row r="3" spans="1:16" x14ac:dyDescent="0.25">
      <c r="B3" s="12"/>
      <c r="C3" s="12"/>
      <c r="O3" s="2"/>
      <c r="P3" s="2"/>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690" t="str">
        <f>Info!B6</f>
        <v>DECORATIVE AND OTHER NON-STRUCTURAL PLYWOOD</v>
      </c>
      <c r="C6" s="691"/>
      <c r="D6" s="691"/>
      <c r="E6" s="691"/>
      <c r="F6" s="691"/>
      <c r="G6" s="691"/>
      <c r="H6" s="691"/>
      <c r="I6" s="691"/>
      <c r="J6" s="691"/>
      <c r="K6" s="691"/>
      <c r="L6" s="692"/>
      <c r="M6" s="18"/>
      <c r="N6" s="18"/>
      <c r="O6" s="14"/>
      <c r="P6" s="14"/>
    </row>
    <row r="7" spans="1:16" s="6" customFormat="1" x14ac:dyDescent="0.25">
      <c r="A7" s="4"/>
      <c r="B7" s="13"/>
      <c r="C7" s="13"/>
      <c r="D7" s="3"/>
      <c r="E7" s="3"/>
      <c r="F7" s="3"/>
      <c r="G7" s="3"/>
      <c r="H7" s="3"/>
      <c r="I7" s="3"/>
      <c r="J7" s="3"/>
      <c r="K7" s="3"/>
      <c r="L7" s="3"/>
      <c r="O7" s="14"/>
      <c r="P7" s="14"/>
    </row>
    <row r="8" spans="1:16" x14ac:dyDescent="0.25">
      <c r="B8" s="431" t="str">
        <f>UPPER(IF(Intro!$G$21="English",O8,P8))</f>
        <v>PUBLIC COMMENTS</v>
      </c>
      <c r="C8" s="432"/>
      <c r="D8" s="432"/>
      <c r="E8" s="432"/>
      <c r="F8" s="432"/>
      <c r="G8" s="432"/>
      <c r="H8" s="432"/>
      <c r="I8" s="432"/>
      <c r="J8" s="432"/>
      <c r="K8" s="432"/>
      <c r="L8" s="433"/>
      <c r="M8" s="9"/>
      <c r="O8" s="9" t="s">
        <v>33</v>
      </c>
      <c r="P8" s="9" t="s">
        <v>82</v>
      </c>
    </row>
    <row r="9" spans="1:16" x14ac:dyDescent="0.25">
      <c r="B9" s="15"/>
      <c r="C9" s="33"/>
      <c r="D9" s="34"/>
      <c r="E9" s="34"/>
      <c r="F9" s="34"/>
      <c r="G9" s="34"/>
      <c r="H9" s="34"/>
      <c r="I9" s="34"/>
      <c r="J9" s="34"/>
      <c r="K9" s="34"/>
      <c r="L9" s="16"/>
      <c r="M9" s="9"/>
    </row>
    <row r="10" spans="1:16" x14ac:dyDescent="0.25">
      <c r="B10" s="457" t="str">
        <f>IF(Intro!$G$21="English",O10,P10)</f>
        <v>Should your firm wish to add any comments related to its responses, submit them here. Be sure to indicate the applicable question number.</v>
      </c>
      <c r="C10" s="458"/>
      <c r="D10" s="458"/>
      <c r="E10" s="458"/>
      <c r="F10" s="458"/>
      <c r="G10" s="458"/>
      <c r="H10" s="458"/>
      <c r="I10" s="458"/>
      <c r="J10" s="458"/>
      <c r="K10" s="458"/>
      <c r="L10" s="459"/>
      <c r="M10" s="9"/>
      <c r="O10" s="17" t="s">
        <v>225</v>
      </c>
      <c r="P10" s="9" t="s">
        <v>204</v>
      </c>
    </row>
    <row r="11" spans="1:16" x14ac:dyDescent="0.25">
      <c r="B11" s="57"/>
      <c r="C11" s="33"/>
      <c r="D11" s="34"/>
      <c r="E11" s="34"/>
      <c r="F11" s="34"/>
      <c r="G11" s="34"/>
      <c r="H11" s="34"/>
      <c r="I11" s="34"/>
      <c r="J11" s="34"/>
      <c r="K11" s="34"/>
      <c r="L11" s="16"/>
      <c r="M11" s="9"/>
      <c r="O11" s="44" t="s">
        <v>430</v>
      </c>
      <c r="P11" s="44" t="s">
        <v>431</v>
      </c>
    </row>
    <row r="12" spans="1:16" ht="28.5" x14ac:dyDescent="0.25">
      <c r="A12" s="7" t="s">
        <v>487</v>
      </c>
      <c r="B12" s="57"/>
      <c r="C12" s="182" t="str">
        <f>IF(Intro!$G$21="English",O11,P11)</f>
        <v>Tab and Question</v>
      </c>
      <c r="D12" s="679" t="str">
        <f>IF(Intro!$G$21="English",O12,P12)</f>
        <v>Comments</v>
      </c>
      <c r="E12" s="680"/>
      <c r="F12" s="680"/>
      <c r="G12" s="680"/>
      <c r="H12" s="680"/>
      <c r="I12" s="680"/>
      <c r="J12" s="680"/>
      <c r="K12" s="680"/>
      <c r="L12" s="681"/>
      <c r="M12" s="9"/>
      <c r="O12" s="17" t="s">
        <v>127</v>
      </c>
      <c r="P12" s="9" t="s">
        <v>128</v>
      </c>
    </row>
    <row r="13" spans="1:16" x14ac:dyDescent="0.25">
      <c r="B13" s="686" t="str">
        <f>IF(Intro!$G$21="English",O13,P13)</f>
        <v>Comment 1</v>
      </c>
      <c r="C13" s="667"/>
      <c r="D13" s="670"/>
      <c r="E13" s="671"/>
      <c r="F13" s="671"/>
      <c r="G13" s="671"/>
      <c r="H13" s="671"/>
      <c r="I13" s="671"/>
      <c r="J13" s="671"/>
      <c r="K13" s="671"/>
      <c r="L13" s="672"/>
      <c r="M13" s="9"/>
      <c r="O13" s="17" t="s">
        <v>129</v>
      </c>
      <c r="P13" s="9" t="s">
        <v>130</v>
      </c>
    </row>
    <row r="14" spans="1:16" x14ac:dyDescent="0.25">
      <c r="B14" s="687"/>
      <c r="C14" s="668"/>
      <c r="D14" s="673"/>
      <c r="E14" s="674"/>
      <c r="F14" s="674"/>
      <c r="G14" s="674"/>
      <c r="H14" s="674"/>
      <c r="I14" s="674"/>
      <c r="J14" s="674"/>
      <c r="K14" s="674"/>
      <c r="L14" s="675"/>
      <c r="M14" s="9"/>
      <c r="O14" s="17"/>
    </row>
    <row r="15" spans="1:16" x14ac:dyDescent="0.25">
      <c r="B15" s="687"/>
      <c r="C15" s="668"/>
      <c r="D15" s="673"/>
      <c r="E15" s="674"/>
      <c r="F15" s="674"/>
      <c r="G15" s="674"/>
      <c r="H15" s="674"/>
      <c r="I15" s="674"/>
      <c r="J15" s="674"/>
      <c r="K15" s="674"/>
      <c r="L15" s="675"/>
      <c r="M15" s="9"/>
      <c r="O15" s="17"/>
    </row>
    <row r="16" spans="1:16" x14ac:dyDescent="0.25">
      <c r="B16" s="687"/>
      <c r="C16" s="668"/>
      <c r="D16" s="673"/>
      <c r="E16" s="674"/>
      <c r="F16" s="674"/>
      <c r="G16" s="674"/>
      <c r="H16" s="674"/>
      <c r="I16" s="674"/>
      <c r="J16" s="674"/>
      <c r="K16" s="674"/>
      <c r="L16" s="675"/>
      <c r="M16" s="9"/>
      <c r="O16" s="17"/>
    </row>
    <row r="17" spans="2:16" x14ac:dyDescent="0.25">
      <c r="B17" s="687"/>
      <c r="C17" s="668"/>
      <c r="D17" s="673"/>
      <c r="E17" s="674"/>
      <c r="F17" s="674"/>
      <c r="G17" s="674"/>
      <c r="H17" s="674"/>
      <c r="I17" s="674"/>
      <c r="J17" s="674"/>
      <c r="K17" s="674"/>
      <c r="L17" s="675"/>
      <c r="M17" s="9"/>
      <c r="O17" s="17"/>
    </row>
    <row r="18" spans="2:16" x14ac:dyDescent="0.25">
      <c r="B18" s="687"/>
      <c r="C18" s="668"/>
      <c r="D18" s="673"/>
      <c r="E18" s="674"/>
      <c r="F18" s="674"/>
      <c r="G18" s="674"/>
      <c r="H18" s="674"/>
      <c r="I18" s="674"/>
      <c r="J18" s="674"/>
      <c r="K18" s="674"/>
      <c r="L18" s="675"/>
      <c r="M18" s="9"/>
      <c r="O18" s="17"/>
    </row>
    <row r="19" spans="2:16" x14ac:dyDescent="0.25">
      <c r="B19" s="687"/>
      <c r="C19" s="668"/>
      <c r="D19" s="673"/>
      <c r="E19" s="674"/>
      <c r="F19" s="674"/>
      <c r="G19" s="674"/>
      <c r="H19" s="674"/>
      <c r="I19" s="674"/>
      <c r="J19" s="674"/>
      <c r="K19" s="674"/>
      <c r="L19" s="675"/>
      <c r="M19" s="9"/>
      <c r="O19" s="17"/>
    </row>
    <row r="20" spans="2:16" x14ac:dyDescent="0.25">
      <c r="B20" s="687"/>
      <c r="C20" s="668"/>
      <c r="D20" s="673"/>
      <c r="E20" s="674"/>
      <c r="F20" s="674"/>
      <c r="G20" s="674"/>
      <c r="H20" s="674"/>
      <c r="I20" s="674"/>
      <c r="J20" s="674"/>
      <c r="K20" s="674"/>
      <c r="L20" s="675"/>
      <c r="M20" s="9"/>
      <c r="O20" s="17"/>
    </row>
    <row r="21" spans="2:16" x14ac:dyDescent="0.25">
      <c r="B21" s="687"/>
      <c r="C21" s="668"/>
      <c r="D21" s="673"/>
      <c r="E21" s="674"/>
      <c r="F21" s="674"/>
      <c r="G21" s="674"/>
      <c r="H21" s="674"/>
      <c r="I21" s="674"/>
      <c r="J21" s="674"/>
      <c r="K21" s="674"/>
      <c r="L21" s="675"/>
      <c r="M21" s="9"/>
      <c r="O21" s="17"/>
    </row>
    <row r="22" spans="2:16" x14ac:dyDescent="0.25">
      <c r="B22" s="688"/>
      <c r="C22" s="685"/>
      <c r="D22" s="682"/>
      <c r="E22" s="683"/>
      <c r="F22" s="683"/>
      <c r="G22" s="683"/>
      <c r="H22" s="683"/>
      <c r="I22" s="683"/>
      <c r="J22" s="683"/>
      <c r="K22" s="683"/>
      <c r="L22" s="684"/>
      <c r="M22" s="9"/>
      <c r="O22" s="17"/>
    </row>
    <row r="23" spans="2:16" x14ac:dyDescent="0.25">
      <c r="B23" s="686" t="str">
        <f>IF(Intro!$G$21="English",O23,P23)</f>
        <v>Comment 2</v>
      </c>
      <c r="C23" s="667"/>
      <c r="D23" s="670"/>
      <c r="E23" s="671"/>
      <c r="F23" s="671"/>
      <c r="G23" s="671"/>
      <c r="H23" s="671"/>
      <c r="I23" s="671"/>
      <c r="J23" s="671"/>
      <c r="K23" s="671"/>
      <c r="L23" s="672"/>
      <c r="M23" s="9"/>
      <c r="O23" s="17" t="s">
        <v>131</v>
      </c>
      <c r="P23" s="9" t="s">
        <v>132</v>
      </c>
    </row>
    <row r="24" spans="2:16" x14ac:dyDescent="0.25">
      <c r="B24" s="687"/>
      <c r="C24" s="668"/>
      <c r="D24" s="673"/>
      <c r="E24" s="674"/>
      <c r="F24" s="674"/>
      <c r="G24" s="674"/>
      <c r="H24" s="674"/>
      <c r="I24" s="674"/>
      <c r="J24" s="674"/>
      <c r="K24" s="674"/>
      <c r="L24" s="675"/>
      <c r="M24" s="9"/>
    </row>
    <row r="25" spans="2:16" x14ac:dyDescent="0.25">
      <c r="B25" s="687"/>
      <c r="C25" s="668"/>
      <c r="D25" s="673"/>
      <c r="E25" s="674"/>
      <c r="F25" s="674"/>
      <c r="G25" s="674"/>
      <c r="H25" s="674"/>
      <c r="I25" s="674"/>
      <c r="J25" s="674"/>
      <c r="K25" s="674"/>
      <c r="L25" s="675"/>
      <c r="M25" s="9"/>
    </row>
    <row r="26" spans="2:16" x14ac:dyDescent="0.25">
      <c r="B26" s="687"/>
      <c r="C26" s="668"/>
      <c r="D26" s="673"/>
      <c r="E26" s="674"/>
      <c r="F26" s="674"/>
      <c r="G26" s="674"/>
      <c r="H26" s="674"/>
      <c r="I26" s="674"/>
      <c r="J26" s="674"/>
      <c r="K26" s="674"/>
      <c r="L26" s="675"/>
      <c r="M26" s="9"/>
      <c r="O26" s="17"/>
    </row>
    <row r="27" spans="2:16" x14ac:dyDescent="0.25">
      <c r="B27" s="687"/>
      <c r="C27" s="668"/>
      <c r="D27" s="673"/>
      <c r="E27" s="674"/>
      <c r="F27" s="674"/>
      <c r="G27" s="674"/>
      <c r="H27" s="674"/>
      <c r="I27" s="674"/>
      <c r="J27" s="674"/>
      <c r="K27" s="674"/>
      <c r="L27" s="675"/>
      <c r="M27" s="9"/>
      <c r="O27" s="17"/>
    </row>
    <row r="28" spans="2:16" x14ac:dyDescent="0.25">
      <c r="B28" s="687"/>
      <c r="C28" s="668"/>
      <c r="D28" s="673"/>
      <c r="E28" s="674"/>
      <c r="F28" s="674"/>
      <c r="G28" s="674"/>
      <c r="H28" s="674"/>
      <c r="I28" s="674"/>
      <c r="J28" s="674"/>
      <c r="K28" s="674"/>
      <c r="L28" s="675"/>
      <c r="M28" s="9"/>
    </row>
    <row r="29" spans="2:16" x14ac:dyDescent="0.25">
      <c r="B29" s="687"/>
      <c r="C29" s="668"/>
      <c r="D29" s="673"/>
      <c r="E29" s="674"/>
      <c r="F29" s="674"/>
      <c r="G29" s="674"/>
      <c r="H29" s="674"/>
      <c r="I29" s="674"/>
      <c r="J29" s="674"/>
      <c r="K29" s="674"/>
      <c r="L29" s="675"/>
      <c r="M29" s="9"/>
      <c r="O29" s="17"/>
    </row>
    <row r="30" spans="2:16" x14ac:dyDescent="0.25">
      <c r="B30" s="687"/>
      <c r="C30" s="668"/>
      <c r="D30" s="673"/>
      <c r="E30" s="674"/>
      <c r="F30" s="674"/>
      <c r="G30" s="674"/>
      <c r="H30" s="674"/>
      <c r="I30" s="674"/>
      <c r="J30" s="674"/>
      <c r="K30" s="674"/>
      <c r="L30" s="675"/>
      <c r="M30" s="9"/>
      <c r="O30" s="17"/>
    </row>
    <row r="31" spans="2:16" x14ac:dyDescent="0.25">
      <c r="B31" s="687"/>
      <c r="C31" s="668"/>
      <c r="D31" s="673"/>
      <c r="E31" s="674"/>
      <c r="F31" s="674"/>
      <c r="G31" s="674"/>
      <c r="H31" s="674"/>
      <c r="I31" s="674"/>
      <c r="J31" s="674"/>
      <c r="K31" s="674"/>
      <c r="L31" s="675"/>
      <c r="M31" s="9"/>
      <c r="O31" s="17"/>
    </row>
    <row r="32" spans="2:16" x14ac:dyDescent="0.25">
      <c r="B32" s="688"/>
      <c r="C32" s="685"/>
      <c r="D32" s="682"/>
      <c r="E32" s="683"/>
      <c r="F32" s="683"/>
      <c r="G32" s="683"/>
      <c r="H32" s="683"/>
      <c r="I32" s="683"/>
      <c r="J32" s="683"/>
      <c r="K32" s="683"/>
      <c r="L32" s="684"/>
      <c r="M32" s="9"/>
      <c r="O32" s="17"/>
    </row>
    <row r="33" spans="2:16" x14ac:dyDescent="0.25">
      <c r="B33" s="686" t="str">
        <f>IF(Intro!$G$21="English",O33,P33)</f>
        <v>Comment 3</v>
      </c>
      <c r="C33" s="667"/>
      <c r="D33" s="670"/>
      <c r="E33" s="671"/>
      <c r="F33" s="671"/>
      <c r="G33" s="671"/>
      <c r="H33" s="671"/>
      <c r="I33" s="671"/>
      <c r="J33" s="671"/>
      <c r="K33" s="671"/>
      <c r="L33" s="672"/>
      <c r="M33" s="9"/>
      <c r="O33" s="17" t="s">
        <v>133</v>
      </c>
      <c r="P33" s="9" t="s">
        <v>134</v>
      </c>
    </row>
    <row r="34" spans="2:16" x14ac:dyDescent="0.25">
      <c r="B34" s="687"/>
      <c r="C34" s="668"/>
      <c r="D34" s="673"/>
      <c r="E34" s="674"/>
      <c r="F34" s="674"/>
      <c r="G34" s="674"/>
      <c r="H34" s="674"/>
      <c r="I34" s="674"/>
      <c r="J34" s="674"/>
      <c r="K34" s="674"/>
      <c r="L34" s="675"/>
      <c r="M34" s="9"/>
      <c r="O34" s="17"/>
    </row>
    <row r="35" spans="2:16" x14ac:dyDescent="0.25">
      <c r="B35" s="687"/>
      <c r="C35" s="668"/>
      <c r="D35" s="673"/>
      <c r="E35" s="674"/>
      <c r="F35" s="674"/>
      <c r="G35" s="674"/>
      <c r="H35" s="674"/>
      <c r="I35" s="674"/>
      <c r="J35" s="674"/>
      <c r="K35" s="674"/>
      <c r="L35" s="675"/>
      <c r="M35" s="9"/>
      <c r="O35" s="17"/>
    </row>
    <row r="36" spans="2:16" x14ac:dyDescent="0.25">
      <c r="B36" s="687"/>
      <c r="C36" s="668"/>
      <c r="D36" s="673"/>
      <c r="E36" s="674"/>
      <c r="F36" s="674"/>
      <c r="G36" s="674"/>
      <c r="H36" s="674"/>
      <c r="I36" s="674"/>
      <c r="J36" s="674"/>
      <c r="K36" s="674"/>
      <c r="L36" s="675"/>
      <c r="M36" s="9"/>
      <c r="O36" s="17"/>
    </row>
    <row r="37" spans="2:16" x14ac:dyDescent="0.25">
      <c r="B37" s="687"/>
      <c r="C37" s="668"/>
      <c r="D37" s="673"/>
      <c r="E37" s="674"/>
      <c r="F37" s="674"/>
      <c r="G37" s="674"/>
      <c r="H37" s="674"/>
      <c r="I37" s="674"/>
      <c r="J37" s="674"/>
      <c r="K37" s="674"/>
      <c r="L37" s="675"/>
      <c r="M37" s="9"/>
      <c r="O37" s="17"/>
    </row>
    <row r="38" spans="2:16" x14ac:dyDescent="0.25">
      <c r="B38" s="687"/>
      <c r="C38" s="668"/>
      <c r="D38" s="673"/>
      <c r="E38" s="674"/>
      <c r="F38" s="674"/>
      <c r="G38" s="674"/>
      <c r="H38" s="674"/>
      <c r="I38" s="674"/>
      <c r="J38" s="674"/>
      <c r="K38" s="674"/>
      <c r="L38" s="675"/>
      <c r="M38" s="9"/>
      <c r="O38" s="17"/>
    </row>
    <row r="39" spans="2:16" x14ac:dyDescent="0.25">
      <c r="B39" s="687"/>
      <c r="C39" s="668"/>
      <c r="D39" s="673"/>
      <c r="E39" s="674"/>
      <c r="F39" s="674"/>
      <c r="G39" s="674"/>
      <c r="H39" s="674"/>
      <c r="I39" s="674"/>
      <c r="J39" s="674"/>
      <c r="K39" s="674"/>
      <c r="L39" s="675"/>
      <c r="M39" s="9"/>
      <c r="O39" s="17"/>
    </row>
    <row r="40" spans="2:16" x14ac:dyDescent="0.25">
      <c r="B40" s="687"/>
      <c r="C40" s="668"/>
      <c r="D40" s="673"/>
      <c r="E40" s="674"/>
      <c r="F40" s="674"/>
      <c r="G40" s="674"/>
      <c r="H40" s="674"/>
      <c r="I40" s="674"/>
      <c r="J40" s="674"/>
      <c r="K40" s="674"/>
      <c r="L40" s="675"/>
      <c r="M40" s="9"/>
      <c r="O40" s="17"/>
    </row>
    <row r="41" spans="2:16" x14ac:dyDescent="0.25">
      <c r="B41" s="687"/>
      <c r="C41" s="668"/>
      <c r="D41" s="673"/>
      <c r="E41" s="674"/>
      <c r="F41" s="674"/>
      <c r="G41" s="674"/>
      <c r="H41" s="674"/>
      <c r="I41" s="674"/>
      <c r="J41" s="674"/>
      <c r="K41" s="674"/>
      <c r="L41" s="675"/>
      <c r="M41" s="9"/>
      <c r="O41" s="17"/>
    </row>
    <row r="42" spans="2:16" x14ac:dyDescent="0.25">
      <c r="B42" s="688"/>
      <c r="C42" s="685"/>
      <c r="D42" s="682"/>
      <c r="E42" s="683"/>
      <c r="F42" s="683"/>
      <c r="G42" s="683"/>
      <c r="H42" s="683"/>
      <c r="I42" s="683"/>
      <c r="J42" s="683"/>
      <c r="K42" s="683"/>
      <c r="L42" s="684"/>
      <c r="M42" s="9"/>
      <c r="O42" s="17"/>
    </row>
    <row r="43" spans="2:16" x14ac:dyDescent="0.25">
      <c r="B43" s="686" t="str">
        <f>IF(Intro!$G$21="English",O43,P43)</f>
        <v>Comment 4</v>
      </c>
      <c r="C43" s="667"/>
      <c r="D43" s="670"/>
      <c r="E43" s="671"/>
      <c r="F43" s="671"/>
      <c r="G43" s="671"/>
      <c r="H43" s="671"/>
      <c r="I43" s="671"/>
      <c r="J43" s="671"/>
      <c r="K43" s="671"/>
      <c r="L43" s="672"/>
      <c r="M43" s="9"/>
      <c r="O43" s="17" t="s">
        <v>135</v>
      </c>
      <c r="P43" s="9" t="s">
        <v>136</v>
      </c>
    </row>
    <row r="44" spans="2:16" x14ac:dyDescent="0.25">
      <c r="B44" s="687"/>
      <c r="C44" s="668"/>
      <c r="D44" s="673"/>
      <c r="E44" s="674"/>
      <c r="F44" s="674"/>
      <c r="G44" s="674"/>
      <c r="H44" s="674"/>
      <c r="I44" s="674"/>
      <c r="J44" s="674"/>
      <c r="K44" s="674"/>
      <c r="L44" s="675"/>
      <c r="M44" s="9"/>
      <c r="O44" s="17"/>
    </row>
    <row r="45" spans="2:16" x14ac:dyDescent="0.25">
      <c r="B45" s="687"/>
      <c r="C45" s="668"/>
      <c r="D45" s="673"/>
      <c r="E45" s="674"/>
      <c r="F45" s="674"/>
      <c r="G45" s="674"/>
      <c r="H45" s="674"/>
      <c r="I45" s="674"/>
      <c r="J45" s="674"/>
      <c r="K45" s="674"/>
      <c r="L45" s="675"/>
      <c r="M45" s="9"/>
      <c r="O45" s="17"/>
    </row>
    <row r="46" spans="2:16" x14ac:dyDescent="0.25">
      <c r="B46" s="687"/>
      <c r="C46" s="668"/>
      <c r="D46" s="673"/>
      <c r="E46" s="674"/>
      <c r="F46" s="674"/>
      <c r="G46" s="674"/>
      <c r="H46" s="674"/>
      <c r="I46" s="674"/>
      <c r="J46" s="674"/>
      <c r="K46" s="674"/>
      <c r="L46" s="675"/>
      <c r="M46" s="9"/>
      <c r="O46" s="17"/>
    </row>
    <row r="47" spans="2:16" x14ac:dyDescent="0.25">
      <c r="B47" s="687"/>
      <c r="C47" s="668"/>
      <c r="D47" s="673"/>
      <c r="E47" s="674"/>
      <c r="F47" s="674"/>
      <c r="G47" s="674"/>
      <c r="H47" s="674"/>
      <c r="I47" s="674"/>
      <c r="J47" s="674"/>
      <c r="K47" s="674"/>
      <c r="L47" s="675"/>
      <c r="M47" s="9"/>
      <c r="O47" s="17"/>
    </row>
    <row r="48" spans="2:16" x14ac:dyDescent="0.25">
      <c r="B48" s="687"/>
      <c r="C48" s="668"/>
      <c r="D48" s="673"/>
      <c r="E48" s="674"/>
      <c r="F48" s="674"/>
      <c r="G48" s="674"/>
      <c r="H48" s="674"/>
      <c r="I48" s="674"/>
      <c r="J48" s="674"/>
      <c r="K48" s="674"/>
      <c r="L48" s="675"/>
      <c r="M48" s="9"/>
      <c r="O48" s="17"/>
    </row>
    <row r="49" spans="1:16" x14ac:dyDescent="0.25">
      <c r="B49" s="687"/>
      <c r="C49" s="668"/>
      <c r="D49" s="673"/>
      <c r="E49" s="674"/>
      <c r="F49" s="674"/>
      <c r="G49" s="674"/>
      <c r="H49" s="674"/>
      <c r="I49" s="674"/>
      <c r="J49" s="674"/>
      <c r="K49" s="674"/>
      <c r="L49" s="675"/>
      <c r="M49" s="9"/>
      <c r="O49" s="17"/>
    </row>
    <row r="50" spans="1:16" x14ac:dyDescent="0.25">
      <c r="B50" s="687"/>
      <c r="C50" s="668"/>
      <c r="D50" s="673"/>
      <c r="E50" s="674"/>
      <c r="F50" s="674"/>
      <c r="G50" s="674"/>
      <c r="H50" s="674"/>
      <c r="I50" s="674"/>
      <c r="J50" s="674"/>
      <c r="K50" s="674"/>
      <c r="L50" s="675"/>
      <c r="M50" s="9"/>
      <c r="O50" s="17"/>
    </row>
    <row r="51" spans="1:16" x14ac:dyDescent="0.25">
      <c r="B51" s="687"/>
      <c r="C51" s="668"/>
      <c r="D51" s="673"/>
      <c r="E51" s="674"/>
      <c r="F51" s="674"/>
      <c r="G51" s="674"/>
      <c r="H51" s="674"/>
      <c r="I51" s="674"/>
      <c r="J51" s="674"/>
      <c r="K51" s="674"/>
      <c r="L51" s="675"/>
      <c r="M51" s="9"/>
      <c r="O51" s="17"/>
    </row>
    <row r="52" spans="1:16" x14ac:dyDescent="0.25">
      <c r="B52" s="688"/>
      <c r="C52" s="685"/>
      <c r="D52" s="682"/>
      <c r="E52" s="683"/>
      <c r="F52" s="683"/>
      <c r="G52" s="683"/>
      <c r="H52" s="683"/>
      <c r="I52" s="683"/>
      <c r="J52" s="683"/>
      <c r="K52" s="683"/>
      <c r="L52" s="684"/>
      <c r="M52" s="9"/>
      <c r="O52" s="17"/>
    </row>
    <row r="53" spans="1:16" x14ac:dyDescent="0.25">
      <c r="B53" s="686" t="str">
        <f>IF(Intro!$G$21="English",O53,P53)</f>
        <v>Comment 5</v>
      </c>
      <c r="C53" s="667"/>
      <c r="D53" s="670"/>
      <c r="E53" s="671"/>
      <c r="F53" s="671"/>
      <c r="G53" s="671"/>
      <c r="H53" s="671"/>
      <c r="I53" s="671"/>
      <c r="J53" s="671"/>
      <c r="K53" s="671"/>
      <c r="L53" s="672"/>
      <c r="M53" s="9"/>
      <c r="O53" s="17" t="s">
        <v>137</v>
      </c>
      <c r="P53" s="9" t="s">
        <v>138</v>
      </c>
    </row>
    <row r="54" spans="1:16" x14ac:dyDescent="0.25">
      <c r="B54" s="687"/>
      <c r="C54" s="668"/>
      <c r="D54" s="673"/>
      <c r="E54" s="674"/>
      <c r="F54" s="674"/>
      <c r="G54" s="674"/>
      <c r="H54" s="674"/>
      <c r="I54" s="674"/>
      <c r="J54" s="674"/>
      <c r="K54" s="674"/>
      <c r="L54" s="675"/>
      <c r="M54" s="9"/>
      <c r="O54" s="17"/>
    </row>
    <row r="55" spans="1:16" x14ac:dyDescent="0.25">
      <c r="B55" s="687"/>
      <c r="C55" s="668"/>
      <c r="D55" s="673"/>
      <c r="E55" s="674"/>
      <c r="F55" s="674"/>
      <c r="G55" s="674"/>
      <c r="H55" s="674"/>
      <c r="I55" s="674"/>
      <c r="J55" s="674"/>
      <c r="K55" s="674"/>
      <c r="L55" s="675"/>
      <c r="M55" s="9"/>
      <c r="O55" s="17"/>
    </row>
    <row r="56" spans="1:16" x14ac:dyDescent="0.25">
      <c r="B56" s="687"/>
      <c r="C56" s="668"/>
      <c r="D56" s="673"/>
      <c r="E56" s="674"/>
      <c r="F56" s="674"/>
      <c r="G56" s="674"/>
      <c r="H56" s="674"/>
      <c r="I56" s="674"/>
      <c r="J56" s="674"/>
      <c r="K56" s="674"/>
      <c r="L56" s="675"/>
      <c r="M56" s="9"/>
      <c r="O56" s="17"/>
    </row>
    <row r="57" spans="1:16" x14ac:dyDescent="0.25">
      <c r="B57" s="687"/>
      <c r="C57" s="668"/>
      <c r="D57" s="673"/>
      <c r="E57" s="674"/>
      <c r="F57" s="674"/>
      <c r="G57" s="674"/>
      <c r="H57" s="674"/>
      <c r="I57" s="674"/>
      <c r="J57" s="674"/>
      <c r="K57" s="674"/>
      <c r="L57" s="675"/>
      <c r="M57" s="9"/>
      <c r="O57" s="17"/>
    </row>
    <row r="58" spans="1:16" x14ac:dyDescent="0.25">
      <c r="B58" s="687"/>
      <c r="C58" s="668"/>
      <c r="D58" s="673"/>
      <c r="E58" s="674"/>
      <c r="F58" s="674"/>
      <c r="G58" s="674"/>
      <c r="H58" s="674"/>
      <c r="I58" s="674"/>
      <c r="J58" s="674"/>
      <c r="K58" s="674"/>
      <c r="L58" s="675"/>
      <c r="M58" s="9"/>
      <c r="O58" s="17"/>
    </row>
    <row r="59" spans="1:16" x14ac:dyDescent="0.25">
      <c r="B59" s="687"/>
      <c r="C59" s="668"/>
      <c r="D59" s="673"/>
      <c r="E59" s="674"/>
      <c r="F59" s="674"/>
      <c r="G59" s="674"/>
      <c r="H59" s="674"/>
      <c r="I59" s="674"/>
      <c r="J59" s="674"/>
      <c r="K59" s="674"/>
      <c r="L59" s="675"/>
      <c r="M59" s="9"/>
      <c r="O59" s="17"/>
    </row>
    <row r="60" spans="1:16" x14ac:dyDescent="0.25">
      <c r="B60" s="687"/>
      <c r="C60" s="668"/>
      <c r="D60" s="673"/>
      <c r="E60" s="674"/>
      <c r="F60" s="674"/>
      <c r="G60" s="674"/>
      <c r="H60" s="674"/>
      <c r="I60" s="674"/>
      <c r="J60" s="674"/>
      <c r="K60" s="674"/>
      <c r="L60" s="675"/>
      <c r="M60" s="9"/>
      <c r="O60" s="17"/>
    </row>
    <row r="61" spans="1:16" x14ac:dyDescent="0.25">
      <c r="B61" s="687"/>
      <c r="C61" s="668"/>
      <c r="D61" s="673"/>
      <c r="E61" s="674"/>
      <c r="F61" s="674"/>
      <c r="G61" s="674"/>
      <c r="H61" s="674"/>
      <c r="I61" s="674"/>
      <c r="J61" s="674"/>
      <c r="K61" s="674"/>
      <c r="L61" s="675"/>
      <c r="M61" s="9"/>
      <c r="O61" s="17"/>
    </row>
    <row r="62" spans="1:16" x14ac:dyDescent="0.25">
      <c r="B62" s="689"/>
      <c r="C62" s="669"/>
      <c r="D62" s="676"/>
      <c r="E62" s="677"/>
      <c r="F62" s="677"/>
      <c r="G62" s="677"/>
      <c r="H62" s="677"/>
      <c r="I62" s="677"/>
      <c r="J62" s="677"/>
      <c r="K62" s="677"/>
      <c r="L62" s="678"/>
      <c r="M62" s="9"/>
      <c r="O62" s="17"/>
    </row>
    <row r="63" spans="1:16" s="42" customFormat="1" x14ac:dyDescent="0.25">
      <c r="A63" s="70"/>
      <c r="B63" s="4"/>
      <c r="C63" s="71"/>
      <c r="D63" s="71"/>
      <c r="E63" s="71"/>
      <c r="F63" s="71"/>
      <c r="G63" s="71"/>
      <c r="H63" s="71"/>
      <c r="I63" s="71"/>
      <c r="J63" s="71"/>
      <c r="K63" s="71"/>
      <c r="L63" s="71"/>
      <c r="N63" s="72"/>
    </row>
  </sheetData>
  <sheetProtection algorithmName="SHA-512" hashValue="XHCrAhfnldEDt2MULX9vkEsqDJs8E6qBPpNDtafF27mT5pgW+AzEOf/CZSibdsL0aNdGlAUBV4VMhV1/o3iaEA==" saltValue="1Ac6jMWXpFTCq3gBnXakUw==" spinCount="100000" sheet="1" objects="1" scenarios="1" selectLockedCells="1"/>
  <mergeCells count="21">
    <mergeCell ref="B43:B52"/>
    <mergeCell ref="C43:C52"/>
    <mergeCell ref="D43:L52"/>
    <mergeCell ref="B53:B62"/>
    <mergeCell ref="B4:L4"/>
    <mergeCell ref="B5:L5"/>
    <mergeCell ref="B6:L6"/>
    <mergeCell ref="B10:L10"/>
    <mergeCell ref="B8:L8"/>
    <mergeCell ref="B13:B22"/>
    <mergeCell ref="B23:B32"/>
    <mergeCell ref="C23:C32"/>
    <mergeCell ref="D23:L32"/>
    <mergeCell ref="B33:B42"/>
    <mergeCell ref="C33:C42"/>
    <mergeCell ref="D33:L42"/>
    <mergeCell ref="C53:C62"/>
    <mergeCell ref="D53:L62"/>
    <mergeCell ref="D12:L12"/>
    <mergeCell ref="D13:L22"/>
    <mergeCell ref="C13:C22"/>
  </mergeCell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5D2E-E347-4DA2-9673-F0902712631F}">
  <sheetPr codeName="Sheet6">
    <tabColor rgb="FF92D050"/>
    <pageSetUpPr fitToPage="1"/>
  </sheetPr>
  <dimension ref="A1:S175"/>
  <sheetViews>
    <sheetView showGridLines="0" workbookViewId="0"/>
  </sheetViews>
  <sheetFormatPr defaultColWidth="9.140625" defaultRowHeight="14.25" x14ac:dyDescent="0.25"/>
  <cols>
    <col min="1" max="1" width="1.85546875" style="7" customWidth="1"/>
    <col min="2" max="12" width="14.5703125" style="1" customWidth="1"/>
    <col min="13" max="13" width="14.5703125" style="8" customWidth="1"/>
    <col min="14" max="14" width="14.5703125" style="9" customWidth="1"/>
    <col min="15" max="16" width="14.5703125" style="9" hidden="1" customWidth="1"/>
    <col min="17" max="17" width="9.140625" style="9" customWidth="1"/>
    <col min="18" max="16384" width="9.140625" style="9"/>
  </cols>
  <sheetData>
    <row r="1" spans="1:16" x14ac:dyDescent="0.25">
      <c r="O1" s="9" t="s">
        <v>457</v>
      </c>
      <c r="P1" s="9" t="s">
        <v>457</v>
      </c>
    </row>
    <row r="2" spans="1:16" x14ac:dyDescent="0.25">
      <c r="B2" s="11" t="str">
        <f>IF(Intro!$G$21="English",O3,P3)</f>
        <v>PROTECTED</v>
      </c>
      <c r="C2" s="11"/>
      <c r="D2" s="11"/>
      <c r="O2" s="10" t="s">
        <v>91</v>
      </c>
      <c r="P2" s="10" t="s">
        <v>107</v>
      </c>
    </row>
    <row r="3" spans="1:16" x14ac:dyDescent="0.25">
      <c r="B3" s="12"/>
      <c r="C3" s="12"/>
      <c r="D3" s="12"/>
      <c r="O3" s="90" t="s">
        <v>315</v>
      </c>
      <c r="P3" s="90" t="s">
        <v>316</v>
      </c>
    </row>
    <row r="4" spans="1:16" s="2" customFormat="1" x14ac:dyDescent="0.25">
      <c r="A4" s="4"/>
      <c r="B4" s="434" t="str">
        <f>Info!B4</f>
        <v>IMPORTERS' QUESTIONNAIRE</v>
      </c>
      <c r="C4" s="435"/>
      <c r="D4" s="435"/>
      <c r="E4" s="435"/>
      <c r="F4" s="435"/>
      <c r="G4" s="435"/>
      <c r="H4" s="435"/>
      <c r="I4" s="435"/>
      <c r="J4" s="435"/>
      <c r="K4" s="435"/>
      <c r="L4" s="436"/>
      <c r="M4" s="24"/>
      <c r="N4" s="24"/>
      <c r="O4" s="18"/>
      <c r="P4" s="18"/>
    </row>
    <row r="5" spans="1:16" s="2" customFormat="1" x14ac:dyDescent="0.25">
      <c r="A5" s="4"/>
      <c r="B5" s="596" t="str">
        <f>Info!B5</f>
        <v>NQ-2026-004</v>
      </c>
      <c r="C5" s="597"/>
      <c r="D5" s="597"/>
      <c r="E5" s="597"/>
      <c r="F5" s="597"/>
      <c r="G5" s="597"/>
      <c r="H5" s="597"/>
      <c r="I5" s="597"/>
      <c r="J5" s="597"/>
      <c r="K5" s="597"/>
      <c r="L5" s="598"/>
      <c r="M5" s="24"/>
      <c r="N5" s="24"/>
      <c r="O5" s="18"/>
      <c r="P5" s="18"/>
    </row>
    <row r="6" spans="1:16" s="6" customFormat="1" x14ac:dyDescent="0.25">
      <c r="A6" s="4"/>
      <c r="B6" s="596" t="str">
        <f>Info!B6</f>
        <v>DECORATIVE AND OTHER NON-STRUCTURAL PLYWOOD</v>
      </c>
      <c r="C6" s="597"/>
      <c r="D6" s="597"/>
      <c r="E6" s="597"/>
      <c r="F6" s="597"/>
      <c r="G6" s="597"/>
      <c r="H6" s="597"/>
      <c r="I6" s="597"/>
      <c r="J6" s="597"/>
      <c r="K6" s="597"/>
      <c r="L6" s="598"/>
      <c r="M6" s="18"/>
      <c r="N6" s="18"/>
      <c r="O6" s="14"/>
      <c r="P6" s="14"/>
    </row>
    <row r="7" spans="1:16" s="6" customFormat="1" x14ac:dyDescent="0.25">
      <c r="A7" s="4"/>
      <c r="B7" s="127"/>
      <c r="C7" s="128"/>
      <c r="D7" s="128"/>
      <c r="E7" s="128"/>
      <c r="F7" s="128"/>
      <c r="G7" s="128"/>
      <c r="H7" s="128"/>
      <c r="I7" s="128"/>
      <c r="J7" s="128"/>
      <c r="K7" s="128"/>
      <c r="L7" s="129"/>
      <c r="M7" s="18"/>
      <c r="N7" s="18"/>
      <c r="O7" s="19"/>
    </row>
    <row r="8" spans="1:16" s="6" customFormat="1" x14ac:dyDescent="0.25">
      <c r="A8" s="4"/>
      <c r="B8" s="599" t="str">
        <f>Public!B8</f>
        <v>The following questions refer to the goods as defined in the product description on the Intro tab.</v>
      </c>
      <c r="C8" s="600"/>
      <c r="D8" s="600"/>
      <c r="E8" s="600"/>
      <c r="F8" s="600"/>
      <c r="G8" s="600"/>
      <c r="H8" s="600"/>
      <c r="I8" s="600"/>
      <c r="J8" s="600"/>
      <c r="K8" s="600"/>
      <c r="L8" s="601"/>
      <c r="M8" s="18"/>
      <c r="N8" s="18"/>
      <c r="O8" s="14"/>
      <c r="P8" s="14"/>
    </row>
    <row r="9" spans="1:16" s="6" customFormat="1" ht="14.1" customHeight="1" x14ac:dyDescent="0.25">
      <c r="A9" s="4"/>
      <c r="B9" s="599" t="str">
        <f>Public!B9</f>
        <v xml:space="preserve">Product information and a glossary of terms can be found in the Info tab.
</v>
      </c>
      <c r="C9" s="600"/>
      <c r="D9" s="600"/>
      <c r="E9" s="600"/>
      <c r="F9" s="600"/>
      <c r="G9" s="600"/>
      <c r="H9" s="600"/>
      <c r="I9" s="600"/>
      <c r="J9" s="600"/>
      <c r="K9" s="600"/>
      <c r="L9" s="601"/>
      <c r="M9" s="18"/>
      <c r="N9" s="18"/>
      <c r="O9" s="14"/>
    </row>
    <row r="10" spans="1:16" s="6" customFormat="1" ht="14.1" customHeight="1" x14ac:dyDescent="0.25">
      <c r="A10" s="4"/>
      <c r="B10" s="599" t="str">
        <f>IF(Intro!$G$21="English",O10,P10)</f>
        <v xml:space="preserve">Use the AddPro tab if more space is needed.
</v>
      </c>
      <c r="C10" s="600"/>
      <c r="D10" s="600"/>
      <c r="E10" s="600"/>
      <c r="F10" s="600"/>
      <c r="G10" s="600"/>
      <c r="H10" s="600"/>
      <c r="I10" s="600"/>
      <c r="J10" s="600"/>
      <c r="K10" s="600"/>
      <c r="L10" s="601"/>
      <c r="M10" s="18"/>
      <c r="N10" s="18"/>
      <c r="O10" s="14" t="s">
        <v>139</v>
      </c>
      <c r="P10" s="14" t="str">
        <f>"Utilisez l'onglet AddPro si vous avez besoin de plus d'espace."&amp;CHAR(10)</f>
        <v xml:space="preserve">Utilisez l'onglet AddPro si vous avez besoin de plus d'espace.
</v>
      </c>
    </row>
    <row r="11" spans="1:16" s="6" customFormat="1" x14ac:dyDescent="0.25">
      <c r="A11" s="4"/>
      <c r="B11" s="599"/>
      <c r="C11" s="600"/>
      <c r="D11" s="600"/>
      <c r="E11" s="600"/>
      <c r="F11" s="600"/>
      <c r="G11" s="600"/>
      <c r="H11" s="600"/>
      <c r="I11" s="600"/>
      <c r="J11" s="600"/>
      <c r="K11" s="600"/>
      <c r="L11" s="601"/>
      <c r="M11" s="18"/>
      <c r="N11" s="18"/>
      <c r="O11" s="14"/>
      <c r="P11" s="14"/>
    </row>
    <row r="12" spans="1:16" s="6" customFormat="1" x14ac:dyDescent="0.25">
      <c r="A12" s="4"/>
      <c r="B12" s="599" t="str">
        <f>IF(Intro!$G$21="English",O12,P12)</f>
        <v>For the questions in this tab, note the following:</v>
      </c>
      <c r="C12" s="600"/>
      <c r="D12" s="600"/>
      <c r="E12" s="600"/>
      <c r="F12" s="600"/>
      <c r="G12" s="600"/>
      <c r="H12" s="600"/>
      <c r="I12" s="600"/>
      <c r="J12" s="600"/>
      <c r="K12" s="600"/>
      <c r="L12" s="601"/>
      <c r="M12" s="18"/>
      <c r="N12" s="18"/>
      <c r="O12" s="14" t="s">
        <v>140</v>
      </c>
      <c r="P12" s="14" t="s">
        <v>141</v>
      </c>
    </row>
    <row r="13" spans="1:16" s="6" customFormat="1" ht="25.5" customHeight="1" x14ac:dyDescent="0.25">
      <c r="A13" s="4"/>
      <c r="B13" s="700" t="str">
        <f>IF(Intro!$G$21="English",O13,P13)</f>
        <v>• Report only sales from your firm’s imports. Sales of goods purchased from Canadian producers must be excluded.</v>
      </c>
      <c r="C13" s="701"/>
      <c r="D13" s="701"/>
      <c r="E13" s="701"/>
      <c r="F13" s="701"/>
      <c r="G13" s="701"/>
      <c r="H13" s="701"/>
      <c r="I13" s="701"/>
      <c r="J13" s="701"/>
      <c r="K13" s="701"/>
      <c r="L13" s="702"/>
      <c r="M13" s="18"/>
      <c r="N13" s="18"/>
      <c r="O13" s="14" t="s">
        <v>342</v>
      </c>
      <c r="P13" s="14" t="s">
        <v>251</v>
      </c>
    </row>
    <row r="14" spans="1:16" s="6" customFormat="1" x14ac:dyDescent="0.25">
      <c r="A14" s="4"/>
      <c r="B14" s="599" t="str">
        <f>IF(Intro!$G$21="English",O14,P14)</f>
        <v>• Report all sales to Canadian and foreign associated firms.</v>
      </c>
      <c r="C14" s="600"/>
      <c r="D14" s="600"/>
      <c r="E14" s="600"/>
      <c r="F14" s="600"/>
      <c r="G14" s="600"/>
      <c r="H14" s="600"/>
      <c r="I14" s="600"/>
      <c r="J14" s="600"/>
      <c r="K14" s="600"/>
      <c r="L14" s="601"/>
      <c r="M14" s="18"/>
      <c r="N14" s="18"/>
      <c r="O14" s="14" t="s">
        <v>248</v>
      </c>
      <c r="P14" s="14" t="s">
        <v>252</v>
      </c>
    </row>
    <row r="15" spans="1:16" s="6" customFormat="1" x14ac:dyDescent="0.25">
      <c r="A15" s="4"/>
      <c r="B15" s="599" t="str">
        <f>IF(Intro!$G$21="English",O15,P15)</f>
        <v>• Report all sales as of the date of shipment to the customer or the customer’s warehouse.</v>
      </c>
      <c r="C15" s="600"/>
      <c r="D15" s="600"/>
      <c r="E15" s="600"/>
      <c r="F15" s="600"/>
      <c r="G15" s="600"/>
      <c r="H15" s="600"/>
      <c r="I15" s="600"/>
      <c r="J15" s="600"/>
      <c r="K15" s="600"/>
      <c r="L15" s="601"/>
      <c r="M15" s="18"/>
      <c r="N15" s="18"/>
      <c r="O15" s="14" t="s">
        <v>249</v>
      </c>
      <c r="P15" s="14" t="s">
        <v>253</v>
      </c>
    </row>
    <row r="16" spans="1:16" s="6" customFormat="1" x14ac:dyDescent="0.25">
      <c r="A16" s="4"/>
      <c r="B16" s="602" t="str">
        <f>IF(Intro!$G$21="English",O16,P16)</f>
        <v>• Report all values in Canadian dollars.</v>
      </c>
      <c r="C16" s="603"/>
      <c r="D16" s="603"/>
      <c r="E16" s="603"/>
      <c r="F16" s="603"/>
      <c r="G16" s="603"/>
      <c r="H16" s="603"/>
      <c r="I16" s="603"/>
      <c r="J16" s="603"/>
      <c r="K16" s="603"/>
      <c r="L16" s="604"/>
      <c r="M16" s="18"/>
      <c r="N16" s="18"/>
      <c r="O16" s="14" t="s">
        <v>250</v>
      </c>
      <c r="P16" s="14" t="s">
        <v>254</v>
      </c>
    </row>
    <row r="17" spans="1:17" s="6" customFormat="1" x14ac:dyDescent="0.25">
      <c r="A17" s="4"/>
      <c r="B17" s="13"/>
      <c r="C17" s="13"/>
      <c r="D17" s="13"/>
      <c r="E17" s="3"/>
      <c r="F17" s="3"/>
      <c r="G17" s="3"/>
      <c r="H17" s="3"/>
      <c r="I17" s="3"/>
      <c r="J17" s="3"/>
      <c r="K17" s="3"/>
      <c r="L17" s="3"/>
      <c r="O17" s="14"/>
      <c r="P17" s="14"/>
    </row>
    <row r="18" spans="1:17" x14ac:dyDescent="0.25">
      <c r="B18" s="431" t="str">
        <f>UPPER(IF(Intro!$G$21="English",O18,P18))</f>
        <v>SALES</v>
      </c>
      <c r="C18" s="432"/>
      <c r="D18" s="432"/>
      <c r="E18" s="432"/>
      <c r="F18" s="432"/>
      <c r="G18" s="432"/>
      <c r="H18" s="432"/>
      <c r="I18" s="432"/>
      <c r="J18" s="432"/>
      <c r="K18" s="432"/>
      <c r="L18" s="433"/>
      <c r="M18" s="9"/>
      <c r="O18" s="9" t="s">
        <v>124</v>
      </c>
      <c r="P18" s="9" t="s">
        <v>125</v>
      </c>
    </row>
    <row r="19" spans="1:17" x14ac:dyDescent="0.25">
      <c r="B19" s="566" t="s">
        <v>12</v>
      </c>
      <c r="C19" s="567"/>
      <c r="D19" s="567"/>
      <c r="E19" s="567"/>
      <c r="F19" s="567"/>
      <c r="G19" s="567"/>
      <c r="H19" s="567"/>
      <c r="I19" s="567"/>
      <c r="J19" s="567"/>
      <c r="K19" s="567"/>
      <c r="L19" s="568"/>
      <c r="M19" s="9"/>
    </row>
    <row r="20" spans="1:17" x14ac:dyDescent="0.25">
      <c r="B20" s="69"/>
      <c r="C20" s="38"/>
      <c r="D20" s="38"/>
      <c r="E20" s="38"/>
      <c r="F20" s="38"/>
      <c r="G20" s="38"/>
      <c r="H20" s="38"/>
      <c r="I20" s="38"/>
      <c r="J20" s="38"/>
      <c r="K20" s="38"/>
      <c r="L20" s="54"/>
      <c r="M20" s="9"/>
    </row>
    <row r="21" spans="1:17" x14ac:dyDescent="0.25">
      <c r="B21" s="457" t="str">
        <f>IF(Intro!$G$21="English",O21,P21)</f>
        <v>Describe the method used to value your firm's sales to Canadian or foreign associated firms.</v>
      </c>
      <c r="C21" s="458"/>
      <c r="D21" s="458"/>
      <c r="E21" s="458"/>
      <c r="F21" s="458"/>
      <c r="G21" s="458"/>
      <c r="H21" s="458"/>
      <c r="I21" s="458"/>
      <c r="J21" s="458"/>
      <c r="K21" s="458"/>
      <c r="L21" s="459"/>
      <c r="M21" s="9"/>
      <c r="O21" s="9" t="s">
        <v>84</v>
      </c>
      <c r="P21" s="27" t="s">
        <v>85</v>
      </c>
    </row>
    <row r="22" spans="1:17" x14ac:dyDescent="0.25">
      <c r="B22" s="457" t="str">
        <f>IF(Intro!$G$21="English",O22,P22)</f>
        <v>Note - Only complete this question if your firm sold the goods between January 1, 2023, and March 31, 2026.</v>
      </c>
      <c r="C22" s="458"/>
      <c r="D22" s="458"/>
      <c r="E22" s="458"/>
      <c r="F22" s="458"/>
      <c r="G22" s="458"/>
      <c r="H22" s="458"/>
      <c r="I22" s="458"/>
      <c r="J22" s="458"/>
      <c r="K22" s="458"/>
      <c r="L22" s="459"/>
      <c r="M22" s="9"/>
      <c r="O22" s="17" t="str">
        <f>"Note - Only complete this question if your firm sold the goods between January 1, "&amp;Variables!B6&amp;", and "&amp;Variables!B7&amp;", "&amp;Variables!B8&amp;"."</f>
        <v>Note - Only complete this question if your firm sold the goods between January 1, 2023, and March 31, 2026.</v>
      </c>
      <c r="P22" s="9" t="str">
        <f>"Note - Ne répondez à cette question que si votre entreprise a vendu les marchandises du 1er janvier "&amp;Variables!C6&amp;" au "&amp;Variables!C7&amp;" "&amp;Variables!C8&amp;"."</f>
        <v>Note - Ne répondez à cette question que si votre entreprise a vendu les marchandises du 1er janvier 2023 au 31 mars 2026.</v>
      </c>
    </row>
    <row r="23" spans="1:17" x14ac:dyDescent="0.25">
      <c r="B23" s="69"/>
      <c r="C23" s="38"/>
      <c r="D23" s="38"/>
      <c r="E23" s="38"/>
      <c r="F23" s="38"/>
      <c r="G23" s="38"/>
      <c r="H23" s="38"/>
      <c r="I23" s="38"/>
      <c r="J23" s="38"/>
      <c r="K23" s="38"/>
      <c r="L23" s="54"/>
      <c r="M23" s="9"/>
    </row>
    <row r="24" spans="1:17" s="10" customFormat="1" x14ac:dyDescent="0.25">
      <c r="A24" s="7"/>
      <c r="B24" s="571"/>
      <c r="C24" s="572"/>
      <c r="D24" s="572"/>
      <c r="E24" s="572"/>
      <c r="F24" s="572"/>
      <c r="G24" s="572"/>
      <c r="H24" s="572"/>
      <c r="I24" s="572"/>
      <c r="J24" s="572"/>
      <c r="K24" s="572"/>
      <c r="L24" s="573"/>
      <c r="M24" s="36"/>
      <c r="Q24" s="9"/>
    </row>
    <row r="25" spans="1:17" s="10" customFormat="1" x14ac:dyDescent="0.25">
      <c r="A25" s="7"/>
      <c r="B25" s="571"/>
      <c r="C25" s="572"/>
      <c r="D25" s="572"/>
      <c r="E25" s="572"/>
      <c r="F25" s="572"/>
      <c r="G25" s="572"/>
      <c r="H25" s="572"/>
      <c r="I25" s="572"/>
      <c r="J25" s="572"/>
      <c r="K25" s="572"/>
      <c r="L25" s="573"/>
      <c r="M25" s="36"/>
      <c r="Q25" s="9"/>
    </row>
    <row r="26" spans="1:17" s="10" customFormat="1" x14ac:dyDescent="0.25">
      <c r="A26" s="7"/>
      <c r="B26" s="571"/>
      <c r="C26" s="572"/>
      <c r="D26" s="572"/>
      <c r="E26" s="572"/>
      <c r="F26" s="572"/>
      <c r="G26" s="572"/>
      <c r="H26" s="572"/>
      <c r="I26" s="572"/>
      <c r="J26" s="572"/>
      <c r="K26" s="572"/>
      <c r="L26" s="573"/>
      <c r="M26" s="36"/>
      <c r="Q26" s="9"/>
    </row>
    <row r="27" spans="1:17" s="10" customFormat="1" x14ac:dyDescent="0.25">
      <c r="A27" s="7"/>
      <c r="B27" s="571"/>
      <c r="C27" s="572"/>
      <c r="D27" s="572"/>
      <c r="E27" s="572"/>
      <c r="F27" s="572"/>
      <c r="G27" s="572"/>
      <c r="H27" s="572"/>
      <c r="I27" s="572"/>
      <c r="J27" s="572"/>
      <c r="K27" s="572"/>
      <c r="L27" s="573"/>
      <c r="M27" s="36"/>
      <c r="Q27" s="9"/>
    </row>
    <row r="28" spans="1:17" s="10" customFormat="1" x14ac:dyDescent="0.25">
      <c r="A28" s="7"/>
      <c r="B28" s="571"/>
      <c r="C28" s="572"/>
      <c r="D28" s="572"/>
      <c r="E28" s="572"/>
      <c r="F28" s="572"/>
      <c r="G28" s="572"/>
      <c r="H28" s="572"/>
      <c r="I28" s="572"/>
      <c r="J28" s="572"/>
      <c r="K28" s="572"/>
      <c r="L28" s="573"/>
      <c r="M28" s="36"/>
      <c r="Q28" s="9"/>
    </row>
    <row r="29" spans="1:17" s="10" customFormat="1" x14ac:dyDescent="0.25">
      <c r="A29" s="7"/>
      <c r="B29" s="571"/>
      <c r="C29" s="572"/>
      <c r="D29" s="572"/>
      <c r="E29" s="572"/>
      <c r="F29" s="572"/>
      <c r="G29" s="572"/>
      <c r="H29" s="572"/>
      <c r="I29" s="572"/>
      <c r="J29" s="572"/>
      <c r="K29" s="572"/>
      <c r="L29" s="573"/>
      <c r="M29" s="36"/>
      <c r="Q29" s="9"/>
    </row>
    <row r="30" spans="1:17" s="10" customFormat="1" x14ac:dyDescent="0.25">
      <c r="A30" s="7"/>
      <c r="B30" s="571"/>
      <c r="C30" s="572"/>
      <c r="D30" s="572"/>
      <c r="E30" s="572"/>
      <c r="F30" s="572"/>
      <c r="G30" s="572"/>
      <c r="H30" s="572"/>
      <c r="I30" s="572"/>
      <c r="J30" s="572"/>
      <c r="K30" s="572"/>
      <c r="L30" s="573"/>
      <c r="M30" s="36"/>
      <c r="Q30" s="9"/>
    </row>
    <row r="31" spans="1:17" s="10" customFormat="1" x14ac:dyDescent="0.25">
      <c r="A31" s="7"/>
      <c r="B31" s="571"/>
      <c r="C31" s="572"/>
      <c r="D31" s="572"/>
      <c r="E31" s="572"/>
      <c r="F31" s="572"/>
      <c r="G31" s="572"/>
      <c r="H31" s="572"/>
      <c r="I31" s="572"/>
      <c r="J31" s="572"/>
      <c r="K31" s="572"/>
      <c r="L31" s="573"/>
      <c r="M31" s="36"/>
      <c r="Q31" s="9"/>
    </row>
    <row r="32" spans="1:17" x14ac:dyDescent="0.25">
      <c r="B32" s="67"/>
      <c r="C32" s="64"/>
      <c r="D32" s="64"/>
      <c r="E32" s="64"/>
      <c r="F32" s="64"/>
      <c r="G32" s="64"/>
      <c r="H32" s="64"/>
      <c r="I32" s="64"/>
      <c r="J32" s="64"/>
      <c r="K32" s="64"/>
      <c r="L32" s="65"/>
      <c r="M32" s="9"/>
    </row>
    <row r="33" spans="1:19" s="10" customFormat="1" x14ac:dyDescent="0.25">
      <c r="A33" s="7"/>
      <c r="B33" s="558" t="s">
        <v>15</v>
      </c>
      <c r="C33" s="559"/>
      <c r="D33" s="559"/>
      <c r="E33" s="559"/>
      <c r="F33" s="559"/>
      <c r="G33" s="559"/>
      <c r="H33" s="559"/>
      <c r="I33" s="559"/>
      <c r="J33" s="559"/>
      <c r="K33" s="559"/>
      <c r="L33" s="560"/>
      <c r="M33" s="68"/>
    </row>
    <row r="34" spans="1:19" x14ac:dyDescent="0.25">
      <c r="B34" s="69"/>
      <c r="C34" s="38"/>
      <c r="D34" s="38"/>
      <c r="E34" s="38"/>
      <c r="F34" s="38"/>
      <c r="G34" s="38"/>
      <c r="H34" s="38"/>
      <c r="I34" s="38"/>
      <c r="J34" s="38"/>
      <c r="K34" s="38"/>
      <c r="L34" s="54"/>
      <c r="M34" s="9"/>
    </row>
    <row r="35" spans="1:19" ht="14.1" customHeight="1" x14ac:dyDescent="0.25">
      <c r="B35" s="457" t="str">
        <f>IF(Intro!$G$21="English",O35,P35)</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35" s="458"/>
      <c r="D35" s="458"/>
      <c r="E35" s="458"/>
      <c r="F35" s="458"/>
      <c r="G35" s="458"/>
      <c r="H35" s="458"/>
      <c r="I35" s="458"/>
      <c r="J35" s="458"/>
      <c r="K35" s="458"/>
      <c r="L35" s="459"/>
      <c r="M35" s="9"/>
      <c r="O35" s="9"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35" s="9"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5" s="36"/>
      <c r="R35" s="36"/>
      <c r="S35" s="36"/>
    </row>
    <row r="36" spans="1:19" x14ac:dyDescent="0.25">
      <c r="B36" s="457"/>
      <c r="C36" s="458"/>
      <c r="D36" s="458"/>
      <c r="E36" s="458"/>
      <c r="F36" s="458"/>
      <c r="G36" s="458"/>
      <c r="H36" s="458"/>
      <c r="I36" s="458"/>
      <c r="J36" s="458"/>
      <c r="K36" s="458"/>
      <c r="L36" s="459"/>
      <c r="M36" s="9"/>
      <c r="Q36" s="36"/>
      <c r="R36" s="36"/>
      <c r="S36" s="36"/>
    </row>
    <row r="37" spans="1:19" ht="16.5" customHeight="1" x14ac:dyDescent="0.25">
      <c r="B37" s="457"/>
      <c r="C37" s="458"/>
      <c r="D37" s="458"/>
      <c r="E37" s="458"/>
      <c r="F37" s="458"/>
      <c r="G37" s="458"/>
      <c r="H37" s="458"/>
      <c r="I37" s="458"/>
      <c r="J37" s="458"/>
      <c r="K37" s="458"/>
      <c r="L37" s="459"/>
      <c r="M37" s="9"/>
      <c r="Q37" s="36"/>
      <c r="R37" s="36"/>
      <c r="S37" s="36"/>
    </row>
    <row r="38" spans="1:19" x14ac:dyDescent="0.25">
      <c r="B38" s="457" t="str">
        <f>B22</f>
        <v>Note - Only complete this question if your firm sold the goods between January 1, 2023, and March 31, 2026.</v>
      </c>
      <c r="C38" s="458"/>
      <c r="D38" s="458"/>
      <c r="E38" s="458"/>
      <c r="F38" s="458"/>
      <c r="G38" s="458"/>
      <c r="H38" s="458"/>
      <c r="I38" s="458"/>
      <c r="J38" s="458"/>
      <c r="K38" s="458"/>
      <c r="L38" s="459"/>
      <c r="M38" s="9"/>
      <c r="O38" s="17"/>
    </row>
    <row r="39" spans="1:19" x14ac:dyDescent="0.25">
      <c r="B39" s="69"/>
      <c r="C39" s="38"/>
      <c r="D39" s="38"/>
      <c r="E39" s="38"/>
      <c r="F39" s="38"/>
      <c r="G39" s="38"/>
      <c r="H39" s="38"/>
      <c r="I39" s="38"/>
      <c r="J39" s="38"/>
      <c r="K39" s="38"/>
      <c r="L39" s="54"/>
      <c r="M39" s="9"/>
    </row>
    <row r="40" spans="1:19" s="10" customFormat="1" x14ac:dyDescent="0.25">
      <c r="A40" s="7"/>
      <c r="B40" s="571"/>
      <c r="C40" s="572"/>
      <c r="D40" s="572"/>
      <c r="E40" s="572"/>
      <c r="F40" s="572"/>
      <c r="G40" s="572"/>
      <c r="H40" s="572"/>
      <c r="I40" s="572"/>
      <c r="J40" s="572"/>
      <c r="K40" s="572"/>
      <c r="L40" s="573"/>
      <c r="M40" s="36"/>
      <c r="Q40" s="9"/>
    </row>
    <row r="41" spans="1:19" s="10" customFormat="1" x14ac:dyDescent="0.25">
      <c r="A41" s="7"/>
      <c r="B41" s="571"/>
      <c r="C41" s="572"/>
      <c r="D41" s="572"/>
      <c r="E41" s="572"/>
      <c r="F41" s="572"/>
      <c r="G41" s="572"/>
      <c r="H41" s="572"/>
      <c r="I41" s="572"/>
      <c r="J41" s="572"/>
      <c r="K41" s="572"/>
      <c r="L41" s="573"/>
      <c r="M41" s="36"/>
      <c r="Q41" s="9"/>
    </row>
    <row r="42" spans="1:19" s="10" customFormat="1" x14ac:dyDescent="0.25">
      <c r="A42" s="7"/>
      <c r="B42" s="571"/>
      <c r="C42" s="572"/>
      <c r="D42" s="572"/>
      <c r="E42" s="572"/>
      <c r="F42" s="572"/>
      <c r="G42" s="572"/>
      <c r="H42" s="572"/>
      <c r="I42" s="572"/>
      <c r="J42" s="572"/>
      <c r="K42" s="572"/>
      <c r="L42" s="573"/>
      <c r="M42" s="36"/>
      <c r="Q42" s="9"/>
    </row>
    <row r="43" spans="1:19" s="10" customFormat="1" x14ac:dyDescent="0.25">
      <c r="A43" s="7"/>
      <c r="B43" s="571"/>
      <c r="C43" s="572"/>
      <c r="D43" s="572"/>
      <c r="E43" s="572"/>
      <c r="F43" s="572"/>
      <c r="G43" s="572"/>
      <c r="H43" s="572"/>
      <c r="I43" s="572"/>
      <c r="J43" s="572"/>
      <c r="K43" s="572"/>
      <c r="L43" s="573"/>
      <c r="M43" s="36"/>
      <c r="Q43" s="9"/>
    </row>
    <row r="44" spans="1:19" s="10" customFormat="1" x14ac:dyDescent="0.25">
      <c r="A44" s="7"/>
      <c r="B44" s="571"/>
      <c r="C44" s="572"/>
      <c r="D44" s="572"/>
      <c r="E44" s="572"/>
      <c r="F44" s="572"/>
      <c r="G44" s="572"/>
      <c r="H44" s="572"/>
      <c r="I44" s="572"/>
      <c r="J44" s="572"/>
      <c r="K44" s="572"/>
      <c r="L44" s="573"/>
      <c r="M44" s="36"/>
      <c r="Q44" s="9"/>
    </row>
    <row r="45" spans="1:19" s="10" customFormat="1" x14ac:dyDescent="0.25">
      <c r="A45" s="7"/>
      <c r="B45" s="571"/>
      <c r="C45" s="572"/>
      <c r="D45" s="572"/>
      <c r="E45" s="572"/>
      <c r="F45" s="572"/>
      <c r="G45" s="572"/>
      <c r="H45" s="572"/>
      <c r="I45" s="572"/>
      <c r="J45" s="572"/>
      <c r="K45" s="572"/>
      <c r="L45" s="573"/>
      <c r="M45" s="36"/>
      <c r="Q45" s="9"/>
    </row>
    <row r="46" spans="1:19" s="10" customFormat="1" x14ac:dyDescent="0.25">
      <c r="A46" s="7"/>
      <c r="B46" s="571"/>
      <c r="C46" s="572"/>
      <c r="D46" s="572"/>
      <c r="E46" s="572"/>
      <c r="F46" s="572"/>
      <c r="G46" s="572"/>
      <c r="H46" s="572"/>
      <c r="I46" s="572"/>
      <c r="J46" s="572"/>
      <c r="K46" s="572"/>
      <c r="L46" s="573"/>
      <c r="M46" s="36"/>
      <c r="Q46" s="9"/>
    </row>
    <row r="47" spans="1:19" s="10" customFormat="1" x14ac:dyDescent="0.25">
      <c r="A47" s="7"/>
      <c r="B47" s="571"/>
      <c r="C47" s="572"/>
      <c r="D47" s="572"/>
      <c r="E47" s="572"/>
      <c r="F47" s="572"/>
      <c r="G47" s="572"/>
      <c r="H47" s="572"/>
      <c r="I47" s="572"/>
      <c r="J47" s="572"/>
      <c r="K47" s="572"/>
      <c r="L47" s="573"/>
      <c r="M47" s="36"/>
      <c r="Q47" s="9"/>
    </row>
    <row r="48" spans="1:19" x14ac:dyDescent="0.25">
      <c r="B48" s="67"/>
      <c r="C48" s="64"/>
      <c r="D48" s="64"/>
      <c r="E48" s="64"/>
      <c r="F48" s="64"/>
      <c r="G48" s="64"/>
      <c r="H48" s="64"/>
      <c r="I48" s="64"/>
      <c r="J48" s="64"/>
      <c r="K48" s="64"/>
      <c r="L48" s="65"/>
      <c r="M48" s="9"/>
    </row>
    <row r="49" spans="1:17" s="10" customFormat="1" x14ac:dyDescent="0.25">
      <c r="A49" s="7"/>
      <c r="B49" s="558" t="s">
        <v>16</v>
      </c>
      <c r="C49" s="559"/>
      <c r="D49" s="559"/>
      <c r="E49" s="559"/>
      <c r="F49" s="559"/>
      <c r="G49" s="559"/>
      <c r="H49" s="559"/>
      <c r="I49" s="559"/>
      <c r="J49" s="559"/>
      <c r="K49" s="559"/>
      <c r="L49" s="560"/>
      <c r="M49" s="68"/>
    </row>
    <row r="50" spans="1:17" x14ac:dyDescent="0.25">
      <c r="B50" s="69"/>
      <c r="C50" s="38"/>
      <c r="D50" s="38"/>
      <c r="E50" s="38"/>
      <c r="F50" s="38"/>
      <c r="G50" s="38"/>
      <c r="H50" s="38"/>
      <c r="I50" s="38"/>
      <c r="J50" s="38"/>
      <c r="K50" s="38"/>
      <c r="L50" s="54"/>
      <c r="M50" s="9"/>
    </row>
    <row r="51" spans="1:17" x14ac:dyDescent="0.25">
      <c r="B51" s="561" t="str">
        <f>IF(Intro!$G$21="English",O51,P51)</f>
        <v>Provide the average percentage of net delivered selling values that is represented by delivery costs.</v>
      </c>
      <c r="C51" s="562"/>
      <c r="D51" s="562"/>
      <c r="E51" s="562"/>
      <c r="F51" s="562"/>
      <c r="G51" s="562"/>
      <c r="H51" s="562"/>
      <c r="I51" s="562"/>
      <c r="J51" s="562"/>
      <c r="K51" s="562"/>
      <c r="L51" s="563"/>
      <c r="M51" s="9"/>
      <c r="O51" s="17" t="s">
        <v>490</v>
      </c>
      <c r="P51" s="9" t="s">
        <v>491</v>
      </c>
    </row>
    <row r="52" spans="1:17" x14ac:dyDescent="0.25">
      <c r="B52" s="457" t="str">
        <f>B22</f>
        <v>Note - Only complete this question if your firm sold the goods between January 1, 2023, and March 31, 2026.</v>
      </c>
      <c r="C52" s="458"/>
      <c r="D52" s="458"/>
      <c r="E52" s="458"/>
      <c r="F52" s="458"/>
      <c r="G52" s="458"/>
      <c r="H52" s="458"/>
      <c r="I52" s="458"/>
      <c r="J52" s="458"/>
      <c r="K52" s="458"/>
      <c r="L52" s="459"/>
      <c r="M52" s="9"/>
      <c r="O52" s="17"/>
    </row>
    <row r="53" spans="1:17" x14ac:dyDescent="0.25">
      <c r="B53" s="69"/>
      <c r="C53" s="38"/>
      <c r="D53" s="38"/>
      <c r="E53" s="38"/>
      <c r="F53" s="38"/>
      <c r="G53" s="38"/>
      <c r="H53" s="38"/>
      <c r="I53" s="38"/>
      <c r="J53" s="38"/>
      <c r="K53" s="38"/>
      <c r="L53" s="54"/>
      <c r="M53" s="9"/>
    </row>
    <row r="54" spans="1:17" x14ac:dyDescent="0.25">
      <c r="B54" s="57"/>
      <c r="C54" s="58"/>
      <c r="D54" s="33"/>
      <c r="E54" s="693">
        <f>Variables!$B$6</f>
        <v>2023</v>
      </c>
      <c r="F54" s="693">
        <f>E54+1</f>
        <v>2024</v>
      </c>
      <c r="G54" s="693">
        <f>F54+1</f>
        <v>2025</v>
      </c>
      <c r="H54" s="693" t="str">
        <f>IF(Intro!$G$21="English",Variables!B9,Variables!C9)</f>
        <v>Jan-Mar 2025</v>
      </c>
      <c r="I54" s="693" t="str">
        <f>IF(Intro!$G$21="English",Variables!B10,Variables!C10)</f>
        <v>Jan-Mar 2026</v>
      </c>
      <c r="J54" s="36"/>
      <c r="K54" s="36"/>
      <c r="L54" s="66"/>
      <c r="M54" s="9"/>
    </row>
    <row r="55" spans="1:17" x14ac:dyDescent="0.25">
      <c r="B55" s="57"/>
      <c r="C55" s="58"/>
      <c r="D55" s="33"/>
      <c r="E55" s="694"/>
      <c r="F55" s="694"/>
      <c r="G55" s="694"/>
      <c r="H55" s="694"/>
      <c r="I55" s="694"/>
      <c r="J55" s="36"/>
      <c r="K55" s="36"/>
      <c r="L55" s="66"/>
      <c r="M55" s="9"/>
    </row>
    <row r="56" spans="1:17" x14ac:dyDescent="0.25">
      <c r="B56" s="698" t="str">
        <f>IF(Intro!$G$21="English",O56,P56)</f>
        <v>Delivery Cost (%)</v>
      </c>
      <c r="C56" s="699"/>
      <c r="D56" s="103" t="s">
        <v>121</v>
      </c>
      <c r="E56" s="191"/>
      <c r="F56" s="191"/>
      <c r="G56" s="191"/>
      <c r="H56" s="191"/>
      <c r="I56" s="191"/>
      <c r="J56" s="36"/>
      <c r="K56" s="36"/>
      <c r="L56" s="66"/>
      <c r="M56" s="9"/>
      <c r="O56" s="9" t="s">
        <v>492</v>
      </c>
      <c r="P56" s="9" t="s">
        <v>493</v>
      </c>
    </row>
    <row r="57" spans="1:17" x14ac:dyDescent="0.25">
      <c r="B57" s="69"/>
      <c r="C57" s="38"/>
      <c r="D57" s="38"/>
      <c r="E57" s="38"/>
      <c r="F57" s="38"/>
      <c r="G57" s="38"/>
      <c r="H57" s="38"/>
      <c r="I57" s="38"/>
      <c r="J57" s="38"/>
      <c r="K57" s="38"/>
      <c r="L57" s="54"/>
      <c r="M57" s="9"/>
    </row>
    <row r="58" spans="1:17" x14ac:dyDescent="0.25">
      <c r="B58" s="561" t="str">
        <f>IF(Intro!$G$21="English",O58,P58)</f>
        <v>If the percentages changed between periods, please provide the reason.</v>
      </c>
      <c r="C58" s="562"/>
      <c r="D58" s="562"/>
      <c r="E58" s="562"/>
      <c r="F58" s="562"/>
      <c r="G58" s="562"/>
      <c r="H58" s="562"/>
      <c r="I58" s="562"/>
      <c r="J58" s="562"/>
      <c r="K58" s="562"/>
      <c r="L58" s="563"/>
      <c r="M58" s="9"/>
      <c r="O58" s="9" t="s">
        <v>494</v>
      </c>
      <c r="P58" s="9" t="s">
        <v>495</v>
      </c>
    </row>
    <row r="59" spans="1:17" x14ac:dyDescent="0.25">
      <c r="B59" s="69"/>
      <c r="C59" s="38"/>
      <c r="D59" s="38"/>
      <c r="E59" s="38"/>
      <c r="F59" s="38"/>
      <c r="G59" s="38"/>
      <c r="H59" s="38"/>
      <c r="I59" s="38"/>
      <c r="J59" s="38"/>
      <c r="K59" s="38"/>
      <c r="L59" s="54"/>
      <c r="M59" s="9"/>
    </row>
    <row r="60" spans="1:17" s="10" customFormat="1" x14ac:dyDescent="0.25">
      <c r="A60" s="7"/>
      <c r="B60" s="571"/>
      <c r="C60" s="572"/>
      <c r="D60" s="572"/>
      <c r="E60" s="572"/>
      <c r="F60" s="572"/>
      <c r="G60" s="572"/>
      <c r="H60" s="572"/>
      <c r="I60" s="572"/>
      <c r="J60" s="572"/>
      <c r="K60" s="572"/>
      <c r="L60" s="573"/>
      <c r="M60" s="36"/>
      <c r="Q60" s="9"/>
    </row>
    <row r="61" spans="1:17" s="10" customFormat="1" x14ac:dyDescent="0.25">
      <c r="A61" s="7"/>
      <c r="B61" s="571"/>
      <c r="C61" s="572"/>
      <c r="D61" s="572"/>
      <c r="E61" s="572"/>
      <c r="F61" s="572"/>
      <c r="G61" s="572"/>
      <c r="H61" s="572"/>
      <c r="I61" s="572"/>
      <c r="J61" s="572"/>
      <c r="K61" s="572"/>
      <c r="L61" s="573"/>
      <c r="M61" s="36"/>
      <c r="Q61" s="9"/>
    </row>
    <row r="62" spans="1:17" s="10" customFormat="1" x14ac:dyDescent="0.25">
      <c r="A62" s="7"/>
      <c r="B62" s="571"/>
      <c r="C62" s="572"/>
      <c r="D62" s="572"/>
      <c r="E62" s="572"/>
      <c r="F62" s="572"/>
      <c r="G62" s="572"/>
      <c r="H62" s="572"/>
      <c r="I62" s="572"/>
      <c r="J62" s="572"/>
      <c r="K62" s="572"/>
      <c r="L62" s="573"/>
      <c r="M62" s="36"/>
      <c r="Q62" s="9"/>
    </row>
    <row r="63" spans="1:17" s="10" customFormat="1" x14ac:dyDescent="0.25">
      <c r="A63" s="7"/>
      <c r="B63" s="571"/>
      <c r="C63" s="572"/>
      <c r="D63" s="572"/>
      <c r="E63" s="572"/>
      <c r="F63" s="572"/>
      <c r="G63" s="572"/>
      <c r="H63" s="572"/>
      <c r="I63" s="572"/>
      <c r="J63" s="572"/>
      <c r="K63" s="572"/>
      <c r="L63" s="573"/>
      <c r="M63" s="36"/>
      <c r="Q63" s="9"/>
    </row>
    <row r="64" spans="1:17" s="10" customFormat="1" x14ac:dyDescent="0.25">
      <c r="A64" s="7"/>
      <c r="B64" s="571"/>
      <c r="C64" s="572"/>
      <c r="D64" s="572"/>
      <c r="E64" s="572"/>
      <c r="F64" s="572"/>
      <c r="G64" s="572"/>
      <c r="H64" s="572"/>
      <c r="I64" s="572"/>
      <c r="J64" s="572"/>
      <c r="K64" s="572"/>
      <c r="L64" s="573"/>
      <c r="M64" s="36"/>
      <c r="Q64" s="9"/>
    </row>
    <row r="65" spans="1:19" s="10" customFormat="1" x14ac:dyDescent="0.25">
      <c r="A65" s="7"/>
      <c r="B65" s="571"/>
      <c r="C65" s="572"/>
      <c r="D65" s="572"/>
      <c r="E65" s="572"/>
      <c r="F65" s="572"/>
      <c r="G65" s="572"/>
      <c r="H65" s="572"/>
      <c r="I65" s="572"/>
      <c r="J65" s="572"/>
      <c r="K65" s="572"/>
      <c r="L65" s="573"/>
      <c r="M65" s="36"/>
      <c r="Q65" s="9"/>
    </row>
    <row r="66" spans="1:19" s="10" customFormat="1" x14ac:dyDescent="0.25">
      <c r="A66" s="7"/>
      <c r="B66" s="571"/>
      <c r="C66" s="572"/>
      <c r="D66" s="572"/>
      <c r="E66" s="572"/>
      <c r="F66" s="572"/>
      <c r="G66" s="572"/>
      <c r="H66" s="572"/>
      <c r="I66" s="572"/>
      <c r="J66" s="572"/>
      <c r="K66" s="572"/>
      <c r="L66" s="573"/>
      <c r="M66" s="36"/>
      <c r="Q66" s="9"/>
    </row>
    <row r="67" spans="1:19" s="10" customFormat="1" x14ac:dyDescent="0.25">
      <c r="A67" s="7"/>
      <c r="B67" s="571"/>
      <c r="C67" s="572"/>
      <c r="D67" s="572"/>
      <c r="E67" s="572"/>
      <c r="F67" s="572"/>
      <c r="G67" s="572"/>
      <c r="H67" s="572"/>
      <c r="I67" s="572"/>
      <c r="J67" s="572"/>
      <c r="K67" s="572"/>
      <c r="L67" s="573"/>
      <c r="M67" s="36"/>
      <c r="Q67" s="9"/>
    </row>
    <row r="68" spans="1:19" x14ac:dyDescent="0.25">
      <c r="B68" s="67"/>
      <c r="C68" s="64"/>
      <c r="D68" s="64"/>
      <c r="E68" s="64"/>
      <c r="F68" s="64"/>
      <c r="G68" s="64"/>
      <c r="H68" s="64"/>
      <c r="I68" s="64"/>
      <c r="J68" s="64"/>
      <c r="K68" s="64"/>
      <c r="L68" s="65"/>
      <c r="M68" s="9"/>
    </row>
    <row r="69" spans="1:19" s="10" customFormat="1" x14ac:dyDescent="0.25">
      <c r="A69" s="7"/>
      <c r="B69" s="558" t="s">
        <v>17</v>
      </c>
      <c r="C69" s="559"/>
      <c r="D69" s="559"/>
      <c r="E69" s="559"/>
      <c r="F69" s="559"/>
      <c r="G69" s="559"/>
      <c r="H69" s="559"/>
      <c r="I69" s="559"/>
      <c r="J69" s="559"/>
      <c r="K69" s="559"/>
      <c r="L69" s="560"/>
      <c r="M69" s="68"/>
    </row>
    <row r="70" spans="1:19" x14ac:dyDescent="0.25">
      <c r="B70" s="69"/>
      <c r="C70" s="38"/>
      <c r="D70" s="38"/>
      <c r="E70" s="38"/>
      <c r="F70" s="38"/>
      <c r="G70" s="38"/>
      <c r="H70" s="38"/>
      <c r="I70" s="38"/>
      <c r="J70" s="38"/>
      <c r="K70" s="38"/>
      <c r="L70" s="54"/>
      <c r="M70" s="9"/>
    </row>
    <row r="71" spans="1:19" ht="14.1" customHeight="1" x14ac:dyDescent="0.25">
      <c r="B71" s="428" t="str">
        <f>IF(Intro!$G$21="English",O71,P71)</f>
        <v>Describe the differences between the commercial and structural quality of the goods on both a price and cost basis. If available, please also provide the price lists to demonstrate these differences.</v>
      </c>
      <c r="C71" s="429"/>
      <c r="D71" s="429"/>
      <c r="E71" s="429"/>
      <c r="F71" s="429"/>
      <c r="G71" s="429"/>
      <c r="H71" s="429"/>
      <c r="I71" s="429"/>
      <c r="J71" s="429"/>
      <c r="K71" s="429"/>
      <c r="L71" s="430"/>
      <c r="M71" s="9"/>
      <c r="O71" s="9" t="s">
        <v>267</v>
      </c>
      <c r="P71" s="9" t="s">
        <v>268</v>
      </c>
      <c r="Q71" s="36"/>
      <c r="R71" s="36"/>
      <c r="S71" s="36"/>
    </row>
    <row r="72" spans="1:19" x14ac:dyDescent="0.25">
      <c r="B72" s="428"/>
      <c r="C72" s="429"/>
      <c r="D72" s="429"/>
      <c r="E72" s="429"/>
      <c r="F72" s="429"/>
      <c r="G72" s="429"/>
      <c r="H72" s="429"/>
      <c r="I72" s="429"/>
      <c r="J72" s="429"/>
      <c r="K72" s="429"/>
      <c r="L72" s="430"/>
      <c r="M72" s="9"/>
      <c r="Q72" s="36"/>
      <c r="R72" s="36"/>
      <c r="S72" s="36"/>
    </row>
    <row r="73" spans="1:19" x14ac:dyDescent="0.25">
      <c r="B73" s="69"/>
      <c r="C73" s="38"/>
      <c r="D73" s="38"/>
      <c r="E73" s="38"/>
      <c r="F73" s="38"/>
      <c r="G73" s="38"/>
      <c r="H73" s="38"/>
      <c r="I73" s="38"/>
      <c r="J73" s="38"/>
      <c r="K73" s="38"/>
      <c r="L73" s="54"/>
      <c r="M73" s="9"/>
    </row>
    <row r="74" spans="1:19" s="10" customFormat="1" x14ac:dyDescent="0.25">
      <c r="A74" s="7"/>
      <c r="B74" s="571"/>
      <c r="C74" s="572"/>
      <c r="D74" s="572"/>
      <c r="E74" s="572"/>
      <c r="F74" s="572"/>
      <c r="G74" s="572"/>
      <c r="H74" s="572"/>
      <c r="I74" s="572"/>
      <c r="J74" s="572"/>
      <c r="K74" s="572"/>
      <c r="L74" s="573"/>
      <c r="M74" s="36"/>
      <c r="Q74" s="9"/>
    </row>
    <row r="75" spans="1:19" s="10" customFormat="1" x14ac:dyDescent="0.25">
      <c r="A75" s="7"/>
      <c r="B75" s="571"/>
      <c r="C75" s="572"/>
      <c r="D75" s="572"/>
      <c r="E75" s="572"/>
      <c r="F75" s="572"/>
      <c r="G75" s="572"/>
      <c r="H75" s="572"/>
      <c r="I75" s="572"/>
      <c r="J75" s="572"/>
      <c r="K75" s="572"/>
      <c r="L75" s="573"/>
      <c r="M75" s="36"/>
      <c r="Q75" s="9"/>
    </row>
    <row r="76" spans="1:19" s="10" customFormat="1" x14ac:dyDescent="0.25">
      <c r="A76" s="7"/>
      <c r="B76" s="571"/>
      <c r="C76" s="572"/>
      <c r="D76" s="572"/>
      <c r="E76" s="572"/>
      <c r="F76" s="572"/>
      <c r="G76" s="572"/>
      <c r="H76" s="572"/>
      <c r="I76" s="572"/>
      <c r="J76" s="572"/>
      <c r="K76" s="572"/>
      <c r="L76" s="573"/>
      <c r="M76" s="36"/>
      <c r="Q76" s="9"/>
    </row>
    <row r="77" spans="1:19" s="10" customFormat="1" x14ac:dyDescent="0.25">
      <c r="A77" s="7"/>
      <c r="B77" s="571"/>
      <c r="C77" s="572"/>
      <c r="D77" s="572"/>
      <c r="E77" s="572"/>
      <c r="F77" s="572"/>
      <c r="G77" s="572"/>
      <c r="H77" s="572"/>
      <c r="I77" s="572"/>
      <c r="J77" s="572"/>
      <c r="K77" s="572"/>
      <c r="L77" s="573"/>
      <c r="M77" s="36"/>
      <c r="Q77" s="9"/>
    </row>
    <row r="78" spans="1:19" s="10" customFormat="1" x14ac:dyDescent="0.25">
      <c r="A78" s="7"/>
      <c r="B78" s="571"/>
      <c r="C78" s="572"/>
      <c r="D78" s="572"/>
      <c r="E78" s="572"/>
      <c r="F78" s="572"/>
      <c r="G78" s="572"/>
      <c r="H78" s="572"/>
      <c r="I78" s="572"/>
      <c r="J78" s="572"/>
      <c r="K78" s="572"/>
      <c r="L78" s="573"/>
      <c r="M78" s="36"/>
      <c r="Q78" s="9"/>
    </row>
    <row r="79" spans="1:19" s="10" customFormat="1" x14ac:dyDescent="0.25">
      <c r="A79" s="7"/>
      <c r="B79" s="571"/>
      <c r="C79" s="572"/>
      <c r="D79" s="572"/>
      <c r="E79" s="572"/>
      <c r="F79" s="572"/>
      <c r="G79" s="572"/>
      <c r="H79" s="572"/>
      <c r="I79" s="572"/>
      <c r="J79" s="572"/>
      <c r="K79" s="572"/>
      <c r="L79" s="573"/>
      <c r="M79" s="36"/>
      <c r="Q79" s="9"/>
    </row>
    <row r="80" spans="1:19" s="10" customFormat="1" x14ac:dyDescent="0.25">
      <c r="A80" s="7"/>
      <c r="B80" s="571"/>
      <c r="C80" s="572"/>
      <c r="D80" s="572"/>
      <c r="E80" s="572"/>
      <c r="F80" s="572"/>
      <c r="G80" s="572"/>
      <c r="H80" s="572"/>
      <c r="I80" s="572"/>
      <c r="J80" s="572"/>
      <c r="K80" s="572"/>
      <c r="L80" s="573"/>
      <c r="M80" s="36"/>
      <c r="Q80" s="9"/>
    </row>
    <row r="81" spans="1:19" s="10" customFormat="1" x14ac:dyDescent="0.25">
      <c r="A81" s="7"/>
      <c r="B81" s="571"/>
      <c r="C81" s="572"/>
      <c r="D81" s="572"/>
      <c r="E81" s="572"/>
      <c r="F81" s="572"/>
      <c r="G81" s="572"/>
      <c r="H81" s="572"/>
      <c r="I81" s="572"/>
      <c r="J81" s="572"/>
      <c r="K81" s="572"/>
      <c r="L81" s="573"/>
      <c r="M81" s="36"/>
      <c r="Q81" s="9"/>
    </row>
    <row r="82" spans="1:19" x14ac:dyDescent="0.25">
      <c r="B82" s="67"/>
      <c r="C82" s="64"/>
      <c r="D82" s="64"/>
      <c r="E82" s="64"/>
      <c r="F82" s="64"/>
      <c r="G82" s="64"/>
      <c r="H82" s="64"/>
      <c r="I82" s="64"/>
      <c r="J82" s="64"/>
      <c r="K82" s="64"/>
      <c r="L82" s="65"/>
      <c r="M82" s="9"/>
    </row>
    <row r="83" spans="1:19" s="10" customFormat="1" x14ac:dyDescent="0.25">
      <c r="A83" s="7"/>
      <c r="B83" s="558" t="s">
        <v>18</v>
      </c>
      <c r="C83" s="559"/>
      <c r="D83" s="559"/>
      <c r="E83" s="559"/>
      <c r="F83" s="559"/>
      <c r="G83" s="559"/>
      <c r="H83" s="559"/>
      <c r="I83" s="559"/>
      <c r="J83" s="559"/>
      <c r="K83" s="559"/>
      <c r="L83" s="560"/>
      <c r="M83" s="68"/>
    </row>
    <row r="84" spans="1:19" x14ac:dyDescent="0.25">
      <c r="B84" s="69"/>
      <c r="C84" s="38"/>
      <c r="D84" s="38"/>
      <c r="E84" s="38"/>
      <c r="F84" s="38"/>
      <c r="G84" s="38"/>
      <c r="H84" s="38"/>
      <c r="I84" s="38"/>
      <c r="J84" s="38"/>
      <c r="K84" s="38"/>
      <c r="L84" s="54"/>
      <c r="M84" s="9"/>
    </row>
    <row r="85" spans="1:19" x14ac:dyDescent="0.25">
      <c r="B85" s="457" t="str">
        <f>IF(Intro!$G$21="English",O85,P85)</f>
        <v>Is there a different customer base in Canada for purchasing these goods?</v>
      </c>
      <c r="C85" s="458"/>
      <c r="D85" s="458"/>
      <c r="E85" s="458"/>
      <c r="F85" s="458"/>
      <c r="G85" s="458"/>
      <c r="H85" s="458"/>
      <c r="I85" s="458"/>
      <c r="J85" s="458"/>
      <c r="K85" s="458"/>
      <c r="L85" s="459"/>
      <c r="M85" s="9"/>
      <c r="O85" s="9" t="s">
        <v>221</v>
      </c>
      <c r="P85" s="9" t="s">
        <v>222</v>
      </c>
      <c r="Q85" s="36"/>
      <c r="R85" s="36"/>
      <c r="S85" s="36"/>
    </row>
    <row r="86" spans="1:19" x14ac:dyDescent="0.25">
      <c r="B86" s="69"/>
      <c r="C86" s="38"/>
      <c r="D86" s="38"/>
      <c r="E86" s="38"/>
      <c r="F86" s="38"/>
      <c r="G86" s="38"/>
      <c r="H86" s="38"/>
      <c r="I86" s="38"/>
      <c r="J86" s="38"/>
      <c r="K86" s="38"/>
      <c r="L86" s="54"/>
      <c r="M86" s="9"/>
    </row>
    <row r="87" spans="1:19" s="10" customFormat="1" x14ac:dyDescent="0.25">
      <c r="A87" s="7"/>
      <c r="B87" s="571"/>
      <c r="C87" s="572"/>
      <c r="D87" s="572"/>
      <c r="E87" s="572"/>
      <c r="F87" s="572"/>
      <c r="G87" s="572"/>
      <c r="H87" s="572"/>
      <c r="I87" s="572"/>
      <c r="J87" s="572"/>
      <c r="K87" s="572"/>
      <c r="L87" s="573"/>
      <c r="M87" s="36"/>
      <c r="Q87" s="9"/>
    </row>
    <row r="88" spans="1:19" s="10" customFormat="1" x14ac:dyDescent="0.25">
      <c r="A88" s="7"/>
      <c r="B88" s="571"/>
      <c r="C88" s="572"/>
      <c r="D88" s="572"/>
      <c r="E88" s="572"/>
      <c r="F88" s="572"/>
      <c r="G88" s="572"/>
      <c r="H88" s="572"/>
      <c r="I88" s="572"/>
      <c r="J88" s="572"/>
      <c r="K88" s="572"/>
      <c r="L88" s="573"/>
      <c r="M88" s="36"/>
      <c r="Q88" s="9"/>
    </row>
    <row r="89" spans="1:19" s="10" customFormat="1" x14ac:dyDescent="0.25">
      <c r="A89" s="7"/>
      <c r="B89" s="571"/>
      <c r="C89" s="572"/>
      <c r="D89" s="572"/>
      <c r="E89" s="572"/>
      <c r="F89" s="572"/>
      <c r="G89" s="572"/>
      <c r="H89" s="572"/>
      <c r="I89" s="572"/>
      <c r="J89" s="572"/>
      <c r="K89" s="572"/>
      <c r="L89" s="573"/>
      <c r="M89" s="36"/>
      <c r="Q89" s="9"/>
    </row>
    <row r="90" spans="1:19" s="10" customFormat="1" x14ac:dyDescent="0.25">
      <c r="A90" s="7"/>
      <c r="B90" s="571"/>
      <c r="C90" s="572"/>
      <c r="D90" s="572"/>
      <c r="E90" s="572"/>
      <c r="F90" s="572"/>
      <c r="G90" s="572"/>
      <c r="H90" s="572"/>
      <c r="I90" s="572"/>
      <c r="J90" s="572"/>
      <c r="K90" s="572"/>
      <c r="L90" s="573"/>
      <c r="M90" s="36"/>
      <c r="Q90" s="9"/>
    </row>
    <row r="91" spans="1:19" s="10" customFormat="1" x14ac:dyDescent="0.25">
      <c r="A91" s="7"/>
      <c r="B91" s="571"/>
      <c r="C91" s="572"/>
      <c r="D91" s="572"/>
      <c r="E91" s="572"/>
      <c r="F91" s="572"/>
      <c r="G91" s="572"/>
      <c r="H91" s="572"/>
      <c r="I91" s="572"/>
      <c r="J91" s="572"/>
      <c r="K91" s="572"/>
      <c r="L91" s="573"/>
      <c r="M91" s="36"/>
      <c r="Q91" s="9"/>
    </row>
    <row r="92" spans="1:19" s="10" customFormat="1" x14ac:dyDescent="0.25">
      <c r="A92" s="7"/>
      <c r="B92" s="571"/>
      <c r="C92" s="572"/>
      <c r="D92" s="572"/>
      <c r="E92" s="572"/>
      <c r="F92" s="572"/>
      <c r="G92" s="572"/>
      <c r="H92" s="572"/>
      <c r="I92" s="572"/>
      <c r="J92" s="572"/>
      <c r="K92" s="572"/>
      <c r="L92" s="573"/>
      <c r="M92" s="36"/>
      <c r="Q92" s="9"/>
    </row>
    <row r="93" spans="1:19" s="10" customFormat="1" x14ac:dyDescent="0.25">
      <c r="A93" s="7"/>
      <c r="B93" s="571"/>
      <c r="C93" s="572"/>
      <c r="D93" s="572"/>
      <c r="E93" s="572"/>
      <c r="F93" s="572"/>
      <c r="G93" s="572"/>
      <c r="H93" s="572"/>
      <c r="I93" s="572"/>
      <c r="J93" s="572"/>
      <c r="K93" s="572"/>
      <c r="L93" s="573"/>
      <c r="M93" s="36"/>
      <c r="Q93" s="9"/>
    </row>
    <row r="94" spans="1:19" s="10" customFormat="1" x14ac:dyDescent="0.25">
      <c r="A94" s="7"/>
      <c r="B94" s="571"/>
      <c r="C94" s="572"/>
      <c r="D94" s="572"/>
      <c r="E94" s="572"/>
      <c r="F94" s="572"/>
      <c r="G94" s="572"/>
      <c r="H94" s="572"/>
      <c r="I94" s="572"/>
      <c r="J94" s="572"/>
      <c r="K94" s="572"/>
      <c r="L94" s="573"/>
      <c r="M94" s="36"/>
      <c r="Q94" s="9"/>
    </row>
    <row r="95" spans="1:19" x14ac:dyDescent="0.25">
      <c r="B95" s="67"/>
      <c r="C95" s="64"/>
      <c r="D95" s="64"/>
      <c r="E95" s="64"/>
      <c r="F95" s="64"/>
      <c r="G95" s="64"/>
      <c r="H95" s="64"/>
      <c r="I95" s="64"/>
      <c r="J95" s="64"/>
      <c r="K95" s="64"/>
      <c r="L95" s="65"/>
      <c r="M95" s="9"/>
    </row>
    <row r="96" spans="1:19" s="10" customFormat="1" x14ac:dyDescent="0.25">
      <c r="A96" s="7"/>
      <c r="B96" s="77"/>
      <c r="C96" s="77"/>
      <c r="D96" s="77"/>
      <c r="E96" s="78"/>
      <c r="F96" s="78"/>
      <c r="G96" s="78"/>
      <c r="H96" s="78"/>
      <c r="I96" s="78"/>
      <c r="J96" s="78"/>
      <c r="K96" s="78"/>
      <c r="L96" s="78"/>
      <c r="M96" s="68"/>
    </row>
    <row r="97" spans="1:16" x14ac:dyDescent="0.25">
      <c r="B97" s="431" t="str">
        <f>UPPER(IF(Intro!$G$21="English",O97,P97))</f>
        <v>REGIONAL SALES</v>
      </c>
      <c r="C97" s="432"/>
      <c r="D97" s="432"/>
      <c r="E97" s="432"/>
      <c r="F97" s="432"/>
      <c r="G97" s="432"/>
      <c r="H97" s="432"/>
      <c r="I97" s="432"/>
      <c r="J97" s="432"/>
      <c r="K97" s="432"/>
      <c r="L97" s="433"/>
      <c r="M97" s="9"/>
      <c r="O97" s="9" t="s">
        <v>147</v>
      </c>
      <c r="P97" s="9" t="s">
        <v>148</v>
      </c>
    </row>
    <row r="98" spans="1:16" x14ac:dyDescent="0.25">
      <c r="B98" s="566" t="s">
        <v>19</v>
      </c>
      <c r="C98" s="567"/>
      <c r="D98" s="567"/>
      <c r="E98" s="567"/>
      <c r="F98" s="567"/>
      <c r="G98" s="567"/>
      <c r="H98" s="567"/>
      <c r="I98" s="567"/>
      <c r="J98" s="567"/>
      <c r="K98" s="567"/>
      <c r="L98" s="568"/>
      <c r="M98" s="9"/>
    </row>
    <row r="99" spans="1:16" x14ac:dyDescent="0.25">
      <c r="B99" s="15"/>
      <c r="C99" s="33"/>
      <c r="D99" s="33"/>
      <c r="E99" s="34"/>
      <c r="F99" s="34"/>
      <c r="G99" s="34"/>
      <c r="H99" s="34"/>
      <c r="I99" s="34"/>
      <c r="J99" s="34"/>
      <c r="K99" s="34"/>
      <c r="L99" s="16"/>
      <c r="M99" s="9"/>
    </row>
    <row r="100" spans="1:16" x14ac:dyDescent="0.25">
      <c r="B100" s="457" t="str">
        <f>IF(Intro!$G$21="English",O100,P100)</f>
        <v>Provide the regional distribution of your firm's volume of import sales of the goods.</v>
      </c>
      <c r="C100" s="458"/>
      <c r="D100" s="458"/>
      <c r="E100" s="458"/>
      <c r="F100" s="458"/>
      <c r="G100" s="458"/>
      <c r="H100" s="458"/>
      <c r="I100" s="458"/>
      <c r="J100" s="458"/>
      <c r="K100" s="458"/>
      <c r="L100" s="459"/>
      <c r="M100" s="9"/>
      <c r="O100" s="17" t="s">
        <v>215</v>
      </c>
      <c r="P100" s="9" t="s">
        <v>161</v>
      </c>
    </row>
    <row r="101" spans="1:16" x14ac:dyDescent="0.25">
      <c r="B101" s="457" t="str">
        <f>B22</f>
        <v>Note - Only complete this question if your firm sold the goods between January 1, 2023, and March 31, 2026.</v>
      </c>
      <c r="C101" s="458"/>
      <c r="D101" s="458"/>
      <c r="E101" s="458"/>
      <c r="F101" s="458"/>
      <c r="G101" s="458"/>
      <c r="H101" s="458"/>
      <c r="I101" s="458"/>
      <c r="J101" s="458"/>
      <c r="K101" s="458"/>
      <c r="L101" s="459"/>
      <c r="M101" s="9"/>
      <c r="O101" s="17"/>
    </row>
    <row r="102" spans="1:16" x14ac:dyDescent="0.25">
      <c r="B102" s="57"/>
      <c r="C102" s="58"/>
      <c r="D102" s="33"/>
      <c r="E102" s="34"/>
      <c r="F102" s="34"/>
      <c r="G102" s="34"/>
      <c r="H102" s="34"/>
      <c r="I102" s="34"/>
      <c r="J102" s="34"/>
      <c r="K102" s="34"/>
      <c r="L102" s="16"/>
      <c r="M102" s="9"/>
      <c r="O102" s="17"/>
    </row>
    <row r="103" spans="1:16" x14ac:dyDescent="0.25">
      <c r="B103" s="57"/>
      <c r="C103" s="58"/>
      <c r="F103" s="33"/>
      <c r="G103" s="695">
        <f>Variables!$B$6</f>
        <v>2023</v>
      </c>
      <c r="H103" s="695">
        <f>G103+1</f>
        <v>2024</v>
      </c>
      <c r="I103" s="695">
        <f>H103+1</f>
        <v>2025</v>
      </c>
      <c r="J103" s="695" t="str">
        <f>IF(Intro!$G$21="English",Variables!B9,Variables!C9)</f>
        <v>Jan-Mar 2025</v>
      </c>
      <c r="K103" s="695" t="str">
        <f>IF(Intro!$G$21="English",Variables!B10,Variables!C10)</f>
        <v>Jan-Mar 2026</v>
      </c>
      <c r="L103" s="66"/>
      <c r="M103" s="9"/>
      <c r="O103" s="17"/>
    </row>
    <row r="104" spans="1:16" x14ac:dyDescent="0.25">
      <c r="B104" s="57"/>
      <c r="C104" s="58"/>
      <c r="F104" s="33"/>
      <c r="G104" s="695"/>
      <c r="H104" s="695"/>
      <c r="I104" s="695"/>
      <c r="J104" s="695"/>
      <c r="K104" s="695"/>
      <c r="L104" s="66"/>
      <c r="M104" s="9"/>
      <c r="O104" s="17"/>
    </row>
    <row r="105" spans="1:16" x14ac:dyDescent="0.25">
      <c r="B105" s="703" t="str">
        <f>IF(Intro!$G$21="English",O105,P105)</f>
        <v>Atlantic Provinces</v>
      </c>
      <c r="C105" s="705"/>
      <c r="D105" s="705"/>
      <c r="E105" s="705"/>
      <c r="F105" s="103" t="s">
        <v>121</v>
      </c>
      <c r="G105" s="192"/>
      <c r="H105" s="192"/>
      <c r="I105" s="192"/>
      <c r="J105" s="192"/>
      <c r="K105" s="192"/>
      <c r="L105" s="66"/>
      <c r="M105" s="9"/>
      <c r="O105" s="9" t="s">
        <v>34</v>
      </c>
      <c r="P105" s="9" t="s">
        <v>35</v>
      </c>
    </row>
    <row r="106" spans="1:16" x14ac:dyDescent="0.25">
      <c r="B106" s="703" t="str">
        <f>IF(Intro!$G$21="English",O106,P106)</f>
        <v xml:space="preserve">Quebec and Ontario </v>
      </c>
      <c r="C106" s="704"/>
      <c r="D106" s="704"/>
      <c r="E106" s="704"/>
      <c r="F106" s="103" t="s">
        <v>121</v>
      </c>
      <c r="G106" s="192"/>
      <c r="H106" s="192"/>
      <c r="I106" s="192"/>
      <c r="J106" s="192"/>
      <c r="K106" s="192"/>
      <c r="L106" s="66"/>
      <c r="M106" s="9"/>
      <c r="O106" s="9" t="s">
        <v>36</v>
      </c>
      <c r="P106" s="9" t="s">
        <v>37</v>
      </c>
    </row>
    <row r="107" spans="1:16" x14ac:dyDescent="0.25">
      <c r="B107" s="703" t="str">
        <f>IF(Intro!$G$21="English",O107,P107)</f>
        <v>Manitoba and Saskatchewan</v>
      </c>
      <c r="C107" s="704"/>
      <c r="D107" s="704"/>
      <c r="E107" s="704"/>
      <c r="F107" s="103" t="s">
        <v>121</v>
      </c>
      <c r="G107" s="192"/>
      <c r="H107" s="192"/>
      <c r="I107" s="192"/>
      <c r="J107" s="192"/>
      <c r="K107" s="192"/>
      <c r="L107" s="66"/>
      <c r="M107" s="9"/>
      <c r="O107" s="9" t="s">
        <v>38</v>
      </c>
      <c r="P107" s="9" t="s">
        <v>43</v>
      </c>
    </row>
    <row r="108" spans="1:16" x14ac:dyDescent="0.25">
      <c r="B108" s="703" t="str">
        <f>IF(Intro!$G$21="English",O108,P108)</f>
        <v>Alberta and British Columbia</v>
      </c>
      <c r="C108" s="704"/>
      <c r="D108" s="704"/>
      <c r="E108" s="704"/>
      <c r="F108" s="103" t="s">
        <v>121</v>
      </c>
      <c r="G108" s="192"/>
      <c r="H108" s="192"/>
      <c r="I108" s="192"/>
      <c r="J108" s="192"/>
      <c r="K108" s="192"/>
      <c r="L108" s="66"/>
      <c r="M108" s="9"/>
      <c r="O108" s="9" t="s">
        <v>39</v>
      </c>
      <c r="P108" s="9" t="s">
        <v>40</v>
      </c>
    </row>
    <row r="109" spans="1:16" x14ac:dyDescent="0.25">
      <c r="B109" s="703" t="str">
        <f>IF(Intro!$G$21="English",O109,P109)</f>
        <v>Nunavut, Yukon and Northwest Territories</v>
      </c>
      <c r="C109" s="704"/>
      <c r="D109" s="704"/>
      <c r="E109" s="704"/>
      <c r="F109" s="103" t="s">
        <v>121</v>
      </c>
      <c r="G109" s="192"/>
      <c r="H109" s="192"/>
      <c r="I109" s="192"/>
      <c r="J109" s="192"/>
      <c r="K109" s="192"/>
      <c r="L109" s="66"/>
      <c r="M109" s="9"/>
      <c r="O109" s="9" t="s">
        <v>41</v>
      </c>
      <c r="P109" s="9" t="s">
        <v>42</v>
      </c>
    </row>
    <row r="110" spans="1:16" s="10" customFormat="1" x14ac:dyDescent="0.25">
      <c r="A110" s="31"/>
      <c r="B110" s="703" t="str">
        <f>IF(Intro!$G$21="English",O110,P110)</f>
        <v>Unaccounted</v>
      </c>
      <c r="C110" s="704"/>
      <c r="D110" s="704"/>
      <c r="E110" s="704"/>
      <c r="F110" s="103" t="s">
        <v>121</v>
      </c>
      <c r="G110" s="193">
        <f>100-SUM(G105:G109)</f>
        <v>100</v>
      </c>
      <c r="H110" s="193">
        <f t="shared" ref="H110:I110" si="0">100-SUM(H105:H109)</f>
        <v>100</v>
      </c>
      <c r="I110" s="193">
        <f t="shared" si="0"/>
        <v>100</v>
      </c>
      <c r="J110" s="193">
        <f t="shared" ref="J110:K110" si="1">100-SUM(J105:J109)</f>
        <v>100</v>
      </c>
      <c r="K110" s="193">
        <f t="shared" si="1"/>
        <v>100</v>
      </c>
      <c r="L110" s="66"/>
      <c r="O110" s="10" t="s">
        <v>214</v>
      </c>
      <c r="P110" s="10" t="s">
        <v>240</v>
      </c>
    </row>
    <row r="111" spans="1:16" x14ac:dyDescent="0.25">
      <c r="B111" s="67"/>
      <c r="C111" s="64"/>
      <c r="D111" s="64"/>
      <c r="E111" s="64"/>
      <c r="F111" s="64"/>
      <c r="G111" s="64"/>
      <c r="H111" s="64"/>
      <c r="I111" s="64"/>
      <c r="J111" s="64"/>
      <c r="K111" s="64"/>
      <c r="L111" s="65"/>
      <c r="M111" s="9"/>
    </row>
    <row r="112" spans="1:16" x14ac:dyDescent="0.25">
      <c r="B112" s="38"/>
      <c r="C112" s="38"/>
      <c r="D112" s="38"/>
      <c r="E112" s="38"/>
      <c r="F112" s="38"/>
      <c r="G112" s="38"/>
      <c r="H112" s="38"/>
      <c r="I112" s="38"/>
      <c r="J112" s="38"/>
      <c r="K112" s="38"/>
      <c r="L112" s="38"/>
      <c r="M112" s="9"/>
    </row>
    <row r="113" spans="1:16" x14ac:dyDescent="0.25">
      <c r="B113" s="431" t="str">
        <f>UPPER(IF(Intro!$G$21="English",O113,P113))</f>
        <v>SALES OF IMPORTS IN CANADA TO TOP FIVE ACCOUNTS</v>
      </c>
      <c r="C113" s="432"/>
      <c r="D113" s="432"/>
      <c r="E113" s="432"/>
      <c r="F113" s="432"/>
      <c r="G113" s="432"/>
      <c r="H113" s="432"/>
      <c r="I113" s="432"/>
      <c r="J113" s="432"/>
      <c r="K113" s="432"/>
      <c r="L113" s="433"/>
      <c r="M113" s="9"/>
      <c r="O113" s="9" t="s">
        <v>198</v>
      </c>
      <c r="P113" s="9" t="s">
        <v>199</v>
      </c>
    </row>
    <row r="114" spans="1:16" x14ac:dyDescent="0.25">
      <c r="B114" s="566" t="s">
        <v>20</v>
      </c>
      <c r="C114" s="567"/>
      <c r="D114" s="567"/>
      <c r="E114" s="567"/>
      <c r="F114" s="567"/>
      <c r="G114" s="567"/>
      <c r="H114" s="567"/>
      <c r="I114" s="567"/>
      <c r="J114" s="567"/>
      <c r="K114" s="567"/>
      <c r="L114" s="568"/>
      <c r="M114" s="9"/>
    </row>
    <row r="115" spans="1:16" x14ac:dyDescent="0.25">
      <c r="B115" s="15"/>
      <c r="C115" s="33"/>
      <c r="D115" s="33"/>
      <c r="E115" s="34"/>
      <c r="F115" s="34"/>
      <c r="G115" s="34"/>
      <c r="H115" s="34"/>
      <c r="I115" s="34"/>
      <c r="J115" s="34"/>
      <c r="K115" s="34"/>
      <c r="L115" s="16"/>
      <c r="M115" s="9"/>
    </row>
    <row r="116" spans="1:16" x14ac:dyDescent="0.25">
      <c r="B116" s="457" t="str">
        <f>IF(Intro!$G$21="English",O116,P116)</f>
        <v>Identify your firm's five largest accounts for sales of the imports of the goods in Canada, by volume since Q2 - 2024.</v>
      </c>
      <c r="C116" s="458"/>
      <c r="D116" s="458"/>
      <c r="E116" s="458"/>
      <c r="F116" s="458"/>
      <c r="G116" s="458"/>
      <c r="H116" s="458"/>
      <c r="I116" s="458"/>
      <c r="J116" s="458"/>
      <c r="K116" s="458"/>
      <c r="L116" s="459"/>
      <c r="M116" s="9"/>
      <c r="O116" s="17" t="str">
        <f>"Identify your firm's five largest accounts for sales of the imports of the goods in Canada, by volume since "&amp;'Imp-Exp1-CHN'!E51&amp;"."</f>
        <v>Identify your firm's five largest accounts for sales of the imports of the goods in Canada, by volume since Q2 - 2024.</v>
      </c>
      <c r="P116" s="9" t="str">
        <f>"Identifiez les cinq plus importants clients de votre entreprise pour les ventes d’importations de marchandises au Canada, depuis "&amp;'Imp-Exp1-CHN'!E51&amp;"."</f>
        <v>Identifiez les cinq plus importants clients de votre entreprise pour les ventes d’importations de marchandises au Canada, depuis Q2 - 2024.</v>
      </c>
    </row>
    <row r="117" spans="1:16" x14ac:dyDescent="0.25">
      <c r="B117" s="457" t="str">
        <f>B22</f>
        <v>Note - Only complete this question if your firm sold the goods between January 1, 2023, and March 31, 2026.</v>
      </c>
      <c r="C117" s="458"/>
      <c r="D117" s="458"/>
      <c r="E117" s="458"/>
      <c r="F117" s="458"/>
      <c r="G117" s="458"/>
      <c r="H117" s="458"/>
      <c r="I117" s="458"/>
      <c r="J117" s="458"/>
      <c r="K117" s="458"/>
      <c r="L117" s="459"/>
      <c r="M117" s="9"/>
      <c r="O117" s="17"/>
    </row>
    <row r="118" spans="1:16" x14ac:dyDescent="0.25">
      <c r="B118" s="57"/>
      <c r="C118" s="58"/>
      <c r="D118" s="33"/>
      <c r="E118" s="34"/>
      <c r="F118" s="34"/>
      <c r="G118" s="34"/>
      <c r="H118" s="34"/>
      <c r="I118" s="34"/>
      <c r="J118" s="34"/>
      <c r="K118" s="34"/>
      <c r="L118" s="16"/>
      <c r="M118" s="9"/>
      <c r="O118" s="17"/>
    </row>
    <row r="119" spans="1:16" x14ac:dyDescent="0.25">
      <c r="B119" s="73" t="str">
        <f>IF(Intro!$G$21="English",O119,P119)</f>
        <v>Account 1</v>
      </c>
      <c r="C119" s="696"/>
      <c r="D119" s="697"/>
      <c r="E119" s="697"/>
      <c r="F119" s="697"/>
      <c r="G119" s="697"/>
      <c r="H119" s="697"/>
      <c r="I119" s="697"/>
      <c r="J119" s="697"/>
      <c r="K119" s="697"/>
      <c r="L119" s="697"/>
      <c r="M119" s="9"/>
      <c r="O119" s="17" t="s">
        <v>45</v>
      </c>
      <c r="P119" s="9" t="s">
        <v>46</v>
      </c>
    </row>
    <row r="120" spans="1:16" x14ac:dyDescent="0.25">
      <c r="B120" s="73" t="str">
        <f>IF(Intro!$G$21="English",O120,P120)</f>
        <v>Account 2</v>
      </c>
      <c r="C120" s="696"/>
      <c r="D120" s="697"/>
      <c r="E120" s="697"/>
      <c r="F120" s="697"/>
      <c r="G120" s="697"/>
      <c r="H120" s="697"/>
      <c r="I120" s="697"/>
      <c r="J120" s="697"/>
      <c r="K120" s="697"/>
      <c r="L120" s="697"/>
      <c r="M120" s="9"/>
      <c r="O120" s="17" t="s">
        <v>47</v>
      </c>
      <c r="P120" s="9" t="s">
        <v>48</v>
      </c>
    </row>
    <row r="121" spans="1:16" x14ac:dyDescent="0.25">
      <c r="B121" s="73" t="str">
        <f>IF(Intro!$G$21="English",O121,P121)</f>
        <v>Account 3</v>
      </c>
      <c r="C121" s="696"/>
      <c r="D121" s="697"/>
      <c r="E121" s="697"/>
      <c r="F121" s="697"/>
      <c r="G121" s="697"/>
      <c r="H121" s="697"/>
      <c r="I121" s="697"/>
      <c r="J121" s="697"/>
      <c r="K121" s="697"/>
      <c r="L121" s="697"/>
      <c r="M121" s="9"/>
      <c r="O121" s="17" t="s">
        <v>49</v>
      </c>
      <c r="P121" s="9" t="s">
        <v>50</v>
      </c>
    </row>
    <row r="122" spans="1:16" x14ac:dyDescent="0.25">
      <c r="B122" s="73" t="str">
        <f>IF(Intro!$G$21="English",O122,P122)</f>
        <v>Account 4</v>
      </c>
      <c r="C122" s="696"/>
      <c r="D122" s="697"/>
      <c r="E122" s="697"/>
      <c r="F122" s="697"/>
      <c r="G122" s="697"/>
      <c r="H122" s="697"/>
      <c r="I122" s="697"/>
      <c r="J122" s="697"/>
      <c r="K122" s="697"/>
      <c r="L122" s="697"/>
      <c r="M122" s="9"/>
      <c r="O122" s="17" t="s">
        <v>51</v>
      </c>
      <c r="P122" s="9" t="s">
        <v>52</v>
      </c>
    </row>
    <row r="123" spans="1:16" x14ac:dyDescent="0.25">
      <c r="B123" s="73" t="str">
        <f>IF(Intro!$G$21="English",O123,P123)</f>
        <v>Account 5</v>
      </c>
      <c r="C123" s="696"/>
      <c r="D123" s="697"/>
      <c r="E123" s="697"/>
      <c r="F123" s="697"/>
      <c r="G123" s="697"/>
      <c r="H123" s="697"/>
      <c r="I123" s="697"/>
      <c r="J123" s="697"/>
      <c r="K123" s="697"/>
      <c r="L123" s="697"/>
      <c r="M123" s="9"/>
      <c r="O123" s="17" t="s">
        <v>53</v>
      </c>
      <c r="P123" s="9" t="s">
        <v>54</v>
      </c>
    </row>
    <row r="124" spans="1:16" x14ac:dyDescent="0.25">
      <c r="B124" s="43"/>
      <c r="C124" s="60"/>
      <c r="D124" s="105"/>
      <c r="E124" s="106"/>
      <c r="F124" s="106"/>
      <c r="G124" s="106"/>
      <c r="H124" s="106"/>
      <c r="I124" s="106"/>
      <c r="J124" s="106"/>
      <c r="K124" s="106"/>
      <c r="L124" s="107"/>
      <c r="M124" s="9"/>
      <c r="O124" s="17"/>
    </row>
    <row r="125" spans="1:16" x14ac:dyDescent="0.25">
      <c r="B125" s="38"/>
      <c r="C125" s="38"/>
      <c r="D125" s="38"/>
      <c r="E125" s="38"/>
      <c r="F125" s="38"/>
      <c r="G125" s="38"/>
      <c r="H125" s="38"/>
      <c r="I125" s="38"/>
      <c r="J125" s="38"/>
      <c r="K125" s="38"/>
      <c r="L125" s="38"/>
      <c r="M125" s="9"/>
    </row>
    <row r="126" spans="1:16" x14ac:dyDescent="0.25">
      <c r="B126" s="431" t="str">
        <f>UPPER(IF(Intro!$G$21="English",O126,P126))</f>
        <v>PLANS</v>
      </c>
      <c r="C126" s="432"/>
      <c r="D126" s="432"/>
      <c r="E126" s="432"/>
      <c r="F126" s="432"/>
      <c r="G126" s="432"/>
      <c r="H126" s="432"/>
      <c r="I126" s="432"/>
      <c r="J126" s="432"/>
      <c r="K126" s="432"/>
      <c r="L126" s="433"/>
      <c r="M126" s="9"/>
      <c r="O126" s="9" t="s">
        <v>270</v>
      </c>
      <c r="P126" s="9" t="s">
        <v>270</v>
      </c>
    </row>
    <row r="127" spans="1:16" s="10" customFormat="1" x14ac:dyDescent="0.25">
      <c r="A127" s="7"/>
      <c r="B127" s="558" t="s">
        <v>21</v>
      </c>
      <c r="C127" s="559"/>
      <c r="D127" s="559"/>
      <c r="E127" s="559"/>
      <c r="F127" s="559"/>
      <c r="G127" s="559"/>
      <c r="H127" s="559"/>
      <c r="I127" s="559"/>
      <c r="J127" s="559"/>
      <c r="K127" s="559"/>
      <c r="L127" s="560"/>
      <c r="M127" s="68"/>
    </row>
    <row r="128" spans="1:16" x14ac:dyDescent="0.25">
      <c r="B128" s="69"/>
      <c r="C128" s="38"/>
      <c r="D128" s="38"/>
      <c r="E128" s="38"/>
      <c r="F128" s="38"/>
      <c r="G128" s="38"/>
      <c r="H128" s="38"/>
      <c r="I128" s="38"/>
      <c r="J128" s="38"/>
      <c r="K128" s="38"/>
      <c r="L128" s="54"/>
      <c r="M128" s="9"/>
    </row>
    <row r="129" spans="1:17" ht="14.1" customHeight="1" x14ac:dyDescent="0.25">
      <c r="B129" s="428" t="str">
        <f>IF(Intro!$G$21="English",O129,P129)</f>
        <v>Provide your firm’s strategies and objectives for the next two years with respect to purchases of the goods made in Canada. Provide the rationale and assumptions underlying these strategies and objectives.</v>
      </c>
      <c r="C129" s="429"/>
      <c r="D129" s="429"/>
      <c r="E129" s="429"/>
      <c r="F129" s="429"/>
      <c r="G129" s="429"/>
      <c r="H129" s="429"/>
      <c r="I129" s="429"/>
      <c r="J129" s="429"/>
      <c r="K129" s="429"/>
      <c r="L129" s="430"/>
      <c r="M129" s="9"/>
      <c r="O129" s="9" t="s">
        <v>269</v>
      </c>
      <c r="P129" s="9" t="s">
        <v>218</v>
      </c>
    </row>
    <row r="130" spans="1:17" x14ac:dyDescent="0.25">
      <c r="B130" s="428"/>
      <c r="C130" s="429"/>
      <c r="D130" s="429"/>
      <c r="E130" s="429"/>
      <c r="F130" s="429"/>
      <c r="G130" s="429"/>
      <c r="H130" s="429"/>
      <c r="I130" s="429"/>
      <c r="J130" s="429"/>
      <c r="K130" s="429"/>
      <c r="L130" s="430"/>
      <c r="M130" s="9"/>
    </row>
    <row r="131" spans="1:17" x14ac:dyDescent="0.25">
      <c r="B131" s="69"/>
      <c r="C131" s="38"/>
      <c r="D131" s="38"/>
      <c r="E131" s="38"/>
      <c r="F131" s="38"/>
      <c r="G131" s="38"/>
      <c r="H131" s="38"/>
      <c r="I131" s="38"/>
      <c r="J131" s="38"/>
      <c r="K131" s="38"/>
      <c r="L131" s="54"/>
      <c r="M131" s="9"/>
    </row>
    <row r="132" spans="1:17" s="10" customFormat="1" x14ac:dyDescent="0.25">
      <c r="A132" s="7"/>
      <c r="B132" s="571"/>
      <c r="C132" s="572"/>
      <c r="D132" s="572"/>
      <c r="E132" s="572"/>
      <c r="F132" s="572"/>
      <c r="G132" s="572"/>
      <c r="H132" s="572"/>
      <c r="I132" s="572"/>
      <c r="J132" s="572"/>
      <c r="K132" s="572"/>
      <c r="L132" s="573"/>
      <c r="M132" s="36"/>
      <c r="Q132" s="9"/>
    </row>
    <row r="133" spans="1:17" s="10" customFormat="1" x14ac:dyDescent="0.25">
      <c r="A133" s="7"/>
      <c r="B133" s="571"/>
      <c r="C133" s="572"/>
      <c r="D133" s="572"/>
      <c r="E133" s="572"/>
      <c r="F133" s="572"/>
      <c r="G133" s="572"/>
      <c r="H133" s="572"/>
      <c r="I133" s="572"/>
      <c r="J133" s="572"/>
      <c r="K133" s="572"/>
      <c r="L133" s="573"/>
      <c r="M133" s="36"/>
      <c r="Q133" s="9"/>
    </row>
    <row r="134" spans="1:17" s="10" customFormat="1" x14ac:dyDescent="0.25">
      <c r="A134" s="7"/>
      <c r="B134" s="571"/>
      <c r="C134" s="572"/>
      <c r="D134" s="572"/>
      <c r="E134" s="572"/>
      <c r="F134" s="572"/>
      <c r="G134" s="572"/>
      <c r="H134" s="572"/>
      <c r="I134" s="572"/>
      <c r="J134" s="572"/>
      <c r="K134" s="572"/>
      <c r="L134" s="573"/>
      <c r="M134" s="36"/>
      <c r="Q134" s="9"/>
    </row>
    <row r="135" spans="1:17" s="10" customFormat="1" x14ac:dyDescent="0.25">
      <c r="A135" s="7"/>
      <c r="B135" s="571"/>
      <c r="C135" s="572"/>
      <c r="D135" s="572"/>
      <c r="E135" s="572"/>
      <c r="F135" s="572"/>
      <c r="G135" s="572"/>
      <c r="H135" s="572"/>
      <c r="I135" s="572"/>
      <c r="J135" s="572"/>
      <c r="K135" s="572"/>
      <c r="L135" s="573"/>
      <c r="M135" s="36"/>
      <c r="Q135" s="9"/>
    </row>
    <row r="136" spans="1:17" s="10" customFormat="1" x14ac:dyDescent="0.25">
      <c r="A136" s="7"/>
      <c r="B136" s="571"/>
      <c r="C136" s="572"/>
      <c r="D136" s="572"/>
      <c r="E136" s="572"/>
      <c r="F136" s="572"/>
      <c r="G136" s="572"/>
      <c r="H136" s="572"/>
      <c r="I136" s="572"/>
      <c r="J136" s="572"/>
      <c r="K136" s="572"/>
      <c r="L136" s="573"/>
      <c r="M136" s="36"/>
      <c r="Q136" s="9"/>
    </row>
    <row r="137" spans="1:17" s="10" customFormat="1" x14ac:dyDescent="0.25">
      <c r="A137" s="7"/>
      <c r="B137" s="571"/>
      <c r="C137" s="572"/>
      <c r="D137" s="572"/>
      <c r="E137" s="572"/>
      <c r="F137" s="572"/>
      <c r="G137" s="572"/>
      <c r="H137" s="572"/>
      <c r="I137" s="572"/>
      <c r="J137" s="572"/>
      <c r="K137" s="572"/>
      <c r="L137" s="573"/>
      <c r="M137" s="36"/>
      <c r="Q137" s="9"/>
    </row>
    <row r="138" spans="1:17" s="10" customFormat="1" x14ac:dyDescent="0.25">
      <c r="A138" s="7"/>
      <c r="B138" s="571"/>
      <c r="C138" s="572"/>
      <c r="D138" s="572"/>
      <c r="E138" s="572"/>
      <c r="F138" s="572"/>
      <c r="G138" s="572"/>
      <c r="H138" s="572"/>
      <c r="I138" s="572"/>
      <c r="J138" s="572"/>
      <c r="K138" s="572"/>
      <c r="L138" s="573"/>
      <c r="M138" s="36"/>
      <c r="Q138" s="9"/>
    </row>
    <row r="139" spans="1:17" s="10" customFormat="1" x14ac:dyDescent="0.25">
      <c r="A139" s="7"/>
      <c r="B139" s="571"/>
      <c r="C139" s="572"/>
      <c r="D139" s="572"/>
      <c r="E139" s="572"/>
      <c r="F139" s="572"/>
      <c r="G139" s="572"/>
      <c r="H139" s="572"/>
      <c r="I139" s="572"/>
      <c r="J139" s="572"/>
      <c r="K139" s="572"/>
      <c r="L139" s="573"/>
      <c r="M139" s="36"/>
      <c r="Q139" s="9"/>
    </row>
    <row r="140" spans="1:17" x14ac:dyDescent="0.25">
      <c r="B140" s="67"/>
      <c r="C140" s="64"/>
      <c r="D140" s="64"/>
      <c r="E140" s="64"/>
      <c r="F140" s="64"/>
      <c r="G140" s="64"/>
      <c r="H140" s="64"/>
      <c r="I140" s="64"/>
      <c r="J140" s="64"/>
      <c r="K140" s="64"/>
      <c r="L140" s="65"/>
      <c r="M140" s="9"/>
    </row>
    <row r="141" spans="1:17" s="10" customFormat="1" x14ac:dyDescent="0.25">
      <c r="A141" s="7"/>
      <c r="B141" s="558" t="s">
        <v>22</v>
      </c>
      <c r="C141" s="559"/>
      <c r="D141" s="559"/>
      <c r="E141" s="559"/>
      <c r="F141" s="559"/>
      <c r="G141" s="559"/>
      <c r="H141" s="559"/>
      <c r="I141" s="559"/>
      <c r="J141" s="559"/>
      <c r="K141" s="559"/>
      <c r="L141" s="560"/>
      <c r="M141" s="68"/>
    </row>
    <row r="142" spans="1:17" x14ac:dyDescent="0.25">
      <c r="B142" s="69"/>
      <c r="C142" s="38"/>
      <c r="D142" s="38"/>
      <c r="E142" s="38"/>
      <c r="F142" s="38"/>
      <c r="G142" s="38"/>
      <c r="H142" s="38"/>
      <c r="I142" s="38"/>
      <c r="J142" s="38"/>
      <c r="K142" s="38"/>
      <c r="L142" s="54"/>
      <c r="M142" s="9"/>
    </row>
    <row r="143" spans="1:17" ht="14.1" customHeight="1" x14ac:dyDescent="0.25">
      <c r="B143" s="428" t="str">
        <f>IF(Intro!$G$21="English",O143,P143)</f>
        <v>Provide your firm’s strategies and objectives for the next two years with respect to imports and sales of imports of the goods. Provide the rationale and assumptions underlying these strategies and objectives.</v>
      </c>
      <c r="C143" s="429"/>
      <c r="D143" s="429"/>
      <c r="E143" s="429"/>
      <c r="F143" s="429"/>
      <c r="G143" s="429"/>
      <c r="H143" s="429"/>
      <c r="I143" s="429"/>
      <c r="J143" s="429"/>
      <c r="K143" s="429"/>
      <c r="L143" s="430"/>
      <c r="M143" s="9"/>
      <c r="O143" s="9" t="s">
        <v>216</v>
      </c>
      <c r="P143" s="9" t="s">
        <v>217</v>
      </c>
    </row>
    <row r="144" spans="1:17" x14ac:dyDescent="0.25">
      <c r="B144" s="428"/>
      <c r="C144" s="429"/>
      <c r="D144" s="429"/>
      <c r="E144" s="429"/>
      <c r="F144" s="429"/>
      <c r="G144" s="429"/>
      <c r="H144" s="429"/>
      <c r="I144" s="429"/>
      <c r="J144" s="429"/>
      <c r="K144" s="429"/>
      <c r="L144" s="430"/>
      <c r="M144" s="9"/>
    </row>
    <row r="145" spans="1:17" x14ac:dyDescent="0.25">
      <c r="B145" s="69"/>
      <c r="C145" s="38"/>
      <c r="D145" s="38"/>
      <c r="E145" s="38"/>
      <c r="F145" s="38"/>
      <c r="G145" s="38"/>
      <c r="H145" s="38"/>
      <c r="I145" s="38"/>
      <c r="J145" s="38"/>
      <c r="K145" s="38"/>
      <c r="L145" s="54"/>
      <c r="M145" s="9"/>
    </row>
    <row r="146" spans="1:17" s="10" customFormat="1" x14ac:dyDescent="0.25">
      <c r="A146" s="7"/>
      <c r="B146" s="571"/>
      <c r="C146" s="572"/>
      <c r="D146" s="572"/>
      <c r="E146" s="572"/>
      <c r="F146" s="572"/>
      <c r="G146" s="572"/>
      <c r="H146" s="572"/>
      <c r="I146" s="572"/>
      <c r="J146" s="572"/>
      <c r="K146" s="572"/>
      <c r="L146" s="573"/>
      <c r="M146" s="36"/>
      <c r="Q146" s="9"/>
    </row>
    <row r="147" spans="1:17" s="10" customFormat="1" x14ac:dyDescent="0.25">
      <c r="A147" s="7"/>
      <c r="B147" s="571"/>
      <c r="C147" s="572"/>
      <c r="D147" s="572"/>
      <c r="E147" s="572"/>
      <c r="F147" s="572"/>
      <c r="G147" s="572"/>
      <c r="H147" s="572"/>
      <c r="I147" s="572"/>
      <c r="J147" s="572"/>
      <c r="K147" s="572"/>
      <c r="L147" s="573"/>
      <c r="M147" s="36"/>
      <c r="Q147" s="9"/>
    </row>
    <row r="148" spans="1:17" s="10" customFormat="1" x14ac:dyDescent="0.25">
      <c r="A148" s="7"/>
      <c r="B148" s="571"/>
      <c r="C148" s="572"/>
      <c r="D148" s="572"/>
      <c r="E148" s="572"/>
      <c r="F148" s="572"/>
      <c r="G148" s="572"/>
      <c r="H148" s="572"/>
      <c r="I148" s="572"/>
      <c r="J148" s="572"/>
      <c r="K148" s="572"/>
      <c r="L148" s="573"/>
      <c r="M148" s="36"/>
      <c r="Q148" s="9"/>
    </row>
    <row r="149" spans="1:17" s="10" customFormat="1" x14ac:dyDescent="0.25">
      <c r="A149" s="7"/>
      <c r="B149" s="571"/>
      <c r="C149" s="572"/>
      <c r="D149" s="572"/>
      <c r="E149" s="572"/>
      <c r="F149" s="572"/>
      <c r="G149" s="572"/>
      <c r="H149" s="572"/>
      <c r="I149" s="572"/>
      <c r="J149" s="572"/>
      <c r="K149" s="572"/>
      <c r="L149" s="573"/>
      <c r="M149" s="36"/>
      <c r="Q149" s="9"/>
    </row>
    <row r="150" spans="1:17" s="10" customFormat="1" x14ac:dyDescent="0.25">
      <c r="A150" s="7"/>
      <c r="B150" s="571"/>
      <c r="C150" s="572"/>
      <c r="D150" s="572"/>
      <c r="E150" s="572"/>
      <c r="F150" s="572"/>
      <c r="G150" s="572"/>
      <c r="H150" s="572"/>
      <c r="I150" s="572"/>
      <c r="J150" s="572"/>
      <c r="K150" s="572"/>
      <c r="L150" s="573"/>
      <c r="M150" s="36"/>
      <c r="Q150" s="9"/>
    </row>
    <row r="151" spans="1:17" s="10" customFormat="1" x14ac:dyDescent="0.25">
      <c r="A151" s="7"/>
      <c r="B151" s="571"/>
      <c r="C151" s="572"/>
      <c r="D151" s="572"/>
      <c r="E151" s="572"/>
      <c r="F151" s="572"/>
      <c r="G151" s="572"/>
      <c r="H151" s="572"/>
      <c r="I151" s="572"/>
      <c r="J151" s="572"/>
      <c r="K151" s="572"/>
      <c r="L151" s="573"/>
      <c r="M151" s="36"/>
      <c r="Q151" s="9"/>
    </row>
    <row r="152" spans="1:17" s="10" customFormat="1" x14ac:dyDescent="0.25">
      <c r="A152" s="7"/>
      <c r="B152" s="571"/>
      <c r="C152" s="572"/>
      <c r="D152" s="572"/>
      <c r="E152" s="572"/>
      <c r="F152" s="572"/>
      <c r="G152" s="572"/>
      <c r="H152" s="572"/>
      <c r="I152" s="572"/>
      <c r="J152" s="572"/>
      <c r="K152" s="572"/>
      <c r="L152" s="573"/>
      <c r="M152" s="36"/>
      <c r="Q152" s="9"/>
    </row>
    <row r="153" spans="1:17" s="10" customFormat="1" x14ac:dyDescent="0.25">
      <c r="A153" s="7"/>
      <c r="B153" s="571"/>
      <c r="C153" s="572"/>
      <c r="D153" s="572"/>
      <c r="E153" s="572"/>
      <c r="F153" s="572"/>
      <c r="G153" s="572"/>
      <c r="H153" s="572"/>
      <c r="I153" s="572"/>
      <c r="J153" s="572"/>
      <c r="K153" s="572"/>
      <c r="L153" s="573"/>
      <c r="M153" s="36"/>
      <c r="Q153" s="9"/>
    </row>
    <row r="154" spans="1:17" x14ac:dyDescent="0.25">
      <c r="B154" s="67"/>
      <c r="C154" s="64"/>
      <c r="D154" s="64"/>
      <c r="E154" s="64"/>
      <c r="F154" s="64"/>
      <c r="G154" s="64"/>
      <c r="H154" s="64"/>
      <c r="I154" s="64"/>
      <c r="J154" s="64"/>
      <c r="K154" s="64"/>
      <c r="L154" s="65"/>
      <c r="M154" s="9"/>
    </row>
    <row r="155" spans="1:17" s="42" customFormat="1" x14ac:dyDescent="0.25">
      <c r="A155" s="70"/>
      <c r="B155" s="4"/>
      <c r="C155" s="4"/>
      <c r="D155" s="71"/>
      <c r="E155" s="71"/>
      <c r="F155" s="71"/>
      <c r="G155" s="71"/>
      <c r="H155" s="71"/>
      <c r="I155" s="71"/>
      <c r="J155" s="71"/>
      <c r="K155" s="71"/>
      <c r="L155" s="71"/>
      <c r="N155" s="72"/>
    </row>
    <row r="156" spans="1:17" s="42" customFormat="1" x14ac:dyDescent="0.25">
      <c r="A156" s="70"/>
      <c r="B156" s="4"/>
      <c r="C156" s="4"/>
      <c r="D156" s="71"/>
      <c r="E156" s="71"/>
      <c r="F156" s="71"/>
      <c r="G156" s="71"/>
      <c r="H156" s="71"/>
      <c r="I156" s="71"/>
      <c r="J156" s="71"/>
      <c r="K156" s="71"/>
      <c r="L156" s="71"/>
      <c r="N156" s="72"/>
    </row>
    <row r="157" spans="1:17" s="42" customFormat="1" x14ac:dyDescent="0.25">
      <c r="A157" s="70"/>
      <c r="B157" s="4"/>
      <c r="C157" s="4"/>
      <c r="D157" s="71"/>
      <c r="E157" s="71"/>
      <c r="F157" s="71"/>
      <c r="G157" s="71"/>
      <c r="H157" s="71"/>
      <c r="I157" s="71"/>
      <c r="J157" s="71"/>
      <c r="K157" s="71"/>
      <c r="L157" s="71"/>
      <c r="N157" s="72"/>
    </row>
    <row r="158" spans="1:17" s="42" customFormat="1" x14ac:dyDescent="0.25">
      <c r="A158" s="70"/>
      <c r="B158" s="4"/>
      <c r="C158" s="4"/>
      <c r="D158" s="71"/>
      <c r="E158" s="71"/>
      <c r="F158" s="71"/>
      <c r="G158" s="71"/>
      <c r="H158" s="71"/>
      <c r="I158" s="71"/>
      <c r="J158" s="71"/>
      <c r="K158" s="71"/>
      <c r="L158" s="71"/>
      <c r="N158" s="72"/>
    </row>
    <row r="159" spans="1:17" s="42" customFormat="1" x14ac:dyDescent="0.25">
      <c r="A159" s="70"/>
      <c r="B159" s="4"/>
      <c r="C159" s="4"/>
      <c r="D159" s="71"/>
      <c r="E159" s="71"/>
      <c r="F159" s="71"/>
      <c r="G159" s="71"/>
      <c r="H159" s="71"/>
      <c r="I159" s="71"/>
      <c r="J159" s="71"/>
      <c r="K159" s="71"/>
      <c r="L159" s="71"/>
      <c r="N159" s="72"/>
    </row>
    <row r="160" spans="1:17" s="42" customFormat="1" x14ac:dyDescent="0.25">
      <c r="A160" s="70"/>
      <c r="B160" s="4"/>
      <c r="C160" s="4"/>
      <c r="D160" s="71"/>
      <c r="E160" s="71"/>
      <c r="F160" s="71"/>
      <c r="G160" s="71"/>
      <c r="H160" s="71"/>
      <c r="I160" s="71"/>
      <c r="J160" s="71"/>
      <c r="K160" s="71"/>
      <c r="L160" s="71"/>
      <c r="N160" s="72"/>
    </row>
    <row r="161" spans="1:14" s="42" customFormat="1" x14ac:dyDescent="0.25">
      <c r="A161" s="70"/>
      <c r="B161" s="4"/>
      <c r="C161" s="4"/>
      <c r="D161" s="71"/>
      <c r="E161" s="71"/>
      <c r="F161" s="71"/>
      <c r="G161" s="71"/>
      <c r="H161" s="71"/>
      <c r="I161" s="71"/>
      <c r="J161" s="71"/>
      <c r="K161" s="71"/>
      <c r="L161" s="71"/>
      <c r="N161" s="72"/>
    </row>
    <row r="162" spans="1:14" s="42" customFormat="1" x14ac:dyDescent="0.25">
      <c r="A162" s="70"/>
      <c r="B162" s="4"/>
      <c r="C162" s="4"/>
      <c r="D162" s="71"/>
      <c r="E162" s="71"/>
      <c r="F162" s="71"/>
      <c r="G162" s="71"/>
      <c r="H162" s="71"/>
      <c r="I162" s="71"/>
      <c r="J162" s="71"/>
      <c r="K162" s="71"/>
      <c r="L162" s="71"/>
      <c r="N162" s="72"/>
    </row>
    <row r="163" spans="1:14" s="42" customFormat="1" x14ac:dyDescent="0.25">
      <c r="A163" s="70"/>
      <c r="B163" s="4"/>
      <c r="C163" s="4"/>
      <c r="D163" s="71"/>
      <c r="E163" s="71"/>
      <c r="F163" s="71"/>
      <c r="G163" s="71"/>
      <c r="H163" s="71"/>
      <c r="I163" s="71"/>
      <c r="J163" s="71"/>
      <c r="K163" s="71"/>
      <c r="L163" s="71"/>
      <c r="N163" s="72"/>
    </row>
    <row r="164" spans="1:14" s="42" customFormat="1" x14ac:dyDescent="0.25">
      <c r="A164" s="70"/>
      <c r="B164" s="4"/>
      <c r="C164" s="4"/>
      <c r="D164" s="71"/>
      <c r="E164" s="71"/>
      <c r="F164" s="71"/>
      <c r="G164" s="71"/>
      <c r="H164" s="71"/>
      <c r="I164" s="71"/>
      <c r="J164" s="71"/>
      <c r="K164" s="71"/>
      <c r="L164" s="71"/>
      <c r="N164" s="72"/>
    </row>
    <row r="165" spans="1:14" s="42" customFormat="1" x14ac:dyDescent="0.25">
      <c r="A165" s="70"/>
      <c r="B165" s="4"/>
      <c r="C165" s="4"/>
      <c r="D165" s="71"/>
      <c r="E165" s="71"/>
      <c r="F165" s="71"/>
      <c r="G165" s="71"/>
      <c r="H165" s="71"/>
      <c r="I165" s="71"/>
      <c r="J165" s="71"/>
      <c r="K165" s="71"/>
      <c r="L165" s="71"/>
      <c r="N165" s="72"/>
    </row>
    <row r="166" spans="1:14" s="42" customFormat="1" x14ac:dyDescent="0.25">
      <c r="A166" s="70"/>
      <c r="B166" s="4"/>
      <c r="C166" s="4"/>
      <c r="D166" s="71"/>
      <c r="E166" s="71"/>
      <c r="F166" s="71"/>
      <c r="G166" s="71"/>
      <c r="H166" s="71"/>
      <c r="I166" s="71"/>
      <c r="J166" s="71"/>
      <c r="K166" s="71"/>
      <c r="L166" s="71"/>
      <c r="N166" s="72"/>
    </row>
    <row r="167" spans="1:14" s="42" customFormat="1" x14ac:dyDescent="0.25">
      <c r="A167" s="70"/>
      <c r="B167" s="4"/>
      <c r="C167" s="4"/>
      <c r="D167" s="71"/>
      <c r="E167" s="71"/>
      <c r="F167" s="71"/>
      <c r="G167" s="71"/>
      <c r="H167" s="71"/>
      <c r="I167" s="71"/>
      <c r="J167" s="71"/>
      <c r="K167" s="71"/>
      <c r="L167" s="71"/>
      <c r="N167" s="72"/>
    </row>
    <row r="168" spans="1:14" s="42" customFormat="1" x14ac:dyDescent="0.25">
      <c r="A168" s="70"/>
      <c r="B168" s="4"/>
      <c r="C168" s="4"/>
      <c r="D168" s="71"/>
      <c r="E168" s="71"/>
      <c r="F168" s="71"/>
      <c r="G168" s="71"/>
      <c r="H168" s="71"/>
      <c r="I168" s="71"/>
      <c r="J168" s="71"/>
      <c r="K168" s="71"/>
      <c r="L168" s="71"/>
      <c r="N168" s="72"/>
    </row>
    <row r="169" spans="1:14" s="42" customFormat="1" x14ac:dyDescent="0.25">
      <c r="A169" s="70"/>
      <c r="B169" s="4"/>
      <c r="C169" s="4"/>
      <c r="D169" s="71"/>
      <c r="E169" s="71"/>
      <c r="F169" s="71"/>
      <c r="G169" s="71"/>
      <c r="H169" s="71"/>
      <c r="I169" s="71"/>
      <c r="J169" s="71"/>
      <c r="K169" s="71"/>
      <c r="L169" s="71"/>
      <c r="N169" s="72"/>
    </row>
    <row r="170" spans="1:14" s="42" customFormat="1" x14ac:dyDescent="0.25">
      <c r="A170" s="70"/>
      <c r="B170" s="4"/>
      <c r="C170" s="4"/>
      <c r="D170" s="71"/>
      <c r="E170" s="71"/>
      <c r="F170" s="71"/>
      <c r="G170" s="71"/>
      <c r="H170" s="71"/>
      <c r="I170" s="71"/>
      <c r="J170" s="71"/>
      <c r="K170" s="71"/>
      <c r="L170" s="71"/>
      <c r="N170" s="72"/>
    </row>
    <row r="171" spans="1:14" s="42" customFormat="1" x14ac:dyDescent="0.25">
      <c r="A171" s="70"/>
      <c r="B171" s="4"/>
      <c r="C171" s="4"/>
      <c r="D171" s="71"/>
      <c r="E171" s="71"/>
      <c r="F171" s="71"/>
      <c r="G171" s="71"/>
      <c r="H171" s="71"/>
      <c r="I171" s="71"/>
      <c r="J171" s="71"/>
      <c r="K171" s="71"/>
      <c r="L171" s="71"/>
      <c r="N171" s="72"/>
    </row>
    <row r="172" spans="1:14" s="42" customFormat="1" x14ac:dyDescent="0.25">
      <c r="A172" s="70"/>
      <c r="B172" s="4"/>
      <c r="C172" s="4"/>
      <c r="D172" s="71"/>
      <c r="E172" s="71"/>
      <c r="F172" s="71"/>
      <c r="G172" s="71"/>
      <c r="H172" s="71"/>
      <c r="I172" s="71"/>
      <c r="J172" s="71"/>
      <c r="K172" s="71"/>
      <c r="L172" s="71"/>
      <c r="N172" s="72"/>
    </row>
    <row r="173" spans="1:14" s="42" customFormat="1" x14ac:dyDescent="0.25">
      <c r="A173" s="70"/>
      <c r="B173" s="4"/>
      <c r="C173" s="4"/>
      <c r="D173" s="71"/>
      <c r="E173" s="71"/>
      <c r="F173" s="71"/>
      <c r="G173" s="71"/>
      <c r="H173" s="71"/>
      <c r="I173" s="71"/>
      <c r="J173" s="71"/>
      <c r="K173" s="71"/>
      <c r="L173" s="71"/>
      <c r="N173" s="72"/>
    </row>
    <row r="174" spans="1:14" s="42" customFormat="1" x14ac:dyDescent="0.25">
      <c r="A174" s="70"/>
      <c r="B174" s="4"/>
      <c r="C174" s="4"/>
      <c r="D174" s="71"/>
      <c r="E174" s="71"/>
      <c r="F174" s="71"/>
      <c r="G174" s="71"/>
      <c r="H174" s="71"/>
      <c r="I174" s="71"/>
      <c r="J174" s="71"/>
      <c r="K174" s="71"/>
      <c r="L174" s="71"/>
      <c r="N174" s="72"/>
    </row>
    <row r="175" spans="1:14" s="42" customFormat="1" x14ac:dyDescent="0.25">
      <c r="A175" s="70"/>
      <c r="B175" s="4"/>
      <c r="C175" s="4"/>
      <c r="D175" s="71"/>
      <c r="E175" s="71"/>
      <c r="F175" s="71"/>
      <c r="G175" s="71"/>
      <c r="H175" s="71"/>
      <c r="I175" s="71"/>
      <c r="J175" s="71"/>
      <c r="K175" s="71"/>
      <c r="L175" s="71"/>
      <c r="N175" s="72"/>
    </row>
  </sheetData>
  <sheetProtection algorithmName="SHA-512" hashValue="u2yzXHe4DBI8Xv114Po5hYt0RIkZfevEJ0ST6xMcL/8zJaZjUCTujLULwGiifM8lIbdITL4Embxfw6XG5USlug==" saltValue="dAwNMWFKVDFhKWgekGSqIg==" spinCount="100000" sheet="1" objects="1" scenarios="1" selectLockedCells="1"/>
  <mergeCells count="69">
    <mergeCell ref="B146:L153"/>
    <mergeCell ref="B14:L14"/>
    <mergeCell ref="B15:L15"/>
    <mergeCell ref="B16:L16"/>
    <mergeCell ref="B110:E110"/>
    <mergeCell ref="B105:E105"/>
    <mergeCell ref="B106:E106"/>
    <mergeCell ref="B107:E107"/>
    <mergeCell ref="B108:E108"/>
    <mergeCell ref="B109:E109"/>
    <mergeCell ref="B21:L21"/>
    <mergeCell ref="B51:L51"/>
    <mergeCell ref="B58:L58"/>
    <mergeCell ref="B101:L101"/>
    <mergeCell ref="B100:L100"/>
    <mergeCell ref="B143:L144"/>
    <mergeCell ref="B12:L12"/>
    <mergeCell ref="B85:L85"/>
    <mergeCell ref="B56:C56"/>
    <mergeCell ref="B52:L52"/>
    <mergeCell ref="B38:L38"/>
    <mergeCell ref="B22:L22"/>
    <mergeCell ref="G54:G55"/>
    <mergeCell ref="B69:L69"/>
    <mergeCell ref="B19:L19"/>
    <mergeCell ref="B13:L13"/>
    <mergeCell ref="B24:L31"/>
    <mergeCell ref="B40:L47"/>
    <mergeCell ref="B60:L67"/>
    <mergeCell ref="B33:L33"/>
    <mergeCell ref="B49:L49"/>
    <mergeCell ref="B18:L18"/>
    <mergeCell ref="B4:L4"/>
    <mergeCell ref="B5:L5"/>
    <mergeCell ref="B6:L6"/>
    <mergeCell ref="B11:L11"/>
    <mergeCell ref="B8:L8"/>
    <mergeCell ref="B9:L9"/>
    <mergeCell ref="B10:L10"/>
    <mergeCell ref="B141:L141"/>
    <mergeCell ref="J103:J104"/>
    <mergeCell ref="K103:K104"/>
    <mergeCell ref="B129:L130"/>
    <mergeCell ref="C120:L120"/>
    <mergeCell ref="C121:L121"/>
    <mergeCell ref="C122:L122"/>
    <mergeCell ref="C123:L123"/>
    <mergeCell ref="B132:L139"/>
    <mergeCell ref="B117:L117"/>
    <mergeCell ref="B116:L116"/>
    <mergeCell ref="C119:L119"/>
    <mergeCell ref="B114:L114"/>
    <mergeCell ref="B71:L72"/>
    <mergeCell ref="B74:L81"/>
    <mergeCell ref="B97:L97"/>
    <mergeCell ref="B127:L127"/>
    <mergeCell ref="G103:G104"/>
    <mergeCell ref="H103:H104"/>
    <mergeCell ref="I103:I104"/>
    <mergeCell ref="B113:L113"/>
    <mergeCell ref="B126:L126"/>
    <mergeCell ref="B83:L83"/>
    <mergeCell ref="B98:L98"/>
    <mergeCell ref="B87:L94"/>
    <mergeCell ref="B35:L37"/>
    <mergeCell ref="E54:E55"/>
    <mergeCell ref="F54:F55"/>
    <mergeCell ref="H54:H55"/>
    <mergeCell ref="I54:I55"/>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4:B26 B40 B60 B74 B87 B132 B146 B42:B43 B63:B64 B78:B79 B90:B91 B134:B135 B148:B149" xr:uid="{D57C5EAA-365B-40A0-A0ED-271BD91A3A59}">
      <formula1>1000</formula1>
    </dataValidation>
    <dataValidation allowBlank="1" showInputMessage="1" showErrorMessage="1" sqref="C119:L123" xr:uid="{8FC205C6-62FE-4708-ADE0-5041AE69E3B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105:K109 E56:I56" xr:uid="{16746B84-75D7-4AE8-AB5C-DCB10DC84C50}">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48" min="1" max="11" man="1"/>
    <brk id="96"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7">
    <tabColor rgb="FFFFC000"/>
  </sheetPr>
  <dimension ref="A1"/>
  <sheetViews>
    <sheetView workbookViewId="0"/>
  </sheetViews>
  <sheetFormatPr defaultRowHeight="15" x14ac:dyDescent="0.25"/>
  <sheetData/>
  <sheetProtection algorithmName="SHA-512" hashValue="WXh34iVfVMjFTuu3KY9cASg9vaVfodfi/FeKAM8ckb/9Gd/Sw0SkBtqUbNJ6PZu98qyICdrLJnnvpXPwr1aqIg==" saltValue="9srXgskCoKP5QD9Gx9EX9Q=="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44</vt:i4>
      </vt:variant>
    </vt:vector>
  </HeadingPairs>
  <TitlesOfParts>
    <vt:vector size="74" baseType="lpstr">
      <vt:lpstr>Variables</vt:lpstr>
      <vt:lpstr>Intro</vt:lpstr>
      <vt:lpstr>Info</vt:lpstr>
      <vt:lpstr>Public</vt:lpstr>
      <vt:lpstr>Grades-Nuances</vt:lpstr>
      <vt:lpstr>Grades|Nuances (2)</vt:lpstr>
      <vt:lpstr>AddPub</vt:lpstr>
      <vt:lpstr>Pro</vt:lpstr>
      <vt:lpstr>Begin</vt:lpstr>
      <vt:lpstr>Imp-Exp1-CHN</vt:lpstr>
      <vt:lpstr>Imp-Exp2-CHN</vt:lpstr>
      <vt:lpstr>Imp-Exp3-CHN</vt:lpstr>
      <vt:lpstr>Imp-Exp4-CHN</vt:lpstr>
      <vt:lpstr>Imp-Exp5-CHN</vt:lpstr>
      <vt:lpstr>Imp-Exp6-CHN</vt:lpstr>
      <vt:lpstr>Imp-Exp7-CHN</vt:lpstr>
      <vt:lpstr>Imp-Exp8-CHN</vt:lpstr>
      <vt:lpstr>Imp-Exp9-CHN</vt:lpstr>
      <vt:lpstr>Imp-Exp10-CHN</vt:lpstr>
      <vt:lpstr>EndCHN</vt:lpstr>
      <vt:lpstr>Imp-US</vt:lpstr>
      <vt:lpstr>Imp-Other-Autre</vt:lpstr>
      <vt:lpstr>End</vt:lpstr>
      <vt:lpstr>Invent-Stock</vt:lpstr>
      <vt:lpstr>AddPro</vt:lpstr>
      <vt:lpstr>Confirm</vt:lpstr>
      <vt:lpstr>MiniDB1</vt:lpstr>
      <vt:lpstr>MiniDB2</vt:lpstr>
      <vt:lpstr>QualDB</vt:lpstr>
      <vt:lpstr>GradeQualDB</vt:lpstr>
      <vt:lpstr>AddPro!Print_Area</vt:lpstr>
      <vt:lpstr>AddPub!Print_Area</vt:lpstr>
      <vt:lpstr>Confirm!Print_Area</vt:lpstr>
      <vt:lpstr>'Grades|Nuances (2)'!Print_Area</vt:lpstr>
      <vt:lpstr>'Grades-Nuances'!Print_Area</vt:lpstr>
      <vt:lpstr>'Imp-Exp10-CHN'!Print_Area</vt:lpstr>
      <vt:lpstr>'Imp-Exp1-CHN'!Print_Area</vt:lpstr>
      <vt:lpstr>'Imp-Exp2-CHN'!Print_Area</vt:lpstr>
      <vt:lpstr>'Imp-Exp3-CHN'!Print_Area</vt:lpstr>
      <vt:lpstr>'Imp-Exp4-CHN'!Print_Area</vt:lpstr>
      <vt:lpstr>'Imp-Exp5-CHN'!Print_Area</vt:lpstr>
      <vt:lpstr>'Imp-Exp6-CHN'!Print_Area</vt:lpstr>
      <vt:lpstr>'Imp-Exp7-CHN'!Print_Area</vt:lpstr>
      <vt:lpstr>'Imp-Exp8-CHN'!Print_Area</vt:lpstr>
      <vt:lpstr>'Imp-Exp9-CHN'!Print_Area</vt:lpstr>
      <vt:lpstr>'Imp-Other-Autre'!Print_Area</vt:lpstr>
      <vt:lpstr>'Imp-US'!Print_Area</vt:lpstr>
      <vt:lpstr>Info!Print_Area</vt:lpstr>
      <vt:lpstr>Intro!Print_Area</vt:lpstr>
      <vt:lpstr>'Invent-Stock'!Print_Area</vt:lpstr>
      <vt:lpstr>Pro!Print_Area</vt:lpstr>
      <vt:lpstr>Public!Print_Area</vt:lpstr>
      <vt:lpstr>AddPro!Print_Titles</vt:lpstr>
      <vt:lpstr>AddPub!Print_Titles</vt:lpstr>
      <vt:lpstr>Confirm!Print_Titles</vt:lpstr>
      <vt:lpstr>'Grades|Nuances (2)'!Print_Titles</vt:lpstr>
      <vt:lpstr>'Grades-Nuances'!Print_Titles</vt:lpstr>
      <vt:lpstr>'Imp-Exp10-CHN'!Print_Titles</vt:lpstr>
      <vt:lpstr>'Imp-Exp1-CHN'!Print_Titles</vt:lpstr>
      <vt:lpstr>'Imp-Exp2-CHN'!Print_Titles</vt:lpstr>
      <vt:lpstr>'Imp-Exp3-CHN'!Print_Titles</vt:lpstr>
      <vt:lpstr>'Imp-Exp4-CHN'!Print_Titles</vt:lpstr>
      <vt:lpstr>'Imp-Exp5-CHN'!Print_Titles</vt:lpstr>
      <vt:lpstr>'Imp-Exp6-CHN'!Print_Titles</vt:lpstr>
      <vt:lpstr>'Imp-Exp7-CHN'!Print_Titles</vt:lpstr>
      <vt:lpstr>'Imp-Exp8-CHN'!Print_Titles</vt:lpstr>
      <vt:lpstr>'Imp-Exp9-CHN'!Print_Titles</vt:lpstr>
      <vt:lpstr>'Imp-Other-Autre'!Print_Titles</vt:lpstr>
      <vt:lpstr>'Imp-US'!Print_Titles</vt:lpstr>
      <vt:lpstr>Info!Print_Titles</vt:lpstr>
      <vt:lpstr>Intro!Print_Titles</vt:lpstr>
      <vt:lpstr>'Invent-Stock'!Print_Titles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Dao, Thy</cp:lastModifiedBy>
  <cp:lastPrinted>2026-06-09T18:58:26Z</cp:lastPrinted>
  <dcterms:created xsi:type="dcterms:W3CDTF">2021-02-04T13:13:50Z</dcterms:created>
  <dcterms:modified xsi:type="dcterms:W3CDTF">2026-08-24T13:44:34Z</dcterms:modified>
</cp:coreProperties>
</file>