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13_ncr:1_{D7A8D4DC-4327-4655-8229-F46DC43D63BF}" xr6:coauthVersionLast="47" xr6:coauthVersionMax="47" xr10:uidLastSave="{00000000-0000-0000-0000-000000000000}"/>
  <workbookProtection workbookAlgorithmName="SHA-512" workbookHashValue="ZCU8dhuE3ICzEawJQLtlgdbi4gFp6uucR1zgm4PefeUEcltllNcTsEEW8qHUversX1Tr81dLg3r6OWULU3gz7A==" workbookSaltValue="1Q3lPWeMMqHyA3d3AHZ/ow==" workbookSpinCount="100000" lockStructure="1"/>
  <bookViews>
    <workbookView xWindow="-108" yWindow="-108" windowWidth="23256" windowHeight="12000" tabRatio="907" firstSheet="1" activeTab="1" xr2:uid="{C5891CD3-0E1B-4A35-B74B-8A6F66005F71}"/>
  </bookViews>
  <sheets>
    <sheet name="Variables" sheetId="80" state="hidden" r:id="rId1"/>
    <sheet name="Intro" sheetId="81" r:id="rId2"/>
    <sheet name="Info" sheetId="82" r:id="rId3"/>
    <sheet name="Public" sheetId="83" r:id="rId4"/>
    <sheet name="Grades|Nuances" sheetId="104" state="hidden" r:id="rId5"/>
    <sheet name="AddPub" sheetId="84" r:id="rId6"/>
    <sheet name="Pro" sheetId="86" r:id="rId7"/>
    <sheet name="Begin" sheetId="93" state="hidden" r:id="rId8"/>
    <sheet name="Australia•Australie" sheetId="108" r:id="rId9"/>
    <sheet name="Austria•Autriche" sheetId="91" r:id="rId10"/>
    <sheet name="Belgium•Belgique" sheetId="109" r:id="rId11"/>
    <sheet name="France" sheetId="110" r:id="rId12"/>
    <sheet name="Germany•Allemagne" sheetId="111" r:id="rId13"/>
    <sheet name="Lithuania•Lithuanie" sheetId="112" r:id="rId14"/>
    <sheet name="Italy•Italie_EXP1" sheetId="105" r:id="rId15"/>
    <sheet name="Italy•Italie_EXP2" sheetId="113" r:id="rId16"/>
    <sheet name="Italy•Italie_EXP3" sheetId="114" r:id="rId17"/>
    <sheet name="Poland•Pologne" sheetId="106" r:id="rId18"/>
    <sheet name="UK•RU" sheetId="107" r:id="rId19"/>
    <sheet name="US•ÉU" sheetId="98" r:id="rId20"/>
    <sheet name="Other•Autre" sheetId="103" r:id="rId21"/>
    <sheet name="End" sheetId="94" state="hidden" r:id="rId22"/>
    <sheet name="Invent-Stock" sheetId="92" r:id="rId23"/>
    <sheet name="AddPro" sheetId="89" r:id="rId24"/>
    <sheet name="Confirm" sheetId="90" r:id="rId25"/>
    <sheet name="DB" sheetId="115" state="hidden" r:id="rId26"/>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23">AddPro!$B$1:$L$62</definedName>
    <definedName name="_xlnm.Print_Area" localSheetId="5">AddPub!$B$1:$L$62</definedName>
    <definedName name="_xlnm.Print_Area" localSheetId="8">'Australia•Australie'!$B$1:$L$41</definedName>
    <definedName name="_xlnm.Print_Area" localSheetId="9">'Austria•Autriche'!$B$1:$L$41</definedName>
    <definedName name="_xlnm.Print_Area" localSheetId="10">'Belgium•Belgique'!$B$1:$L$41</definedName>
    <definedName name="_xlnm.Print_Area" localSheetId="24">Confirm!$B$1:$L$53</definedName>
    <definedName name="_xlnm.Print_Area" localSheetId="11">France!$B$1:$L$41</definedName>
    <definedName name="_xlnm.Print_Area" localSheetId="12">'Germany•Allemagne'!$B$1:$L$41</definedName>
    <definedName name="_xlnm.Print_Area" localSheetId="4">'Grades|Nuances'!$B$1:$M$33</definedName>
    <definedName name="_xlnm.Print_Area" localSheetId="2">Info!$B$1:$L$53</definedName>
    <definedName name="_xlnm.Print_Area" localSheetId="1">Intro!$B$1:$L$148</definedName>
    <definedName name="_xlnm.Print_Area" localSheetId="22">'Invent-Stock'!$B$1:$L$106</definedName>
    <definedName name="_xlnm.Print_Area" localSheetId="14">'Italy•Italie_EXP1'!$B$1:$L$41</definedName>
    <definedName name="_xlnm.Print_Area" localSheetId="15">'Italy•Italie_EXP2'!$B$1:$L$41</definedName>
    <definedName name="_xlnm.Print_Area" localSheetId="16">'Italy•Italie_EXP3'!$B$1:$L$41</definedName>
    <definedName name="_xlnm.Print_Area" localSheetId="13">'Lithuania•Lithuanie'!$B$1:$L$41</definedName>
    <definedName name="_xlnm.Print_Area" localSheetId="20">'Other•Autre'!$B$1:$L$41</definedName>
    <definedName name="_xlnm.Print_Area" localSheetId="17">'Poland•Pologne'!$B$1:$L$41</definedName>
    <definedName name="_xlnm.Print_Area" localSheetId="6">Pro!$B$1:$L$48</definedName>
    <definedName name="_xlnm.Print_Area" localSheetId="3">Public!$B$1:$L$435</definedName>
    <definedName name="_xlnm.Print_Area" localSheetId="18">'UK•RU'!$B$1:$L$41</definedName>
    <definedName name="_xlnm.Print_Area" localSheetId="19">'US•ÉU'!$B$1:$L$41</definedName>
    <definedName name="_xlnm.Print_Titles" localSheetId="23">AddPro!$1:$7</definedName>
    <definedName name="_xlnm.Print_Titles" localSheetId="5">AddPub!$1:$7</definedName>
    <definedName name="_xlnm.Print_Titles" localSheetId="8">'Australia•Australie'!$1:$7</definedName>
    <definedName name="_xlnm.Print_Titles" localSheetId="9">'Austria•Autriche'!$1:$7</definedName>
    <definedName name="_xlnm.Print_Titles" localSheetId="10">'Belgium•Belgique'!$1:$7</definedName>
    <definedName name="_xlnm.Print_Titles" localSheetId="24">Confirm!$1:$7</definedName>
    <definedName name="_xlnm.Print_Titles" localSheetId="11">France!$1:$7</definedName>
    <definedName name="_xlnm.Print_Titles" localSheetId="12">'Germany•Allemagne'!$1:$7</definedName>
    <definedName name="_xlnm.Print_Titles" localSheetId="4">'Grades|Nuances'!$1:$7</definedName>
    <definedName name="_xlnm.Print_Titles" localSheetId="2">Info!$1:$7</definedName>
    <definedName name="_xlnm.Print_Titles" localSheetId="1">Intro!$1:$7</definedName>
    <definedName name="_xlnm.Print_Titles" localSheetId="22">'Invent-Stock'!$1:$7</definedName>
    <definedName name="_xlnm.Print_Titles" localSheetId="14">'Italy•Italie_EXP1'!$1:$7</definedName>
    <definedName name="_xlnm.Print_Titles" localSheetId="15">'Italy•Italie_EXP2'!$1:$7</definedName>
    <definedName name="_xlnm.Print_Titles" localSheetId="16">'Italy•Italie_EXP3'!$1:$7</definedName>
    <definedName name="_xlnm.Print_Titles" localSheetId="13">'Lithuania•Lithuanie'!$1:$7</definedName>
    <definedName name="_xlnm.Print_Titles" localSheetId="20">'Other•Autre'!$1:$7</definedName>
    <definedName name="_xlnm.Print_Titles" localSheetId="17">'Poland•Pologne'!$1:$7</definedName>
    <definedName name="_xlnm.Print_Titles" localSheetId="6">Pro!$1:$7</definedName>
    <definedName name="_xlnm.Print_Titles" localSheetId="3">Public!$1:$7</definedName>
    <definedName name="_xlnm.Print_Titles" localSheetId="18">'UK•RU'!$1:$7</definedName>
    <definedName name="_xlnm.Print_Titles" localSheetId="19">'US•ÉU'!$1:$7</definedName>
    <definedName name="quest8" localSheetId="23">AddPro!#REF!</definedName>
    <definedName name="quest8" localSheetId="5">AddPub!#REF!</definedName>
    <definedName name="quest8" localSheetId="8">'Australia•Australie'!#REF!</definedName>
    <definedName name="quest8" localSheetId="9">'Austria•Autriche'!#REF!</definedName>
    <definedName name="quest8" localSheetId="10">'Belgium•Belgique'!#REF!</definedName>
    <definedName name="quest8" localSheetId="24">Confirm!#REF!</definedName>
    <definedName name="quest8" localSheetId="11">France!#REF!</definedName>
    <definedName name="quest8" localSheetId="12">'Germany•Allemagne'!#REF!</definedName>
    <definedName name="quest8" localSheetId="2">Info!#REF!</definedName>
    <definedName name="quest8" localSheetId="1">Intro!#REF!</definedName>
    <definedName name="quest8" localSheetId="22">'Invent-Stock'!#REF!</definedName>
    <definedName name="quest8" localSheetId="14">'Italy•Italie_EXP1'!#REF!</definedName>
    <definedName name="quest8" localSheetId="15">'Italy•Italie_EXP2'!#REF!</definedName>
    <definedName name="quest8" localSheetId="16">'Italy•Italie_EXP3'!#REF!</definedName>
    <definedName name="quest8" localSheetId="13">'Lithuania•Lithuanie'!#REF!</definedName>
    <definedName name="quest8" localSheetId="20">'Other•Autre'!#REF!</definedName>
    <definedName name="quest8" localSheetId="17">'Poland•Pologne'!#REF!</definedName>
    <definedName name="quest8" localSheetId="6">Pro!#REF!</definedName>
    <definedName name="quest8" localSheetId="3">Public!#REF!</definedName>
    <definedName name="quest8" localSheetId="18">'UK•RU'!#REF!</definedName>
    <definedName name="quest8" localSheetId="19">'US•ÉU'!#REF!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66" i="83" l="1"/>
  <c r="B452" i="83"/>
  <c r="B438" i="83"/>
  <c r="B174" i="83" l="1"/>
  <c r="B161" i="83"/>
  <c r="B148" i="83"/>
  <c r="K30" i="92"/>
  <c r="J30" i="92"/>
  <c r="I30" i="92"/>
  <c r="H30" i="92"/>
  <c r="K29" i="92"/>
  <c r="J29" i="92"/>
  <c r="I29" i="92"/>
  <c r="H29" i="92"/>
  <c r="G30" i="92"/>
  <c r="G29" i="92"/>
  <c r="N77" i="115"/>
  <c r="M77" i="115"/>
  <c r="L77" i="115"/>
  <c r="K77" i="115"/>
  <c r="J77" i="115"/>
  <c r="I77" i="115"/>
  <c r="H77" i="115"/>
  <c r="G77" i="115"/>
  <c r="F77" i="115"/>
  <c r="E77" i="115"/>
  <c r="N19" i="115"/>
  <c r="M19" i="115"/>
  <c r="L19" i="115"/>
  <c r="K19" i="115"/>
  <c r="J19" i="115"/>
  <c r="Z70" i="115"/>
  <c r="Y70" i="115"/>
  <c r="X70" i="115"/>
  <c r="W70" i="115"/>
  <c r="V70" i="115"/>
  <c r="U70" i="115"/>
  <c r="T70" i="115"/>
  <c r="S70" i="115"/>
  <c r="R70" i="115"/>
  <c r="Q70" i="115"/>
  <c r="Z67" i="115"/>
  <c r="Y67" i="115"/>
  <c r="X67" i="115"/>
  <c r="W67" i="115"/>
  <c r="V67" i="115"/>
  <c r="U67" i="115"/>
  <c r="T67" i="115"/>
  <c r="S67" i="115"/>
  <c r="R67" i="115"/>
  <c r="Q67" i="115"/>
  <c r="N18" i="115"/>
  <c r="M18" i="115"/>
  <c r="L18" i="115"/>
  <c r="K18" i="115"/>
  <c r="J18" i="115"/>
  <c r="N17" i="115"/>
  <c r="M17" i="115"/>
  <c r="L17" i="115"/>
  <c r="K17" i="115"/>
  <c r="J17" i="115"/>
  <c r="Z63" i="115"/>
  <c r="Y63" i="115"/>
  <c r="X63" i="115"/>
  <c r="W63" i="115"/>
  <c r="V63" i="115"/>
  <c r="U63" i="115"/>
  <c r="T63" i="115"/>
  <c r="S63" i="115"/>
  <c r="R63" i="115"/>
  <c r="Q63" i="115"/>
  <c r="Z62" i="115"/>
  <c r="Y62" i="115"/>
  <c r="X62" i="115"/>
  <c r="W62" i="115"/>
  <c r="V62" i="115"/>
  <c r="U62" i="115"/>
  <c r="T62" i="115"/>
  <c r="S62" i="115"/>
  <c r="R62" i="115"/>
  <c r="Q62" i="115"/>
  <c r="Z61" i="115"/>
  <c r="Y61" i="115"/>
  <c r="X61" i="115"/>
  <c r="W61" i="115"/>
  <c r="V61" i="115"/>
  <c r="U61" i="115"/>
  <c r="T61" i="115"/>
  <c r="S61" i="115"/>
  <c r="R61" i="115"/>
  <c r="Q61" i="115"/>
  <c r="N16" i="115"/>
  <c r="M16" i="115"/>
  <c r="L16" i="115"/>
  <c r="K16" i="115"/>
  <c r="J16" i="115"/>
  <c r="G16" i="115"/>
  <c r="Z60" i="115"/>
  <c r="Y60" i="115"/>
  <c r="X60" i="115"/>
  <c r="W60" i="115"/>
  <c r="V60" i="115"/>
  <c r="U60" i="115"/>
  <c r="T60" i="115"/>
  <c r="S60" i="115"/>
  <c r="R60" i="115"/>
  <c r="Q60" i="115"/>
  <c r="Z59" i="115"/>
  <c r="Y59" i="115"/>
  <c r="X59" i="115"/>
  <c r="W59" i="115"/>
  <c r="V59" i="115"/>
  <c r="U59" i="115"/>
  <c r="T59" i="115"/>
  <c r="S59" i="115"/>
  <c r="R59" i="115"/>
  <c r="Q59" i="115"/>
  <c r="Z58" i="115"/>
  <c r="Y58" i="115"/>
  <c r="X58" i="115"/>
  <c r="W58" i="115"/>
  <c r="V58" i="115"/>
  <c r="U58" i="115"/>
  <c r="T58" i="115"/>
  <c r="S58" i="115"/>
  <c r="R58" i="115"/>
  <c r="Q58" i="115"/>
  <c r="N15" i="115"/>
  <c r="M15" i="115"/>
  <c r="L15" i="115"/>
  <c r="K15" i="115"/>
  <c r="J15" i="115"/>
  <c r="Z57" i="115"/>
  <c r="Y57" i="115"/>
  <c r="X57" i="115"/>
  <c r="W57" i="115"/>
  <c r="V57" i="115"/>
  <c r="U57" i="115"/>
  <c r="T57" i="115"/>
  <c r="S57" i="115"/>
  <c r="R57" i="115"/>
  <c r="Q57" i="115"/>
  <c r="Z56" i="115"/>
  <c r="Y56" i="115"/>
  <c r="X56" i="115"/>
  <c r="W56" i="115"/>
  <c r="V56" i="115"/>
  <c r="U56" i="115"/>
  <c r="T56" i="115"/>
  <c r="S56" i="115"/>
  <c r="R56" i="115"/>
  <c r="Q56" i="115"/>
  <c r="Z55" i="115"/>
  <c r="Y55" i="115"/>
  <c r="X55" i="115"/>
  <c r="W55" i="115"/>
  <c r="V55" i="115"/>
  <c r="U55" i="115"/>
  <c r="T55" i="115"/>
  <c r="S55" i="115"/>
  <c r="R55" i="115"/>
  <c r="Q55" i="115"/>
  <c r="H55" i="115"/>
  <c r="N14" i="115"/>
  <c r="M14" i="115"/>
  <c r="L14" i="115"/>
  <c r="K14" i="115"/>
  <c r="J14" i="115"/>
  <c r="Z54" i="115"/>
  <c r="Y54" i="115"/>
  <c r="X54" i="115"/>
  <c r="W54" i="115"/>
  <c r="V54" i="115"/>
  <c r="U54" i="115"/>
  <c r="T54" i="115"/>
  <c r="S54" i="115"/>
  <c r="R54" i="115"/>
  <c r="Q54" i="115"/>
  <c r="Z53" i="115"/>
  <c r="Y53" i="115"/>
  <c r="X53" i="115"/>
  <c r="W53" i="115"/>
  <c r="V53" i="115"/>
  <c r="U53" i="115"/>
  <c r="T53" i="115"/>
  <c r="S53" i="115"/>
  <c r="R53" i="115"/>
  <c r="Q53" i="115"/>
  <c r="Z52" i="115"/>
  <c r="Y52" i="115"/>
  <c r="X52" i="115"/>
  <c r="W52" i="115"/>
  <c r="V52" i="115"/>
  <c r="U52" i="115"/>
  <c r="T52" i="115"/>
  <c r="S52" i="115"/>
  <c r="R52" i="115"/>
  <c r="Q52" i="115"/>
  <c r="H52" i="115"/>
  <c r="N13" i="115"/>
  <c r="M13" i="115"/>
  <c r="L13" i="115"/>
  <c r="K13" i="115"/>
  <c r="J13" i="115"/>
  <c r="Z51" i="115"/>
  <c r="Y51" i="115"/>
  <c r="X51" i="115"/>
  <c r="W51" i="115"/>
  <c r="V51" i="115"/>
  <c r="U51" i="115"/>
  <c r="T51" i="115"/>
  <c r="S51" i="115"/>
  <c r="R51" i="115"/>
  <c r="Q51" i="115"/>
  <c r="Z50" i="115"/>
  <c r="Y50" i="115"/>
  <c r="X50" i="115"/>
  <c r="W50" i="115"/>
  <c r="V50" i="115"/>
  <c r="U50" i="115"/>
  <c r="T50" i="115"/>
  <c r="S50" i="115"/>
  <c r="R50" i="115"/>
  <c r="Q50" i="115"/>
  <c r="Z49" i="115"/>
  <c r="Y49" i="115"/>
  <c r="X49" i="115"/>
  <c r="W49" i="115"/>
  <c r="V49" i="115"/>
  <c r="U49" i="115"/>
  <c r="T49" i="115"/>
  <c r="S49" i="115"/>
  <c r="R49" i="115"/>
  <c r="Q49" i="115"/>
  <c r="H49" i="115"/>
  <c r="Z48" i="115"/>
  <c r="Y48" i="115"/>
  <c r="X48" i="115"/>
  <c r="W48" i="115"/>
  <c r="V48" i="115"/>
  <c r="U48" i="115"/>
  <c r="T48" i="115"/>
  <c r="S48" i="115"/>
  <c r="R48" i="115"/>
  <c r="Q48" i="115"/>
  <c r="Z47" i="115"/>
  <c r="Y47" i="115"/>
  <c r="X47" i="115"/>
  <c r="W47" i="115"/>
  <c r="V47" i="115"/>
  <c r="U47" i="115"/>
  <c r="T47" i="115"/>
  <c r="S47" i="115"/>
  <c r="R47" i="115"/>
  <c r="Q47" i="115"/>
  <c r="Z46" i="115"/>
  <c r="Y46" i="115"/>
  <c r="X46" i="115"/>
  <c r="W46" i="115"/>
  <c r="V46" i="115"/>
  <c r="U46" i="115"/>
  <c r="T46" i="115"/>
  <c r="S46" i="115"/>
  <c r="R46" i="115"/>
  <c r="Q46" i="115"/>
  <c r="H46" i="115"/>
  <c r="H47" i="115" s="1"/>
  <c r="H48" i="115" s="1"/>
  <c r="Z45" i="115"/>
  <c r="Y45" i="115"/>
  <c r="X45" i="115"/>
  <c r="W45" i="115"/>
  <c r="V45" i="115"/>
  <c r="U45" i="115"/>
  <c r="T45" i="115"/>
  <c r="S45" i="115"/>
  <c r="R45" i="115"/>
  <c r="Q45" i="115"/>
  <c r="Z44" i="115"/>
  <c r="Y44" i="115"/>
  <c r="X44" i="115"/>
  <c r="W44" i="115"/>
  <c r="V44" i="115"/>
  <c r="U44" i="115"/>
  <c r="T44" i="115"/>
  <c r="S44" i="115"/>
  <c r="R44" i="115"/>
  <c r="Q44" i="115"/>
  <c r="Z43" i="115"/>
  <c r="Y43" i="115"/>
  <c r="X43" i="115"/>
  <c r="W43" i="115"/>
  <c r="V43" i="115"/>
  <c r="U43" i="115"/>
  <c r="T43" i="115"/>
  <c r="S43" i="115"/>
  <c r="R43" i="115"/>
  <c r="Q43" i="115"/>
  <c r="H43" i="115"/>
  <c r="N12" i="115"/>
  <c r="M12" i="115"/>
  <c r="L12" i="115"/>
  <c r="K12" i="115"/>
  <c r="J12" i="115"/>
  <c r="Z42" i="115"/>
  <c r="Y42" i="115"/>
  <c r="X42" i="115"/>
  <c r="W42" i="115"/>
  <c r="V42" i="115"/>
  <c r="U42" i="115"/>
  <c r="T42" i="115"/>
  <c r="S42" i="115"/>
  <c r="R42" i="115"/>
  <c r="Q42" i="115"/>
  <c r="Z41" i="115"/>
  <c r="Y41" i="115"/>
  <c r="X41" i="115"/>
  <c r="W41" i="115"/>
  <c r="V41" i="115"/>
  <c r="U41" i="115"/>
  <c r="T41" i="115"/>
  <c r="S41" i="115"/>
  <c r="R41" i="115"/>
  <c r="Q41" i="115"/>
  <c r="Z40" i="115"/>
  <c r="Y40" i="115"/>
  <c r="X40" i="115"/>
  <c r="W40" i="115"/>
  <c r="V40" i="115"/>
  <c r="U40" i="115"/>
  <c r="T40" i="115"/>
  <c r="S40" i="115"/>
  <c r="R40" i="115"/>
  <c r="Q40" i="115"/>
  <c r="Q66" i="115" s="1"/>
  <c r="Q68" i="115" s="1"/>
  <c r="N11" i="115"/>
  <c r="M11" i="115"/>
  <c r="L11" i="115"/>
  <c r="K11" i="115"/>
  <c r="J11" i="115"/>
  <c r="Z39" i="115"/>
  <c r="Y39" i="115"/>
  <c r="X39" i="115"/>
  <c r="W39" i="115"/>
  <c r="V39" i="115"/>
  <c r="U39" i="115"/>
  <c r="T39" i="115"/>
  <c r="S39" i="115"/>
  <c r="R39" i="115"/>
  <c r="Q39" i="115"/>
  <c r="Z38" i="115"/>
  <c r="Y38" i="115"/>
  <c r="X38" i="115"/>
  <c r="W38" i="115"/>
  <c r="V38" i="115"/>
  <c r="U38" i="115"/>
  <c r="T38" i="115"/>
  <c r="S38" i="115"/>
  <c r="R38" i="115"/>
  <c r="Q38" i="115"/>
  <c r="Z37" i="115"/>
  <c r="Y37" i="115"/>
  <c r="X37" i="115"/>
  <c r="W37" i="115"/>
  <c r="V37" i="115"/>
  <c r="U37" i="115"/>
  <c r="T37" i="115"/>
  <c r="S37" i="115"/>
  <c r="R37" i="115"/>
  <c r="Q37" i="115"/>
  <c r="N10" i="115"/>
  <c r="M10" i="115"/>
  <c r="L10" i="115"/>
  <c r="K10" i="115"/>
  <c r="J10" i="115"/>
  <c r="Z36" i="115"/>
  <c r="Y36" i="115"/>
  <c r="X36" i="115"/>
  <c r="W36" i="115"/>
  <c r="V36" i="115"/>
  <c r="U36" i="115"/>
  <c r="T36" i="115"/>
  <c r="S36" i="115"/>
  <c r="S69" i="115" s="1"/>
  <c r="S71" i="115" s="1"/>
  <c r="R36" i="115"/>
  <c r="Q36" i="115"/>
  <c r="Z35" i="115"/>
  <c r="Y35" i="115"/>
  <c r="X35" i="115"/>
  <c r="W35" i="115"/>
  <c r="V35" i="115"/>
  <c r="U35" i="115"/>
  <c r="T35" i="115"/>
  <c r="S35" i="115"/>
  <c r="R35" i="115"/>
  <c r="Q35" i="115"/>
  <c r="Z34" i="115"/>
  <c r="Y34" i="115"/>
  <c r="X34" i="115"/>
  <c r="W34" i="115"/>
  <c r="V34" i="115"/>
  <c r="U34" i="115"/>
  <c r="T34" i="115"/>
  <c r="S34" i="115"/>
  <c r="R34" i="115"/>
  <c r="Q34" i="115"/>
  <c r="N9" i="115"/>
  <c r="M9" i="115"/>
  <c r="L9" i="115"/>
  <c r="K9" i="115"/>
  <c r="J9" i="115"/>
  <c r="Z33" i="115"/>
  <c r="Y33" i="115"/>
  <c r="X33" i="115"/>
  <c r="W33" i="115"/>
  <c r="V33" i="115"/>
  <c r="U33" i="115"/>
  <c r="T33" i="115"/>
  <c r="S33" i="115"/>
  <c r="R33" i="115"/>
  <c r="R69" i="115" s="1"/>
  <c r="R71" i="115" s="1"/>
  <c r="Q33" i="115"/>
  <c r="Z32" i="115"/>
  <c r="Y32" i="115"/>
  <c r="X32" i="115"/>
  <c r="W32" i="115"/>
  <c r="V32" i="115"/>
  <c r="U32" i="115"/>
  <c r="T32" i="115"/>
  <c r="S32" i="115"/>
  <c r="R32" i="115"/>
  <c r="Q32" i="115"/>
  <c r="Z31" i="115"/>
  <c r="Z66" i="115" s="1"/>
  <c r="Z68" i="115" s="1"/>
  <c r="Y31" i="115"/>
  <c r="X31" i="115"/>
  <c r="X66" i="115" s="1"/>
  <c r="X68" i="115" s="1"/>
  <c r="W31" i="115"/>
  <c r="V31" i="115"/>
  <c r="U31" i="115"/>
  <c r="T31" i="115"/>
  <c r="T66" i="115" s="1"/>
  <c r="T68" i="115" s="1"/>
  <c r="S31" i="115"/>
  <c r="R31" i="115"/>
  <c r="Q31" i="115"/>
  <c r="N8" i="115"/>
  <c r="M8" i="115"/>
  <c r="L8" i="115"/>
  <c r="K8" i="115"/>
  <c r="J8" i="115"/>
  <c r="Z30" i="115"/>
  <c r="Y30" i="115"/>
  <c r="X30" i="115"/>
  <c r="W30" i="115"/>
  <c r="V30" i="115"/>
  <c r="U30" i="115"/>
  <c r="T30" i="115"/>
  <c r="S30" i="115"/>
  <c r="R30" i="115"/>
  <c r="Q30" i="115"/>
  <c r="Z29" i="115"/>
  <c r="Y29" i="115"/>
  <c r="Y69" i="115" s="1"/>
  <c r="Y71" i="115" s="1"/>
  <c r="X29" i="115"/>
  <c r="W29" i="115"/>
  <c r="V29" i="115"/>
  <c r="U29" i="115"/>
  <c r="U69" i="115" s="1"/>
  <c r="U71" i="115" s="1"/>
  <c r="T29" i="115"/>
  <c r="S29" i="115"/>
  <c r="R29" i="115"/>
  <c r="Q29" i="115"/>
  <c r="Z28" i="115"/>
  <c r="Y28" i="115"/>
  <c r="Y66" i="115" s="1"/>
  <c r="Y68" i="115" s="1"/>
  <c r="X28" i="115"/>
  <c r="W28" i="115"/>
  <c r="W66" i="115" s="1"/>
  <c r="W68" i="115" s="1"/>
  <c r="V28" i="115"/>
  <c r="U28" i="115"/>
  <c r="T28" i="115"/>
  <c r="S28" i="115"/>
  <c r="S66" i="115" s="1"/>
  <c r="S68" i="115" s="1"/>
  <c r="R28" i="115"/>
  <c r="Q28" i="115"/>
  <c r="N7" i="115"/>
  <c r="M7" i="115"/>
  <c r="L7" i="115"/>
  <c r="K7" i="115"/>
  <c r="J7" i="115"/>
  <c r="Z27" i="115"/>
  <c r="Y27" i="115"/>
  <c r="X27" i="115"/>
  <c r="W27" i="115"/>
  <c r="V27" i="115"/>
  <c r="V69" i="115" s="1"/>
  <c r="V71" i="115" s="1"/>
  <c r="U27" i="115"/>
  <c r="T27" i="115"/>
  <c r="S27" i="115"/>
  <c r="R27" i="115"/>
  <c r="Q27" i="115"/>
  <c r="Z26" i="115"/>
  <c r="Z69" i="115" s="1"/>
  <c r="Z71" i="115" s="1"/>
  <c r="Y26" i="115"/>
  <c r="X26" i="115"/>
  <c r="W26" i="115"/>
  <c r="V26" i="115"/>
  <c r="U26" i="115"/>
  <c r="T26" i="115"/>
  <c r="T69" i="115" s="1"/>
  <c r="T71" i="115" s="1"/>
  <c r="S26" i="115"/>
  <c r="R26" i="115"/>
  <c r="Q26" i="115"/>
  <c r="Z25" i="115"/>
  <c r="Y25" i="115"/>
  <c r="X25" i="115"/>
  <c r="W25" i="115"/>
  <c r="V25" i="115"/>
  <c r="V66" i="115" s="1"/>
  <c r="V68" i="115" s="1"/>
  <c r="U25" i="115"/>
  <c r="T25" i="115"/>
  <c r="S25" i="115"/>
  <c r="R25" i="115"/>
  <c r="Q25" i="115"/>
  <c r="N6" i="115"/>
  <c r="M6" i="115"/>
  <c r="L6" i="115"/>
  <c r="K6" i="115"/>
  <c r="J6" i="115"/>
  <c r="E25" i="115"/>
  <c r="E26" i="115" s="1"/>
  <c r="E27" i="115" s="1"/>
  <c r="E28" i="115" s="1"/>
  <c r="E29" i="115" s="1"/>
  <c r="E30" i="115" s="1"/>
  <c r="E31" i="115" s="1"/>
  <c r="E32" i="115" s="1"/>
  <c r="E33" i="115" s="1"/>
  <c r="E34" i="115" s="1"/>
  <c r="E35" i="115" s="1"/>
  <c r="E36" i="115" s="1"/>
  <c r="E37" i="115" s="1"/>
  <c r="E38" i="115" s="1"/>
  <c r="E39" i="115" s="1"/>
  <c r="E40" i="115" s="1"/>
  <c r="E41" i="115" s="1"/>
  <c r="E42" i="115" s="1"/>
  <c r="E43" i="115" s="1"/>
  <c r="E44" i="115" s="1"/>
  <c r="E45" i="115" s="1"/>
  <c r="E46" i="115" s="1"/>
  <c r="E47" i="115" s="1"/>
  <c r="E48" i="115" s="1"/>
  <c r="E49" i="115" s="1"/>
  <c r="E50" i="115" s="1"/>
  <c r="E51" i="115" s="1"/>
  <c r="E52" i="115" s="1"/>
  <c r="E53" i="115" s="1"/>
  <c r="E54" i="115" s="1"/>
  <c r="E55" i="115" s="1"/>
  <c r="E56" i="115" s="1"/>
  <c r="E57" i="115" s="1"/>
  <c r="E58" i="115" s="1"/>
  <c r="E59" i="115" s="1"/>
  <c r="E60" i="115" s="1"/>
  <c r="E61" i="115" s="1"/>
  <c r="E62" i="115" s="1"/>
  <c r="E63" i="115" s="1"/>
  <c r="H6" i="115"/>
  <c r="H7" i="115" s="1"/>
  <c r="H8" i="115" s="1"/>
  <c r="H9" i="115" s="1"/>
  <c r="H10" i="115" s="1"/>
  <c r="H11" i="115" s="1"/>
  <c r="H12" i="115" s="1"/>
  <c r="H13" i="115" s="1"/>
  <c r="H14" i="115" s="1"/>
  <c r="H15" i="115" s="1"/>
  <c r="H16" i="115" s="1"/>
  <c r="H17" i="115" s="1"/>
  <c r="H18" i="115" s="1"/>
  <c r="H19" i="115" s="1"/>
  <c r="B77" i="115"/>
  <c r="B25" i="115"/>
  <c r="B6" i="115"/>
  <c r="H56" i="115"/>
  <c r="H57" i="115" s="1"/>
  <c r="H53" i="115"/>
  <c r="H54" i="115" s="1"/>
  <c r="H50" i="115"/>
  <c r="H51" i="115" s="1"/>
  <c r="H44" i="115"/>
  <c r="H45" i="115" s="1"/>
  <c r="X69" i="115"/>
  <c r="X71" i="115" s="1"/>
  <c r="W69" i="115"/>
  <c r="W71" i="115" s="1"/>
  <c r="Q69" i="115"/>
  <c r="Q71" i="115" s="1"/>
  <c r="D26" i="115"/>
  <c r="D27" i="115" s="1"/>
  <c r="D28" i="115" s="1"/>
  <c r="D29" i="115" s="1"/>
  <c r="D30" i="115" s="1"/>
  <c r="D31" i="115" s="1"/>
  <c r="D32" i="115" s="1"/>
  <c r="D33" i="115" s="1"/>
  <c r="D34" i="115" s="1"/>
  <c r="D35" i="115" s="1"/>
  <c r="D36" i="115" s="1"/>
  <c r="D37" i="115" s="1"/>
  <c r="D38" i="115" s="1"/>
  <c r="D39" i="115" s="1"/>
  <c r="D40" i="115" s="1"/>
  <c r="D41" i="115" s="1"/>
  <c r="D42" i="115" s="1"/>
  <c r="D43" i="115" s="1"/>
  <c r="D44" i="115" s="1"/>
  <c r="D45" i="115" s="1"/>
  <c r="D46" i="115" s="1"/>
  <c r="D47" i="115" s="1"/>
  <c r="D48" i="115" s="1"/>
  <c r="D49" i="115" s="1"/>
  <c r="D50" i="115" s="1"/>
  <c r="D51" i="115" s="1"/>
  <c r="D52" i="115" s="1"/>
  <c r="D53" i="115" s="1"/>
  <c r="D54" i="115" s="1"/>
  <c r="D55" i="115" s="1"/>
  <c r="D56" i="115" s="1"/>
  <c r="D57" i="115" s="1"/>
  <c r="D58" i="115" s="1"/>
  <c r="D59" i="115" s="1"/>
  <c r="D60" i="115" s="1"/>
  <c r="D61" i="115" s="1"/>
  <c r="D62" i="115" s="1"/>
  <c r="D63" i="115" s="1"/>
  <c r="U66" i="115"/>
  <c r="U68" i="115" s="1"/>
  <c r="R66" i="115"/>
  <c r="R68" i="115" s="1"/>
  <c r="B7" i="115"/>
  <c r="B8" i="115" s="1"/>
  <c r="B9" i="115" s="1"/>
  <c r="B10" i="115" s="1"/>
  <c r="B11" i="115" s="1"/>
  <c r="B12" i="115" s="1"/>
  <c r="B13" i="115" s="1"/>
  <c r="B14" i="115" s="1"/>
  <c r="B15" i="115" s="1"/>
  <c r="B16" i="115" s="1"/>
  <c r="B17" i="115" s="1"/>
  <c r="B18" i="115" s="1"/>
  <c r="B19" i="115" s="1"/>
  <c r="I52" i="90"/>
  <c r="H52" i="90"/>
  <c r="G52" i="90"/>
  <c r="F52" i="90"/>
  <c r="I51" i="90"/>
  <c r="H51" i="90"/>
  <c r="G51" i="90"/>
  <c r="F51" i="90"/>
  <c r="I50" i="90"/>
  <c r="H50" i="90"/>
  <c r="G50" i="90"/>
  <c r="F50" i="90"/>
  <c r="I46" i="90"/>
  <c r="H46" i="90"/>
  <c r="G46" i="90"/>
  <c r="F46" i="90"/>
  <c r="I45" i="90"/>
  <c r="H45" i="90"/>
  <c r="G45" i="90"/>
  <c r="F45" i="90"/>
  <c r="I44" i="90"/>
  <c r="H44" i="90"/>
  <c r="G44" i="90"/>
  <c r="F44" i="90"/>
  <c r="I43" i="90"/>
  <c r="H43" i="90"/>
  <c r="G43" i="90"/>
  <c r="F43" i="90"/>
  <c r="I42" i="90"/>
  <c r="H42" i="90"/>
  <c r="G42" i="90"/>
  <c r="F42" i="90"/>
  <c r="I41" i="90"/>
  <c r="H41" i="90"/>
  <c r="G41" i="90"/>
  <c r="F41" i="90"/>
  <c r="I40" i="90"/>
  <c r="H40" i="90"/>
  <c r="G40" i="90"/>
  <c r="F40" i="90"/>
  <c r="I39" i="90"/>
  <c r="H39" i="90"/>
  <c r="G39" i="90"/>
  <c r="F39" i="90"/>
  <c r="I38" i="90"/>
  <c r="H38" i="90"/>
  <c r="G38" i="90"/>
  <c r="F38" i="90"/>
  <c r="I37" i="90"/>
  <c r="H37" i="90"/>
  <c r="G37" i="90"/>
  <c r="F37" i="90"/>
  <c r="I36" i="90"/>
  <c r="H36" i="90"/>
  <c r="G36" i="90"/>
  <c r="F36" i="90"/>
  <c r="E52" i="90"/>
  <c r="E51" i="90"/>
  <c r="E50" i="90"/>
  <c r="E46" i="90"/>
  <c r="E45" i="90"/>
  <c r="E44" i="90"/>
  <c r="E43" i="90"/>
  <c r="E42" i="90"/>
  <c r="E41" i="90"/>
  <c r="E40" i="90"/>
  <c r="E39" i="90"/>
  <c r="E38" i="90"/>
  <c r="E37" i="90"/>
  <c r="E36" i="90"/>
  <c r="D46" i="90"/>
  <c r="D45" i="90"/>
  <c r="D44" i="90"/>
  <c r="D43" i="90"/>
  <c r="D42" i="90"/>
  <c r="D41" i="90"/>
  <c r="D40" i="90"/>
  <c r="D39" i="90"/>
  <c r="D38" i="90"/>
  <c r="D37" i="90"/>
  <c r="D36" i="90"/>
  <c r="H46" i="114"/>
  <c r="G46" i="114"/>
  <c r="E46" i="114"/>
  <c r="F46" i="114" s="1"/>
  <c r="D46" i="114"/>
  <c r="K38" i="114"/>
  <c r="J38" i="114"/>
  <c r="I38" i="114"/>
  <c r="H38" i="114"/>
  <c r="G38" i="114"/>
  <c r="K37" i="114"/>
  <c r="K39" i="114" s="1"/>
  <c r="J37" i="114"/>
  <c r="J39" i="114" s="1"/>
  <c r="I37" i="114"/>
  <c r="I39" i="114" s="1"/>
  <c r="H37" i="114"/>
  <c r="H39" i="114" s="1"/>
  <c r="G37" i="114"/>
  <c r="G39" i="114" s="1"/>
  <c r="B37" i="114"/>
  <c r="K36" i="114"/>
  <c r="J36" i="114"/>
  <c r="I36" i="114"/>
  <c r="H36" i="114"/>
  <c r="G36" i="114"/>
  <c r="P34" i="114"/>
  <c r="O34" i="114"/>
  <c r="B34" i="114" s="1"/>
  <c r="K33" i="114"/>
  <c r="J33" i="114"/>
  <c r="I33" i="114"/>
  <c r="H33" i="114"/>
  <c r="G33" i="114"/>
  <c r="D32" i="114"/>
  <c r="D35" i="114" s="1"/>
  <c r="D38" i="114" s="1"/>
  <c r="P31" i="114"/>
  <c r="O31" i="114"/>
  <c r="B31" i="114"/>
  <c r="B30" i="114"/>
  <c r="K29" i="114"/>
  <c r="J29" i="114"/>
  <c r="I29" i="114"/>
  <c r="H29" i="114"/>
  <c r="G29" i="114"/>
  <c r="D29" i="114"/>
  <c r="D33" i="114" s="1"/>
  <c r="D36" i="114" s="1"/>
  <c r="D39" i="114" s="1"/>
  <c r="D28" i="114"/>
  <c r="D27" i="114"/>
  <c r="D31" i="114" s="1"/>
  <c r="D34" i="114" s="1"/>
  <c r="D37" i="114" s="1"/>
  <c r="B27" i="114"/>
  <c r="B26" i="114"/>
  <c r="K25" i="114"/>
  <c r="J25" i="114"/>
  <c r="G25" i="114"/>
  <c r="H25" i="114" s="1"/>
  <c r="I25" i="114" s="1"/>
  <c r="B23" i="114"/>
  <c r="G22" i="114"/>
  <c r="B22" i="114"/>
  <c r="B19" i="114"/>
  <c r="B17" i="114"/>
  <c r="H46" i="113"/>
  <c r="G46" i="113"/>
  <c r="D46" i="113"/>
  <c r="E46" i="113" s="1"/>
  <c r="F46" i="113" s="1"/>
  <c r="K38" i="113"/>
  <c r="J38" i="113"/>
  <c r="I38" i="113"/>
  <c r="H38" i="113"/>
  <c r="G38" i="113"/>
  <c r="K37" i="113"/>
  <c r="K39" i="113" s="1"/>
  <c r="J37" i="113"/>
  <c r="J39" i="113" s="1"/>
  <c r="I37" i="113"/>
  <c r="I39" i="113" s="1"/>
  <c r="H37" i="113"/>
  <c r="H39" i="113" s="1"/>
  <c r="G37" i="113"/>
  <c r="G39" i="113" s="1"/>
  <c r="B37" i="113"/>
  <c r="K36" i="113"/>
  <c r="J36" i="113"/>
  <c r="I36" i="113"/>
  <c r="H36" i="113"/>
  <c r="G36" i="113"/>
  <c r="P34" i="113"/>
  <c r="O34" i="113"/>
  <c r="B34" i="113" s="1"/>
  <c r="K33" i="113"/>
  <c r="J33" i="113"/>
  <c r="I33" i="113"/>
  <c r="H33" i="113"/>
  <c r="G33" i="113"/>
  <c r="D32" i="113"/>
  <c r="D35" i="113" s="1"/>
  <c r="D38" i="113" s="1"/>
  <c r="P31" i="113"/>
  <c r="O31" i="113"/>
  <c r="B31" i="113" s="1"/>
  <c r="B30" i="113"/>
  <c r="K29" i="113"/>
  <c r="J29" i="113"/>
  <c r="I29" i="113"/>
  <c r="H29" i="113"/>
  <c r="G29" i="113"/>
  <c r="D29" i="113"/>
  <c r="D33" i="113" s="1"/>
  <c r="D36" i="113" s="1"/>
  <c r="D39" i="113" s="1"/>
  <c r="D28" i="113"/>
  <c r="D27" i="113"/>
  <c r="D31" i="113" s="1"/>
  <c r="D34" i="113" s="1"/>
  <c r="D37" i="113" s="1"/>
  <c r="B27" i="113"/>
  <c r="B26" i="113"/>
  <c r="K25" i="113"/>
  <c r="J25" i="113"/>
  <c r="H25" i="113"/>
  <c r="I25" i="113" s="1"/>
  <c r="G25" i="113"/>
  <c r="B23" i="113"/>
  <c r="G22" i="113"/>
  <c r="B22" i="113"/>
  <c r="B19" i="113"/>
  <c r="B17" i="113"/>
  <c r="B67" i="86"/>
  <c r="B53" i="86"/>
  <c r="H46" i="103"/>
  <c r="G46" i="103"/>
  <c r="D46" i="103"/>
  <c r="E46" i="103" s="1"/>
  <c r="F46" i="103" s="1"/>
  <c r="H46" i="98"/>
  <c r="G46" i="98"/>
  <c r="D46" i="98"/>
  <c r="E46" i="98" s="1"/>
  <c r="F46" i="98" s="1"/>
  <c r="H46" i="107"/>
  <c r="G46" i="107"/>
  <c r="D46" i="107"/>
  <c r="E46" i="107" s="1"/>
  <c r="F46" i="107" s="1"/>
  <c r="H46" i="106"/>
  <c r="G46" i="106"/>
  <c r="D46" i="106"/>
  <c r="E46" i="106" s="1"/>
  <c r="F46" i="106" s="1"/>
  <c r="H46" i="105"/>
  <c r="G46" i="105"/>
  <c r="D46" i="105"/>
  <c r="E46" i="105" s="1"/>
  <c r="F46" i="105" s="1"/>
  <c r="H46" i="112"/>
  <c r="G46" i="112"/>
  <c r="D46" i="112"/>
  <c r="E46" i="112" s="1"/>
  <c r="F46" i="112" s="1"/>
  <c r="H46" i="111"/>
  <c r="G46" i="111"/>
  <c r="D46" i="111"/>
  <c r="E46" i="111" s="1"/>
  <c r="F46" i="111" s="1"/>
  <c r="H46" i="110"/>
  <c r="G46" i="110"/>
  <c r="D46" i="110"/>
  <c r="E46" i="110" s="1"/>
  <c r="F46" i="110" s="1"/>
  <c r="H46" i="109"/>
  <c r="G46" i="109"/>
  <c r="D46" i="109"/>
  <c r="E46" i="109" s="1"/>
  <c r="F46" i="109" s="1"/>
  <c r="H46" i="91"/>
  <c r="G46" i="91"/>
  <c r="D46" i="91"/>
  <c r="E46" i="91" s="1"/>
  <c r="F46" i="91" s="1"/>
  <c r="H46" i="108"/>
  <c r="G46" i="108"/>
  <c r="D46" i="108"/>
  <c r="E46" i="108"/>
  <c r="F46" i="108" s="1"/>
  <c r="B26" i="115" l="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B55" i="115" s="1"/>
  <c r="B56" i="115" s="1"/>
  <c r="B57" i="115" s="1"/>
  <c r="B58" i="115" s="1"/>
  <c r="B59" i="115" s="1"/>
  <c r="B60" i="115" s="1"/>
  <c r="B61" i="115" s="1"/>
  <c r="B62" i="115" s="1"/>
  <c r="B63" i="115" s="1"/>
  <c r="C25" i="115"/>
  <c r="C26" i="115" s="1"/>
  <c r="C27" i="115" s="1"/>
  <c r="C28" i="115" s="1"/>
  <c r="C29" i="115" s="1"/>
  <c r="C30" i="115" s="1"/>
  <c r="C31" i="115" s="1"/>
  <c r="C32" i="115" s="1"/>
  <c r="C33" i="115" s="1"/>
  <c r="C34" i="115" s="1"/>
  <c r="C35" i="115" s="1"/>
  <c r="C36" i="115" s="1"/>
  <c r="C37" i="115" s="1"/>
  <c r="C38" i="115" s="1"/>
  <c r="C39" i="115" s="1"/>
  <c r="C40" i="115" s="1"/>
  <c r="C41" i="115" s="1"/>
  <c r="C42" i="115" s="1"/>
  <c r="C43" i="115" s="1"/>
  <c r="C44" i="115" s="1"/>
  <c r="C45" i="115" s="1"/>
  <c r="C46" i="115" s="1"/>
  <c r="C47" i="115" s="1"/>
  <c r="C48" i="115" s="1"/>
  <c r="C49" i="115" s="1"/>
  <c r="C50" i="115" s="1"/>
  <c r="C51" i="115" s="1"/>
  <c r="C52" i="115" s="1"/>
  <c r="C53" i="115" s="1"/>
  <c r="C54" i="115" s="1"/>
  <c r="C55" i="115" s="1"/>
  <c r="C56" i="115" s="1"/>
  <c r="C57" i="115" s="1"/>
  <c r="C58" i="115" s="1"/>
  <c r="C59" i="115" s="1"/>
  <c r="C60" i="115" s="1"/>
  <c r="C61" i="115" s="1"/>
  <c r="C62" i="115" s="1"/>
  <c r="C63" i="115" s="1"/>
  <c r="D30" i="92"/>
  <c r="B23" i="91"/>
  <c r="B23" i="109"/>
  <c r="B23" i="110"/>
  <c r="B23" i="111"/>
  <c r="B23" i="112"/>
  <c r="B23" i="105"/>
  <c r="B23" i="106"/>
  <c r="B23" i="107"/>
  <c r="B23" i="108"/>
  <c r="B127" i="81"/>
  <c r="B36" i="81" l="1"/>
  <c r="C41" i="81" l="1"/>
  <c r="B40" i="81"/>
  <c r="C38" i="81"/>
  <c r="D44" i="80" l="1"/>
  <c r="G22" i="110" s="1"/>
  <c r="D45" i="80"/>
  <c r="G22" i="109" s="1"/>
  <c r="D46" i="80"/>
  <c r="G22" i="91" s="1"/>
  <c r="D47" i="80"/>
  <c r="G22" i="108" s="1"/>
  <c r="D48" i="80"/>
  <c r="G22" i="112" s="1"/>
  <c r="D49" i="80"/>
  <c r="D50" i="80"/>
  <c r="D51" i="80"/>
  <c r="D52" i="80"/>
  <c r="D53" i="80"/>
  <c r="K38" i="112"/>
  <c r="J38" i="112"/>
  <c r="I38" i="112"/>
  <c r="H38" i="112"/>
  <c r="G38" i="112"/>
  <c r="K37" i="112"/>
  <c r="K39" i="112" s="1"/>
  <c r="J37" i="112"/>
  <c r="J39" i="112" s="1"/>
  <c r="I37" i="112"/>
  <c r="I39" i="112" s="1"/>
  <c r="H37" i="112"/>
  <c r="H39" i="112" s="1"/>
  <c r="G37" i="112"/>
  <c r="G39" i="112" s="1"/>
  <c r="B37" i="112"/>
  <c r="K36" i="112"/>
  <c r="J36" i="112"/>
  <c r="I36" i="112"/>
  <c r="H36" i="112"/>
  <c r="G36" i="112"/>
  <c r="P34" i="112"/>
  <c r="O34" i="112"/>
  <c r="K33" i="112"/>
  <c r="J33" i="112"/>
  <c r="I33" i="112"/>
  <c r="H33" i="112"/>
  <c r="G33" i="112"/>
  <c r="D32" i="112"/>
  <c r="P31" i="112"/>
  <c r="O31" i="112"/>
  <c r="B31" i="112" s="1"/>
  <c r="B30" i="112"/>
  <c r="K29" i="112"/>
  <c r="J29" i="112"/>
  <c r="I29" i="112"/>
  <c r="H29" i="112"/>
  <c r="G29" i="112"/>
  <c r="D29" i="112"/>
  <c r="D28" i="112"/>
  <c r="D27" i="112"/>
  <c r="D31" i="112" s="1"/>
  <c r="B27" i="112"/>
  <c r="B26" i="112"/>
  <c r="K25" i="112"/>
  <c r="J25" i="112"/>
  <c r="G25" i="112"/>
  <c r="H25" i="112" s="1"/>
  <c r="I25" i="112" s="1"/>
  <c r="B22" i="112"/>
  <c r="B19" i="112"/>
  <c r="B17" i="112"/>
  <c r="K38" i="111"/>
  <c r="J38" i="111"/>
  <c r="I38" i="111"/>
  <c r="H38" i="111"/>
  <c r="G38" i="111"/>
  <c r="K37" i="111"/>
  <c r="K39" i="111" s="1"/>
  <c r="J37" i="111"/>
  <c r="J39" i="111" s="1"/>
  <c r="I37" i="111"/>
  <c r="I39" i="111" s="1"/>
  <c r="H37" i="111"/>
  <c r="G37" i="111"/>
  <c r="G39" i="111" s="1"/>
  <c r="B37" i="111"/>
  <c r="K36" i="111"/>
  <c r="J36" i="111"/>
  <c r="I36" i="111"/>
  <c r="H36" i="111"/>
  <c r="G36" i="111"/>
  <c r="P34" i="111"/>
  <c r="O34" i="111"/>
  <c r="B34" i="111" s="1"/>
  <c r="K33" i="111"/>
  <c r="J33" i="111"/>
  <c r="I33" i="111"/>
  <c r="H33" i="111"/>
  <c r="G33" i="111"/>
  <c r="D32" i="111"/>
  <c r="P31" i="111"/>
  <c r="O31" i="111"/>
  <c r="B30" i="111"/>
  <c r="K29" i="111"/>
  <c r="J29" i="111"/>
  <c r="I29" i="111"/>
  <c r="H29" i="111"/>
  <c r="G29" i="111"/>
  <c r="D29" i="111"/>
  <c r="D28" i="111"/>
  <c r="D27" i="111"/>
  <c r="B27" i="111"/>
  <c r="B26" i="111"/>
  <c r="K25" i="111"/>
  <c r="J25" i="111"/>
  <c r="G25" i="111"/>
  <c r="H25" i="111" s="1"/>
  <c r="I25" i="111" s="1"/>
  <c r="B22" i="111"/>
  <c r="B19" i="111"/>
  <c r="B17" i="111"/>
  <c r="K38" i="110"/>
  <c r="J38" i="110"/>
  <c r="I38" i="110"/>
  <c r="H38" i="110"/>
  <c r="G38" i="110"/>
  <c r="K37" i="110"/>
  <c r="K39" i="110" s="1"/>
  <c r="J37" i="110"/>
  <c r="J39" i="110" s="1"/>
  <c r="I37" i="110"/>
  <c r="I39" i="110" s="1"/>
  <c r="H37" i="110"/>
  <c r="G37" i="110"/>
  <c r="G39" i="110" s="1"/>
  <c r="B37" i="110"/>
  <c r="K36" i="110"/>
  <c r="J36" i="110"/>
  <c r="I36" i="110"/>
  <c r="H36" i="110"/>
  <c r="G36" i="110"/>
  <c r="P34" i="110"/>
  <c r="O34" i="110"/>
  <c r="K33" i="110"/>
  <c r="J33" i="110"/>
  <c r="I33" i="110"/>
  <c r="H33" i="110"/>
  <c r="G33" i="110"/>
  <c r="D32" i="110"/>
  <c r="P31" i="110"/>
  <c r="O31" i="110"/>
  <c r="B30" i="110"/>
  <c r="K29" i="110"/>
  <c r="J29" i="110"/>
  <c r="I29" i="110"/>
  <c r="H29" i="110"/>
  <c r="G29" i="110"/>
  <c r="D29" i="110"/>
  <c r="D28" i="110"/>
  <c r="D27" i="110"/>
  <c r="D31" i="110" s="1"/>
  <c r="B27" i="110"/>
  <c r="B26" i="110"/>
  <c r="K25" i="110"/>
  <c r="J25" i="110"/>
  <c r="G25" i="110"/>
  <c r="H25" i="110" s="1"/>
  <c r="I25" i="110" s="1"/>
  <c r="B22" i="110"/>
  <c r="B19" i="110"/>
  <c r="B17" i="110"/>
  <c r="K38" i="109"/>
  <c r="J38" i="109"/>
  <c r="I38" i="109"/>
  <c r="H38" i="109"/>
  <c r="G38" i="109"/>
  <c r="K37" i="109"/>
  <c r="K39" i="109" s="1"/>
  <c r="J37" i="109"/>
  <c r="J39" i="109" s="1"/>
  <c r="I37" i="109"/>
  <c r="I39" i="109" s="1"/>
  <c r="H37" i="109"/>
  <c r="G37" i="109"/>
  <c r="G39" i="109" s="1"/>
  <c r="B37" i="109"/>
  <c r="K36" i="109"/>
  <c r="J36" i="109"/>
  <c r="I36" i="109"/>
  <c r="H36" i="109"/>
  <c r="G36" i="109"/>
  <c r="P34" i="109"/>
  <c r="O34" i="109"/>
  <c r="B34" i="109" s="1"/>
  <c r="K33" i="109"/>
  <c r="J33" i="109"/>
  <c r="I33" i="109"/>
  <c r="H33" i="109"/>
  <c r="G33" i="109"/>
  <c r="D32" i="109"/>
  <c r="P31" i="109"/>
  <c r="O31" i="109"/>
  <c r="B31" i="109" s="1"/>
  <c r="B30" i="109"/>
  <c r="K29" i="109"/>
  <c r="J29" i="109"/>
  <c r="I29" i="109"/>
  <c r="H29" i="109"/>
  <c r="G29" i="109"/>
  <c r="D29" i="109"/>
  <c r="D28" i="109"/>
  <c r="D27" i="109"/>
  <c r="B27" i="109"/>
  <c r="B26" i="109"/>
  <c r="K25" i="109"/>
  <c r="J25" i="109"/>
  <c r="G25" i="109"/>
  <c r="H25" i="109" s="1"/>
  <c r="I25" i="109" s="1"/>
  <c r="B22" i="109"/>
  <c r="B19" i="109"/>
  <c r="B17" i="109"/>
  <c r="K38" i="108"/>
  <c r="J38" i="108"/>
  <c r="I38" i="108"/>
  <c r="H38" i="108"/>
  <c r="G38" i="108"/>
  <c r="K37" i="108"/>
  <c r="J37" i="108"/>
  <c r="I37" i="108"/>
  <c r="H37" i="108"/>
  <c r="G37" i="108"/>
  <c r="B37" i="108"/>
  <c r="K36" i="108"/>
  <c r="J36" i="108"/>
  <c r="I36" i="108"/>
  <c r="H36" i="108"/>
  <c r="G36" i="108"/>
  <c r="P34" i="108"/>
  <c r="O34" i="108"/>
  <c r="B34" i="108" s="1"/>
  <c r="K33" i="108"/>
  <c r="J33" i="108"/>
  <c r="I33" i="108"/>
  <c r="H33" i="108"/>
  <c r="G33" i="108"/>
  <c r="D32" i="108"/>
  <c r="P31" i="108"/>
  <c r="O31" i="108"/>
  <c r="B31" i="108" s="1"/>
  <c r="B30" i="108"/>
  <c r="K29" i="108"/>
  <c r="J29" i="108"/>
  <c r="I29" i="108"/>
  <c r="H29" i="108"/>
  <c r="G29" i="108"/>
  <c r="D29" i="108"/>
  <c r="D28" i="108"/>
  <c r="D27" i="108"/>
  <c r="B27" i="108"/>
  <c r="B26" i="108"/>
  <c r="K25" i="108"/>
  <c r="J25" i="108"/>
  <c r="G25" i="108"/>
  <c r="H25" i="108" s="1"/>
  <c r="I25" i="108" s="1"/>
  <c r="B22" i="108"/>
  <c r="B19" i="108"/>
  <c r="B17" i="108"/>
  <c r="G22" i="105"/>
  <c r="G22" i="107"/>
  <c r="G22" i="106"/>
  <c r="G22" i="103"/>
  <c r="H10" i="81"/>
  <c r="H39" i="108" l="1"/>
  <c r="J39" i="108"/>
  <c r="K39" i="108"/>
  <c r="G39" i="108"/>
  <c r="I39" i="108"/>
  <c r="B34" i="112"/>
  <c r="B31" i="111"/>
  <c r="B34" i="110"/>
  <c r="B31" i="110"/>
  <c r="D35" i="111"/>
  <c r="D38" i="111" s="1"/>
  <c r="D35" i="110"/>
  <c r="D38" i="110" s="1"/>
  <c r="D31" i="109"/>
  <c r="D31" i="108"/>
  <c r="D31" i="111"/>
  <c r="D34" i="112"/>
  <c r="D37" i="112" s="1"/>
  <c r="D33" i="112"/>
  <c r="D35" i="112"/>
  <c r="D38" i="112" s="1"/>
  <c r="D33" i="111"/>
  <c r="H39" i="111"/>
  <c r="D34" i="110"/>
  <c r="D37" i="110" s="1"/>
  <c r="D33" i="110"/>
  <c r="H39" i="110"/>
  <c r="D33" i="109"/>
  <c r="D35" i="109"/>
  <c r="D38" i="109" s="1"/>
  <c r="H39" i="109"/>
  <c r="D35" i="108"/>
  <c r="D38" i="108" s="1"/>
  <c r="D33" i="108"/>
  <c r="K38" i="107"/>
  <c r="J38" i="107"/>
  <c r="I38" i="107"/>
  <c r="H38" i="107"/>
  <c r="G38" i="107"/>
  <c r="K37" i="107"/>
  <c r="K39" i="107" s="1"/>
  <c r="J37" i="107"/>
  <c r="J39" i="107" s="1"/>
  <c r="I37" i="107"/>
  <c r="I39" i="107" s="1"/>
  <c r="H37" i="107"/>
  <c r="G37" i="107"/>
  <c r="G39" i="107" s="1"/>
  <c r="B37" i="107"/>
  <c r="K36" i="107"/>
  <c r="J36" i="107"/>
  <c r="I36" i="107"/>
  <c r="H36" i="107"/>
  <c r="G36" i="107"/>
  <c r="P34" i="107"/>
  <c r="O34" i="107"/>
  <c r="B34" i="107" s="1"/>
  <c r="K33" i="107"/>
  <c r="J33" i="107"/>
  <c r="I33" i="107"/>
  <c r="H33" i="107"/>
  <c r="G33" i="107"/>
  <c r="D32" i="107"/>
  <c r="P31" i="107"/>
  <c r="O31" i="107"/>
  <c r="B31" i="107" s="1"/>
  <c r="B30" i="107"/>
  <c r="K29" i="107"/>
  <c r="J29" i="107"/>
  <c r="I29" i="107"/>
  <c r="H29" i="107"/>
  <c r="G29" i="107"/>
  <c r="D29" i="107"/>
  <c r="D28" i="107"/>
  <c r="D27" i="107"/>
  <c r="D31" i="107" s="1"/>
  <c r="B27" i="107"/>
  <c r="B26" i="107"/>
  <c r="K25" i="107"/>
  <c r="J25" i="107"/>
  <c r="G25" i="107"/>
  <c r="H25" i="107" s="1"/>
  <c r="I25" i="107" s="1"/>
  <c r="B22" i="107"/>
  <c r="B19" i="107"/>
  <c r="B17" i="107"/>
  <c r="K38" i="106"/>
  <c r="J38" i="106"/>
  <c r="I38" i="106"/>
  <c r="H38" i="106"/>
  <c r="G38" i="106"/>
  <c r="K37" i="106"/>
  <c r="K39" i="106" s="1"/>
  <c r="J37" i="106"/>
  <c r="J39" i="106" s="1"/>
  <c r="I37" i="106"/>
  <c r="I39" i="106" s="1"/>
  <c r="H37" i="106"/>
  <c r="G37" i="106"/>
  <c r="G39" i="106" s="1"/>
  <c r="B37" i="106"/>
  <c r="K36" i="106"/>
  <c r="J36" i="106"/>
  <c r="I36" i="106"/>
  <c r="H36" i="106"/>
  <c r="G36" i="106"/>
  <c r="P34" i="106"/>
  <c r="O34" i="106"/>
  <c r="B34" i="106" s="1"/>
  <c r="K33" i="106"/>
  <c r="J33" i="106"/>
  <c r="I33" i="106"/>
  <c r="H33" i="106"/>
  <c r="G33" i="106"/>
  <c r="D32" i="106"/>
  <c r="P31" i="106"/>
  <c r="O31" i="106"/>
  <c r="B31" i="106" s="1"/>
  <c r="B30" i="106"/>
  <c r="K29" i="106"/>
  <c r="J29" i="106"/>
  <c r="I29" i="106"/>
  <c r="H29" i="106"/>
  <c r="G29" i="106"/>
  <c r="D29" i="106"/>
  <c r="D28" i="106"/>
  <c r="D27" i="106"/>
  <c r="D31" i="106" s="1"/>
  <c r="B27" i="106"/>
  <c r="B26" i="106"/>
  <c r="K25" i="106"/>
  <c r="J25" i="106"/>
  <c r="G25" i="106"/>
  <c r="H25" i="106" s="1"/>
  <c r="I25" i="106" s="1"/>
  <c r="B22" i="106"/>
  <c r="B19" i="106"/>
  <c r="B17" i="106"/>
  <c r="K38" i="105"/>
  <c r="J38" i="105"/>
  <c r="I38" i="105"/>
  <c r="H38" i="105"/>
  <c r="G38" i="105"/>
  <c r="K37" i="105"/>
  <c r="K39" i="105" s="1"/>
  <c r="J37" i="105"/>
  <c r="J39" i="105" s="1"/>
  <c r="I37" i="105"/>
  <c r="I39" i="105" s="1"/>
  <c r="H37" i="105"/>
  <c r="H39" i="105" s="1"/>
  <c r="G37" i="105"/>
  <c r="G39" i="105" s="1"/>
  <c r="B37" i="105"/>
  <c r="K36" i="105"/>
  <c r="J36" i="105"/>
  <c r="I36" i="105"/>
  <c r="H36" i="105"/>
  <c r="G36" i="105"/>
  <c r="P34" i="105"/>
  <c r="O34" i="105"/>
  <c r="K33" i="105"/>
  <c r="J33" i="105"/>
  <c r="I33" i="105"/>
  <c r="H33" i="105"/>
  <c r="G33" i="105"/>
  <c r="D32" i="105"/>
  <c r="P31" i="105"/>
  <c r="O31" i="105"/>
  <c r="B31" i="105" s="1"/>
  <c r="B30" i="105"/>
  <c r="K29" i="105"/>
  <c r="J29" i="105"/>
  <c r="I29" i="105"/>
  <c r="H29" i="105"/>
  <c r="G29" i="105"/>
  <c r="D29" i="105"/>
  <c r="D28" i="105"/>
  <c r="D27" i="105"/>
  <c r="B27" i="105"/>
  <c r="B26" i="105"/>
  <c r="K25" i="105"/>
  <c r="J25" i="105"/>
  <c r="G25" i="105"/>
  <c r="H25" i="105" s="1"/>
  <c r="I25" i="105" s="1"/>
  <c r="B22" i="105"/>
  <c r="B19" i="105"/>
  <c r="B17" i="105"/>
  <c r="H15" i="104"/>
  <c r="M17" i="104"/>
  <c r="L17" i="104"/>
  <c r="K17" i="104"/>
  <c r="J17" i="104"/>
  <c r="I17" i="104"/>
  <c r="H17" i="104"/>
  <c r="G17" i="104"/>
  <c r="F17" i="104"/>
  <c r="J15" i="104"/>
  <c r="F15" i="104"/>
  <c r="E15" i="104"/>
  <c r="D15" i="104"/>
  <c r="B28" i="104"/>
  <c r="B15" i="104"/>
  <c r="P13" i="104"/>
  <c r="B110" i="81"/>
  <c r="B108" i="81"/>
  <c r="B106" i="81"/>
  <c r="B104" i="81"/>
  <c r="B102" i="81"/>
  <c r="O15" i="83"/>
  <c r="F48" i="92"/>
  <c r="B50" i="92"/>
  <c r="F51" i="92"/>
  <c r="H31" i="92"/>
  <c r="I31" i="92"/>
  <c r="J31" i="92"/>
  <c r="K31" i="92"/>
  <c r="D33" i="92"/>
  <c r="B32" i="92"/>
  <c r="B29" i="92"/>
  <c r="B85" i="81"/>
  <c r="B53" i="89"/>
  <c r="B43" i="89"/>
  <c r="B33" i="89"/>
  <c r="B23" i="89"/>
  <c r="B13" i="89"/>
  <c r="D12" i="89"/>
  <c r="C12" i="89"/>
  <c r="B23" i="84"/>
  <c r="B33" i="84"/>
  <c r="B43" i="84"/>
  <c r="B53" i="84"/>
  <c r="C12" i="84"/>
  <c r="B36" i="82"/>
  <c r="B190" i="83"/>
  <c r="H48" i="92"/>
  <c r="G48" i="92"/>
  <c r="K48" i="92"/>
  <c r="I48" i="92"/>
  <c r="J48" i="92"/>
  <c r="B34" i="105" l="1"/>
  <c r="D34" i="109"/>
  <c r="D37" i="109" s="1"/>
  <c r="D34" i="108"/>
  <c r="D37" i="108" s="1"/>
  <c r="D34" i="111"/>
  <c r="D37" i="111" s="1"/>
  <c r="D36" i="112"/>
  <c r="D39" i="112" s="1"/>
  <c r="D36" i="111"/>
  <c r="D39" i="111" s="1"/>
  <c r="D36" i="110"/>
  <c r="D39" i="110" s="1"/>
  <c r="D36" i="109"/>
  <c r="D39" i="109" s="1"/>
  <c r="D36" i="108"/>
  <c r="D39" i="108" s="1"/>
  <c r="D35" i="105"/>
  <c r="D38" i="105" s="1"/>
  <c r="D35" i="107"/>
  <c r="D38" i="107" s="1"/>
  <c r="D35" i="106"/>
  <c r="D38" i="106" s="1"/>
  <c r="D34" i="107"/>
  <c r="D37" i="107" s="1"/>
  <c r="D33" i="107"/>
  <c r="H39" i="107"/>
  <c r="D34" i="106"/>
  <c r="D37" i="106" s="1"/>
  <c r="H39" i="106"/>
  <c r="D33" i="106"/>
  <c r="D31" i="105"/>
  <c r="D33" i="105"/>
  <c r="G31" i="92"/>
  <c r="B13" i="90"/>
  <c r="O51" i="81"/>
  <c r="P51" i="81"/>
  <c r="P50" i="81"/>
  <c r="O50" i="81"/>
  <c r="O292" i="83"/>
  <c r="O279" i="83"/>
  <c r="O266" i="83"/>
  <c r="B23" i="83"/>
  <c r="B21" i="83"/>
  <c r="B19" i="83"/>
  <c r="B17" i="83"/>
  <c r="J11" i="90"/>
  <c r="D36" i="107" l="1"/>
  <c r="D39" i="107" s="1"/>
  <c r="D36" i="106"/>
  <c r="D39" i="106" s="1"/>
  <c r="D34" i="105"/>
  <c r="D37" i="105" s="1"/>
  <c r="D36" i="105"/>
  <c r="D39" i="105" s="1"/>
  <c r="H363" i="83"/>
  <c r="H130" i="83"/>
  <c r="P292" i="83"/>
  <c r="G28" i="92" l="1"/>
  <c r="D71" i="80" l="1"/>
  <c r="D70" i="80"/>
  <c r="D69" i="80"/>
  <c r="P71" i="83"/>
  <c r="D40" i="82"/>
  <c r="B40" i="82"/>
  <c r="B21" i="82"/>
  <c r="B10" i="81" l="1"/>
  <c r="D12" i="84"/>
  <c r="P86" i="83"/>
  <c r="P224" i="83"/>
  <c r="P334" i="83" l="1"/>
  <c r="P8" i="83"/>
  <c r="O8" i="83" l="1"/>
  <c r="P279" i="83" l="1"/>
  <c r="P266" i="83"/>
  <c r="H36" i="98"/>
  <c r="H36" i="103"/>
  <c r="H36" i="91"/>
  <c r="H33" i="98"/>
  <c r="H33" i="103"/>
  <c r="H33" i="91"/>
  <c r="H29" i="98"/>
  <c r="H29" i="103"/>
  <c r="H29" i="91"/>
  <c r="J17" i="80" l="1"/>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E47" i="90"/>
  <c r="P321" i="83"/>
  <c r="O321" i="83"/>
  <c r="B18" i="90"/>
  <c r="E50" i="81"/>
  <c r="B6" i="82"/>
  <c r="B6" i="81"/>
  <c r="B6" i="114" l="1"/>
  <c r="B6" i="113"/>
  <c r="B6" i="112"/>
  <c r="B6" i="111"/>
  <c r="B6" i="110"/>
  <c r="B6" i="108"/>
  <c r="B6" i="109"/>
  <c r="B6" i="107"/>
  <c r="B6" i="106"/>
  <c r="B6" i="105"/>
  <c r="B6" i="98"/>
  <c r="B6" i="104"/>
  <c r="B6" i="89"/>
  <c r="B6" i="92"/>
  <c r="B6" i="91"/>
  <c r="B6" i="84"/>
  <c r="B6" i="103"/>
  <c r="B6" i="83"/>
  <c r="B6" i="90"/>
  <c r="B6" i="86"/>
  <c r="D58" i="80" l="1"/>
  <c r="D57" i="80"/>
  <c r="P116" i="83"/>
  <c r="O116" i="83"/>
  <c r="O35" i="86"/>
  <c r="O100" i="83"/>
  <c r="O381" i="83"/>
  <c r="O368" i="83"/>
  <c r="O334" i="83"/>
  <c r="O86" i="83"/>
  <c r="O48" i="81"/>
  <c r="K36" i="91"/>
  <c r="J36" i="91"/>
  <c r="I36" i="91"/>
  <c r="G36" i="91"/>
  <c r="K33" i="91"/>
  <c r="J33" i="91"/>
  <c r="I33" i="91"/>
  <c r="G33" i="91"/>
  <c r="I29" i="91"/>
  <c r="J29" i="91"/>
  <c r="K29" i="91"/>
  <c r="G29" i="91"/>
  <c r="O22" i="86"/>
  <c r="B202" i="83"/>
  <c r="B197" i="83"/>
  <c r="D65" i="80"/>
  <c r="D43" i="80"/>
  <c r="G22" i="111" l="1"/>
  <c r="D32" i="82" l="1"/>
  <c r="D28" i="82"/>
  <c r="K38" i="91"/>
  <c r="J38" i="91"/>
  <c r="I38" i="91"/>
  <c r="H38" i="91"/>
  <c r="G38" i="91"/>
  <c r="K37" i="91"/>
  <c r="J37" i="91"/>
  <c r="I37" i="91"/>
  <c r="H37" i="91"/>
  <c r="G37" i="91"/>
  <c r="B37" i="91"/>
  <c r="D32" i="91"/>
  <c r="D28" i="91"/>
  <c r="B29" i="90"/>
  <c r="B9" i="90"/>
  <c r="B8" i="90"/>
  <c r="I32" i="92" l="1"/>
  <c r="J32" i="92"/>
  <c r="I33" i="92"/>
  <c r="D36" i="92"/>
  <c r="J39" i="91"/>
  <c r="H39" i="91"/>
  <c r="I39" i="91"/>
  <c r="G39" i="91"/>
  <c r="K39" i="91"/>
  <c r="D35" i="91"/>
  <c r="D38" i="91" s="1"/>
  <c r="B8" i="89"/>
  <c r="B19" i="92"/>
  <c r="B23" i="103"/>
  <c r="D47" i="90" s="1"/>
  <c r="B22" i="103"/>
  <c r="K38" i="103"/>
  <c r="K33" i="92" s="1"/>
  <c r="J38" i="103"/>
  <c r="I38" i="103"/>
  <c r="H38" i="103"/>
  <c r="G38" i="103"/>
  <c r="K37" i="103"/>
  <c r="J37" i="103"/>
  <c r="I37" i="103"/>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H38" i="98"/>
  <c r="H33" i="92" s="1"/>
  <c r="I38" i="98"/>
  <c r="J38" i="98"/>
  <c r="J33" i="92" s="1"/>
  <c r="K38" i="98"/>
  <c r="G38" i="98"/>
  <c r="G33" i="92" s="1"/>
  <c r="H37" i="98"/>
  <c r="H32" i="92" s="1"/>
  <c r="I37" i="98"/>
  <c r="J37" i="98"/>
  <c r="K37" i="98"/>
  <c r="K32" i="92" s="1"/>
  <c r="G37" i="98"/>
  <c r="G32" i="92" s="1"/>
  <c r="B37" i="98"/>
  <c r="D32" i="98"/>
  <c r="D28" i="98"/>
  <c r="B19" i="98"/>
  <c r="B19" i="91"/>
  <c r="D66" i="80"/>
  <c r="D67" i="80"/>
  <c r="B2" i="86"/>
  <c r="D61" i="80"/>
  <c r="D62" i="80"/>
  <c r="D63" i="80"/>
  <c r="D60" i="80"/>
  <c r="B393" i="83"/>
  <c r="B305" i="83"/>
  <c r="B186" i="83"/>
  <c r="B83" i="83"/>
  <c r="B12" i="83"/>
  <c r="B4" i="82"/>
  <c r="B133" i="81"/>
  <c r="B113" i="81"/>
  <c r="B77" i="81"/>
  <c r="B71" i="81"/>
  <c r="G34" i="92" l="1"/>
  <c r="G50" i="92"/>
  <c r="K34" i="92"/>
  <c r="B2" i="113"/>
  <c r="B2" i="114"/>
  <c r="B4" i="113"/>
  <c r="B4" i="114"/>
  <c r="J34" i="92"/>
  <c r="I34" i="92"/>
  <c r="H34" i="92"/>
  <c r="B2" i="112"/>
  <c r="B2" i="111"/>
  <c r="B2" i="108"/>
  <c r="B2" i="110"/>
  <c r="B2" i="109"/>
  <c r="B4" i="108"/>
  <c r="B4" i="109"/>
  <c r="B4" i="110"/>
  <c r="B4" i="111"/>
  <c r="B4" i="112"/>
  <c r="B2" i="98"/>
  <c r="B2" i="105"/>
  <c r="B2" i="107"/>
  <c r="B2" i="106"/>
  <c r="B4" i="107"/>
  <c r="B4" i="106"/>
  <c r="B4" i="105"/>
  <c r="G51" i="92"/>
  <c r="D35" i="98"/>
  <c r="D38" i="98" s="1"/>
  <c r="D35" i="103"/>
  <c r="D38" i="103" s="1"/>
  <c r="D34" i="103"/>
  <c r="D37" i="103" s="1"/>
  <c r="B4" i="103"/>
  <c r="B4" i="104"/>
  <c r="G39" i="103"/>
  <c r="H39" i="103"/>
  <c r="H39" i="98"/>
  <c r="I39" i="103"/>
  <c r="J39" i="103"/>
  <c r="K39" i="103"/>
  <c r="I39" i="98"/>
  <c r="K39" i="98"/>
  <c r="J39" i="98"/>
  <c r="G39" i="98"/>
  <c r="B31" i="103"/>
  <c r="B34" i="103"/>
  <c r="B2" i="92"/>
  <c r="B2" i="103"/>
  <c r="B2" i="89"/>
  <c r="B2" i="91"/>
  <c r="B46" i="81"/>
  <c r="C31" i="81"/>
  <c r="B27" i="81"/>
  <c r="B5" i="81"/>
  <c r="C8" i="80"/>
  <c r="P15" i="83"/>
  <c r="B15" i="83" s="1"/>
  <c r="C2" i="80"/>
  <c r="G22" i="98"/>
  <c r="B424" i="83"/>
  <c r="Q13" i="104" l="1"/>
  <c r="B13" i="104" s="1"/>
  <c r="P22" i="86"/>
  <c r="P48" i="81"/>
  <c r="H130" i="81"/>
  <c r="B53" i="81" l="1"/>
  <c r="P34" i="98"/>
  <c r="P31" i="98"/>
  <c r="P35" i="86" l="1"/>
  <c r="P348" i="83"/>
  <c r="O32" i="82"/>
  <c r="P32" i="82"/>
  <c r="P28" i="82"/>
  <c r="O28" i="82"/>
  <c r="B12" i="90"/>
  <c r="K36" i="98"/>
  <c r="J36" i="98"/>
  <c r="I36" i="98"/>
  <c r="G36" i="98"/>
  <c r="K33" i="98"/>
  <c r="J33" i="98"/>
  <c r="I33" i="98"/>
  <c r="G33" i="98"/>
  <c r="B30" i="98"/>
  <c r="K29" i="98"/>
  <c r="J29" i="98"/>
  <c r="I29" i="98"/>
  <c r="G29" i="98"/>
  <c r="D29" i="98"/>
  <c r="D33" i="98" s="1"/>
  <c r="D36" i="98" s="1"/>
  <c r="D39" i="98" s="1"/>
  <c r="D27" i="98"/>
  <c r="D31" i="98" s="1"/>
  <c r="B27" i="98"/>
  <c r="B26" i="98"/>
  <c r="K25" i="98"/>
  <c r="J25" i="98"/>
  <c r="G25" i="98"/>
  <c r="B133" i="83"/>
  <c r="B132" i="83"/>
  <c r="B131" i="83"/>
  <c r="J46" i="83"/>
  <c r="G46" i="83"/>
  <c r="E46" i="83"/>
  <c r="C46" i="83"/>
  <c r="D34" i="98" l="1"/>
  <c r="D37" i="98" s="1"/>
  <c r="H25" i="98"/>
  <c r="B32" i="82"/>
  <c r="I25" i="98" l="1"/>
  <c r="K27" i="92" l="1"/>
  <c r="K26" i="92"/>
  <c r="K50" i="92" s="1"/>
  <c r="J27" i="92"/>
  <c r="J26" i="92"/>
  <c r="J50" i="92" s="1"/>
  <c r="K24" i="92"/>
  <c r="K46" i="92" s="1"/>
  <c r="J24" i="92"/>
  <c r="J46" i="92" s="1"/>
  <c r="K37" i="92"/>
  <c r="K40" i="92"/>
  <c r="P14" i="90"/>
  <c r="O14" i="90"/>
  <c r="J37" i="92"/>
  <c r="J40" i="92"/>
  <c r="J28" i="92" l="1"/>
  <c r="K28" i="92"/>
  <c r="I34" i="90" l="1"/>
  <c r="H34" i="90"/>
  <c r="K25" i="91" l="1"/>
  <c r="J25" i="91"/>
  <c r="B26" i="91"/>
  <c r="J147" i="81"/>
  <c r="O224" i="83"/>
  <c r="O34" i="98" l="1"/>
  <c r="O31" i="98"/>
  <c r="B31" i="98" s="1"/>
  <c r="B22" i="98"/>
  <c r="B34" i="98" l="1"/>
  <c r="K51" i="92" l="1"/>
  <c r="O82" i="92" l="1"/>
  <c r="O68" i="92"/>
  <c r="O396" i="83"/>
  <c r="O348" i="83"/>
  <c r="B348" i="83" s="1"/>
  <c r="O308" i="83"/>
  <c r="O238" i="83"/>
  <c r="O135" i="83"/>
  <c r="O71" i="83"/>
  <c r="P82" i="92"/>
  <c r="P68" i="92"/>
  <c r="P396" i="83"/>
  <c r="P381" i="83"/>
  <c r="P368" i="83"/>
  <c r="P308" i="83"/>
  <c r="P238" i="83"/>
  <c r="P135" i="83"/>
  <c r="P100" i="83"/>
  <c r="J51" i="92" l="1"/>
  <c r="G40" i="92" l="1"/>
  <c r="H37" i="92"/>
  <c r="G37" i="92"/>
  <c r="I27" i="92"/>
  <c r="H27" i="92"/>
  <c r="I26" i="92"/>
  <c r="I50" i="92" s="1"/>
  <c r="H26" i="92"/>
  <c r="H50" i="92" s="1"/>
  <c r="H28" i="92" l="1"/>
  <c r="I28" i="92"/>
  <c r="B147" i="81" l="1"/>
  <c r="E147" i="81"/>
  <c r="B22" i="86" l="1"/>
  <c r="B38" i="86" l="1"/>
  <c r="B210" i="83"/>
  <c r="D47" i="82" l="1"/>
  <c r="B47" i="82"/>
  <c r="D43" i="82"/>
  <c r="B43" i="82"/>
  <c r="D50" i="82"/>
  <c r="B50" i="82"/>
  <c r="B39" i="82"/>
  <c r="B192" i="83" l="1"/>
  <c r="B189" i="83"/>
  <c r="B22" i="91" l="1"/>
  <c r="B96" i="92" l="1"/>
  <c r="B82" i="92"/>
  <c r="B68" i="92"/>
  <c r="B55" i="92"/>
  <c r="B51" i="92"/>
  <c r="G46" i="92"/>
  <c r="B44" i="92"/>
  <c r="I40" i="92"/>
  <c r="H40" i="92"/>
  <c r="D40" i="92"/>
  <c r="D38" i="92"/>
  <c r="B38" i="92"/>
  <c r="I37" i="92"/>
  <c r="D37" i="92"/>
  <c r="D35" i="92"/>
  <c r="B35" i="92"/>
  <c r="D52" i="90" s="1"/>
  <c r="D28" i="92"/>
  <c r="D26" i="92"/>
  <c r="B26" i="92"/>
  <c r="G24" i="92"/>
  <c r="H24" i="92" s="1"/>
  <c r="I24" i="92" s="1"/>
  <c r="B22" i="92"/>
  <c r="P34" i="91"/>
  <c r="O34" i="91"/>
  <c r="P31" i="91"/>
  <c r="O31" i="91"/>
  <c r="B30" i="91"/>
  <c r="D29" i="91"/>
  <c r="D27" i="91"/>
  <c r="B27" i="91"/>
  <c r="G25" i="91"/>
  <c r="B17" i="91"/>
  <c r="B17" i="103" s="1"/>
  <c r="D31" i="92" l="1"/>
  <c r="D34" i="92"/>
  <c r="D29" i="92"/>
  <c r="D32" i="92"/>
  <c r="D31" i="91"/>
  <c r="D33" i="91"/>
  <c r="B17" i="92"/>
  <c r="B17" i="98"/>
  <c r="B34" i="91"/>
  <c r="D51" i="90" s="1"/>
  <c r="B31" i="91"/>
  <c r="D50" i="90" s="1"/>
  <c r="H51" i="92"/>
  <c r="I51" i="92"/>
  <c r="H46" i="92"/>
  <c r="I46" i="92" s="1"/>
  <c r="H25" i="91"/>
  <c r="B35" i="86"/>
  <c r="D36" i="91" l="1"/>
  <c r="D39" i="91" s="1"/>
  <c r="D34" i="91"/>
  <c r="D37" i="91" s="1"/>
  <c r="I25" i="91"/>
  <c r="B135" i="83" l="1"/>
  <c r="B129" i="83"/>
  <c r="B100" i="83"/>
  <c r="E34" i="90" l="1"/>
  <c r="B31" i="90"/>
  <c r="B16" i="90"/>
  <c r="G15" i="90"/>
  <c r="F15" i="90"/>
  <c r="E15" i="90"/>
  <c r="D15" i="90"/>
  <c r="C15" i="90"/>
  <c r="B15" i="90"/>
  <c r="B21" i="86"/>
  <c r="B18" i="86"/>
  <c r="B16" i="86"/>
  <c r="B15" i="86"/>
  <c r="B14" i="86"/>
  <c r="B13" i="86"/>
  <c r="B12" i="86"/>
  <c r="P10" i="86"/>
  <c r="B10" i="86" s="1"/>
  <c r="B13" i="84"/>
  <c r="B10" i="84"/>
  <c r="B10" i="89" s="1"/>
  <c r="B8" i="84"/>
  <c r="B410" i="83"/>
  <c r="B396" i="83"/>
  <c r="B381" i="83"/>
  <c r="B368" i="83"/>
  <c r="B366" i="83"/>
  <c r="B365" i="83"/>
  <c r="B364" i="83"/>
  <c r="B362" i="83"/>
  <c r="B334" i="83"/>
  <c r="B321" i="83"/>
  <c r="B308" i="83"/>
  <c r="B292" i="83"/>
  <c r="B279" i="83"/>
  <c r="B266" i="83"/>
  <c r="B253" i="83"/>
  <c r="B251" i="83"/>
  <c r="B238" i="83"/>
  <c r="B224" i="83"/>
  <c r="B116" i="83"/>
  <c r="B86" i="83"/>
  <c r="B71" i="83"/>
  <c r="B41" i="83"/>
  <c r="B28"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46" i="81"/>
  <c r="E146" i="81"/>
  <c r="B146" i="81"/>
  <c r="B144" i="81"/>
  <c r="L142" i="81"/>
  <c r="K142" i="81"/>
  <c r="J142" i="81"/>
  <c r="I142" i="81"/>
  <c r="H142" i="81"/>
  <c r="F142" i="81"/>
  <c r="E142" i="81"/>
  <c r="D142" i="81"/>
  <c r="C142" i="81"/>
  <c r="B137" i="81"/>
  <c r="B139" i="81"/>
  <c r="B136" i="81"/>
  <c r="B135" i="81"/>
  <c r="L133" i="81"/>
  <c r="K133" i="81"/>
  <c r="J133" i="81"/>
  <c r="I133" i="81"/>
  <c r="H133" i="81"/>
  <c r="F133" i="81"/>
  <c r="E133" i="81"/>
  <c r="D133" i="81"/>
  <c r="C133" i="81"/>
  <c r="B123" i="81"/>
  <c r="B121" i="81"/>
  <c r="B119" i="81"/>
  <c r="B117" i="81"/>
  <c r="B115" i="81"/>
  <c r="B90" i="81"/>
  <c r="B89" i="81"/>
  <c r="B83" i="81"/>
  <c r="B81" i="81"/>
  <c r="B79" i="81"/>
  <c r="B73" i="81"/>
  <c r="L71" i="81"/>
  <c r="K71" i="81"/>
  <c r="J71" i="81"/>
  <c r="I71" i="81"/>
  <c r="H71" i="81"/>
  <c r="F71" i="81"/>
  <c r="E71" i="81"/>
  <c r="D71" i="81"/>
  <c r="C71" i="81"/>
  <c r="P67" i="81"/>
  <c r="O67" i="81"/>
  <c r="L65" i="81"/>
  <c r="K65" i="81"/>
  <c r="J65" i="81"/>
  <c r="I65" i="81"/>
  <c r="H65" i="81"/>
  <c r="F65" i="81"/>
  <c r="E65" i="81"/>
  <c r="D65" i="81"/>
  <c r="C65" i="81"/>
  <c r="B65" i="81"/>
  <c r="B48" i="81"/>
  <c r="B50" i="81"/>
  <c r="B29" i="81"/>
  <c r="L27" i="81"/>
  <c r="K27" i="81"/>
  <c r="J27" i="81"/>
  <c r="I27" i="81"/>
  <c r="H27" i="81"/>
  <c r="F27" i="81"/>
  <c r="E27" i="81"/>
  <c r="D27" i="81"/>
  <c r="C27" i="81"/>
  <c r="B16" i="113" l="1"/>
  <c r="B16" i="114"/>
  <c r="B10" i="114"/>
  <c r="B10" i="113"/>
  <c r="B12" i="113"/>
  <c r="B12" i="114"/>
  <c r="B13" i="113"/>
  <c r="B13" i="114"/>
  <c r="B14" i="114"/>
  <c r="B14" i="113"/>
  <c r="B15" i="114"/>
  <c r="B15" i="113"/>
  <c r="B8" i="113"/>
  <c r="B8" i="114"/>
  <c r="B9" i="113"/>
  <c r="B9" i="114"/>
  <c r="B10" i="111"/>
  <c r="B10" i="112"/>
  <c r="B10" i="105"/>
  <c r="B10" i="110"/>
  <c r="B10" i="106"/>
  <c r="B10" i="107"/>
  <c r="B10" i="109"/>
  <c r="B10" i="91"/>
  <c r="B10" i="108"/>
  <c r="B8" i="110"/>
  <c r="B8" i="109"/>
  <c r="B8" i="108"/>
  <c r="B8" i="112"/>
  <c r="B8" i="111"/>
  <c r="B15" i="109"/>
  <c r="B15" i="112"/>
  <c r="B15" i="111"/>
  <c r="B15" i="108"/>
  <c r="B15" i="110"/>
  <c r="B16" i="109"/>
  <c r="B16" i="108"/>
  <c r="B16" i="112"/>
  <c r="B16" i="111"/>
  <c r="B16" i="110"/>
  <c r="B12" i="111"/>
  <c r="B12" i="110"/>
  <c r="B12" i="109"/>
  <c r="B12" i="112"/>
  <c r="B12" i="108"/>
  <c r="B9" i="110"/>
  <c r="B9" i="109"/>
  <c r="B9" i="108"/>
  <c r="B9" i="111"/>
  <c r="B9" i="112"/>
  <c r="B13" i="108"/>
  <c r="B13" i="109"/>
  <c r="B13" i="110"/>
  <c r="B13" i="112"/>
  <c r="B13" i="111"/>
  <c r="B14" i="109"/>
  <c r="B14" i="110"/>
  <c r="B14" i="108"/>
  <c r="B14" i="112"/>
  <c r="B14" i="111"/>
  <c r="B15" i="103"/>
  <c r="B15" i="107"/>
  <c r="B15" i="106"/>
  <c r="B15" i="105"/>
  <c r="B8" i="107"/>
  <c r="B8" i="106"/>
  <c r="B8" i="105"/>
  <c r="B9" i="107"/>
  <c r="B9" i="106"/>
  <c r="B9" i="105"/>
  <c r="B12" i="103"/>
  <c r="B12" i="106"/>
  <c r="B12" i="107"/>
  <c r="B12" i="105"/>
  <c r="B16" i="103"/>
  <c r="B16" i="106"/>
  <c r="B16" i="105"/>
  <c r="B16" i="107"/>
  <c r="B13" i="103"/>
  <c r="B13" i="105"/>
  <c r="B13" i="107"/>
  <c r="B13" i="106"/>
  <c r="B14" i="103"/>
  <c r="B14" i="105"/>
  <c r="B14" i="107"/>
  <c r="B14" i="106"/>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67" i="81"/>
  <c r="B14" i="90"/>
  <c r="B5" i="82"/>
  <c r="C16" i="90"/>
  <c r="G16" i="90"/>
  <c r="F16" i="90"/>
  <c r="E16" i="90"/>
  <c r="D16" i="90"/>
  <c r="F34" i="90"/>
  <c r="G34" i="90" s="1"/>
  <c r="B5" i="114" l="1"/>
  <c r="B5" i="113"/>
  <c r="B5" i="112"/>
  <c r="B5" i="111"/>
  <c r="B5" i="108"/>
  <c r="B5" i="109"/>
  <c r="B5" i="110"/>
  <c r="B5" i="104"/>
  <c r="B5" i="105"/>
  <c r="B5" i="107"/>
  <c r="B5" i="106"/>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sharedStrings.xml><?xml version="1.0" encoding="utf-8"?>
<sst xmlns="http://schemas.openxmlformats.org/spreadsheetml/2006/main" count="1530" uniqueCount="676">
  <si>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</si>
  <si>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</si>
  <si>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</si>
  <si>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</si>
  <si>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</si>
  <si>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</si>
  <si>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</si>
  <si>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</si>
  <si>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</si>
  <si>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</si>
  <si>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</si>
  <si>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</si>
  <si>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</si>
  <si>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</si>
  <si>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</si>
  <si>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</si>
  <si>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</si>
  <si>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</si>
  <si>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</si>
  <si>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</si>
  <si>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</si>
  <si>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</si>
  <si>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</si>
  <si>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</si>
  <si>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</si>
  <si>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</si>
  <si>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</si>
  <si>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</si>
  <si>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</si>
  <si>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</si>
  <si>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</si>
  <si>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</si>
  <si>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</si>
  <si>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</si>
  <si>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Question 13</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</si>
  <si>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</si>
  <si>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</si>
  <si>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</si>
  <si>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</si>
  <si>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</si>
  <si>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</si>
  <si>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</si>
  <si>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</si>
  <si>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</si>
  <si>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</si>
  <si>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</si>
  <si>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</si>
  <si>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</si>
  <si>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</si>
  <si>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</si>
  <si>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</si>
  <si>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</si>
  <si>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</si>
  <si>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</si>
  <si>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</si>
  <si>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</si>
  <si>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</si>
  <si>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</si>
  <si>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</si>
  <si>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</si>
  <si>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</si>
  <si>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</si>
  <si>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</si>
  <si>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</si>
  <si>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</si>
  <si>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</si>
  <si>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</si>
  <si>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</si>
  <si>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</si>
  <si>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</si>
  <si>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</si>
  <si>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</si>
  <si>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</si>
  <si>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</si>
  <si>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</si>
  <si>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</si>
  <si>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</si>
  <si>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</si>
  <si>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</si>
  <si>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</si>
  <si>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</si>
  <si>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</si>
  <si>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</si>
  <si>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</si>
  <si>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Product Defn</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</si>
  <si>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</si>
  <si>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</si>
  <si>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</si>
  <si>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</si>
  <si>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</si>
  <si>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</si>
  <si>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</si>
  <si>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</si>
  <si>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</si>
  <si>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</si>
  <si>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</si>
  <si>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</si>
  <si>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</si>
  <si>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</si>
  <si>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</si>
  <si>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</si>
  <si>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</si>
  <si>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</si>
  <si>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</si>
  <si>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</si>
  <si>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</si>
  <si>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</si>
  <si>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</si>
  <si>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</si>
  <si>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</si>
  <si>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</si>
  <si>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</si>
  <si>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</si>
  <si>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</si>
  <si>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</si>
  <si>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</si>
  <si>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</si>
  <si>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</si>
  <si>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</si>
  <si>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</si>
  <si>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</si>
  <si>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</si>
  <si>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</si>
  <si>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</si>
  <si>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</si>
  <si>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</si>
  <si>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</si>
  <si>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</si>
  <si>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</si>
  <si>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</si>
  <si>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</si>
  <si>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</si>
  <si>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</si>
  <si>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</si>
  <si>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</si>
  <si>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Type</t>
  </si>
  <si>
    <t>Importations</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</si>
  <si>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</si>
  <si>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</si>
  <si>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</si>
  <si>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</si>
  <si>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</si>
  <si>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</si>
  <si>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</si>
  <si>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</si>
  <si>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</si>
  <si>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</si>
  <si>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</si>
  <si>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</si>
  <si>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</si>
  <si>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</si>
  <si>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</si>
  <si>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</si>
  <si>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</si>
  <si>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</si>
  <si>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Difference between ending inventory in Question 1 on the Invent-Stock tab and the calculated ending inventory</t>
  </si>
  <si>
    <t>GLOSSAIRE</t>
  </si>
  <si>
    <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</si>
  <si>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</si>
  <si>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</si>
  <si>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</si>
  <si>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</si>
  <si>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</si>
  <si>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</si>
  <si>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</si>
  <si>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</si>
  <si>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</si>
  <si>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</si>
  <si>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</si>
  <si>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</si>
  <si>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</si>
  <si>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</si>
  <si>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</si>
  <si>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</si>
  <si>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</si>
  <si>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</si>
  <si>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</si>
  <si>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</si>
  <si>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</si>
  <si>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</si>
  <si>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</si>
  <si>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</si>
  <si>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</si>
  <si>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</si>
  <si>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</si>
  <si>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</si>
  <si>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</si>
  <si>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</si>
  <si>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</si>
  <si>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</si>
  <si>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</si>
  <si>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</si>
  <si>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</si>
  <si>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</si>
  <si>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Last Quarter of POI (ie Q2)</t>
  </si>
  <si>
    <t>Last Year of POI</t>
  </si>
  <si>
    <t>First Year of POI</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</si>
  <si>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</si>
  <si>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</si>
  <si>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</si>
  <si>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</si>
  <si>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</si>
  <si>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</si>
  <si>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</si>
  <si>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</si>
  <si>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</si>
  <si>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</si>
  <si>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</si>
  <si>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</si>
  <si>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</si>
  <si>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</si>
  <si>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</si>
  <si>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</si>
  <si>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</si>
  <si>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</si>
  <si>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</si>
  <si>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</si>
  <si>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</si>
  <si>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</si>
  <si>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</si>
  <si>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</si>
  <si>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</si>
  <si>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</si>
  <si>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</si>
  <si>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</si>
  <si>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</si>
  <si>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</si>
  <si>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</si>
  <si>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</si>
  <si>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</si>
  <si>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end users</t>
  </si>
  <si>
    <t>Important notes for formatting</t>
  </si>
  <si>
    <t>Insert and merge rows where needed to expand height of text boxes.</t>
  </si>
  <si>
    <t>Subject Countries (incl. French pronouns)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</si>
  <si>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</si>
  <si>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</si>
  <si>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</si>
  <si>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</si>
  <si>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</si>
  <si>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</si>
  <si>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</si>
  <si>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</si>
  <si>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</si>
  <si>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</si>
  <si>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</si>
  <si>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</si>
  <si>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</si>
  <si>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</si>
  <si>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</si>
  <si>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</si>
  <si>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</si>
  <si>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</si>
  <si>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</si>
  <si>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</si>
  <si>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</si>
  <si>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</si>
  <si>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</si>
  <si>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</si>
  <si>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</si>
  <si>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</si>
  <si>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</si>
  <si>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</si>
  <si>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</si>
  <si>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</si>
  <si>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AND SALES</t>
  </si>
  <si>
    <t>IMPORTATIONS ET VENTES</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</si>
  <si>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</si>
  <si>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</si>
  <si>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</si>
  <si>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</si>
  <si>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</si>
  <si>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</si>
  <si>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</si>
  <si>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</si>
  <si>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</si>
  <si>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</si>
  <si>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</si>
  <si>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</si>
  <si>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</si>
  <si>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</si>
  <si>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</si>
  <si>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</si>
  <si>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</si>
  <si>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</si>
  <si>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</si>
  <si>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</si>
  <si>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</si>
  <si>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</si>
  <si>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</si>
  <si>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</si>
  <si>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</si>
  <si>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</si>
  <si>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Q1</t>
  </si>
  <si>
    <t>T1</t>
  </si>
  <si>
    <t>Other Countries</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</si>
  <si>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</si>
  <si>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</si>
  <si>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</si>
  <si>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</si>
  <si>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</si>
  <si>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</si>
  <si>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</si>
  <si>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</si>
  <si>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</si>
  <si>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</si>
  <si>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</si>
  <si>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</si>
  <si>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</si>
  <si>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</si>
  <si>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</si>
  <si>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</si>
  <si>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</si>
  <si>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</si>
  <si>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</si>
  <si>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</si>
  <si>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</si>
  <si>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</si>
  <si>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</si>
  <si>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</si>
  <si>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</si>
  <si>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</si>
  <si>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</si>
  <si>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</si>
  <si>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</si>
  <si>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CBSA Determination Date</t>
  </si>
  <si>
    <t>90 Days Prior</t>
  </si>
  <si>
    <t>Last Q to request</t>
  </si>
  <si>
    <t>Quest Posted</t>
  </si>
  <si>
    <t>Last Q</t>
  </si>
  <si>
    <t>June 30</t>
  </si>
  <si>
    <t>30 juin</t>
  </si>
  <si>
    <t>Jan-Jun 2025</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</si>
  <si>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</si>
  <si>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</si>
  <si>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</si>
  <si>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</si>
  <si>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</si>
  <si>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</si>
  <si>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</si>
  <si>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</si>
  <si>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</si>
  <si>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</si>
  <si>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Stock de clôture</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</si>
  <si>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</si>
  <si>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</si>
  <si>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</si>
  <si>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</si>
  <si>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</si>
  <si>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</si>
  <si>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</si>
  <si>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</si>
  <si>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</si>
  <si>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</si>
  <si>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</si>
  <si>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</si>
  <si>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</si>
  <si>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</si>
  <si>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</si>
  <si>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</si>
  <si>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dumping</t>
  </si>
  <si>
    <t>le dumping</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</si>
  <si>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</si>
  <si>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</si>
  <si>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</si>
  <si>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</si>
  <si>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</si>
  <si>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</si>
  <si>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</si>
  <si>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</si>
  <si>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</si>
  <si>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</si>
  <si>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</si>
  <si>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Vendus au Canada ou exportés</t>
  </si>
  <si>
    <t>Pays d'origine</t>
  </si>
  <si>
    <t>Traitement de la surface (c.à dire recouverts ou non)</t>
  </si>
  <si>
    <t>Nuance d'acier</t>
  </si>
  <si>
    <t>A</t>
  </si>
  <si>
    <t>GRADES</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</si>
  <si>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</si>
  <si>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</si>
  <si>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</si>
  <si>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</si>
  <si>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</si>
  <si>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</si>
  <si>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</si>
  <si>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</si>
  <si>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</si>
  <si>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</si>
  <si>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</si>
  <si>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</si>
  <si>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</si>
  <si>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</si>
  <si>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</si>
  <si>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</si>
  <si>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Select all that apply</t>
  </si>
  <si>
    <t>Sélectionnez toutes les réponses qui s'appliquent</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</si>
  <si>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</si>
  <si>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</si>
  <si>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</si>
  <si>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</si>
  <si>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</si>
  <si>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</si>
  <si>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</si>
  <si>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</si>
  <si>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</si>
  <si>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</si>
  <si>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</si>
  <si>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</si>
  <si>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</si>
  <si>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</si>
  <si>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</si>
  <si>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</si>
  <si>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</si>
  <si>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</si>
  <si>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</si>
  <si>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</si>
  <si>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</si>
  <si>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</si>
  <si>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</si>
  <si>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</si>
  <si>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</si>
  <si>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</si>
  <si>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</si>
  <si>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</si>
  <si>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Sales of imports in Canada</t>
  </si>
  <si>
    <t>Ventes d'importations au Canada</t>
  </si>
  <si>
    <t>Total sales of imports in Canada</t>
  </si>
  <si>
    <t>Ventes totales d'importations au Canada</t>
  </si>
  <si>
    <t>CONTACT INFORMATION OF THE PERSON WHO COMPLETED THIS QUESTIONNAIRE</t>
  </si>
  <si>
    <t>COORDONNÉES DE LA PERSONNE QUI A REMPLI LE QUESTIONNAIRE</t>
  </si>
  <si>
    <t>Name</t>
  </si>
  <si>
    <t>Nom</t>
  </si>
  <si>
    <t>Title</t>
  </si>
  <si>
    <t>Titre</t>
  </si>
  <si>
    <t>Adresse courriel</t>
  </si>
  <si>
    <t>Owner of the project</t>
  </si>
  <si>
    <t>Location of the project</t>
  </si>
  <si>
    <t>Bid</t>
  </si>
  <si>
    <t>Contract Award</t>
  </si>
  <si>
    <t>First Delivery</t>
  </si>
  <si>
    <t>Last Delivery</t>
  </si>
  <si>
    <t>1</t>
  </si>
  <si>
    <t>2</t>
  </si>
  <si>
    <t>3</t>
  </si>
  <si>
    <t>4</t>
  </si>
  <si>
    <t>5</t>
  </si>
  <si>
    <t>6</t>
  </si>
  <si>
    <t>7</t>
  </si>
  <si>
    <t>8</t>
  </si>
  <si>
    <t>9</t>
  </si>
  <si>
    <t>10</t>
  </si>
  <si>
    <t>tonnes (material only)</t>
  </si>
  <si>
    <t>$ CAD (material only)</t>
  </si>
  <si>
    <t>Sales of Steel Racks for this project</t>
  </si>
  <si>
    <t>Breakdown of material provided (e.g. number of frames, number of beams, etc.)</t>
  </si>
  <si>
    <t>=B18</t>
  </si>
  <si>
    <t>=B19</t>
  </si>
  <si>
    <t>=B20</t>
  </si>
  <si>
    <t>=B21</t>
  </si>
  <si>
    <t>=B22</t>
  </si>
  <si>
    <t>=B23</t>
  </si>
  <si>
    <t>=B24</t>
  </si>
  <si>
    <t>=B25</t>
  </si>
  <si>
    <t>=B26</t>
  </si>
  <si>
    <t>=B27</t>
  </si>
  <si>
    <t>Puchaser of steel racks</t>
  </si>
  <si>
    <t>Does reported value include delivery to the purchaser?</t>
  </si>
  <si>
    <t>Confirm that reported value does not include the cost of services such as installation and engineering</t>
  </si>
  <si>
    <t>Is your firm registered as a non-resident importer with the Canada Revenue Agency?</t>
  </si>
  <si>
    <t>Votre entreprise est-elle enregistrée auprès de l'Agence du revenu du Canada en tant qu'un importateur non-résident ?</t>
  </si>
  <si>
    <t>IMPORTER QUESTIONNAIRE | QUESTIONNAIRE À L'INTENTION DES IMPORTATEURS</t>
  </si>
  <si>
    <t>IMPORTER QUESTIONNAIRE</t>
  </si>
  <si>
    <t>Wheat Gluten</t>
  </si>
  <si>
    <t>Gluten de blé</t>
  </si>
  <si>
    <t>https://www.cbsa-asfc.gc.ca/sima-lmsi/mif-mev/mif-mev-stats-eng.html#wg</t>
  </si>
  <si>
    <t>https://www.cbsa-asfc.gc.ca/sima-lmsi/mif-mev/mif-mev-stats-fra.html#wg</t>
  </si>
  <si>
    <t>Jan-Jun 2026</t>
  </si>
  <si>
    <t>August 21, 2026</t>
  </si>
  <si>
    <t>21 août 2026</t>
  </si>
  <si>
    <t>Joseph Long</t>
  </si>
  <si>
    <t>François Thivierge</t>
  </si>
  <si>
    <t>Joseph.Long@tribunal.gc.ca</t>
  </si>
  <si>
    <t xml:space="preserve">(343) 597-3847 </t>
  </si>
  <si>
    <t>Francois.Thivierge@tribunal.gc.ca</t>
  </si>
  <si>
    <t>(343) 550-4453</t>
  </si>
  <si>
    <t>Australia, Austria, Belgium, France, Germany and Lithuania</t>
  </si>
  <si>
    <t>Australie, d'Autriche, de Belgique, de la France, de l'Allemagne et de la Lituanie</t>
  </si>
  <si>
    <t xml:space="preserve">RR-2025-009 </t>
  </si>
  <si>
    <t>janv.-juin 2026</t>
  </si>
  <si>
    <t>Vital wheat gluten with a protein content of greater than 70% and less than 79% by weight on a dry basis calculated using a Jones Factor of 5.7 for human consumption.</t>
  </si>
  <si>
    <t>Vital wheat gluten with a protein content of greater than 70% and less than 79% by weight on a dry basis calculated using a Jones Factor of 5.7 for animal consumption.</t>
  </si>
  <si>
    <t>Vital wheat gluten with a protein content of greater than or equal to 79% by weight on a dry basis calculated using a Jones Factor of 5.7 for human consumption.</t>
  </si>
  <si>
    <t>Vital wheat gluten with a protein content of greater than or equal to 79% by weight on a dry basis calculated using a Jones Factor of 5.7 for animal consumption.</t>
  </si>
  <si>
    <t>Gluten de blé vital ayant une teneur en protéines supérieure à 70 % et inférieure à 79 % en poids, calculée sur matière sèche en utilisant un facteur de Jones de 5,7, destiné à la consommation humaine.</t>
  </si>
  <si>
    <t>Gluten de blé vital ayant une teneur en protéines supérieure à 70 % et inférieure à 79 % en poids, calculée sur matière sèche en utilisant un facteur de Jones de 5,7, destiné à l'alimentation animale.</t>
  </si>
  <si>
    <t>Gluten de blé vital ayant une teneur en protéines supérieure ou égale à 79 % en poids, calculée sur matière sèche en utilisant un facteur de Jones de 5,7, destiné à la consommation humaine.</t>
  </si>
  <si>
    <t>Gluten de blé vital ayant une teneur en protéines supérieure ou égale à 79 % en poids, calculée sur matière sèche en utilisant un facteur de Jones de 5,7, destiné à l'alimentation animale.</t>
  </si>
  <si>
    <t>2 juillet 2026</t>
  </si>
  <si>
    <t>Italie</t>
  </si>
  <si>
    <t>RU</t>
  </si>
  <si>
    <t>Pologne</t>
  </si>
  <si>
    <t>Autres</t>
  </si>
  <si>
    <t>1109.00.10.00       1109.00.20.00</t>
  </si>
  <si>
    <t xml:space="preserve">HS Codes </t>
  </si>
  <si>
    <t>United States of America</t>
  </si>
  <si>
    <t>United Kingdom</t>
  </si>
  <si>
    <t>Royaume-Uni</t>
  </si>
  <si>
    <t>Autres pays</t>
  </si>
  <si>
    <t>USA</t>
  </si>
  <si>
    <t>Republic of Italy</t>
  </si>
  <si>
    <t>République d'Italie</t>
  </si>
  <si>
    <t>Allemagne</t>
  </si>
  <si>
    <t>France</t>
  </si>
  <si>
    <t>Belgique</t>
  </si>
  <si>
    <t>Autriche</t>
  </si>
  <si>
    <t>Australie</t>
  </si>
  <si>
    <t>Lithuanie</t>
  </si>
  <si>
    <t>Tonnes</t>
  </si>
  <si>
    <t xml:space="preserve">Tonne </t>
  </si>
  <si>
    <t>Tonne</t>
  </si>
  <si>
    <t>T2 - 2026</t>
  </si>
  <si>
    <t>Sept</t>
  </si>
  <si>
    <t>Q2 - 2026</t>
  </si>
  <si>
    <t>French Republic</t>
  </si>
  <si>
    <t>République française</t>
  </si>
  <si>
    <t>Kingdom of Belgium</t>
  </si>
  <si>
    <t>Royaume de Belgique</t>
  </si>
  <si>
    <t>République d'Autriche</t>
  </si>
  <si>
    <t>Republic of Austria</t>
  </si>
  <si>
    <t>Commonwealth d'Australie</t>
  </si>
  <si>
    <t>Republic of Lithuania</t>
  </si>
  <si>
    <t>République de Lithuanie</t>
  </si>
  <si>
    <t>Commonwealth of Australia</t>
  </si>
  <si>
    <t>Republic of Poland</t>
  </si>
  <si>
    <t>République de Pologne</t>
  </si>
  <si>
    <t>Federal Republic of Germany</t>
  </si>
  <si>
    <t>République fédérale d'Allemagne</t>
  </si>
  <si>
    <t>1ier mai 2025 au 30 avril 2026</t>
  </si>
  <si>
    <t>For additionnal information, including Harmonized Commodity Descriptions, please see link below:</t>
  </si>
  <si>
    <t>Pour obtenir des renseignements supplémentaires sur le produit, tel que les Description harmonisées des produits, veuillez consulter le lien suivant:</t>
  </si>
  <si>
    <t>Q3 - 2026</t>
  </si>
  <si>
    <t>T3 - 2026</t>
  </si>
  <si>
    <t xml:space="preserve">Exporter name(s): </t>
  </si>
  <si>
    <t>Nom(s) de l'exportateur :</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</si>
  <si>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</si>
  <si>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</si>
  <si>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If no, explain why import data indicates that you imported using the HS numbers listed above during this period.</t>
  </si>
  <si>
    <t>Si non, expliquez pourquoi les données d'importation indiquent que vous avez importé en utilisant les numéros SH énumérés ci-dessus au cours de cette période.</t>
  </si>
  <si>
    <t>May 1, 2025 to April 30, 2026</t>
  </si>
  <si>
    <t>PURCHASES</t>
  </si>
  <si>
    <t>ACHATS</t>
  </si>
  <si>
    <t>Provide your firm’s strategies and objectives for the next two years with respect to the purchases of the goods made in Canada. Provide the rationale and assumptions underlying these strategies and objectives.</t>
  </si>
  <si>
    <t>FirmAcc</t>
  </si>
  <si>
    <t>Company:</t>
  </si>
  <si>
    <t>Respondent Type:</t>
  </si>
  <si>
    <t>Activity:</t>
  </si>
  <si>
    <t>Country:</t>
  </si>
  <si>
    <t>Subject/Non:</t>
  </si>
  <si>
    <t>Other Country:</t>
  </si>
  <si>
    <t>Trade Level:</t>
  </si>
  <si>
    <t>Sales To:</t>
  </si>
  <si>
    <t>2023</t>
  </si>
  <si>
    <t>2024</t>
  </si>
  <si>
    <t>2025</t>
  </si>
  <si>
    <t>I 2025</t>
  </si>
  <si>
    <t>I 2026</t>
  </si>
  <si>
    <t>Importer   |  Importateurs</t>
  </si>
  <si>
    <t>Imports from  |  Importations de</t>
  </si>
  <si>
    <t>Australia  |  Australie</t>
  </si>
  <si>
    <t>Subject</t>
  </si>
  <si>
    <t>-</t>
  </si>
  <si>
    <t>Austria  |  Autriche</t>
  </si>
  <si>
    <t>Belgium  |  Belgique</t>
  </si>
  <si>
    <t>Germany  |  Allemagne</t>
  </si>
  <si>
    <t>Lithuania  |  Lituanie</t>
  </si>
  <si>
    <t>Italy  |  Italie</t>
  </si>
  <si>
    <t>Non-subject</t>
  </si>
  <si>
    <t>Poland  |  Pologne</t>
  </si>
  <si>
    <t>United Kingdom  |  Royaume-Uni</t>
  </si>
  <si>
    <t>United States  |  États-Unis</t>
  </si>
  <si>
    <t>Other Countries  |  Autres pays</t>
  </si>
  <si>
    <t>Sales to | Ventes à</t>
  </si>
  <si>
    <t>From Imports</t>
  </si>
  <si>
    <t>Distributors  |  Distributeurs</t>
  </si>
  <si>
    <t>End users  |  Utilisateurs finals</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</si>
  <si>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</si>
  <si>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</si>
  <si>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</si>
  <si>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</si>
  <si>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</si>
  <si>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</si>
  <si>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</si>
  <si>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</si>
  <si>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</si>
  <si>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</si>
  <si>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</si>
  <si>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</si>
  <si>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</si>
  <si>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</si>
  <si>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</si>
  <si>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</si>
  <si>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</si>
  <si>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VOL  - 2023</t>
  </si>
  <si>
    <t>VOL  - 2024</t>
  </si>
  <si>
    <t>VOL  - 2025</t>
  </si>
  <si>
    <t>VOL - Q  - 
2025</t>
  </si>
  <si>
    <t>VOL  - Q
2026</t>
  </si>
  <si>
    <t>VAL  - 2023</t>
  </si>
  <si>
    <t>VAL  - 2024</t>
  </si>
  <si>
    <t>VAL  - 2025</t>
  </si>
  <si>
    <t>VAL  - Q
2025</t>
  </si>
  <si>
    <t>VAL  - Q
2026</t>
  </si>
  <si>
    <t>2 - Importer</t>
  </si>
  <si>
    <t>B - Vendor 1</t>
  </si>
  <si>
    <t>Significant</t>
  </si>
  <si>
    <t xml:space="preserve">1 - Australia </t>
  </si>
  <si>
    <t>Dumping</t>
  </si>
  <si>
    <t>Imp</t>
  </si>
  <si>
    <t>Imp-Sls</t>
  </si>
  <si>
    <t>1 - Distributor</t>
  </si>
  <si>
    <t>2 - End user</t>
  </si>
  <si>
    <t>C - Vendor 2</t>
  </si>
  <si>
    <t>2 - Austria</t>
  </si>
  <si>
    <t>D - Vendor 3</t>
  </si>
  <si>
    <t>3 - Belgium</t>
  </si>
  <si>
    <t>E - Vendor 4</t>
  </si>
  <si>
    <t>4 - France</t>
  </si>
  <si>
    <t>F - Vendor 5</t>
  </si>
  <si>
    <t>5 - Germany</t>
  </si>
  <si>
    <t>G - Vendor 6</t>
  </si>
  <si>
    <t>6 - Lithuania</t>
  </si>
  <si>
    <t>zItaly</t>
  </si>
  <si>
    <t>Insignificant</t>
  </si>
  <si>
    <t>7 - Italy</t>
  </si>
  <si>
    <t>Non-Subject</t>
  </si>
  <si>
    <t>zzPoland</t>
  </si>
  <si>
    <t>8 - Poland</t>
  </si>
  <si>
    <t>zzzUK</t>
  </si>
  <si>
    <t>9 - UK</t>
  </si>
  <si>
    <t>zzzzUS</t>
  </si>
  <si>
    <t>10 - USA</t>
  </si>
  <si>
    <t xml:space="preserve">United States  |  États-Unis </t>
  </si>
  <si>
    <t>zzzzzOther</t>
  </si>
  <si>
    <t>11 - Other</t>
  </si>
  <si>
    <t>CHECK</t>
  </si>
  <si>
    <t>Import Sales</t>
  </si>
  <si>
    <t>InventImp</t>
  </si>
  <si>
    <t>Firm Type</t>
  </si>
  <si>
    <t>Product</t>
  </si>
  <si>
    <t>VOL - I2025</t>
  </si>
  <si>
    <t>VOL  - I2026</t>
  </si>
  <si>
    <t>VAL  - I2025</t>
  </si>
  <si>
    <t>VAL  - I2026</t>
  </si>
  <si>
    <t>Importer</t>
  </si>
  <si>
    <t>Have you experienced periods of increased availability of wheat gluten despite stable or declining demand? If so, what reasons, if any, were provided by your suppliers?</t>
  </si>
  <si>
    <t>Have changes in the availability or pricing of imported wheat gluten affected your purchasing patterns or inventory levels? Please describe any changes in purchasing frequency, order quantities, or inventory management.</t>
  </si>
  <si>
    <t>Have you purchased additional quantities of wheat gluten because of increased availability or favourable pricing? If yes, describe the circumstances and resulting inventory levels.</t>
  </si>
  <si>
    <t>Question 28</t>
  </si>
  <si>
    <t>Question 27</t>
  </si>
  <si>
    <t>Question 26</t>
  </si>
  <si>
    <t>Avez-vous constaté des périodes de disponibilité accrue de gluten de blé malgré une demande stable ou en baisse ? Si oui, quelles raisons, le cas échéant, vos fournisseurs ont-ils données ?</t>
  </si>
  <si>
    <t>Les variations de disponibilité ou de prix du gluten de blé importé ont-elles influencé vos habitudes d'achat ou vos niveaux de stock ? Veuillez décrire tout changement survenu dans la fréquence d'achat, les quantités commandées ou la gestion des stocks.</t>
  </si>
  <si>
    <t>Avez-vous acheté des quantités supplémentaires de gluten de blé en raison d'une disponibilité accrue ou de prix plus avantageux ? Si oui, veuillez décrire les circonstances et les niveaux de stock qui en résultent.</t>
  </si>
  <si>
    <t>To what extent, if any, has the pricing of imported wheat gluten been influenced by market conditions for by-products generated during the production of wheat gluten? Please explain the basis for your response.</t>
  </si>
  <si>
    <t>Have suppliers ever indicated that the pricing of wheat gluten was affected by the demand for, or value of, co-products or by-products? If yes, please describe the circumstances and provide examples where possible.</t>
  </si>
  <si>
    <t>Have you observed periods where imported wheat gluten pricing did not align with changes in demand for wheat gluten? If so, what factors did suppliers identify as contributing to those pricing decisions?</t>
  </si>
  <si>
    <t>Dans quelle mesure, le cas échéant, le prix du gluten de blé importé a-t-il été influencé par les conditions du marché des sous-produits générés lors de sa production ? Veuillez justifier votre réponse.</t>
  </si>
  <si>
    <t>Les fournisseurs ont-ils déjà indiqué que le prix du gluten de blé était influencé par la demande ou la valeur des coproduits ou sous-produits ? Si oui, veuillez décrire les circonstances et fournir des exemples si possible.</t>
  </si>
  <si>
    <t>Avez-vous remarqué des périodes où les prix du gluten de blé importé ne correspondaient pas aux variations de la demande ? Si oui, quels facteurs les fournisseurs ont-ils identifiés comme ayant influencé ces décisions de tarification ?</t>
  </si>
  <si>
    <t>Question 29</t>
  </si>
  <si>
    <t>Question 30</t>
  </si>
  <si>
    <t>Question 31</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</si>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</sst>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Red]\-&quot;$&quot;#,##0"/>
    <numFmt numFmtId="165" formatCode="_-&quot;$&quot;* #,##0.00_-;\-&quot;$&quot;* #,##0.00_-;_-&quot;$&quot;* &quot;-&quot;??_-;_-@_-"/>
    <numFmt numFmtId="166" formatCode="_-* #,##0.00_-;\-* #,##0.00_-;_-* &quot;-&quot;??_-;_-@_-"/>
    <numFmt numFmtId="167" formatCode="[$-1009]d\-mmm\-yy;@"/>
    <numFmt numFmtId="168" formatCode="_(* #,##0_);_(* \(#,##0\);_(* &quot;-&quot;??_);_(@_)"/>
    <numFmt numFmtId="169" formatCode="_-* #,##0_-;\-* #,##0_-;_-* &quot;-&quot;??_-;_-@_-"/>
  </numFmts>
  <fonts count="75"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9"/>
      <color theme="1"/>
      <name val="Calibri"/>
      <family val="2"/>
      <scheme val="minor"/>
    </font>
    <font>
      <sz val="10.5"/>
      <color rgb="FF7030A0"/>
      <name val="Calibri"/>
      <family val="2"/>
    </font>
    <font>
      <sz val="10.5"/>
      <color rgb="FF0000FF"/>
      <name val="Calibri"/>
      <family val="2"/>
      <scheme val="minor"/>
    </font>
    <font>
      <sz val="10.5"/>
      <color indexed="8"/>
      <name val="Calibri"/>
      <family val="2"/>
      <scheme val="minor"/>
    </font>
    <font>
      <b/>
      <sz val="11"/>
      <color theme="1"/>
      <name val="Calibri"/>
      <family val="2"/>
      <scheme val="minor"/>
    </font>
    <font>
      <b/>
      <u/>
      <sz val="10"/>
      <color theme="0"/>
      <name val="Cambria"/>
      <family val="2"/>
      <scheme val="major"/>
    </font>
    <font>
      <b/>
      <sz val="10"/>
      <name val="Calibri"/>
      <family val="2"/>
      <scheme val="min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b/>
      <u/>
      <sz val="10"/>
      <color theme="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499984740745262"/>
        <bgColor indexed="64"/>
      </patternFill>
    </fill>
    <fill>
      <patternFill patternType="darkUp"/>
    </fill>
    <fill>
      <patternFill patternType="solid">
        <fgColor indexed="65"/>
        <bgColor indexed="64"/>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medium">
        <color indexed="64"/>
      </left>
      <right/>
      <top/>
      <bottom/>
      <diagonal/>
    </border>
  </borders>
  <cellStyleXfs count="25691">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1" fillId="0" borderId="0" applyFont="0" applyFill="0" applyBorder="0" applyAlignment="0" applyProtection="0"/>
    <xf numFmtId="43" fontId="20" fillId="0" borderId="0" applyFont="0" applyFill="0" applyBorder="0" applyAlignment="0" applyProtection="0"/>
    <xf numFmtId="166" fontId="1"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166" fontId="16"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44"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4" borderId="0" applyNumberFormat="0" applyBorder="0" applyAlignment="0" applyProtection="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7" fontId="16" fillId="0" borderId="0"/>
    <xf numFmtId="167"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7" fontId="19" fillId="0" borderId="0"/>
    <xf numFmtId="0" fontId="23" fillId="0" borderId="0"/>
    <xf numFmtId="167"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7"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7" fontId="35" fillId="0" borderId="0" applyAlignment="0"/>
    <xf numFmtId="0" fontId="35" fillId="0" borderId="0" applyAlignment="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29" fillId="0" borderId="0"/>
    <xf numFmtId="0" fontId="22" fillId="0" borderId="0"/>
  </cellStyleXfs>
  <cellXfs count="629">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0" fontId="5" fillId="34" borderId="0" xfId="0" applyFont="1" applyFill="1" applyAlignment="1">
      <alignment vertical="top" wrapText="1"/>
    </xf>
    <xf numFmtId="0" fontId="41" fillId="0" borderId="0" xfId="0" applyFont="1" applyAlignment="1">
      <alignmen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49" fontId="4" fillId="0" borderId="0" xfId="0" quotePrefix="1" applyNumberFormat="1" applyFont="1" applyAlignment="1">
      <alignment vertical="top"/>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0" xfId="0" applyFont="1" applyAlignment="1">
      <alignment horizontal="left" vertical="center"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168" fontId="39" fillId="35" borderId="20" xfId="25686" applyNumberFormat="1" applyFont="1" applyFill="1" applyBorder="1" applyAlignment="1" applyProtection="1">
      <alignment horizontal="right" vertical="top" wrapText="1"/>
      <protection locked="0"/>
    </xf>
    <xf numFmtId="0" fontId="49" fillId="0" borderId="7" xfId="0" applyFont="1" applyBorder="1" applyAlignment="1">
      <alignment vertical="top" wrapText="1"/>
    </xf>
    <xf numFmtId="0" fontId="49" fillId="0" borderId="0" xfId="0" applyFont="1" applyAlignment="1">
      <alignment vertical="top" wrapText="1"/>
    </xf>
    <xf numFmtId="168" fontId="39" fillId="35" borderId="20" xfId="25686" applyNumberFormat="1" applyFont="1" applyFill="1" applyBorder="1" applyAlignment="1" applyProtection="1">
      <alignment horizontal="right" vertical="top"/>
      <protection locked="0"/>
    </xf>
    <xf numFmtId="168" fontId="40" fillId="36" borderId="20" xfId="25686" applyNumberFormat="1" applyFont="1" applyFill="1" applyBorder="1" applyAlignment="1" applyProtection="1">
      <alignment horizontal="right" vertical="center" wrapText="1"/>
    </xf>
    <xf numFmtId="168" fontId="40" fillId="36" borderId="23" xfId="25686" applyNumberFormat="1" applyFont="1" applyFill="1" applyBorder="1" applyAlignment="1" applyProtection="1">
      <alignment horizontal="right" vertical="center" wrapText="1"/>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43" fontId="39" fillId="36" borderId="20" xfId="25686" applyFont="1" applyFill="1" applyBorder="1" applyAlignment="1" applyProtection="1">
      <alignment horizontal="right" vertical="top"/>
    </xf>
    <xf numFmtId="43" fontId="39" fillId="36" borderId="20" xfId="25686" applyFont="1" applyFill="1" applyBorder="1" applyAlignment="1" applyProtection="1">
      <alignment horizontal="right" vertical="center" wrapText="1"/>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4" fillId="34" borderId="0" xfId="0" applyFont="1" applyFill="1" applyAlignment="1">
      <alignment vertical="top" wrapText="1"/>
    </xf>
    <xf numFmtId="0" fontId="55"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43" fontId="39" fillId="35" borderId="31" xfId="183" applyFont="1" applyFill="1" applyBorder="1" applyAlignment="1" applyProtection="1">
      <alignment vertical="center" wrapText="1"/>
      <protection locked="0"/>
    </xf>
    <xf numFmtId="43"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0" fontId="47" fillId="38" borderId="2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5"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4"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4" fillId="34" borderId="0" xfId="0" applyFont="1" applyFill="1" applyAlignment="1">
      <alignment horizontal="center" vertical="top" wrapText="1"/>
    </xf>
    <xf numFmtId="0" fontId="55" fillId="34" borderId="0" xfId="0" applyFont="1" applyFill="1" applyAlignment="1">
      <alignment horizontal="center" vertical="top" wrapText="1"/>
    </xf>
    <xf numFmtId="0" fontId="41" fillId="34" borderId="0" xfId="0" applyFont="1" applyFill="1" applyAlignment="1">
      <alignment horizontal="center" vertical="top" wrapText="1"/>
    </xf>
    <xf numFmtId="0" fontId="56"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4" fillId="34" borderId="0" xfId="0" applyFont="1" applyFill="1" applyAlignment="1">
      <alignment horizontal="left" vertical="top" indent="1"/>
    </xf>
    <xf numFmtId="0" fontId="55" fillId="34" borderId="0" xfId="0" applyFont="1" applyFill="1" applyAlignment="1">
      <alignment horizontal="left" vertical="top" indent="1"/>
    </xf>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68" fontId="39" fillId="36" borderId="20" xfId="25686" applyNumberFormat="1" applyFont="1" applyFill="1" applyBorder="1" applyAlignment="1" applyProtection="1">
      <alignment horizontal="right" vertical="center"/>
    </xf>
    <xf numFmtId="168" fontId="39" fillId="35" borderId="20" xfId="25686" applyNumberFormat="1" applyFont="1" applyFill="1" applyBorder="1" applyAlignment="1" applyProtection="1">
      <alignment vertical="center"/>
      <protection locked="0"/>
    </xf>
    <xf numFmtId="168" fontId="39" fillId="36" borderId="20" xfId="25686" applyNumberFormat="1" applyFont="1" applyFill="1" applyBorder="1" applyAlignment="1" applyProtection="1">
      <alignment vertical="center"/>
    </xf>
    <xf numFmtId="168" fontId="39" fillId="36" borderId="46" xfId="25686" applyNumberFormat="1" applyFont="1" applyFill="1" applyBorder="1" applyAlignment="1" applyProtection="1">
      <alignment vertical="center"/>
    </xf>
    <xf numFmtId="168" fontId="39" fillId="35" borderId="48" xfId="25686" applyNumberFormat="1" applyFont="1" applyFill="1" applyBorder="1" applyAlignment="1" applyProtection="1">
      <alignment vertical="center"/>
      <protection locked="0"/>
    </xf>
    <xf numFmtId="168" fontId="39" fillId="35" borderId="23" xfId="25686" applyNumberFormat="1" applyFont="1" applyFill="1" applyBorder="1" applyAlignment="1" applyProtection="1">
      <alignment vertical="center"/>
      <protection locked="0"/>
    </xf>
    <xf numFmtId="0" fontId="4" fillId="34" borderId="7" xfId="0" applyFont="1" applyFill="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8" fontId="39" fillId="36" borderId="65" xfId="25686" applyNumberFormat="1" applyFont="1" applyFill="1" applyBorder="1" applyAlignment="1" applyProtection="1">
      <alignment horizontal="right" vertical="center"/>
    </xf>
    <xf numFmtId="168"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4" fillId="34" borderId="21" xfId="0" applyFont="1" applyFill="1" applyBorder="1" applyAlignment="1">
      <alignment vertical="top" wrapText="1"/>
    </xf>
    <xf numFmtId="0" fontId="61" fillId="34" borderId="0" xfId="0" applyFont="1" applyFill="1" applyAlignment="1">
      <alignment vertical="top" wrapText="1"/>
    </xf>
    <xf numFmtId="0" fontId="37" fillId="34" borderId="0" xfId="0" applyFont="1" applyFill="1" applyAlignment="1">
      <alignment vertical="top" wrapText="1"/>
    </xf>
    <xf numFmtId="0" fontId="47" fillId="38" borderId="24" xfId="0" applyFont="1" applyFill="1" applyBorder="1" applyAlignment="1">
      <alignment horizontal="center" vertical="center" wrapText="1"/>
    </xf>
    <xf numFmtId="43" fontId="39" fillId="35" borderId="50" xfId="183" applyFont="1" applyFill="1" applyBorder="1" applyAlignment="1" applyProtection="1">
      <alignment vertical="center" wrapText="1"/>
      <protection locked="0"/>
    </xf>
    <xf numFmtId="0" fontId="4" fillId="34" borderId="0" xfId="0" applyFont="1" applyFill="1"/>
    <xf numFmtId="0" fontId="4" fillId="34" borderId="8" xfId="0" applyFont="1" applyFill="1" applyBorder="1" applyAlignment="1">
      <alignment horizontal="centerContinuous" vertical="top" wrapText="1"/>
    </xf>
    <xf numFmtId="0" fontId="41" fillId="33" borderId="8" xfId="0" applyFont="1" applyFill="1" applyBorder="1" applyAlignment="1">
      <alignment horizontal="left" vertical="top" wrapText="1"/>
    </xf>
    <xf numFmtId="0" fontId="6" fillId="34" borderId="7" xfId="0" applyFont="1" applyFill="1" applyBorder="1" applyAlignment="1">
      <alignment horizontal="centerContinuous" vertical="top" wrapText="1"/>
    </xf>
    <xf numFmtId="0" fontId="4" fillId="34" borderId="7" xfId="0" applyFont="1" applyFill="1" applyBorder="1" applyAlignment="1">
      <alignment horizontal="right" vertical="top"/>
    </xf>
    <xf numFmtId="0" fontId="63" fillId="35" borderId="20" xfId="0" applyFont="1" applyFill="1" applyBorder="1" applyAlignment="1" applyProtection="1">
      <alignment horizontal="center" vertical="center"/>
      <protection locked="0"/>
    </xf>
    <xf numFmtId="0" fontId="4" fillId="0" borderId="8" xfId="0" applyFont="1" applyBorder="1" applyAlignment="1">
      <alignment horizontal="left"/>
    </xf>
    <xf numFmtId="0" fontId="6" fillId="34" borderId="7" xfId="0" applyFont="1" applyFill="1" applyBorder="1" applyAlignment="1">
      <alignment horizontal="left" vertical="center" wrapText="1"/>
    </xf>
    <xf numFmtId="0" fontId="6" fillId="34" borderId="0" xfId="0" applyFont="1" applyFill="1" applyAlignment="1">
      <alignment horizontal="centerContinuous" vertical="top" wrapText="1"/>
    </xf>
    <xf numFmtId="0" fontId="4" fillId="34" borderId="0" xfId="0" applyFont="1" applyFill="1" applyAlignment="1">
      <alignment horizontal="centerContinuous" vertical="top" wrapText="1"/>
    </xf>
    <xf numFmtId="0" fontId="6" fillId="34" borderId="0" xfId="0" applyFont="1" applyFill="1" applyAlignment="1">
      <alignment horizontal="right" vertical="center" indent="1"/>
    </xf>
    <xf numFmtId="0" fontId="4" fillId="0" borderId="0" xfId="0" applyFont="1" applyAlignment="1">
      <alignment horizontal="center"/>
    </xf>
    <xf numFmtId="1" fontId="39" fillId="36" borderId="20" xfId="183" applyNumberFormat="1" applyFont="1" applyFill="1" applyBorder="1" applyAlignment="1" applyProtection="1">
      <alignment horizontal="center" vertical="top"/>
    </xf>
    <xf numFmtId="0" fontId="65" fillId="42" borderId="0" xfId="0" applyFont="1" applyFill="1" applyAlignment="1">
      <alignment vertical="center"/>
    </xf>
    <xf numFmtId="168" fontId="65" fillId="42" borderId="0" xfId="25688" applyNumberFormat="1" applyFont="1" applyFill="1" applyBorder="1" applyAlignment="1">
      <alignment vertical="center"/>
    </xf>
    <xf numFmtId="168" fontId="65" fillId="42" borderId="0" xfId="25688" applyNumberFormat="1" applyFont="1" applyFill="1" applyBorder="1" applyAlignment="1">
      <alignment horizontal="left" vertical="center"/>
    </xf>
    <xf numFmtId="0" fontId="10" fillId="41" borderId="0" xfId="0" applyFont="1" applyFill="1"/>
    <xf numFmtId="0" fontId="66" fillId="41" borderId="0" xfId="25689" applyFont="1" applyFill="1"/>
    <xf numFmtId="168" fontId="10" fillId="41" borderId="0" xfId="25688" applyNumberFormat="1" applyFont="1" applyFill="1" applyBorder="1"/>
    <xf numFmtId="164" fontId="10" fillId="41" borderId="0" xfId="0" applyNumberFormat="1" applyFont="1" applyFill="1" applyAlignment="1">
      <alignment horizontal="left"/>
    </xf>
    <xf numFmtId="1" fontId="10" fillId="41" borderId="7" xfId="0" applyNumberFormat="1" applyFont="1" applyFill="1" applyBorder="1" applyAlignment="1">
      <alignment horizontal="center"/>
    </xf>
    <xf numFmtId="0" fontId="66" fillId="41" borderId="0" xfId="25689" applyFont="1" applyFill="1" applyAlignment="1">
      <alignment horizontal="center"/>
    </xf>
    <xf numFmtId="0" fontId="10" fillId="41" borderId="0" xfId="0" applyFont="1" applyFill="1" applyAlignment="1">
      <alignment horizontal="center"/>
    </xf>
    <xf numFmtId="168" fontId="10" fillId="41" borderId="0" xfId="25688" applyNumberFormat="1" applyFont="1" applyFill="1" applyBorder="1" applyAlignment="1">
      <alignment horizontal="center"/>
    </xf>
    <xf numFmtId="168" fontId="10" fillId="41" borderId="8" xfId="25688" applyNumberFormat="1" applyFont="1" applyFill="1" applyBorder="1" applyAlignment="1">
      <alignment horizontal="center"/>
    </xf>
    <xf numFmtId="0" fontId="9" fillId="0" borderId="0" xfId="0" applyFont="1"/>
    <xf numFmtId="168" fontId="9" fillId="0" borderId="0" xfId="25688" applyNumberFormat="1" applyFont="1" applyFill="1" applyBorder="1"/>
    <xf numFmtId="168" fontId="10" fillId="0" borderId="0" xfId="25688" applyNumberFormat="1" applyFont="1" applyFill="1" applyBorder="1"/>
    <xf numFmtId="164" fontId="9" fillId="0" borderId="0" xfId="0" applyNumberFormat="1" applyFont="1" applyAlignment="1">
      <alignment horizontal="left"/>
    </xf>
    <xf numFmtId="1" fontId="9" fillId="0" borderId="7" xfId="0" applyNumberFormat="1" applyFont="1" applyBorder="1" applyAlignment="1">
      <alignment horizontal="center"/>
    </xf>
    <xf numFmtId="0" fontId="9" fillId="0" borderId="0" xfId="0" applyFont="1" applyAlignment="1">
      <alignment horizontal="center"/>
    </xf>
    <xf numFmtId="168" fontId="9" fillId="0" borderId="0" xfId="25688" applyNumberFormat="1" applyFont="1" applyFill="1" applyBorder="1" applyAlignment="1">
      <alignment horizontal="center"/>
    </xf>
    <xf numFmtId="168" fontId="9" fillId="0" borderId="8" xfId="25688" applyNumberFormat="1" applyFont="1" applyFill="1" applyBorder="1" applyAlignment="1">
      <alignment horizontal="center"/>
    </xf>
    <xf numFmtId="0" fontId="9" fillId="41" borderId="0" xfId="0" applyFont="1" applyFill="1"/>
    <xf numFmtId="168" fontId="9" fillId="41" borderId="0" xfId="25688" applyNumberFormat="1" applyFont="1" applyFill="1" applyBorder="1"/>
    <xf numFmtId="164" fontId="9" fillId="41" borderId="0" xfId="0" applyNumberFormat="1" applyFont="1" applyFill="1" applyAlignment="1">
      <alignment horizontal="left"/>
    </xf>
    <xf numFmtId="1" fontId="9" fillId="41" borderId="7" xfId="0" applyNumberFormat="1" applyFont="1" applyFill="1" applyBorder="1" applyAlignment="1">
      <alignment horizontal="center"/>
    </xf>
    <xf numFmtId="0" fontId="9" fillId="41" borderId="0" xfId="0" applyFont="1" applyFill="1" applyAlignment="1">
      <alignment horizontal="center"/>
    </xf>
    <xf numFmtId="168" fontId="9" fillId="41" borderId="0" xfId="25688" applyNumberFormat="1" applyFont="1" applyFill="1" applyBorder="1" applyAlignment="1">
      <alignment horizontal="center"/>
    </xf>
    <xf numFmtId="168" fontId="9" fillId="41" borderId="8" xfId="25688" applyNumberFormat="1" applyFont="1" applyFill="1" applyBorder="1" applyAlignment="1">
      <alignment horizontal="center"/>
    </xf>
    <xf numFmtId="0" fontId="9" fillId="41" borderId="7" xfId="0" applyFont="1" applyFill="1" applyBorder="1" applyAlignment="1">
      <alignment horizontal="center"/>
    </xf>
    <xf numFmtId="0" fontId="67" fillId="33" borderId="0" xfId="25689" applyFont="1" applyFill="1"/>
    <xf numFmtId="0" fontId="68" fillId="33" borderId="0" xfId="25689" applyFont="1" applyFill="1"/>
    <xf numFmtId="0" fontId="69" fillId="33" borderId="0" xfId="0" applyFont="1" applyFill="1"/>
    <xf numFmtId="0" fontId="67" fillId="33" borderId="0" xfId="25689" applyFont="1" applyFill="1" applyAlignment="1">
      <alignment horizontal="center"/>
    </xf>
    <xf numFmtId="169" fontId="70" fillId="33" borderId="66" xfId="25690" applyNumberFormat="1" applyFont="1" applyFill="1" applyBorder="1" applyAlignment="1">
      <alignment horizontal="center"/>
    </xf>
    <xf numFmtId="166" fontId="70" fillId="33" borderId="0" xfId="25690" applyNumberFormat="1" applyFont="1" applyFill="1" applyAlignment="1">
      <alignment horizontal="center"/>
    </xf>
    <xf numFmtId="166" fontId="70" fillId="33" borderId="66" xfId="25690" applyNumberFormat="1" applyFont="1" applyFill="1" applyBorder="1" applyAlignment="1">
      <alignment horizontal="center"/>
    </xf>
    <xf numFmtId="0" fontId="71" fillId="0" borderId="0" xfId="25689" applyFont="1"/>
    <xf numFmtId="0" fontId="72" fillId="0" borderId="0" xfId="25689" applyFont="1"/>
    <xf numFmtId="0" fontId="71" fillId="43" borderId="0" xfId="25689" applyFont="1" applyFill="1"/>
    <xf numFmtId="0" fontId="71" fillId="0" borderId="0" xfId="25689" applyFont="1" applyAlignment="1">
      <alignment horizontal="center"/>
    </xf>
    <xf numFmtId="0" fontId="71" fillId="0" borderId="0" xfId="25689" applyFont="1" applyAlignment="1">
      <alignment horizontal="left"/>
    </xf>
    <xf numFmtId="169" fontId="71" fillId="0" borderId="0" xfId="25689" applyNumberFormat="1" applyFont="1"/>
    <xf numFmtId="169" fontId="71" fillId="0" borderId="7" xfId="601" applyNumberFormat="1" applyFont="1" applyFill="1" applyBorder="1" applyAlignment="1"/>
    <xf numFmtId="169" fontId="71" fillId="0" borderId="0" xfId="601" applyNumberFormat="1" applyFont="1" applyFill="1" applyBorder="1" applyAlignment="1"/>
    <xf numFmtId="169" fontId="71" fillId="0" borderId="8" xfId="601" applyNumberFormat="1" applyFont="1" applyFill="1" applyBorder="1" applyAlignment="1"/>
    <xf numFmtId="0" fontId="73" fillId="0" borderId="0" xfId="25689" applyFont="1"/>
    <xf numFmtId="0" fontId="73" fillId="43" borderId="0" xfId="25689" applyFont="1" applyFill="1"/>
    <xf numFmtId="0" fontId="73" fillId="0" borderId="0" xfId="25689" applyFont="1" applyAlignment="1">
      <alignment horizontal="center"/>
    </xf>
    <xf numFmtId="0" fontId="73" fillId="0" borderId="0" xfId="25689" applyFont="1" applyAlignment="1">
      <alignment horizontal="left"/>
    </xf>
    <xf numFmtId="169" fontId="73" fillId="0" borderId="0" xfId="25689" applyNumberFormat="1" applyFont="1"/>
    <xf numFmtId="169" fontId="73" fillId="0" borderId="7" xfId="601" applyNumberFormat="1" applyFont="1" applyFill="1" applyBorder="1" applyAlignment="1"/>
    <xf numFmtId="169" fontId="73" fillId="0" borderId="0" xfId="601" applyNumberFormat="1" applyFont="1" applyFill="1" applyBorder="1" applyAlignment="1"/>
    <xf numFmtId="169" fontId="73" fillId="0" borderId="8" xfId="601" applyNumberFormat="1" applyFont="1" applyFill="1" applyBorder="1" applyAlignment="1"/>
    <xf numFmtId="0" fontId="71" fillId="44" borderId="0" xfId="25689" applyFont="1" applyFill="1"/>
    <xf numFmtId="0" fontId="73" fillId="44" borderId="0" xfId="25689" applyFont="1" applyFill="1"/>
    <xf numFmtId="0" fontId="64" fillId="0" borderId="13" xfId="0" applyFont="1" applyBorder="1"/>
    <xf numFmtId="0" fontId="60" fillId="0" borderId="17" xfId="0" applyFont="1" applyBorder="1"/>
    <xf numFmtId="168" fontId="0" fillId="0" borderId="17" xfId="25686" applyNumberFormat="1" applyFont="1" applyBorder="1"/>
    <xf numFmtId="168" fontId="0" fillId="0" borderId="14" xfId="25686" applyNumberFormat="1" applyFont="1" applyBorder="1"/>
    <xf numFmtId="0" fontId="0" fillId="0" borderId="7" xfId="0" applyBorder="1"/>
    <xf numFmtId="0" fontId="60" fillId="0" borderId="0" xfId="0" applyFont="1"/>
    <xf numFmtId="168" fontId="0" fillId="0" borderId="0" xfId="25686" applyNumberFormat="1" applyFont="1" applyBorder="1"/>
    <xf numFmtId="168" fontId="0" fillId="0" borderId="8" xfId="25686" applyNumberFormat="1" applyFont="1" applyBorder="1"/>
    <xf numFmtId="0" fontId="0" fillId="0" borderId="8" xfId="0" applyBorder="1"/>
    <xf numFmtId="0" fontId="0" fillId="0" borderId="9" xfId="0" applyBorder="1"/>
    <xf numFmtId="0" fontId="0" fillId="0" borderId="16" xfId="0" applyBorder="1"/>
    <xf numFmtId="0" fontId="0" fillId="0" borderId="10" xfId="0" applyBorder="1"/>
    <xf numFmtId="0" fontId="14" fillId="33" borderId="13" xfId="0" applyFont="1" applyFill="1" applyBorder="1"/>
    <xf numFmtId="0" fontId="14" fillId="33" borderId="17" xfId="0" applyFont="1" applyFill="1" applyBorder="1"/>
    <xf numFmtId="0" fontId="74" fillId="33" borderId="17" xfId="0" applyFont="1" applyFill="1" applyBorder="1" applyAlignment="1">
      <alignment horizontal="center"/>
    </xf>
    <xf numFmtId="0" fontId="74" fillId="33" borderId="14" xfId="0" applyFont="1" applyFill="1" applyBorder="1" applyAlignment="1">
      <alignment horizontal="center"/>
    </xf>
    <xf numFmtId="0" fontId="9" fillId="0" borderId="9" xfId="0" applyFont="1" applyBorder="1" applyAlignment="1">
      <alignment vertical="top"/>
    </xf>
    <xf numFmtId="0" fontId="49" fillId="0" borderId="16" xfId="0" applyFont="1" applyBorder="1"/>
    <xf numFmtId="169" fontId="49" fillId="0" borderId="9" xfId="103" applyNumberFormat="1" applyFont="1" applyFill="1" applyBorder="1"/>
    <xf numFmtId="169" fontId="49" fillId="0" borderId="16" xfId="103" applyNumberFormat="1" applyFont="1" applyFill="1" applyBorder="1"/>
    <xf numFmtId="169" fontId="49" fillId="0" borderId="10" xfId="103" applyNumberFormat="1" applyFont="1" applyFill="1" applyBorder="1"/>
    <xf numFmtId="0" fontId="4" fillId="0" borderId="8" xfId="0" applyFont="1" applyBorder="1" applyAlignment="1">
      <alignment horizontal="left" vertical="top" wrapText="1"/>
    </xf>
    <xf numFmtId="49" fontId="36" fillId="35" borderId="7" xfId="0" applyNumberFormat="1" applyFont="1" applyFill="1" applyBorder="1" applyAlignment="1" applyProtection="1">
      <alignment horizontal="left" vertical="top" wrapText="1"/>
      <protection locked="0"/>
    </xf>
    <xf numFmtId="49" fontId="36" fillId="35" borderId="0" xfId="0" applyNumberFormat="1" applyFont="1" applyFill="1" applyAlignment="1" applyProtection="1">
      <alignment horizontal="left" vertical="top" wrapText="1"/>
      <protection locked="0"/>
    </xf>
    <xf numFmtId="49" fontId="36" fillId="35" borderId="8" xfId="0" applyNumberFormat="1" applyFont="1" applyFill="1" applyBorder="1" applyAlignment="1" applyProtection="1">
      <alignment horizontal="left" vertical="top" wrapText="1"/>
      <protection locked="0"/>
    </xf>
    <xf numFmtId="49" fontId="36" fillId="35" borderId="9" xfId="0" applyNumberFormat="1" applyFont="1" applyFill="1" applyBorder="1" applyAlignment="1" applyProtection="1">
      <alignment horizontal="left" vertical="top" wrapText="1"/>
      <protection locked="0"/>
    </xf>
    <xf numFmtId="49" fontId="36" fillId="35" borderId="16" xfId="0" applyNumberFormat="1" applyFont="1" applyFill="1" applyBorder="1" applyAlignment="1" applyProtection="1">
      <alignment horizontal="left" vertical="top" wrapText="1"/>
      <protection locked="0"/>
    </xf>
    <xf numFmtId="49" fontId="36" fillId="35" borderId="10" xfId="0" applyNumberFormat="1" applyFont="1" applyFill="1" applyBorder="1" applyAlignment="1" applyProtection="1">
      <alignment horizontal="left" vertical="top" wrapText="1"/>
      <protection locked="0"/>
    </xf>
    <xf numFmtId="0" fontId="6" fillId="37" borderId="13" xfId="0" applyFont="1" applyFill="1" applyBorder="1" applyAlignment="1">
      <alignment horizontal="center" vertical="top"/>
    </xf>
    <xf numFmtId="0" fontId="6" fillId="37" borderId="17" xfId="0" applyFont="1" applyFill="1" applyBorder="1" applyAlignment="1">
      <alignment horizontal="center" vertical="top"/>
    </xf>
    <xf numFmtId="0" fontId="6" fillId="37" borderId="14" xfId="0" applyFont="1" applyFill="1" applyBorder="1" applyAlignment="1">
      <alignment horizontal="center" vertical="top"/>
    </xf>
    <xf numFmtId="0" fontId="5" fillId="34" borderId="7"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8" xfId="0" applyFont="1" applyFill="1" applyBorder="1" applyAlignment="1">
      <alignment horizontal="left" vertical="center" wrapText="1"/>
    </xf>
    <xf numFmtId="49" fontId="36" fillId="0" borderId="7" xfId="0" applyNumberFormat="1" applyFont="1" applyBorder="1" applyAlignment="1">
      <alignment horizontal="left" vertical="top" wrapText="1"/>
    </xf>
    <xf numFmtId="49" fontId="36" fillId="0" borderId="0" xfId="0" applyNumberFormat="1" applyFont="1" applyAlignment="1">
      <alignment horizontal="left" vertical="top" wrapText="1"/>
    </xf>
    <xf numFmtId="49" fontId="36" fillId="0" borderId="8" xfId="0" applyNumberFormat="1" applyFont="1" applyBorder="1" applyAlignment="1">
      <alignment horizontal="left" vertical="top"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8" xfId="0" applyFont="1" applyBorder="1" applyAlignment="1">
      <alignment horizontal="right" vertical="top" indent="1"/>
    </xf>
    <xf numFmtId="0" fontId="5" fillId="0" borderId="20" xfId="0" applyFont="1" applyBorder="1" applyAlignment="1">
      <alignment horizontal="right" vertical="top" indent="1"/>
    </xf>
    <xf numFmtId="0" fontId="5" fillId="0" borderId="46" xfId="0" applyFont="1" applyBorder="1" applyAlignment="1">
      <alignment horizontal="right" vertical="top" inden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46" fillId="35" borderId="20" xfId="183" applyNumberFormat="1" applyFont="1" applyFill="1" applyBorder="1" applyAlignment="1" applyProtection="1">
      <alignment horizontal="center" vertical="center" wrapText="1"/>
      <protection locked="0"/>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5" fillId="38" borderId="20" xfId="0" applyFont="1" applyFill="1" applyBorder="1" applyAlignment="1">
      <alignment horizontal="center" vertical="top" wrapTex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0" borderId="7" xfId="0" applyFont="1" applyBorder="1" applyAlignment="1">
      <alignment horizontal="right" vertical="top" indent="1"/>
    </xf>
    <xf numFmtId="0" fontId="5" fillId="0" borderId="0" xfId="0" applyFont="1" applyAlignment="1">
      <alignment horizontal="right" vertical="top" indent="1"/>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4" fillId="0" borderId="20" xfId="0" applyFont="1" applyBorder="1" applyAlignment="1">
      <alignment horizontal="left" vertical="center" wrapText="1"/>
    </xf>
    <xf numFmtId="0" fontId="0" fillId="0" borderId="36" xfId="0" applyBorder="1" applyAlignment="1">
      <alignment horizontal="left" vertical="center" wrapText="1"/>
    </xf>
    <xf numFmtId="0" fontId="0" fillId="0" borderId="22" xfId="0" applyBorder="1" applyAlignment="1">
      <alignment horizontal="left" vertical="center" wrapTex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39" fillId="35" borderId="38" xfId="183" applyNumberFormat="1" applyFont="1" applyFill="1" applyBorder="1" applyAlignment="1" applyProtection="1">
      <alignment horizontal="center" vertical="center" wrapText="1"/>
      <protection locked="0"/>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1"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5" xfId="0" applyBorder="1" applyAlignment="1">
      <alignment horizontal="left" vertical="center" wrapText="1"/>
    </xf>
    <xf numFmtId="0" fontId="0" fillId="0" borderId="20" xfId="0" applyBorder="1" applyAlignment="1">
      <alignment horizontal="left" vertical="center" wrapText="1"/>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15" fontId="6" fillId="38" borderId="13" xfId="0" applyNumberFormat="1" applyFont="1" applyFill="1" applyBorder="1" applyAlignment="1">
      <alignment horizontal="center" vertical="center" wrapText="1"/>
    </xf>
    <xf numFmtId="0" fontId="6" fillId="38" borderId="17" xfId="0" applyFont="1" applyFill="1" applyBorder="1" applyAlignment="1">
      <alignment horizontal="center" vertical="center" wrapText="1"/>
    </xf>
    <xf numFmtId="0" fontId="6" fillId="38" borderId="14" xfId="0" applyFont="1" applyFill="1" applyBorder="1" applyAlignment="1">
      <alignment horizontal="center" vertical="center" wrapText="1"/>
    </xf>
    <xf numFmtId="0" fontId="6" fillId="38" borderId="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8" xfId="0" applyFont="1" applyFill="1" applyBorder="1" applyAlignment="1">
      <alignment horizontal="center" vertical="center" wrapText="1"/>
    </xf>
    <xf numFmtId="0" fontId="6" fillId="38" borderId="9" xfId="0" applyFont="1" applyFill="1" applyBorder="1" applyAlignment="1">
      <alignment horizontal="center" vertical="center" wrapText="1"/>
    </xf>
    <xf numFmtId="0" fontId="6" fillId="38" borderId="16" xfId="0" applyFont="1" applyFill="1" applyBorder="1" applyAlignment="1">
      <alignment horizontal="center" vertical="center" wrapText="1"/>
    </xf>
    <xf numFmtId="0" fontId="6" fillId="38" borderId="10" xfId="0" applyFont="1" applyFill="1" applyBorder="1" applyAlignment="1">
      <alignment horizontal="center" vertical="center" wrapText="1"/>
    </xf>
    <xf numFmtId="0" fontId="62" fillId="0" borderId="0" xfId="0" applyFont="1" applyAlignment="1">
      <alignment horizontal="left" vertical="top" wrapText="1"/>
    </xf>
    <xf numFmtId="0" fontId="0" fillId="0" borderId="22" xfId="0" applyBorder="1" applyAlignment="1" applyProtection="1">
      <alignment horizontal="left" vertical="center"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0" fillId="0" borderId="13"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8" fillId="0" borderId="7" xfId="0" applyFont="1" applyBorder="1" applyAlignment="1" applyProtection="1">
      <alignment horizontal="left" vertical="top" wrapText="1"/>
      <protection locked="0"/>
    </xf>
    <xf numFmtId="0" fontId="58" fillId="0" borderId="0" xfId="0" applyFont="1" applyAlignment="1" applyProtection="1">
      <alignment horizontal="left" vertical="top" wrapText="1"/>
      <protection locked="0"/>
    </xf>
    <xf numFmtId="0" fontId="58" fillId="0" borderId="8" xfId="0" applyFont="1" applyBorder="1" applyAlignment="1" applyProtection="1">
      <alignment horizontal="left" vertical="top" wrapText="1"/>
      <protection locked="0"/>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7" fillId="34" borderId="35"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4" xfId="183" applyNumberFormat="1" applyFont="1" applyFill="1" applyBorder="1" applyAlignment="1" applyProtection="1">
      <alignment horizontal="left" vertical="center"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 fillId="0" borderId="7" xfId="0" applyFont="1" applyBorder="1" applyAlignment="1">
      <alignment horizontal="left" vertical="top"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49" fontId="39" fillId="35" borderId="50" xfId="183" applyNumberFormat="1" applyFont="1" applyFill="1" applyBorder="1" applyAlignment="1" applyProtection="1">
      <alignment horizontal="center" vertical="center" wrapText="1"/>
      <protection locked="0"/>
    </xf>
    <xf numFmtId="49" fontId="39" fillId="35" borderId="56" xfId="183" applyNumberFormat="1" applyFont="1" applyFill="1" applyBorder="1" applyAlignment="1" applyProtection="1">
      <alignment horizontal="center" vertical="center" wrapText="1"/>
      <protection locked="0"/>
    </xf>
    <xf numFmtId="49" fontId="39" fillId="35" borderId="61" xfId="183" applyNumberFormat="1" applyFont="1" applyFill="1" applyBorder="1" applyAlignment="1" applyProtection="1">
      <alignment horizontal="center" vertical="center" wrapText="1"/>
      <protection locked="0"/>
    </xf>
    <xf numFmtId="49" fontId="39" fillId="35" borderId="50" xfId="183" applyNumberFormat="1" applyFont="1" applyFill="1" applyBorder="1" applyAlignment="1" applyProtection="1">
      <alignment vertical="center" wrapText="1"/>
      <protection locked="0"/>
    </xf>
    <xf numFmtId="49" fontId="39" fillId="35" borderId="56" xfId="183" applyNumberFormat="1" applyFont="1" applyFill="1" applyBorder="1" applyAlignment="1" applyProtection="1">
      <alignment vertical="center" wrapText="1"/>
      <protection locked="0"/>
    </xf>
    <xf numFmtId="49" fontId="39" fillId="35" borderId="61" xfId="183" applyNumberFormat="1" applyFont="1" applyFill="1" applyBorder="1" applyAlignment="1" applyProtection="1">
      <alignment vertical="center" wrapText="1"/>
      <protection locked="0"/>
    </xf>
    <xf numFmtId="0" fontId="47" fillId="38" borderId="24"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7" fillId="38" borderId="26" xfId="0" applyFont="1" applyFill="1" applyBorder="1" applyAlignment="1">
      <alignment horizontal="center" vertical="center" wrapText="1"/>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22"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28" xfId="0" applyFont="1" applyFill="1" applyBorder="1" applyAlignment="1">
      <alignment horizontal="center" vertical="center" wrapText="1"/>
    </xf>
    <xf numFmtId="0" fontId="47" fillId="38" borderId="30" xfId="0" applyFont="1" applyFill="1" applyBorder="1" applyAlignment="1">
      <alignment horizontal="center" vertical="center" wrapText="1"/>
    </xf>
    <xf numFmtId="0" fontId="47" fillId="38" borderId="5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47" fillId="39" borderId="7" xfId="0" applyFont="1" applyFill="1" applyBorder="1" applyAlignment="1">
      <alignment horizontal="center" vertical="top" wrapText="1"/>
    </xf>
    <xf numFmtId="0" fontId="47" fillId="39"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47" fillId="38" borderId="51"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39" fillId="35" borderId="63"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5" fillId="0" borderId="20" xfId="0" applyFont="1" applyBorder="1" applyAlignment="1">
      <alignment horizontal="right" vertical="center" wrapText="1"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5" fillId="0" borderId="23" xfId="0" applyFont="1" applyBorder="1" applyAlignment="1">
      <alignment horizontal="right" vertical="center" wrapText="1" indent="1"/>
    </xf>
    <xf numFmtId="0" fontId="7" fillId="38" borderId="20" xfId="0" applyFont="1" applyFill="1" applyBorder="1" applyAlignment="1">
      <alignment horizontal="center" vertical="center" wrapText="1"/>
    </xf>
    <xf numFmtId="168" fontId="39" fillId="36" borderId="20" xfId="25686" applyNumberFormat="1" applyFont="1" applyFill="1" applyBorder="1" applyAlignment="1" applyProtection="1">
      <alignment horizontal="center" vertical="center"/>
    </xf>
    <xf numFmtId="0" fontId="60" fillId="36" borderId="22" xfId="0" applyFont="1" applyFill="1" applyBorder="1" applyAlignment="1">
      <alignment horizontal="center" vertical="center" wrapText="1"/>
    </xf>
    <xf numFmtId="0" fontId="60" fillId="36" borderId="23"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22" xfId="0" applyFont="1" applyBorder="1" applyAlignment="1">
      <alignment horizontal="center" wrapText="1"/>
    </xf>
    <xf numFmtId="0" fontId="5" fillId="0" borderId="38" xfId="0" applyFont="1" applyBorder="1" applyAlignment="1">
      <alignment horizontal="center" wrapText="1"/>
    </xf>
    <xf numFmtId="0" fontId="5" fillId="0" borderId="23" xfId="0" applyFont="1" applyBorder="1" applyAlignment="1">
      <alignment horizontal="center" wrapText="1"/>
    </xf>
    <xf numFmtId="0" fontId="39" fillId="36" borderId="20" xfId="183" applyNumberFormat="1" applyFont="1" applyFill="1" applyBorder="1" applyAlignment="1" applyProtection="1">
      <alignment horizontal="left" vertical="top" wrapText="1"/>
    </xf>
    <xf numFmtId="0" fontId="64" fillId="0" borderId="11" xfId="0" applyFont="1" applyBorder="1" applyAlignment="1">
      <alignment horizontal="center"/>
    </xf>
    <xf numFmtId="0" fontId="64" fillId="0" borderId="12" xfId="0" applyFont="1" applyBorder="1" applyAlignment="1">
      <alignment horizontal="center"/>
    </xf>
    <xf numFmtId="0" fontId="64" fillId="0" borderId="13" xfId="0" applyFont="1" applyBorder="1" applyAlignment="1">
      <alignment horizontal="center"/>
    </xf>
    <xf numFmtId="0" fontId="64" fillId="0" borderId="14" xfId="0" applyFont="1" applyBorder="1" applyAlignment="1">
      <alignment horizontal="center"/>
    </xf>
    <xf numFmtId="0" fontId="5" fillId="0" borderId="0" xfId="0" applyFont="1" applyBorder="1" applyAlignment="1">
      <alignment horizontal="left" vertical="top" wrapText="1"/>
    </xf>
  </cellXfs>
  <cellStyles count="25691">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837A79CB-19F5-403E-ABBB-B4185EA55401}"/>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4A666B8B-57D6-451D-84EE-0AFC7467EB38}"/>
    <cellStyle name="Normal_Sheet1" xfId="25689" xr:uid="{80D027E8-F414-4ED4-B75C-9285ED6A23F8}"/>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2">
    <dxf>
      <font>
        <color rgb="FF00B050"/>
      </font>
      <fill>
        <patternFill>
          <bgColor theme="6" tint="0.79998168889431442"/>
        </patternFill>
      </fill>
    </dxf>
    <dxf>
      <font>
        <color rgb="FFFF0000"/>
      </font>
      <fill>
        <patternFill>
          <bgColor theme="5" tint="0.59996337778862885"/>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D3164FA8-3259-4FF8-9103-416CB804D7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598389C-AD77-4660-BA30-F53744577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059E0A7-456B-422A-B280-B12B94AD34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D9111CC-4E97-4846-8356-CC3CC3C2B225}"/>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84DF345-01AE-40E3-BE58-2134430D69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753C65-AA73-400B-A3EE-95A945BAE5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D0E7AA6-22C9-4AED-B8D6-B9E7F4255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86698C11-2AE6-4191-B57F-34D6289BEC79}"/>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685CCCD-0A0A-4703-A6EF-AB7A014822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49349B2-05EB-4755-8160-F84A49CE38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A08DA0E-95B0-4FC3-A74D-B20540C24E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A9F45C48-4129-49AB-B4C4-3411A8AB1512}"/>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555ABC6F-6517-4033-ABB1-3522059700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29B1E2A-6A3F-4F8D-A4F6-9C7F697F7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9C154D1C-701F-4F21-8290-9247E138C2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7720" y="1097280"/>
          <a:ext cx="0" cy="182880"/>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460F3225-7905-43B1-961E-59F5BDDD51AC}"/>
            </a:ext>
          </a:extLst>
        </xdr:cNvPr>
        <xdr:cNvPicPr>
          <a:picLocks noChangeAspect="1"/>
        </xdr:cNvPicPr>
      </xdr:nvPicPr>
      <xdr:blipFill rotWithShape="1">
        <a:blip xmlns:r="http://schemas.openxmlformats.org/officeDocument/2006/relationships" r:embed="rId2"/>
        <a:srcRect l="2122" t="11760" r="2122" b="10205"/>
        <a:stretch/>
      </xdr:blipFill>
      <xdr:spPr>
        <a:xfrm>
          <a:off x="9243060" y="0"/>
          <a:ext cx="1610417" cy="4722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5EC2900-3373-4821-B718-B04EA0D871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276A2D4-4A04-4068-AF67-4818481C61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BF6D4CA-F73E-46EE-960B-28F429C371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7720" y="1097280"/>
          <a:ext cx="0" cy="182880"/>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5BF7D266-E2BF-43A0-A9BB-F1E4697D88B8}"/>
            </a:ext>
          </a:extLst>
        </xdr:cNvPr>
        <xdr:cNvPicPr>
          <a:picLocks noChangeAspect="1"/>
        </xdr:cNvPicPr>
      </xdr:nvPicPr>
      <xdr:blipFill rotWithShape="1">
        <a:blip xmlns:r="http://schemas.openxmlformats.org/officeDocument/2006/relationships" r:embed="rId2"/>
        <a:srcRect l="2122" t="11760" r="2122" b="10205"/>
        <a:stretch/>
      </xdr:blipFill>
      <xdr:spPr>
        <a:xfrm>
          <a:off x="9243060" y="0"/>
          <a:ext cx="1610417" cy="4722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E096D4C-554D-405A-97E2-736FFAE0A9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3119C4B-B30B-4922-8D46-F7ACFA3F46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62794C1-546B-4D99-A2C6-6C057F40F8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AD0A7450-A6A1-4381-B637-EA434D871E06}"/>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90B523C3-2F38-4871-84DB-7F76C19DDA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492C0D1-30C1-44B4-88D4-15F930505F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7AF71F-F96C-45E0-9642-336C4EA586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52235FDF-AD47-422A-93B5-DC088561770A}"/>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0E5362B2-3BC8-44CB-9369-5CB1E9BE7E05}"/>
            </a:ext>
          </a:extLst>
        </xdr:cNvPr>
        <xdr:cNvPicPr>
          <a:picLocks noChangeAspect="1"/>
        </xdr:cNvPicPr>
      </xdr:nvPicPr>
      <xdr:blipFill rotWithShape="1">
        <a:blip xmlns:r="http://schemas.openxmlformats.org/officeDocument/2006/relationships" r:embed="rId2"/>
        <a:srcRect l="2122" t="11760" r="2122" b="10205"/>
        <a:stretch/>
      </xdr:blipFill>
      <xdr:spPr>
        <a:xfrm>
          <a:off x="9283700" y="0"/>
          <a:ext cx="1609725" cy="46672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51C56E50-A47D-4671-B071-B5DD2125C398}"/>
            </a:ext>
          </a:extLst>
        </xdr:cNvPr>
        <xdr:cNvPicPr>
          <a:picLocks noChangeAspect="1"/>
        </xdr:cNvPicPr>
      </xdr:nvPicPr>
      <xdr:blipFill rotWithShape="1">
        <a:blip xmlns:r="http://schemas.openxmlformats.org/officeDocument/2006/relationships" r:embed="rId2"/>
        <a:srcRect l="2122" t="11760" r="2122" b="10205"/>
        <a:stretch/>
      </xdr:blipFill>
      <xdr:spPr>
        <a:xfrm>
          <a:off x="9283700" y="0"/>
          <a:ext cx="1609725" cy="46672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4999D63A-61AB-46B8-8C17-04CE720DB376}"/>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60972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39A48901-2BBB-4AAF-89D4-363DF7EDEC8B}"/>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B54DCD37-A83D-494B-8C88-5531B86D8C1E}"/>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96C651FA-82CC-494A-9133-9B980DB20140}"/>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1BCBBE4-3A7B-4350-8CBC-8C6DC86D17CA}"/>
            </a:ext>
          </a:extLst>
        </xdr:cNvPr>
        <xdr:cNvPicPr>
          <a:picLocks noChangeAspect="1"/>
        </xdr:cNvPicPr>
      </xdr:nvPicPr>
      <xdr:blipFill rotWithShape="1">
        <a:blip xmlns:r="http://schemas.openxmlformats.org/officeDocument/2006/relationships" r:embed="rId2"/>
        <a:srcRect l="2122" t="11760" r="2122" b="10205"/>
        <a:stretch/>
      </xdr:blipFill>
      <xdr:spPr>
        <a:xfrm>
          <a:off x="9102436" y="0"/>
          <a:ext cx="160972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7D72EC59-50BD-4451-84D3-D378221B54D6}"/>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4A556B2F-4508-4C27-8514-4C931A544E08}"/>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60972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310D598-8F9A-4794-93C4-8D516D0B8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A3B0518-340B-4427-BA7F-5D6C5217ED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8B0511F-188A-43B4-8E42-19B7AC952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87F74089-74D1-4AAF-B14D-E181AD4FA1CF}"/>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4083DB1E-2EFF-4158-AFBA-FC83AAAA5D54}"/>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BE54CAE-8DD6-47D0-889D-09ADCBDD6E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7351822-72EF-4BF0-8E77-0643BC7B2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37E455B-71BF-4468-A141-626DB9B401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FC02A92F-5A3F-4925-96AF-423DEBA1EF48}"/>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C5EEF6E-C16B-45D5-A59B-DB00586AA3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0C79F6D-C28B-4F67-802F-530D4E38FB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A7DE77B-05AA-46AB-93D9-D245A3DFDC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A13C3FC-C962-4D2D-BC58-164D6EDCB384}"/>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1"/>
  <sheetViews>
    <sheetView showGridLines="0" topLeftCell="A4" zoomScaleNormal="100" workbookViewId="0">
      <selection activeCell="B36" sqref="B36"/>
    </sheetView>
  </sheetViews>
  <sheetFormatPr defaultColWidth="8.88671875" defaultRowHeight="14.4" x14ac:dyDescent="0.3"/>
  <cols>
    <col min="1" max="1" width="24.44140625" style="65" bestFit="1" customWidth="1"/>
    <col min="2" max="2" width="24" style="9" customWidth="1"/>
    <col min="3" max="3" width="32.109375" style="9" bestFit="1" customWidth="1"/>
    <col min="4" max="4" width="28" style="9" customWidth="1"/>
    <col min="5" max="5" width="8.88671875" style="9"/>
    <col min="6" max="6" width="11.88671875" style="9" customWidth="1"/>
    <col min="7" max="7" width="10.88671875" style="9" customWidth="1"/>
    <col min="8" max="10" width="8.88671875" style="9"/>
    <col min="11" max="11" width="12" style="9" bestFit="1" customWidth="1"/>
    <col min="12" max="16384" width="8.88671875" style="9"/>
  </cols>
  <sheetData>
    <row r="1" spans="1:12" s="78" customFormat="1" x14ac:dyDescent="0.3">
      <c r="A1" s="78" t="s">
        <v>72</v>
      </c>
      <c r="B1" s="78" t="s">
        <v>73</v>
      </c>
      <c r="C1" s="78" t="s">
        <v>74</v>
      </c>
      <c r="F1" s="78" t="s">
        <v>75</v>
      </c>
    </row>
    <row r="2" spans="1:12" x14ac:dyDescent="0.3">
      <c r="A2" s="65" t="s">
        <v>76</v>
      </c>
      <c r="B2" s="28" t="s">
        <v>487</v>
      </c>
      <c r="C2" s="28" t="str">
        <f>B2</f>
        <v xml:space="preserve">RR-2025-009 </v>
      </c>
      <c r="F2" s="9" t="s">
        <v>173</v>
      </c>
    </row>
    <row r="3" spans="1:12" x14ac:dyDescent="0.3">
      <c r="A3" s="65" t="s">
        <v>77</v>
      </c>
      <c r="B3" s="9" t="s">
        <v>472</v>
      </c>
      <c r="C3" s="9" t="s">
        <v>473</v>
      </c>
      <c r="F3" s="9" t="s">
        <v>172</v>
      </c>
    </row>
    <row r="4" spans="1:12" x14ac:dyDescent="0.3">
      <c r="A4" s="74" t="s">
        <v>135</v>
      </c>
      <c r="B4" s="28" t="s">
        <v>359</v>
      </c>
      <c r="C4" s="28" t="s">
        <v>360</v>
      </c>
      <c r="F4" s="9" t="s">
        <v>171</v>
      </c>
    </row>
    <row r="5" spans="1:12" ht="28.8" x14ac:dyDescent="0.3">
      <c r="A5" s="77" t="s">
        <v>233</v>
      </c>
      <c r="B5" s="28" t="s">
        <v>485</v>
      </c>
      <c r="C5" s="28" t="s">
        <v>486</v>
      </c>
      <c r="D5" s="76" t="s">
        <v>334</v>
      </c>
    </row>
    <row r="6" spans="1:12" x14ac:dyDescent="0.3">
      <c r="A6" s="65" t="s">
        <v>196</v>
      </c>
      <c r="B6" s="58">
        <v>2023</v>
      </c>
      <c r="C6" s="58">
        <v>2023</v>
      </c>
      <c r="F6" s="75" t="s">
        <v>231</v>
      </c>
    </row>
    <row r="7" spans="1:12" x14ac:dyDescent="0.3">
      <c r="A7" s="65" t="s">
        <v>212</v>
      </c>
      <c r="B7" s="66" t="s">
        <v>329</v>
      </c>
      <c r="C7" s="104" t="s">
        <v>330</v>
      </c>
      <c r="F7" s="28" t="s">
        <v>362</v>
      </c>
    </row>
    <row r="8" spans="1:12" x14ac:dyDescent="0.3">
      <c r="A8" s="65" t="s">
        <v>195</v>
      </c>
      <c r="B8" s="169">
        <v>2026</v>
      </c>
      <c r="C8" s="169">
        <f>B8</f>
        <v>2026</v>
      </c>
      <c r="F8" s="28" t="s">
        <v>361</v>
      </c>
    </row>
    <row r="9" spans="1:12" x14ac:dyDescent="0.3">
      <c r="A9" s="65" t="s">
        <v>179</v>
      </c>
      <c r="B9" s="9" t="s">
        <v>331</v>
      </c>
      <c r="C9" s="9" t="s">
        <v>488</v>
      </c>
      <c r="F9" s="76" t="s">
        <v>232</v>
      </c>
    </row>
    <row r="10" spans="1:12" x14ac:dyDescent="0.3">
      <c r="A10" s="65" t="s">
        <v>180</v>
      </c>
      <c r="B10" s="9" t="s">
        <v>476</v>
      </c>
      <c r="C10" s="9" t="s">
        <v>488</v>
      </c>
    </row>
    <row r="11" spans="1:12" x14ac:dyDescent="0.3">
      <c r="A11" s="65" t="s">
        <v>78</v>
      </c>
      <c r="B11" s="73" t="s">
        <v>477</v>
      </c>
      <c r="C11" s="66" t="s">
        <v>478</v>
      </c>
    </row>
    <row r="12" spans="1:12" x14ac:dyDescent="0.3">
      <c r="B12" s="62"/>
      <c r="F12" s="78" t="s">
        <v>295</v>
      </c>
      <c r="G12" s="65"/>
      <c r="H12" s="65"/>
      <c r="I12" s="65"/>
      <c r="J12" s="65"/>
      <c r="K12" s="65"/>
      <c r="L12" s="65"/>
    </row>
    <row r="13" spans="1:12" x14ac:dyDescent="0.3">
      <c r="A13" s="74" t="s">
        <v>224</v>
      </c>
      <c r="B13" s="28" t="s">
        <v>479</v>
      </c>
      <c r="C13" s="28" t="s">
        <v>481</v>
      </c>
      <c r="D13" s="28" t="s">
        <v>482</v>
      </c>
      <c r="F13" s="157" t="s">
        <v>327</v>
      </c>
      <c r="G13" s="157" t="s">
        <v>308</v>
      </c>
      <c r="H13" s="341" t="s">
        <v>312</v>
      </c>
      <c r="I13" s="341"/>
      <c r="J13" s="157" t="s">
        <v>323</v>
      </c>
      <c r="K13" s="78" t="s">
        <v>52</v>
      </c>
      <c r="L13" s="157" t="s">
        <v>328</v>
      </c>
    </row>
    <row r="14" spans="1:12" x14ac:dyDescent="0.3">
      <c r="A14" s="74" t="s">
        <v>225</v>
      </c>
      <c r="B14" s="28" t="s">
        <v>480</v>
      </c>
      <c r="C14" s="28" t="s">
        <v>483</v>
      </c>
      <c r="D14" s="28" t="s">
        <v>484</v>
      </c>
      <c r="F14" s="65" t="s">
        <v>296</v>
      </c>
      <c r="G14" s="65" t="s">
        <v>309</v>
      </c>
      <c r="H14" s="65" t="s">
        <v>313</v>
      </c>
      <c r="I14" s="65" t="s">
        <v>343</v>
      </c>
      <c r="J14" s="65">
        <f>$B$8</f>
        <v>2026</v>
      </c>
      <c r="K14" s="65" t="str">
        <f>IF(Intro!$G$23="English",Variables!H14&amp;" "&amp;Variables!J14,Variables!I14&amp;" "&amp;Variables!J14)</f>
        <v>Oct-Dec 2026</v>
      </c>
      <c r="L14" s="65" t="s">
        <v>292</v>
      </c>
    </row>
    <row r="15" spans="1:12" x14ac:dyDescent="0.3">
      <c r="F15" s="65" t="s">
        <v>297</v>
      </c>
      <c r="G15" s="65" t="s">
        <v>310</v>
      </c>
      <c r="H15" s="65" t="s">
        <v>296</v>
      </c>
      <c r="I15" s="65" t="s">
        <v>344</v>
      </c>
      <c r="J15" s="65">
        <f>$B$8+1</f>
        <v>2027</v>
      </c>
      <c r="K15" s="65" t="str">
        <f>IF(Intro!$G$23="English",Variables!H15&amp;" "&amp;Variables!J15,Variables!I15&amp;" "&amp;Variables!J15)</f>
        <v>Jan 2027</v>
      </c>
      <c r="L15" s="65" t="s">
        <v>292</v>
      </c>
    </row>
    <row r="16" spans="1:12" x14ac:dyDescent="0.3">
      <c r="A16" s="65" t="s">
        <v>84</v>
      </c>
      <c r="B16" s="9" t="s">
        <v>544</v>
      </c>
      <c r="C16" s="9" t="s">
        <v>545</v>
      </c>
      <c r="F16" s="65" t="s">
        <v>298</v>
      </c>
      <c r="G16" s="65" t="s">
        <v>310</v>
      </c>
      <c r="H16" s="65" t="s">
        <v>314</v>
      </c>
      <c r="I16" s="65" t="s">
        <v>345</v>
      </c>
      <c r="J16" s="65">
        <f>$B$8+1</f>
        <v>2027</v>
      </c>
      <c r="K16" s="65" t="str">
        <f>IF(Intro!$G$23="English",Variables!H16&amp;" "&amp;Variables!J16,Variables!I16&amp;" "&amp;Variables!J16)</f>
        <v>Jan-Feb 2027</v>
      </c>
      <c r="L16" s="65" t="s">
        <v>292</v>
      </c>
    </row>
    <row r="17" spans="1:12" s="28" customFormat="1" x14ac:dyDescent="0.3">
      <c r="A17" s="72" t="s">
        <v>223</v>
      </c>
      <c r="B17" s="9" t="s">
        <v>474</v>
      </c>
      <c r="C17" s="9" t="s">
        <v>475</v>
      </c>
      <c r="F17" s="65" t="s">
        <v>299</v>
      </c>
      <c r="G17" s="74" t="s">
        <v>310</v>
      </c>
      <c r="H17" s="74" t="s">
        <v>315</v>
      </c>
      <c r="I17" s="74" t="s">
        <v>346</v>
      </c>
      <c r="J17" s="65">
        <f>$B$8+1</f>
        <v>2027</v>
      </c>
      <c r="K17" s="65" t="str">
        <f>IF(Intro!$G$23="English",Variables!H17&amp;" "&amp;Variables!J17,Variables!I17&amp;" "&amp;Variables!J17)</f>
        <v>Jan-Mar 2027</v>
      </c>
      <c r="L17" s="74" t="s">
        <v>311</v>
      </c>
    </row>
    <row r="18" spans="1:12" s="28" customFormat="1" x14ac:dyDescent="0.3">
      <c r="A18" s="72"/>
      <c r="B18" s="9"/>
      <c r="F18" s="65" t="s">
        <v>300</v>
      </c>
      <c r="G18" s="74" t="s">
        <v>292</v>
      </c>
      <c r="H18" s="74" t="s">
        <v>299</v>
      </c>
      <c r="I18" s="74" t="s">
        <v>347</v>
      </c>
      <c r="J18" s="65">
        <f t="shared" ref="J18:J25" si="0">$B$8</f>
        <v>2026</v>
      </c>
      <c r="K18" s="65" t="str">
        <f>IF(Intro!$G$23="English",Variables!H18&amp;" "&amp;Variables!J18,Variables!I18&amp;" "&amp;Variables!J18)</f>
        <v>Apr 2026</v>
      </c>
      <c r="L18" s="74" t="s">
        <v>311</v>
      </c>
    </row>
    <row r="19" spans="1:12" x14ac:dyDescent="0.3">
      <c r="B19" s="30"/>
      <c r="C19" s="30"/>
      <c r="F19" s="65" t="s">
        <v>301</v>
      </c>
      <c r="G19" s="65" t="s">
        <v>292</v>
      </c>
      <c r="H19" s="65" t="s">
        <v>316</v>
      </c>
      <c r="I19" s="65" t="s">
        <v>348</v>
      </c>
      <c r="J19" s="65">
        <f t="shared" si="0"/>
        <v>2026</v>
      </c>
      <c r="K19" s="65" t="str">
        <f>IF(Intro!$G$23="English",Variables!H19&amp;" "&amp;Variables!J19,Variables!I19&amp;" "&amp;Variables!J19)</f>
        <v>Apr-May 2026</v>
      </c>
      <c r="L19" s="74" t="s">
        <v>311</v>
      </c>
    </row>
    <row r="20" spans="1:12" x14ac:dyDescent="0.3">
      <c r="A20" s="65" t="s">
        <v>503</v>
      </c>
      <c r="B20" s="66" t="s">
        <v>502</v>
      </c>
      <c r="C20" s="66" t="s">
        <v>502</v>
      </c>
      <c r="F20" s="65" t="s">
        <v>302</v>
      </c>
      <c r="G20" s="65" t="s">
        <v>292</v>
      </c>
      <c r="H20" s="65" t="s">
        <v>317</v>
      </c>
      <c r="I20" s="65" t="s">
        <v>349</v>
      </c>
      <c r="J20" s="65">
        <f t="shared" si="0"/>
        <v>2026</v>
      </c>
      <c r="K20" s="65" t="str">
        <f>IF(Intro!$G$23="English",Variables!H20&amp;" "&amp;Variables!J20,Variables!I20&amp;" "&amp;Variables!J20)</f>
        <v>Apr-Jun 2026</v>
      </c>
      <c r="L20" s="65" t="s">
        <v>309</v>
      </c>
    </row>
    <row r="21" spans="1:12" x14ac:dyDescent="0.3">
      <c r="B21" s="30"/>
      <c r="C21" s="30"/>
      <c r="F21" s="65" t="s">
        <v>303</v>
      </c>
      <c r="G21" s="65" t="s">
        <v>311</v>
      </c>
      <c r="H21" s="65" t="s">
        <v>302</v>
      </c>
      <c r="I21" s="65" t="s">
        <v>350</v>
      </c>
      <c r="J21" s="65">
        <f t="shared" si="0"/>
        <v>2026</v>
      </c>
      <c r="K21" s="65" t="str">
        <f>IF(Intro!$G$23="English",Variables!H21&amp;" "&amp;Variables!J21,Variables!I21&amp;" "&amp;Variables!J21)</f>
        <v>Jul 2026</v>
      </c>
      <c r="L21" s="65" t="s">
        <v>309</v>
      </c>
    </row>
    <row r="22" spans="1:12" x14ac:dyDescent="0.3">
      <c r="F22" s="65" t="s">
        <v>304</v>
      </c>
      <c r="G22" s="65" t="s">
        <v>311</v>
      </c>
      <c r="H22" s="65" t="s">
        <v>318</v>
      </c>
      <c r="I22" s="65" t="s">
        <v>351</v>
      </c>
      <c r="J22" s="65">
        <f t="shared" si="0"/>
        <v>2026</v>
      </c>
      <c r="K22" s="65" t="str">
        <f>IF(Intro!$G$23="English",Variables!H22&amp;" "&amp;Variables!J22,Variables!I22&amp;" "&amp;Variables!J22)</f>
        <v>Jul-Aug 2026</v>
      </c>
      <c r="L22" s="65" t="s">
        <v>309</v>
      </c>
    </row>
    <row r="23" spans="1:12" x14ac:dyDescent="0.3">
      <c r="A23" s="74" t="s">
        <v>226</v>
      </c>
      <c r="B23" s="9" t="s">
        <v>517</v>
      </c>
      <c r="C23" s="9" t="s">
        <v>517</v>
      </c>
      <c r="F23" s="65" t="s">
        <v>305</v>
      </c>
      <c r="G23" s="65" t="s">
        <v>311</v>
      </c>
      <c r="H23" s="65" t="s">
        <v>319</v>
      </c>
      <c r="I23" s="65" t="s">
        <v>358</v>
      </c>
      <c r="J23" s="65">
        <f t="shared" si="0"/>
        <v>2026</v>
      </c>
      <c r="K23" s="65" t="str">
        <f>IF(Intro!$G$23="English",Variables!H23&amp;" "&amp;Variables!J23,Variables!I23&amp;" "&amp;Variables!J23)</f>
        <v>Jul-Sept 2026</v>
      </c>
      <c r="L23" s="65" t="s">
        <v>310</v>
      </c>
    </row>
    <row r="24" spans="1:12" x14ac:dyDescent="0.3">
      <c r="A24" s="74" t="s">
        <v>227</v>
      </c>
      <c r="B24" s="9" t="s">
        <v>518</v>
      </c>
      <c r="C24" s="9" t="s">
        <v>519</v>
      </c>
      <c r="F24" s="65" t="s">
        <v>306</v>
      </c>
      <c r="G24" s="65" t="s">
        <v>309</v>
      </c>
      <c r="H24" s="65" t="s">
        <v>305</v>
      </c>
      <c r="I24" s="65" t="s">
        <v>343</v>
      </c>
      <c r="J24" s="65">
        <f t="shared" si="0"/>
        <v>2026</v>
      </c>
      <c r="K24" s="65" t="str">
        <f>IF(Intro!$G$23="English",Variables!H24&amp;" "&amp;Variables!J24,Variables!I24&amp;" "&amp;Variables!J24)</f>
        <v>Oct 2026</v>
      </c>
      <c r="L24" s="65" t="s">
        <v>310</v>
      </c>
    </row>
    <row r="25" spans="1:12" x14ac:dyDescent="0.3">
      <c r="F25" s="65" t="s">
        <v>307</v>
      </c>
      <c r="G25" s="65" t="s">
        <v>309</v>
      </c>
      <c r="H25" s="65" t="s">
        <v>320</v>
      </c>
      <c r="I25" s="65" t="s">
        <v>352</v>
      </c>
      <c r="J25" s="65">
        <f t="shared" si="0"/>
        <v>2026</v>
      </c>
      <c r="K25" s="65" t="str">
        <f>IF(Intro!$G$23="English",Variables!H25&amp;" "&amp;Variables!J25,Variables!I25&amp;" "&amp;Variables!J25)</f>
        <v>Oct-Nov 2026</v>
      </c>
      <c r="L25" s="65" t="s">
        <v>310</v>
      </c>
    </row>
    <row r="26" spans="1:12" x14ac:dyDescent="0.3">
      <c r="A26" s="65" t="s">
        <v>79</v>
      </c>
      <c r="B26" s="9" t="s">
        <v>228</v>
      </c>
      <c r="C26" s="9" t="s">
        <v>229</v>
      </c>
    </row>
    <row r="27" spans="1:12" x14ac:dyDescent="0.3">
      <c r="A27" s="65" t="s">
        <v>191</v>
      </c>
      <c r="B27" s="9" t="s">
        <v>230</v>
      </c>
      <c r="C27" s="9" t="s">
        <v>341</v>
      </c>
    </row>
    <row r="29" spans="1:12" x14ac:dyDescent="0.3">
      <c r="A29" s="65" t="s">
        <v>194</v>
      </c>
      <c r="B29" s="28" t="s">
        <v>292</v>
      </c>
      <c r="C29" s="28" t="s">
        <v>293</v>
      </c>
    </row>
    <row r="30" spans="1:12" x14ac:dyDescent="0.3">
      <c r="A30" s="65" t="s">
        <v>80</v>
      </c>
      <c r="B30" s="9" t="s">
        <v>489</v>
      </c>
      <c r="C30" s="9" t="s">
        <v>493</v>
      </c>
    </row>
    <row r="31" spans="1:12" x14ac:dyDescent="0.3">
      <c r="A31" s="65" t="s">
        <v>81</v>
      </c>
      <c r="B31" s="9" t="s">
        <v>490</v>
      </c>
      <c r="C31" s="9" t="s">
        <v>494</v>
      </c>
    </row>
    <row r="32" spans="1:12" x14ac:dyDescent="0.3">
      <c r="A32" s="65" t="s">
        <v>82</v>
      </c>
      <c r="B32" s="9" t="s">
        <v>491</v>
      </c>
      <c r="C32" s="9" t="s">
        <v>495</v>
      </c>
    </row>
    <row r="33" spans="1:4" x14ac:dyDescent="0.3">
      <c r="A33" s="65" t="s">
        <v>83</v>
      </c>
      <c r="B33" s="9" t="s">
        <v>492</v>
      </c>
      <c r="C33" s="9" t="s">
        <v>496</v>
      </c>
    </row>
    <row r="35" spans="1:4" x14ac:dyDescent="0.3">
      <c r="A35" s="65" t="s">
        <v>199</v>
      </c>
      <c r="B35" s="153" t="s">
        <v>548</v>
      </c>
      <c r="C35" s="153" t="s">
        <v>537</v>
      </c>
    </row>
    <row r="36" spans="1:4" x14ac:dyDescent="0.3">
      <c r="A36" s="65" t="s">
        <v>324</v>
      </c>
      <c r="B36" s="153">
        <v>46234</v>
      </c>
      <c r="C36" s="153" t="s">
        <v>497</v>
      </c>
    </row>
    <row r="37" spans="1:4" x14ac:dyDescent="0.3">
      <c r="A37" s="65" t="s">
        <v>325</v>
      </c>
      <c r="B37" s="154">
        <v>46283</v>
      </c>
      <c r="C37" s="154">
        <v>46283</v>
      </c>
    </row>
    <row r="38" spans="1:4" x14ac:dyDescent="0.3">
      <c r="A38" s="65" t="s">
        <v>326</v>
      </c>
      <c r="B38" s="155" t="s">
        <v>522</v>
      </c>
      <c r="C38" s="154" t="s">
        <v>520</v>
      </c>
    </row>
    <row r="39" spans="1:4" x14ac:dyDescent="0.3">
      <c r="A39" s="65" t="s">
        <v>321</v>
      </c>
      <c r="B39" s="156" t="s">
        <v>521</v>
      </c>
      <c r="C39" s="156" t="s">
        <v>521</v>
      </c>
      <c r="D39" s="103"/>
    </row>
    <row r="40" spans="1:4" x14ac:dyDescent="0.3">
      <c r="A40" s="65" t="s">
        <v>322</v>
      </c>
      <c r="B40" s="154" t="s">
        <v>540</v>
      </c>
      <c r="C40" s="154" t="s">
        <v>541</v>
      </c>
    </row>
    <row r="41" spans="1:4" x14ac:dyDescent="0.3">
      <c r="B41" s="62"/>
    </row>
    <row r="42" spans="1:4" x14ac:dyDescent="0.3">
      <c r="A42" s="340" t="s">
        <v>274</v>
      </c>
      <c r="B42" s="340"/>
      <c r="C42" s="340"/>
      <c r="D42" s="340"/>
    </row>
    <row r="43" spans="1:4" x14ac:dyDescent="0.3">
      <c r="A43" s="72" t="s">
        <v>511</v>
      </c>
      <c r="B43" s="9" t="s">
        <v>535</v>
      </c>
      <c r="C43" s="9" t="s">
        <v>536</v>
      </c>
      <c r="D43" s="65" t="str">
        <f>IF(Intro!$G$23="English",B43,C43)</f>
        <v>Federal Republic of Germany</v>
      </c>
    </row>
    <row r="44" spans="1:4" x14ac:dyDescent="0.3">
      <c r="A44" s="72" t="s">
        <v>512</v>
      </c>
      <c r="B44" s="9" t="s">
        <v>523</v>
      </c>
      <c r="C44" s="9" t="s">
        <v>524</v>
      </c>
      <c r="D44" s="65" t="str">
        <f>IF(Intro!$G$23="English",B44,C44)</f>
        <v>French Republic</v>
      </c>
    </row>
    <row r="45" spans="1:4" x14ac:dyDescent="0.3">
      <c r="A45" s="72" t="s">
        <v>513</v>
      </c>
      <c r="B45" s="9" t="s">
        <v>525</v>
      </c>
      <c r="C45" s="9" t="s">
        <v>526</v>
      </c>
      <c r="D45" s="65" t="str">
        <f>IF(Intro!$G$23="English",B45,C45)</f>
        <v>Kingdom of Belgium</v>
      </c>
    </row>
    <row r="46" spans="1:4" x14ac:dyDescent="0.3">
      <c r="A46" s="72" t="s">
        <v>514</v>
      </c>
      <c r="B46" s="9" t="s">
        <v>528</v>
      </c>
      <c r="C46" s="9" t="s">
        <v>527</v>
      </c>
      <c r="D46" s="65" t="str">
        <f>IF(Intro!$G$23="English",B46,C46)</f>
        <v>Republic of Austria</v>
      </c>
    </row>
    <row r="47" spans="1:4" x14ac:dyDescent="0.3">
      <c r="A47" s="72" t="s">
        <v>515</v>
      </c>
      <c r="B47" s="9" t="s">
        <v>532</v>
      </c>
      <c r="C47" s="9" t="s">
        <v>529</v>
      </c>
      <c r="D47" s="65" t="str">
        <f>IF(Intro!$G$23="English",B47,C47)</f>
        <v>Commonwealth of Australia</v>
      </c>
    </row>
    <row r="48" spans="1:4" x14ac:dyDescent="0.3">
      <c r="A48" s="72" t="s">
        <v>516</v>
      </c>
      <c r="B48" s="9" t="s">
        <v>530</v>
      </c>
      <c r="C48" s="9" t="s">
        <v>531</v>
      </c>
      <c r="D48" s="65" t="str">
        <f>IF(Intro!$G$23="English",B48,C48)</f>
        <v>Republic of Lithuania</v>
      </c>
    </row>
    <row r="49" spans="1:4" x14ac:dyDescent="0.3">
      <c r="A49" s="65" t="s">
        <v>498</v>
      </c>
      <c r="B49" s="9" t="s">
        <v>509</v>
      </c>
      <c r="C49" s="9" t="s">
        <v>510</v>
      </c>
      <c r="D49" s="65" t="str">
        <f>IF(Intro!$G$23="English",B49,C49)</f>
        <v>Republic of Italy</v>
      </c>
    </row>
    <row r="50" spans="1:4" x14ac:dyDescent="0.3">
      <c r="A50" s="65" t="s">
        <v>508</v>
      </c>
      <c r="B50" s="9" t="s">
        <v>504</v>
      </c>
      <c r="C50" s="9" t="s">
        <v>197</v>
      </c>
      <c r="D50" s="65" t="str">
        <f>IF(Intro!$G$23="English",B50,C50)</f>
        <v>United States of America</v>
      </c>
    </row>
    <row r="51" spans="1:4" x14ac:dyDescent="0.3">
      <c r="A51" s="72" t="s">
        <v>499</v>
      </c>
      <c r="B51" s="9" t="s">
        <v>505</v>
      </c>
      <c r="C51" s="9" t="s">
        <v>506</v>
      </c>
      <c r="D51" s="65" t="str">
        <f>IF(Intro!$G$23="English",B51,C51)</f>
        <v>United Kingdom</v>
      </c>
    </row>
    <row r="52" spans="1:4" x14ac:dyDescent="0.3">
      <c r="A52" s="72" t="s">
        <v>500</v>
      </c>
      <c r="B52" s="9" t="s">
        <v>533</v>
      </c>
      <c r="C52" s="9" t="s">
        <v>534</v>
      </c>
      <c r="D52" s="65" t="str">
        <f>IF(Intro!$G$23="English",B52,C52)</f>
        <v>Republic of Poland</v>
      </c>
    </row>
    <row r="53" spans="1:4" x14ac:dyDescent="0.3">
      <c r="A53" s="72" t="s">
        <v>501</v>
      </c>
      <c r="B53" s="9" t="s">
        <v>294</v>
      </c>
      <c r="C53" s="9" t="s">
        <v>507</v>
      </c>
      <c r="D53" s="65" t="str">
        <f>IF(Intro!$G$23="English",B53,C53)</f>
        <v>Other Countries</v>
      </c>
    </row>
    <row r="55" spans="1:4" x14ac:dyDescent="0.3">
      <c r="A55" s="339" t="s">
        <v>280</v>
      </c>
      <c r="B55" s="339"/>
      <c r="C55" s="339"/>
      <c r="D55" s="339"/>
    </row>
    <row r="56" spans="1:4" x14ac:dyDescent="0.3">
      <c r="D56" s="82"/>
    </row>
    <row r="57" spans="1:4" x14ac:dyDescent="0.3">
      <c r="A57" s="65" t="s">
        <v>285</v>
      </c>
      <c r="B57" s="9" t="s">
        <v>286</v>
      </c>
      <c r="C57" s="9" t="s">
        <v>288</v>
      </c>
      <c r="D57" s="65" t="str">
        <f>IF(Intro!$G$23="English",B57,C57)</f>
        <v>Yes</v>
      </c>
    </row>
    <row r="58" spans="1:4" x14ac:dyDescent="0.3">
      <c r="B58" s="9" t="s">
        <v>287</v>
      </c>
      <c r="C58" s="9" t="s">
        <v>289</v>
      </c>
      <c r="D58" s="65" t="str">
        <f>IF(Intro!$G$23="English",B58,C58)</f>
        <v>No</v>
      </c>
    </row>
    <row r="59" spans="1:4" x14ac:dyDescent="0.3">
      <c r="D59" s="82"/>
    </row>
    <row r="60" spans="1:4" x14ac:dyDescent="0.3">
      <c r="A60" s="65" t="s">
        <v>273</v>
      </c>
      <c r="B60" s="9" t="s">
        <v>277</v>
      </c>
      <c r="C60" s="9" t="s">
        <v>278</v>
      </c>
      <c r="D60" s="65" t="str">
        <f>IF(Intro!$G$23="English",B60,C60)</f>
        <v>Distributor</v>
      </c>
    </row>
    <row r="61" spans="1:4" x14ac:dyDescent="0.3">
      <c r="B61" s="9" t="s">
        <v>53</v>
      </c>
      <c r="C61" s="9" t="s">
        <v>43</v>
      </c>
      <c r="D61" s="65" t="str">
        <f>IF(Intro!$G$23="English",B61,C61)</f>
        <v>End user</v>
      </c>
    </row>
    <row r="62" spans="1:4" x14ac:dyDescent="0.3">
      <c r="B62" s="9" t="s">
        <v>174</v>
      </c>
      <c r="C62" s="9" t="s">
        <v>175</v>
      </c>
      <c r="D62" s="65" t="str">
        <f>IF(Intro!$G$23="English",B62,C62)</f>
        <v>Broker or trader</v>
      </c>
    </row>
    <row r="63" spans="1:4" x14ac:dyDescent="0.3">
      <c r="B63" s="28" t="s">
        <v>260</v>
      </c>
      <c r="C63" s="28" t="s">
        <v>261</v>
      </c>
      <c r="D63" s="65" t="str">
        <f>IF(Intro!$G$23="English",B63,C63)</f>
        <v>Other</v>
      </c>
    </row>
    <row r="65" spans="1:4" x14ac:dyDescent="0.3">
      <c r="A65" s="65" t="s">
        <v>275</v>
      </c>
      <c r="B65" s="9" t="s">
        <v>384</v>
      </c>
      <c r="C65" s="9" t="s">
        <v>385</v>
      </c>
      <c r="D65" s="65" t="str">
        <f>IF(Intro!$G$23="English",B65,C65)</f>
        <v>Verification - volume</v>
      </c>
    </row>
    <row r="66" spans="1:4" x14ac:dyDescent="0.3">
      <c r="A66" s="65" t="s">
        <v>365</v>
      </c>
      <c r="B66" s="9" t="s">
        <v>152</v>
      </c>
      <c r="C66" s="9" t="s">
        <v>153</v>
      </c>
      <c r="D66" s="65" t="str">
        <f>IF(Intro!$G$23="English",B66,C66)</f>
        <v>Error</v>
      </c>
    </row>
    <row r="67" spans="1:4" x14ac:dyDescent="0.3">
      <c r="B67" s="9" t="s">
        <v>154</v>
      </c>
      <c r="C67" s="9" t="s">
        <v>198</v>
      </c>
      <c r="D67" s="65" t="str">
        <f>IF(Intro!$G$23="English",B67,C67)</f>
        <v>Okay</v>
      </c>
    </row>
    <row r="69" spans="1:4" x14ac:dyDescent="0.3">
      <c r="B69" s="9" t="s">
        <v>386</v>
      </c>
      <c r="C69" s="9" t="s">
        <v>387</v>
      </c>
      <c r="D69" s="65" t="str">
        <f>IF(Intro!$G$23="English",B69,C69)</f>
        <v>Verification - value</v>
      </c>
    </row>
    <row r="70" spans="1:4" x14ac:dyDescent="0.3">
      <c r="B70" s="9" t="s">
        <v>152</v>
      </c>
      <c r="C70" s="9" t="s">
        <v>153</v>
      </c>
      <c r="D70" s="65" t="str">
        <f>IF(Intro!$G$23="English",B70,C70)</f>
        <v>Error</v>
      </c>
    </row>
    <row r="71" spans="1:4" x14ac:dyDescent="0.3">
      <c r="B71" s="9" t="s">
        <v>154</v>
      </c>
      <c r="C71" s="9" t="s">
        <v>198</v>
      </c>
      <c r="D71" s="65" t="str">
        <f>IF(Intro!$G$23="English",B71,C71)</f>
        <v>Okay</v>
      </c>
    </row>
  </sheetData>
  <sheetProtection algorithmName="SHA-512" hashValue="lct9+vAQ+R4vDXAjd5jzSUxGbw7yWbWjVJPDYzguAJCVRIaMk18j2c8A/Ug5Ro4J7mYkYsaOQjyJQ8iCMFBERQ==" saltValue="7f6+YYS9cKSXIZBRvkuwKQ==" spinCount="100000" sheet="1" objects="1" scenarios="1" selectLockedCells="1"/>
  <mergeCells count="3">
    <mergeCell ref="A55:D55"/>
    <mergeCell ref="A42:D42"/>
    <mergeCell ref="H13:I13"/>
  </mergeCells>
  <phoneticPr fontId="42" type="noConversion"/>
  <dataValidations disablePrompts="1"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Variables!D46</f>
        <v>Republic of Austria</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 si="1">IF(I31=0,"-",I32/I31)</f>
        <v>-</v>
      </c>
      <c r="J33" s="106" t="str">
        <f t="shared" ref="J33" si="2">IF(J31=0,"-",J32/J31)</f>
        <v>-</v>
      </c>
      <c r="K33" s="106" t="str">
        <f t="shared" ref="K33" si="3">IF(K31=0,"-",K32/K31)</f>
        <v>-</v>
      </c>
      <c r="L33" s="56"/>
      <c r="M33" s="9"/>
    </row>
    <row r="34" spans="1:16" x14ac:dyDescent="0.3">
      <c r="B34" s="297" t="str">
        <f>IF(Intro!$G$23="English",O34,P34)</f>
        <v>Sales to end users in Canada</v>
      </c>
      <c r="C34" s="298"/>
      <c r="D34" s="303" t="str">
        <f t="shared" ref="D34:D36" si="4">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4"/>
        <v>net delivered selling value (CAD)</v>
      </c>
      <c r="E35" s="304"/>
      <c r="F35" s="304"/>
      <c r="G35" s="96"/>
      <c r="H35" s="96"/>
      <c r="I35" s="96"/>
      <c r="J35" s="96"/>
      <c r="K35" s="93"/>
      <c r="L35" s="56"/>
      <c r="M35" s="9"/>
    </row>
    <row r="36" spans="1:16" ht="15" thickBot="1" x14ac:dyDescent="0.35">
      <c r="B36" s="301"/>
      <c r="C36" s="302"/>
      <c r="D36" s="305" t="str">
        <f t="shared" si="4"/>
        <v xml:space="preserve">$ / Tonne </v>
      </c>
      <c r="E36" s="305"/>
      <c r="F36" s="305"/>
      <c r="G36" s="106" t="str">
        <f>IF(G34=0,"-",G35/G34)</f>
        <v>-</v>
      </c>
      <c r="H36" s="106" t="str">
        <f>IF(H34=0,"-",H35/H34)</f>
        <v>-</v>
      </c>
      <c r="I36" s="106" t="str">
        <f t="shared" ref="I36" si="5">IF(I34=0,"-",I35/I34)</f>
        <v>-</v>
      </c>
      <c r="J36" s="106" t="str">
        <f t="shared" ref="J36" si="6">IF(J34=0,"-",J35/J34)</f>
        <v>-</v>
      </c>
      <c r="K36" s="106" t="str">
        <f t="shared" ref="K36" si="7">IF(K34=0,"-",K35/K34)</f>
        <v>-</v>
      </c>
      <c r="L36" s="56"/>
      <c r="M36" s="9"/>
    </row>
    <row r="37" spans="1:16" x14ac:dyDescent="0.3">
      <c r="B37" s="291" t="str">
        <f>IF(Intro!$G$23="English",O37,P37)</f>
        <v>Total sales of imports in Canada</v>
      </c>
      <c r="C37" s="292"/>
      <c r="D37" s="295" t="str">
        <f>D34</f>
        <v>Tonnes</v>
      </c>
      <c r="E37" s="295"/>
      <c r="F37" s="295"/>
      <c r="G37" s="98">
        <f t="shared" ref="G37:K38" si="8">G31+G34</f>
        <v>0</v>
      </c>
      <c r="H37" s="98">
        <f t="shared" si="8"/>
        <v>0</v>
      </c>
      <c r="I37" s="98">
        <f t="shared" si="8"/>
        <v>0</v>
      </c>
      <c r="J37" s="98">
        <f t="shared" si="8"/>
        <v>0</v>
      </c>
      <c r="K37" s="98">
        <f t="shared" si="8"/>
        <v>0</v>
      </c>
      <c r="L37" s="56"/>
      <c r="M37" s="9"/>
      <c r="O37" s="9" t="s">
        <v>426</v>
      </c>
      <c r="P37" s="9" t="s">
        <v>427</v>
      </c>
    </row>
    <row r="38" spans="1:16" x14ac:dyDescent="0.3">
      <c r="B38" s="293"/>
      <c r="C38" s="294"/>
      <c r="D38" s="296" t="str">
        <f>D35</f>
        <v>net delivered selling value (CAD)</v>
      </c>
      <c r="E38" s="296"/>
      <c r="F38" s="296"/>
      <c r="G38" s="97">
        <f t="shared" si="8"/>
        <v>0</v>
      </c>
      <c r="H38" s="97">
        <f t="shared" si="8"/>
        <v>0</v>
      </c>
      <c r="I38" s="97">
        <f t="shared" si="8"/>
        <v>0</v>
      </c>
      <c r="J38" s="97">
        <f t="shared" si="8"/>
        <v>0</v>
      </c>
      <c r="K38" s="97">
        <f t="shared" si="8"/>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9">IF(J37=0,"-",J38/J37)</f>
        <v>-</v>
      </c>
      <c r="K39" s="106" t="str">
        <f t="shared" si="9"/>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row>
    <row r="49" spans="2:15" x14ac:dyDescent="0.3">
      <c r="B49" s="192"/>
      <c r="C49" s="76"/>
      <c r="D49" s="196"/>
      <c r="E49" s="76"/>
      <c r="F49" s="76"/>
      <c r="G49" s="76"/>
      <c r="H49" s="76"/>
      <c r="I49" s="76"/>
      <c r="J49" s="76"/>
      <c r="K49" s="76"/>
      <c r="L49" s="191"/>
      <c r="M49" s="61"/>
      <c r="N49" s="61"/>
    </row>
    <row r="50" spans="2:15" x14ac:dyDescent="0.3">
      <c r="B50" s="283" t="s">
        <v>409</v>
      </c>
      <c r="C50" s="284"/>
      <c r="D50" s="284"/>
      <c r="E50" s="284"/>
      <c r="F50" s="284"/>
      <c r="G50" s="284"/>
      <c r="H50" s="284"/>
      <c r="I50" s="284"/>
      <c r="J50" s="284"/>
      <c r="K50" s="284"/>
      <c r="L50" s="285"/>
      <c r="M50" s="61"/>
      <c r="N50" s="61"/>
      <c r="O50" s="9" t="s">
        <v>409</v>
      </c>
    </row>
    <row r="51" spans="2:15" x14ac:dyDescent="0.3">
      <c r="B51" s="192"/>
      <c r="C51" s="76"/>
      <c r="D51" s="196"/>
      <c r="E51" s="76"/>
      <c r="F51" s="76"/>
      <c r="G51" s="76"/>
      <c r="H51" s="76"/>
      <c r="I51" s="76"/>
      <c r="J51" s="76"/>
      <c r="K51" s="76"/>
      <c r="L51" s="191"/>
      <c r="M51" s="61"/>
      <c r="N51" s="61"/>
    </row>
    <row r="52" spans="2:15" x14ac:dyDescent="0.3">
      <c r="B52" s="274"/>
      <c r="C52" s="275"/>
      <c r="D52" s="275"/>
      <c r="E52" s="275"/>
      <c r="F52" s="275"/>
      <c r="G52" s="275"/>
      <c r="H52" s="275"/>
      <c r="I52" s="275"/>
      <c r="J52" s="275"/>
      <c r="K52" s="275"/>
      <c r="L52" s="276"/>
      <c r="M52" s="61"/>
      <c r="N52" s="61"/>
    </row>
    <row r="53" spans="2:15" x14ac:dyDescent="0.3">
      <c r="B53" s="274"/>
      <c r="C53" s="275"/>
      <c r="D53" s="275"/>
      <c r="E53" s="275"/>
      <c r="F53" s="275"/>
      <c r="G53" s="275"/>
      <c r="H53" s="275"/>
      <c r="I53" s="275"/>
      <c r="J53" s="275"/>
      <c r="K53" s="275"/>
      <c r="L53" s="276"/>
      <c r="M53" s="61"/>
      <c r="N53" s="61"/>
    </row>
    <row r="54" spans="2:15" x14ac:dyDescent="0.3">
      <c r="B54" s="274"/>
      <c r="C54" s="275"/>
      <c r="D54" s="275"/>
      <c r="E54" s="275"/>
      <c r="F54" s="275"/>
      <c r="G54" s="275"/>
      <c r="H54" s="275"/>
      <c r="I54" s="275"/>
      <c r="J54" s="275"/>
      <c r="K54" s="275"/>
      <c r="L54" s="276"/>
      <c r="M54" s="61"/>
      <c r="N54" s="61"/>
    </row>
    <row r="55" spans="2:15" x14ac:dyDescent="0.3">
      <c r="B55" s="274"/>
      <c r="C55" s="275"/>
      <c r="D55" s="275"/>
      <c r="E55" s="275"/>
      <c r="F55" s="275"/>
      <c r="G55" s="275"/>
      <c r="H55" s="275"/>
      <c r="I55" s="275"/>
      <c r="J55" s="275"/>
      <c r="K55" s="275"/>
      <c r="L55" s="276"/>
      <c r="M55" s="61"/>
      <c r="N55" s="61"/>
    </row>
    <row r="56" spans="2:15" x14ac:dyDescent="0.3">
      <c r="B56" s="274"/>
      <c r="C56" s="275"/>
      <c r="D56" s="275"/>
      <c r="E56" s="275"/>
      <c r="F56" s="275"/>
      <c r="G56" s="275"/>
      <c r="H56" s="275"/>
      <c r="I56" s="275"/>
      <c r="J56" s="275"/>
      <c r="K56" s="275"/>
      <c r="L56" s="276"/>
      <c r="M56" s="61"/>
      <c r="N56" s="61"/>
    </row>
    <row r="57" spans="2:15" x14ac:dyDescent="0.3">
      <c r="B57" s="274"/>
      <c r="C57" s="275"/>
      <c r="D57" s="275"/>
      <c r="E57" s="275"/>
      <c r="F57" s="275"/>
      <c r="G57" s="275"/>
      <c r="H57" s="275"/>
      <c r="I57" s="275"/>
      <c r="J57" s="275"/>
      <c r="K57" s="275"/>
      <c r="L57" s="276"/>
      <c r="M57" s="34"/>
      <c r="N57" s="62"/>
    </row>
    <row r="58" spans="2:15" x14ac:dyDescent="0.3">
      <c r="B58" s="274"/>
      <c r="C58" s="275"/>
      <c r="D58" s="275"/>
      <c r="E58" s="275"/>
      <c r="F58" s="275"/>
      <c r="G58" s="275"/>
      <c r="H58" s="275"/>
      <c r="I58" s="275"/>
      <c r="J58" s="275"/>
      <c r="K58" s="275"/>
      <c r="L58" s="276"/>
      <c r="M58" s="34"/>
      <c r="N58" s="62"/>
      <c r="O58" s="34"/>
    </row>
    <row r="59" spans="2:15" x14ac:dyDescent="0.3">
      <c r="B59" s="277"/>
      <c r="C59" s="278"/>
      <c r="D59" s="278"/>
      <c r="E59" s="278"/>
      <c r="F59" s="278"/>
      <c r="G59" s="278"/>
      <c r="H59" s="278"/>
      <c r="I59" s="278"/>
      <c r="J59" s="278"/>
      <c r="K59" s="278"/>
      <c r="L59" s="279"/>
      <c r="M59" s="34"/>
      <c r="N59" s="62"/>
    </row>
  </sheetData>
  <sheetProtection algorithmName="SHA-512" hashValue="MHfWXzxMLyb+oVUFcFbWqyhtzDozf8GZPMdWMIkUGurh531ITLX1PdfWFbcESuEqlHeLezvJAU3209fepU7DkQ==" saltValue="d+xBklX8kLIXQJBdXE09Bw==" spinCount="100000" sheet="1" objects="1" scenarios="1" selectLockedCells="1"/>
  <mergeCells count="46">
    <mergeCell ref="B50:L50"/>
    <mergeCell ref="B52:L59"/>
    <mergeCell ref="B4:L4"/>
    <mergeCell ref="B5:L5"/>
    <mergeCell ref="B6:L6"/>
    <mergeCell ref="D35:F35"/>
    <mergeCell ref="B14:L14"/>
    <mergeCell ref="B13:L13"/>
    <mergeCell ref="B19:L19"/>
    <mergeCell ref="B20:L20"/>
    <mergeCell ref="B45:L45"/>
    <mergeCell ref="D46:D47"/>
    <mergeCell ref="E46:E47"/>
    <mergeCell ref="F46:F47"/>
    <mergeCell ref="G46:G47"/>
    <mergeCell ref="H46:H47"/>
    <mergeCell ref="B42:L42"/>
    <mergeCell ref="B44:L44"/>
    <mergeCell ref="D36:F36"/>
    <mergeCell ref="D34:F34"/>
    <mergeCell ref="D33:F33"/>
    <mergeCell ref="B31:C33"/>
    <mergeCell ref="B34:C36"/>
    <mergeCell ref="B37:C39"/>
    <mergeCell ref="D37:F37"/>
    <mergeCell ref="D38:F38"/>
    <mergeCell ref="D39:F39"/>
    <mergeCell ref="B30:K30"/>
    <mergeCell ref="D28:F28"/>
    <mergeCell ref="D32:F32"/>
    <mergeCell ref="G23:K23"/>
    <mergeCell ref="B23:F23"/>
    <mergeCell ref="D31:F31"/>
    <mergeCell ref="B27:C29"/>
    <mergeCell ref="D27:F27"/>
    <mergeCell ref="D29:F29"/>
    <mergeCell ref="B10:I10"/>
    <mergeCell ref="B8:L8"/>
    <mergeCell ref="B9:L9"/>
    <mergeCell ref="B12:L12"/>
    <mergeCell ref="B26:K26"/>
    <mergeCell ref="B15:L15"/>
    <mergeCell ref="B16:L16"/>
    <mergeCell ref="B17:L17"/>
    <mergeCell ref="B22:F22"/>
    <mergeCell ref="G22:K22"/>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027B1B71-C8B1-43D5-9040-15650B9A865C}">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5B2E298E-B252-40A4-881E-536761CB6240}">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6F15-7124-4C5F-B5B5-D3575769F458}">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Variables!D45</f>
        <v>Kingdom of Belgium</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srIQ6lah7tzXjjtRxi4HqgoQAGNV3+lPt6W7a0d9JG0ZOADXhXroh5n2ZPHD5La3LMB3b920sEHyMgFHfVBlHw==" saltValue="Cr0xxX6zKG0ikNgtRyeFk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CEE43581-7741-40A8-9FA7-A4288D8F5527}">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415DCBDA-662F-455F-8739-62D44D3A92CC}">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AEC88EF2-B07B-476C-9D0E-94D5943207E8}">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15D0DBC2-4440-4163-AC24-A15AC5300409}">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62320596-EC8F-4D95-A083-5B196877B254}">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6E7F0-9C7D-44EA-BA3B-74F2EF69F3F2}">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Variables!D44</f>
        <v>French Republic</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bbpgpR8VVRT4Ojog3MdFjJEfG1diQRAJiIYE/Vascg4QFC4XvsWLNAOGOyMJohco0bvQLDBFF47heCK3Kp4uJw==" saltValue="p3geP8OK/CH9pPr94Q4Prg=="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3400DA39-78CA-430E-AD3C-DCF2EEFA521B}">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795F4CAC-67A1-48ED-8BFD-1074EE2BA7C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AC05C167-2FFB-4975-9A44-D8534D119FB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F0B5CA05-E0E5-4952-BFEB-4311795A071A}">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5E6BFB4-B9B4-4795-8008-5DC93686F656}">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4A4F6-0833-4EE2-A4EE-A443D748E8AC}">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Variables!D43</f>
        <v>Federal Republic of Germany</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8wdbXRpvq0pRnTd1dakwED3jKMXS1obp7vYQZrLbvlRwsOoZH028waVOVeBHmTLM8mWfz48lDskihnVT7rdlkw==" saltValue="F7HCfyg653htaBR139nK0Q=="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6DA248C-2161-4083-B83B-5A72ADB40967}">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F4BB2CF2-1982-41BB-A5E3-7CC5F84007A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413FF4F0-71EF-486D-9C18-1DBDA64900F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599C882D-43B3-45EB-84A3-0C801F0D31E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D36130E7-8395-440D-8489-8A733977719A}">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5438-9F5A-4D40-A060-0FFB25BD9135}">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Variables!D48</f>
        <v>Republic of Lithuania</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lNyyubE3Fxbb2fZquAOXziZl7P2G/rISgVwMf5XkHXDt82rTXI1XcQp09dFt7sq7y4I8d26I8BvLE7OjnJd4DQ==" saltValue="gWbWCflSZ6I8iWGuoeILp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1102F6AD-74BC-4481-89E2-1A1DA5905F4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0018FC21-1273-43BF-A545-D444E2A0B1A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63032B51-0B69-43C6-8AB6-3D5F571D80EF}">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E7FCA27-0E75-40A7-9EBB-5B7A032D55C9}">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CB47C41F-425E-44AB-8450-B13A783A260C}">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2562B-8BB1-4D22-AF0C-8EE29A27D475}">
  <sheetPr>
    <tabColor rgb="FF92D050"/>
    <pageSetUpPr fitToPage="1"/>
  </sheetPr>
  <dimension ref="A1:P59"/>
  <sheetViews>
    <sheetView showGridLines="0" zoomScale="90" zoomScaleNormal="9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IF(Intro!$G$23="English",Variables!B49,Variables!C49)</f>
        <v>Republic of Italy</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5BhnrV/Q+r4A/e+rS26PD7v/R/7s6K4GMsT65WMkmxjaLByL6XsCLZD19NSSxh1WvMxshqQ90j+R0lvAD7X1oQ==" saltValue="vu6ACNKTky/P8QGKH5zqp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A1B008A-9A6F-407C-B797-D178870F79EE}">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1B6E6673-8294-494B-8458-2320C93330C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6F3059DC-C6AE-4EEB-8C72-9A905FE5DB29}">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A931DC1-5EDF-4BCA-A44F-706E9980538B}">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9B0188B-F0A5-498A-A8FF-EB294183BE1F}">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816E-7461-4343-BCDB-0B23D3C2B35F}">
  <sheetPr>
    <tabColor rgb="FF92D050"/>
    <pageSetUpPr fitToPage="1"/>
  </sheetPr>
  <dimension ref="A1:P59"/>
  <sheetViews>
    <sheetView showGridLines="0" zoomScale="90" zoomScaleNormal="9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IF(Intro!$G$23="English",Variables!B49,Variables!C49)</f>
        <v>Republic of Italy</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PTVXvOONZi6BugI1dE/SFo5qn1/PIMn+kLp3MSdZBF9s2kxPFwIU/wHN6geF2xkwG3/wmJ6Z5alCgXw0YvUlOg==" saltValue="ggfnkcXwdqfg8R64Q5Rkbg==" spinCount="100000" sheet="1" objects="1" scenarios="1" selectLockedCells="1"/>
  <mergeCells count="46">
    <mergeCell ref="B17:L17"/>
    <mergeCell ref="B4:L4"/>
    <mergeCell ref="B5:L5"/>
    <mergeCell ref="B6:L6"/>
    <mergeCell ref="B8:L8"/>
    <mergeCell ref="B9:L9"/>
    <mergeCell ref="B10:I10"/>
    <mergeCell ref="B12:L12"/>
    <mergeCell ref="B13:L13"/>
    <mergeCell ref="B14:L14"/>
    <mergeCell ref="B15:L15"/>
    <mergeCell ref="B16:L16"/>
    <mergeCell ref="B30:K30"/>
    <mergeCell ref="B19:L19"/>
    <mergeCell ref="B20:L20"/>
    <mergeCell ref="B22:F22"/>
    <mergeCell ref="G22:K22"/>
    <mergeCell ref="B23:F23"/>
    <mergeCell ref="G23:K23"/>
    <mergeCell ref="B26:K26"/>
    <mergeCell ref="B27:C29"/>
    <mergeCell ref="D27:F27"/>
    <mergeCell ref="D28:F28"/>
    <mergeCell ref="D29:F29"/>
    <mergeCell ref="B44:L44"/>
    <mergeCell ref="B31:C33"/>
    <mergeCell ref="D31:F31"/>
    <mergeCell ref="D32:F32"/>
    <mergeCell ref="D33:F33"/>
    <mergeCell ref="B34:C36"/>
    <mergeCell ref="D34:F34"/>
    <mergeCell ref="D35:F35"/>
    <mergeCell ref="D36:F36"/>
    <mergeCell ref="B37:C39"/>
    <mergeCell ref="D37:F37"/>
    <mergeCell ref="D38:F38"/>
    <mergeCell ref="D39:F39"/>
    <mergeCell ref="B42:L42"/>
    <mergeCell ref="B50:L50"/>
    <mergeCell ref="B52:L59"/>
    <mergeCell ref="B45:L45"/>
    <mergeCell ref="D46:D47"/>
    <mergeCell ref="E46:E47"/>
    <mergeCell ref="F46:F47"/>
    <mergeCell ref="G46:G47"/>
    <mergeCell ref="H46:H47"/>
  </mergeCells>
  <dataValidations count="5">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1B63A318-9176-4996-B5C9-2F7A8CB56C70}">
      <formula1>1001</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C468784-049D-44D1-8C40-11995F57BA2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3F0E464A-AABF-447F-9EC7-F490F7EC0A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DFF4B6AC-E525-4CFA-8750-B06FC258BFB1}">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D822C62-782D-4EA7-96CA-4A8AE7A3906B}">
      <formula1>0</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F8C7-3B4E-4EE2-9875-7FF03CD1EFCB}">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IF(Intro!$G$23="English",Variables!B49,Variables!C49)</f>
        <v>Republic of Italy</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4Q+PBDy+4g8GTHAn4zrFBYgnmqgNlVePDya8F9yvpX2tIb5ZgOwKNLxZhVsdogD+ZENPxdecMQmJwRyrFi+JEA==" saltValue="VegjdJTWqW8AEBlLeGmKyg==" spinCount="100000" sheet="1" objects="1" scenarios="1" selectLockedCells="1"/>
  <mergeCells count="46">
    <mergeCell ref="B17:L17"/>
    <mergeCell ref="B4:L4"/>
    <mergeCell ref="B5:L5"/>
    <mergeCell ref="B6:L6"/>
    <mergeCell ref="B8:L8"/>
    <mergeCell ref="B9:L9"/>
    <mergeCell ref="B10:I10"/>
    <mergeCell ref="B12:L12"/>
    <mergeCell ref="B13:L13"/>
    <mergeCell ref="B14:L14"/>
    <mergeCell ref="B15:L15"/>
    <mergeCell ref="B16:L16"/>
    <mergeCell ref="B30:K30"/>
    <mergeCell ref="B19:L19"/>
    <mergeCell ref="B20:L20"/>
    <mergeCell ref="B22:F22"/>
    <mergeCell ref="G22:K22"/>
    <mergeCell ref="B23:F23"/>
    <mergeCell ref="G23:K23"/>
    <mergeCell ref="B26:K26"/>
    <mergeCell ref="B27:C29"/>
    <mergeCell ref="D27:F27"/>
    <mergeCell ref="D28:F28"/>
    <mergeCell ref="D29:F29"/>
    <mergeCell ref="B44:L44"/>
    <mergeCell ref="B31:C33"/>
    <mergeCell ref="D31:F31"/>
    <mergeCell ref="D32:F32"/>
    <mergeCell ref="D33:F33"/>
    <mergeCell ref="B34:C36"/>
    <mergeCell ref="D34:F34"/>
    <mergeCell ref="D35:F35"/>
    <mergeCell ref="D36:F36"/>
    <mergeCell ref="B37:C39"/>
    <mergeCell ref="D37:F37"/>
    <mergeCell ref="D38:F38"/>
    <mergeCell ref="D39:F39"/>
    <mergeCell ref="B42:L42"/>
    <mergeCell ref="B50:L50"/>
    <mergeCell ref="B52:L59"/>
    <mergeCell ref="B45:L45"/>
    <mergeCell ref="D46:D47"/>
    <mergeCell ref="E46:E47"/>
    <mergeCell ref="F46:F47"/>
    <mergeCell ref="G46:G47"/>
    <mergeCell ref="H46:H47"/>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D18C60C-005A-4D32-8C2B-4CD8D4035D6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B03D9446-F58A-489E-8638-F0109DEDAC3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740E5170-42DA-4A0D-A21D-865EAEA2006B}">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0284F21-D5EB-4B95-996F-131F13BDAF3D}">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03C61927-75F2-457D-A39B-86FE3B1BD1C6}">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9B25E-BF87-4E36-A06E-644B63EFF2A8}">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IF(Intro!$G$23="English",Variables!B52,Variables!C52)</f>
        <v>Republic of Poland</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GlRDoHJXGt6m0DuTCb1jqV6YqSZJu7L1jh1PmHo+tLhlXQXoy9oz4NYAxhhM3BI61bgpprQ2gAKx4RGlntjoXA==" saltValue="vLJ2N+Ug3+0cyX2FfFwmaw=="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D08FCEA-3608-4A9E-AF49-068E13D12E4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FD6D8BE6-1503-4059-943E-F7FF7568BC75}">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25F4464D-E9E0-4534-AC6F-F713CF83C1B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24A90C0F-BA59-4F89-B01B-1F9A0F4AB4D2}">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05C84B6-DC82-4C8A-923E-27AD639A4299}">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5202-15E1-432B-8F9B-C60593AAB450}">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IF(Intro!$G$23="English",Variables!B51,Variables!C51)</f>
        <v>United Kingdom</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zhaeScP8yYkygZYSLdQPP7Gw+kKEGAapk/WIpx4OGDgza0oOz7Ldl09S3ifsntDSbDo3K6yo3TIBkHltILIx1w==" saltValue="zlu+bXM4bBqvSrplOGhBnQ=="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86303ABF-FBC9-4E77-B46B-24CF076900F1}">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71EFCE2F-3802-40D6-B8CC-0AACA804909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77095E92-DDD3-4292-A73B-051CCE02EF32}">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8FC83D58-1A45-45D3-A582-849AFB67DABA}">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E9DA3FAC-4D6F-4281-956B-D45ED385F5F2}">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48"/>
  <sheetViews>
    <sheetView showGridLines="0" tabSelected="1" zoomScaleNormal="100" workbookViewId="0">
      <selection activeCell="G27" sqref="G27"/>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23" width="9.109375" style="9" customWidth="1"/>
    <col min="24" max="16384" width="9.109375" style="9"/>
  </cols>
  <sheetData>
    <row r="1" spans="1:19" x14ac:dyDescent="0.3">
      <c r="O1" s="9" t="s">
        <v>378</v>
      </c>
      <c r="P1" s="9" t="s">
        <v>378</v>
      </c>
    </row>
    <row r="2" spans="1:19" x14ac:dyDescent="0.3">
      <c r="B2" s="11" t="s">
        <v>46</v>
      </c>
      <c r="C2" s="11"/>
      <c r="O2" s="10" t="s">
        <v>73</v>
      </c>
      <c r="P2" s="10" t="s">
        <v>85</v>
      </c>
    </row>
    <row r="3" spans="1:19" x14ac:dyDescent="0.3">
      <c r="B3" s="12"/>
      <c r="C3" s="12"/>
      <c r="O3" s="31"/>
      <c r="P3" s="31"/>
    </row>
    <row r="4" spans="1:19" s="2" customFormat="1" x14ac:dyDescent="0.3">
      <c r="A4" s="4"/>
      <c r="B4" s="385" t="s">
        <v>470</v>
      </c>
      <c r="C4" s="386"/>
      <c r="D4" s="386"/>
      <c r="E4" s="386"/>
      <c r="F4" s="386"/>
      <c r="G4" s="386"/>
      <c r="H4" s="386"/>
      <c r="I4" s="386"/>
      <c r="J4" s="386"/>
      <c r="K4" s="386"/>
      <c r="L4" s="387"/>
      <c r="M4" s="20"/>
      <c r="N4" s="20"/>
      <c r="O4" s="8"/>
      <c r="P4" s="8"/>
      <c r="Q4" s="31"/>
      <c r="R4" s="31"/>
      <c r="S4" s="31"/>
    </row>
    <row r="5" spans="1:19" s="2" customFormat="1" x14ac:dyDescent="0.3">
      <c r="A5" s="4"/>
      <c r="B5" s="388" t="str">
        <f>Variables!B2</f>
        <v xml:space="preserve">RR-2025-009 </v>
      </c>
      <c r="C5" s="389"/>
      <c r="D5" s="389"/>
      <c r="E5" s="389"/>
      <c r="F5" s="389"/>
      <c r="G5" s="389"/>
      <c r="H5" s="389"/>
      <c r="I5" s="389"/>
      <c r="J5" s="389"/>
      <c r="K5" s="389"/>
      <c r="L5" s="390"/>
      <c r="M5" s="20"/>
      <c r="N5" s="20"/>
      <c r="O5" s="8"/>
      <c r="P5" s="8"/>
      <c r="Q5" s="31"/>
      <c r="R5" s="31"/>
      <c r="S5" s="31"/>
    </row>
    <row r="6" spans="1:19" s="6" customFormat="1" x14ac:dyDescent="0.3">
      <c r="A6" s="4"/>
      <c r="B6" s="391" t="str">
        <f>UPPER(Variables!B3&amp;" | "&amp;Variables!C3)</f>
        <v>WHEAT GLUTEN | GLUTEN DE BLÉ</v>
      </c>
      <c r="C6" s="392"/>
      <c r="D6" s="392"/>
      <c r="E6" s="392"/>
      <c r="F6" s="392"/>
      <c r="G6" s="392"/>
      <c r="H6" s="392"/>
      <c r="I6" s="392"/>
      <c r="J6" s="392"/>
      <c r="K6" s="392"/>
      <c r="L6" s="393"/>
      <c r="M6" s="18"/>
      <c r="N6" s="18"/>
      <c r="O6" s="22"/>
      <c r="P6" s="22"/>
      <c r="Q6" s="9"/>
      <c r="R6" s="9"/>
      <c r="S6" s="9"/>
    </row>
    <row r="7" spans="1:19" s="6" customFormat="1" x14ac:dyDescent="0.3">
      <c r="A7" s="4"/>
      <c r="B7" s="13"/>
      <c r="C7" s="13"/>
      <c r="D7" s="3"/>
      <c r="E7" s="3"/>
      <c r="F7" s="3"/>
      <c r="G7" s="3"/>
      <c r="H7" s="3"/>
      <c r="I7" s="3"/>
      <c r="J7" s="3"/>
      <c r="K7" s="3"/>
      <c r="L7" s="3"/>
      <c r="O7" s="22"/>
      <c r="P7" s="22"/>
      <c r="Q7" s="9"/>
      <c r="R7" s="9"/>
      <c r="S7" s="9"/>
    </row>
    <row r="8" spans="1:19" s="2" customFormat="1" x14ac:dyDescent="0.3">
      <c r="A8" s="4"/>
      <c r="B8" s="351" t="s">
        <v>234</v>
      </c>
      <c r="C8" s="352"/>
      <c r="D8" s="352"/>
      <c r="E8" s="352"/>
      <c r="F8" s="352"/>
      <c r="G8" s="352"/>
      <c r="H8" s="352"/>
      <c r="I8" s="352"/>
      <c r="J8" s="352"/>
      <c r="K8" s="352"/>
      <c r="L8" s="353"/>
      <c r="M8" s="20"/>
      <c r="N8" s="20"/>
      <c r="O8" s="8"/>
      <c r="P8" s="8"/>
      <c r="Q8" s="31"/>
      <c r="R8" s="31"/>
      <c r="S8" s="31"/>
    </row>
    <row r="9" spans="1:19" ht="14.1" customHeight="1" x14ac:dyDescent="0.3">
      <c r="B9" s="15"/>
      <c r="C9" s="26"/>
      <c r="D9" s="27"/>
      <c r="E9" s="27"/>
      <c r="F9" s="27"/>
      <c r="G9" s="27"/>
      <c r="H9" s="27"/>
      <c r="I9" s="27"/>
      <c r="J9" s="27"/>
      <c r="K9" s="27"/>
      <c r="L9" s="16"/>
      <c r="M9" s="9"/>
      <c r="O9" s="342" t="s">
        <v>353</v>
      </c>
      <c r="P9" s="342"/>
    </row>
    <row r="10" spans="1:19" x14ac:dyDescent="0.3">
      <c r="B10" s="348"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The Tribunal therefore requests a response to this questionnaire from your firm.</v>
      </c>
      <c r="C10" s="349"/>
      <c r="D10" s="349"/>
      <c r="E10" s="349"/>
      <c r="F10" s="349"/>
      <c r="G10" s="52"/>
      <c r="H10" s="394" t="str">
        <f>"Le Tribunal canadien du commerce extérieur (le Tribunal) a ouvert une enquête concernant "&amp;Variables!C4&amp;" de "&amp;Variables!C3&amp;" (telles que défini ci-dessous) originaire ou exporté d'"&amp;Variables!C5&amp;". Les connaissances et l'expérience de votre entreprise aideraient le Tribunal à mener correctement son enquête en lui permettant de mieux comprendre le marché canadien du "&amp;Variables!C3&amp;". Le Tribunal demande donc à votre entreprise de répondre à ce questionnaire."</f>
        <v>Le Tribunal canadien du commerce extérieur (le Tribunal) a ouvert une enquête concernant le dumping de Gluten de blé (telles que défini ci-dessous) originaire ou exporté d'Australie, d'Autriche, de Belgique, de la France, de l'Allemagne et de la Lituanie. Les connaissances et l'expérience de votre entreprise aideraient le Tribunal à mener correctement son enquête en lui permettant de mieux comprendre le marché canadien du Gluten de blé. Le Tribunal demande donc à votre entreprise de répondre à ce questionnaire.</v>
      </c>
      <c r="I10" s="394"/>
      <c r="J10" s="394"/>
      <c r="K10" s="394"/>
      <c r="L10" s="395"/>
      <c r="M10" s="9"/>
      <c r="O10" s="342"/>
      <c r="P10" s="342"/>
    </row>
    <row r="11" spans="1:19" x14ac:dyDescent="0.3">
      <c r="B11" s="348"/>
      <c r="C11" s="349"/>
      <c r="D11" s="349"/>
      <c r="E11" s="349"/>
      <c r="F11" s="349"/>
      <c r="G11" s="52"/>
      <c r="H11" s="394"/>
      <c r="I11" s="394"/>
      <c r="J11" s="394"/>
      <c r="K11" s="394"/>
      <c r="L11" s="395"/>
      <c r="M11" s="9"/>
      <c r="O11" s="342"/>
      <c r="P11" s="342"/>
    </row>
    <row r="12" spans="1:19" x14ac:dyDescent="0.3">
      <c r="B12" s="348"/>
      <c r="C12" s="349"/>
      <c r="D12" s="349"/>
      <c r="E12" s="349"/>
      <c r="F12" s="349"/>
      <c r="G12" s="52"/>
      <c r="H12" s="394"/>
      <c r="I12" s="394"/>
      <c r="J12" s="394"/>
      <c r="K12" s="394"/>
      <c r="L12" s="395"/>
      <c r="M12" s="9"/>
      <c r="O12" s="342"/>
      <c r="P12" s="342"/>
    </row>
    <row r="13" spans="1:19" x14ac:dyDescent="0.3">
      <c r="B13" s="348"/>
      <c r="C13" s="349"/>
      <c r="D13" s="349"/>
      <c r="E13" s="349"/>
      <c r="F13" s="349"/>
      <c r="G13" s="52"/>
      <c r="H13" s="394"/>
      <c r="I13" s="394"/>
      <c r="J13" s="394"/>
      <c r="K13" s="394"/>
      <c r="L13" s="395"/>
      <c r="M13" s="9"/>
      <c r="O13" s="342"/>
      <c r="P13" s="342"/>
    </row>
    <row r="14" spans="1:19" x14ac:dyDescent="0.3">
      <c r="B14" s="348"/>
      <c r="C14" s="349"/>
      <c r="D14" s="349"/>
      <c r="E14" s="349"/>
      <c r="F14" s="349"/>
      <c r="G14" s="52"/>
      <c r="H14" s="394"/>
      <c r="I14" s="394"/>
      <c r="J14" s="394"/>
      <c r="K14" s="394"/>
      <c r="L14" s="395"/>
      <c r="M14" s="9"/>
      <c r="O14" s="342"/>
      <c r="P14" s="342"/>
    </row>
    <row r="15" spans="1:19" x14ac:dyDescent="0.3">
      <c r="B15" s="348"/>
      <c r="C15" s="349"/>
      <c r="D15" s="349"/>
      <c r="E15" s="349"/>
      <c r="F15" s="349"/>
      <c r="G15" s="52"/>
      <c r="H15" s="394"/>
      <c r="I15" s="394"/>
      <c r="J15" s="394"/>
      <c r="K15" s="394"/>
      <c r="L15" s="395"/>
      <c r="M15" s="9"/>
      <c r="O15" s="342"/>
      <c r="P15" s="342"/>
    </row>
    <row r="16" spans="1:19" x14ac:dyDescent="0.3">
      <c r="B16" s="348"/>
      <c r="C16" s="349"/>
      <c r="D16" s="349"/>
      <c r="E16" s="349"/>
      <c r="F16" s="349"/>
      <c r="G16" s="52"/>
      <c r="H16" s="394"/>
      <c r="I16" s="394"/>
      <c r="J16" s="394"/>
      <c r="K16" s="394"/>
      <c r="L16" s="395"/>
      <c r="M16" s="9"/>
      <c r="O16" s="342"/>
      <c r="P16" s="342"/>
    </row>
    <row r="17" spans="1:19" x14ac:dyDescent="0.3">
      <c r="B17" s="48"/>
      <c r="C17" s="49"/>
      <c r="D17" s="49"/>
      <c r="E17" s="49"/>
      <c r="F17" s="49"/>
      <c r="G17" s="52"/>
      <c r="H17" s="68"/>
      <c r="I17" s="68"/>
      <c r="J17" s="68"/>
      <c r="K17" s="68"/>
      <c r="L17" s="273"/>
      <c r="M17" s="9"/>
      <c r="O17" s="342"/>
      <c r="P17" s="342"/>
    </row>
    <row r="18" spans="1:19" ht="106.2" customHeight="1" x14ac:dyDescent="0.3">
      <c r="B18" s="348" t="s">
        <v>672</v>
      </c>
      <c r="C18" s="628"/>
      <c r="D18" s="628"/>
      <c r="E18" s="628"/>
      <c r="F18" s="628"/>
      <c r="G18" s="52"/>
      <c r="H18" s="628" t="s">
        <v>673</v>
      </c>
      <c r="I18" s="628"/>
      <c r="J18" s="628"/>
      <c r="K18" s="628"/>
      <c r="L18" s="350"/>
      <c r="M18" s="9"/>
      <c r="O18" s="342"/>
      <c r="P18" s="342"/>
    </row>
    <row r="19" spans="1:19" x14ac:dyDescent="0.3">
      <c r="B19" s="57"/>
      <c r="C19" s="54"/>
      <c r="D19" s="54"/>
      <c r="E19" s="54"/>
      <c r="F19" s="54"/>
      <c r="G19" s="54"/>
      <c r="H19" s="54"/>
      <c r="I19" s="54"/>
      <c r="J19" s="54"/>
      <c r="K19" s="54"/>
      <c r="L19" s="55"/>
      <c r="M19" s="9"/>
      <c r="O19" s="342"/>
      <c r="P19" s="342"/>
    </row>
    <row r="20" spans="1:19" s="6" customFormat="1" x14ac:dyDescent="0.3">
      <c r="A20" s="4"/>
      <c r="B20" s="13"/>
      <c r="C20" s="13"/>
      <c r="D20" s="3"/>
      <c r="E20" s="3"/>
      <c r="F20" s="3"/>
      <c r="G20" s="3"/>
      <c r="H20" s="3"/>
      <c r="I20" s="3"/>
      <c r="J20" s="3"/>
      <c r="K20" s="3"/>
      <c r="L20" s="3"/>
      <c r="O20" s="22"/>
      <c r="P20" s="22"/>
      <c r="Q20" s="9"/>
      <c r="R20" s="9"/>
      <c r="S20" s="9"/>
    </row>
    <row r="21" spans="1:19" s="2" customFormat="1" x14ac:dyDescent="0.3">
      <c r="A21" s="4"/>
      <c r="B21" s="351" t="s">
        <v>235</v>
      </c>
      <c r="C21" s="352"/>
      <c r="D21" s="352"/>
      <c r="E21" s="352"/>
      <c r="F21" s="352"/>
      <c r="G21" s="352"/>
      <c r="H21" s="352"/>
      <c r="I21" s="352"/>
      <c r="J21" s="352"/>
      <c r="K21" s="352"/>
      <c r="L21" s="353"/>
      <c r="M21" s="20"/>
      <c r="N21" s="20"/>
      <c r="O21" s="8"/>
      <c r="P21" s="8"/>
      <c r="Q21" s="31"/>
      <c r="R21" s="31"/>
      <c r="S21" s="31"/>
    </row>
    <row r="22" spans="1:19" x14ac:dyDescent="0.3">
      <c r="B22" s="15"/>
      <c r="C22" s="26"/>
      <c r="D22" s="27"/>
      <c r="E22" s="27"/>
      <c r="F22" s="27"/>
      <c r="G22" s="27"/>
      <c r="H22" s="27"/>
      <c r="I22" s="27"/>
      <c r="J22" s="27"/>
      <c r="K22" s="27"/>
      <c r="L22" s="16"/>
      <c r="M22" s="9"/>
    </row>
    <row r="23" spans="1:19" x14ac:dyDescent="0.3">
      <c r="B23" s="425" t="s">
        <v>86</v>
      </c>
      <c r="C23" s="426"/>
      <c r="D23" s="426"/>
      <c r="E23" s="426"/>
      <c r="F23" s="426"/>
      <c r="G23" s="343" t="s">
        <v>73</v>
      </c>
      <c r="H23" s="427" t="s">
        <v>161</v>
      </c>
      <c r="I23" s="427"/>
      <c r="J23" s="427"/>
      <c r="K23" s="427"/>
      <c r="L23" s="428"/>
      <c r="M23" s="9"/>
      <c r="O23" s="17"/>
    </row>
    <row r="24" spans="1:19" x14ac:dyDescent="0.3">
      <c r="B24" s="425"/>
      <c r="C24" s="426"/>
      <c r="D24" s="426"/>
      <c r="E24" s="426"/>
      <c r="F24" s="426"/>
      <c r="G24" s="344"/>
      <c r="H24" s="427"/>
      <c r="I24" s="427"/>
      <c r="J24" s="427"/>
      <c r="K24" s="427"/>
      <c r="L24" s="428"/>
      <c r="M24" s="9"/>
      <c r="O24" s="17"/>
    </row>
    <row r="25" spans="1:19" x14ac:dyDescent="0.3">
      <c r="B25" s="57"/>
      <c r="C25" s="54"/>
      <c r="D25" s="54"/>
      <c r="E25" s="54"/>
      <c r="F25" s="54"/>
      <c r="G25" s="54"/>
      <c r="H25" s="54"/>
      <c r="I25" s="54"/>
      <c r="J25" s="54"/>
      <c r="K25" s="54"/>
      <c r="L25" s="55"/>
      <c r="M25" s="9"/>
    </row>
    <row r="26" spans="1:19" s="6" customFormat="1" x14ac:dyDescent="0.3">
      <c r="A26" s="4"/>
      <c r="B26" s="13"/>
      <c r="C26" s="13"/>
      <c r="D26" s="3"/>
      <c r="E26" s="3"/>
      <c r="F26" s="3"/>
      <c r="G26" s="3"/>
      <c r="H26" s="3"/>
      <c r="I26" s="3"/>
      <c r="J26" s="3"/>
      <c r="K26" s="3"/>
      <c r="L26" s="3"/>
      <c r="O26" s="22"/>
      <c r="P26" s="22"/>
      <c r="Q26" s="9"/>
      <c r="R26" s="9"/>
      <c r="S26" s="9"/>
    </row>
    <row r="27" spans="1:19" s="2" customFormat="1" x14ac:dyDescent="0.3">
      <c r="A27" s="4"/>
      <c r="B27" s="351" t="str">
        <f>IF(Intro!$G$23="English",O27,P27)</f>
        <v>DEFINITION OF "THE GOODS"</v>
      </c>
      <c r="C27" s="352" t="str">
        <f>UPPER(IF(Intro!$G$23="English",P27,Q27))</f>
        <v>LA DÉFINITION "DES MARCHANDISES"</v>
      </c>
      <c r="D27" s="352" t="str">
        <f>UPPER(IF(Intro!$G$23="English",Q27,R27))</f>
        <v/>
      </c>
      <c r="E27" s="352" t="str">
        <f>UPPER(IF(Intro!$G$23="English",R27,S27))</f>
        <v/>
      </c>
      <c r="F27" s="352" t="str">
        <f>UPPER(IF(Intro!$G$23="English",S27,T27))</f>
        <v/>
      </c>
      <c r="G27" s="352"/>
      <c r="H27" s="352" t="str">
        <f>UPPER(IF(Intro!$G$23="English",T27,U27))</f>
        <v/>
      </c>
      <c r="I27" s="352" t="str">
        <f>UPPER(IF(Intro!$G$23="English",U27,V27))</f>
        <v/>
      </c>
      <c r="J27" s="352" t="str">
        <f>UPPER(IF(Intro!$G$23="English",V27,W27))</f>
        <v/>
      </c>
      <c r="K27" s="352" t="str">
        <f>UPPER(IF(Intro!$G$23="English",W27,X27))</f>
        <v/>
      </c>
      <c r="L27" s="353" t="str">
        <f>UPPER(IF(Intro!$G$23="English",X27,Y27))</f>
        <v/>
      </c>
      <c r="M27" s="6"/>
      <c r="N27" s="20"/>
      <c r="O27" s="18" t="s">
        <v>236</v>
      </c>
      <c r="P27" s="18" t="s">
        <v>237</v>
      </c>
      <c r="Q27" s="31"/>
      <c r="R27" s="31"/>
      <c r="S27" s="31"/>
    </row>
    <row r="28" spans="1:19" x14ac:dyDescent="0.3">
      <c r="B28" s="15"/>
      <c r="C28" s="26"/>
      <c r="D28" s="27"/>
      <c r="E28" s="27"/>
      <c r="F28" s="27"/>
      <c r="G28" s="27"/>
      <c r="H28" s="27"/>
      <c r="I28" s="27"/>
      <c r="J28" s="27"/>
      <c r="K28" s="27"/>
      <c r="L28" s="16"/>
      <c r="M28" s="9"/>
    </row>
    <row r="29" spans="1:19" x14ac:dyDescent="0.3">
      <c r="B29" s="348" t="str">
        <f>IF(Intro!$G$23="English",O29,P29)</f>
        <v>References to "the goods" in this questionnaire refer to:</v>
      </c>
      <c r="C29" s="349"/>
      <c r="D29" s="349"/>
      <c r="E29" s="349"/>
      <c r="F29" s="349"/>
      <c r="G29" s="349"/>
      <c r="H29" s="349"/>
      <c r="I29" s="349"/>
      <c r="J29" s="349"/>
      <c r="K29" s="349"/>
      <c r="L29" s="350"/>
      <c r="M29" s="9"/>
      <c r="O29" s="9" t="s">
        <v>125</v>
      </c>
      <c r="P29" s="9" t="s">
        <v>126</v>
      </c>
    </row>
    <row r="30" spans="1:19" x14ac:dyDescent="0.3">
      <c r="B30" s="48"/>
      <c r="C30" s="49"/>
      <c r="D30" s="49"/>
      <c r="E30" s="49"/>
      <c r="F30" s="49"/>
      <c r="G30" s="49"/>
      <c r="H30" s="49"/>
      <c r="I30" s="49"/>
      <c r="J30" s="49"/>
      <c r="K30" s="49"/>
      <c r="L30" s="50"/>
      <c r="M30" s="9"/>
    </row>
    <row r="31" spans="1:19" ht="35.25" customHeight="1" x14ac:dyDescent="0.3">
      <c r="B31" s="59"/>
      <c r="C31" s="354" t="str">
        <f>IF(Intro!$G$23="English",Variables!B16,Variables!C16)</f>
        <v>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v>
      </c>
      <c r="D31" s="355"/>
      <c r="E31" s="355"/>
      <c r="F31" s="355"/>
      <c r="G31" s="355"/>
      <c r="H31" s="355"/>
      <c r="I31" s="355"/>
      <c r="J31" s="355"/>
      <c r="K31" s="356"/>
      <c r="L31" s="53"/>
      <c r="M31" s="9"/>
    </row>
    <row r="32" spans="1:19" ht="35.25" customHeight="1" x14ac:dyDescent="0.3">
      <c r="B32" s="59"/>
      <c r="C32" s="357"/>
      <c r="D32" s="358"/>
      <c r="E32" s="358"/>
      <c r="F32" s="358"/>
      <c r="G32" s="358"/>
      <c r="H32" s="358"/>
      <c r="I32" s="358"/>
      <c r="J32" s="358"/>
      <c r="K32" s="359"/>
      <c r="L32" s="53"/>
      <c r="M32" s="9"/>
    </row>
    <row r="33" spans="1:19" ht="35.25" customHeight="1" x14ac:dyDescent="0.3">
      <c r="B33" s="59"/>
      <c r="C33" s="357"/>
      <c r="D33" s="358"/>
      <c r="E33" s="358"/>
      <c r="F33" s="358"/>
      <c r="G33" s="358"/>
      <c r="H33" s="358"/>
      <c r="I33" s="358"/>
      <c r="J33" s="358"/>
      <c r="K33" s="359"/>
      <c r="L33" s="53"/>
      <c r="M33" s="9"/>
    </row>
    <row r="34" spans="1:19" ht="35.25" customHeight="1" x14ac:dyDescent="0.3">
      <c r="B34" s="59"/>
      <c r="C34" s="360"/>
      <c r="D34" s="361"/>
      <c r="E34" s="361"/>
      <c r="F34" s="361"/>
      <c r="G34" s="361"/>
      <c r="H34" s="361"/>
      <c r="I34" s="361"/>
      <c r="J34" s="361"/>
      <c r="K34" s="362"/>
      <c r="L34" s="53"/>
      <c r="M34" s="9"/>
    </row>
    <row r="35" spans="1:19" x14ac:dyDescent="0.3">
      <c r="B35" s="48"/>
      <c r="C35" s="49"/>
      <c r="D35" s="49"/>
      <c r="E35" s="49"/>
      <c r="F35" s="49"/>
      <c r="G35" s="49"/>
      <c r="H35" s="49"/>
      <c r="I35" s="49"/>
      <c r="J35" s="49"/>
      <c r="K35" s="49"/>
      <c r="L35" s="50"/>
      <c r="M35" s="9"/>
    </row>
    <row r="36" spans="1:19" x14ac:dyDescent="0.3">
      <c r="B36" s="348" t="str">
        <f>IF(Intro!$G$23="English",O36,P36)</f>
        <v>For additionnal information, including Harmonized Commodity Descriptions, please see link below:</v>
      </c>
      <c r="C36" s="349"/>
      <c r="D36" s="349"/>
      <c r="E36" s="349"/>
      <c r="F36" s="349"/>
      <c r="G36" s="349"/>
      <c r="H36" s="349"/>
      <c r="I36" s="349"/>
      <c r="J36" s="349"/>
      <c r="K36" s="349"/>
      <c r="L36" s="350"/>
      <c r="M36" s="9"/>
      <c r="O36" s="9" t="s">
        <v>538</v>
      </c>
      <c r="P36" s="9" t="s">
        <v>539</v>
      </c>
    </row>
    <row r="37" spans="1:19" x14ac:dyDescent="0.3">
      <c r="B37" s="48"/>
      <c r="C37" s="49"/>
      <c r="D37" s="49"/>
      <c r="E37" s="49"/>
      <c r="F37" s="49"/>
      <c r="G37" s="49"/>
      <c r="H37" s="49"/>
      <c r="I37" s="49"/>
      <c r="J37" s="49"/>
      <c r="K37" s="49"/>
      <c r="L37" s="50"/>
      <c r="M37" s="9"/>
    </row>
    <row r="38" spans="1:19" ht="15" customHeight="1" x14ac:dyDescent="0.3">
      <c r="B38" s="48"/>
      <c r="C38" s="438" t="str">
        <f>IF(Intro!$G$23="English",HYPERLINK(Variables!B17),HYPERLINK(Variables!C17))</f>
        <v>https://www.cbsa-asfc.gc.ca/sima-lmsi/mif-mev/mif-mev-stats-eng.html#wg</v>
      </c>
      <c r="D38" s="438"/>
      <c r="E38" s="438"/>
      <c r="F38" s="438"/>
      <c r="G38" s="438"/>
      <c r="H38" s="438"/>
      <c r="I38" s="438"/>
      <c r="J38" s="438"/>
      <c r="K38" s="438"/>
      <c r="L38" s="50"/>
      <c r="M38" s="9"/>
    </row>
    <row r="39" spans="1:19" x14ac:dyDescent="0.3">
      <c r="B39" s="48"/>
      <c r="C39" s="49"/>
      <c r="D39" s="49"/>
      <c r="E39" s="49"/>
      <c r="F39" s="49"/>
      <c r="G39" s="49"/>
      <c r="H39" s="49"/>
      <c r="I39" s="49"/>
      <c r="J39" s="49"/>
      <c r="K39" s="49"/>
      <c r="L39" s="50"/>
      <c r="M39" s="9"/>
    </row>
    <row r="40" spans="1:19" ht="21.75" customHeight="1" x14ac:dyDescent="0.3">
      <c r="B40" s="348" t="str">
        <f>IF(Intro!$G$23="English",O40,P40)</f>
        <v>The goods are commonly classified in the Customs Tariff under the following Harmonized Commodity Description and Coding System (HS) numbers:</v>
      </c>
      <c r="C40" s="349"/>
      <c r="D40" s="349"/>
      <c r="E40" s="349"/>
      <c r="F40" s="349"/>
      <c r="G40" s="349"/>
      <c r="H40" s="349"/>
      <c r="I40" s="349"/>
      <c r="J40" s="349"/>
      <c r="K40" s="349"/>
      <c r="L40" s="50"/>
      <c r="M40" s="9"/>
      <c r="O40" s="9" t="s">
        <v>415</v>
      </c>
      <c r="P40" s="9" t="s">
        <v>272</v>
      </c>
    </row>
    <row r="41" spans="1:19" ht="14.25" customHeight="1" x14ac:dyDescent="0.3">
      <c r="B41" s="48"/>
      <c r="C41" s="429" t="str">
        <f>Variables!B20</f>
        <v>1109.00.10.00       1109.00.20.00</v>
      </c>
      <c r="D41" s="430"/>
      <c r="E41" s="430"/>
      <c r="F41" s="430"/>
      <c r="G41" s="430"/>
      <c r="H41" s="430"/>
      <c r="I41" s="430"/>
      <c r="J41" s="430"/>
      <c r="K41" s="431"/>
      <c r="L41" s="50"/>
      <c r="M41" s="9"/>
    </row>
    <row r="42" spans="1:19" x14ac:dyDescent="0.3">
      <c r="B42" s="48"/>
      <c r="C42" s="432"/>
      <c r="D42" s="433"/>
      <c r="E42" s="433"/>
      <c r="F42" s="433"/>
      <c r="G42" s="433"/>
      <c r="H42" s="433"/>
      <c r="I42" s="433"/>
      <c r="J42" s="433"/>
      <c r="K42" s="434"/>
      <c r="L42" s="50"/>
      <c r="M42" s="9"/>
    </row>
    <row r="43" spans="1:19" x14ac:dyDescent="0.3">
      <c r="B43" s="48"/>
      <c r="C43" s="435"/>
      <c r="D43" s="436"/>
      <c r="E43" s="436"/>
      <c r="F43" s="436"/>
      <c r="G43" s="436"/>
      <c r="H43" s="436"/>
      <c r="I43" s="436"/>
      <c r="J43" s="436"/>
      <c r="K43" s="437"/>
      <c r="L43" s="50"/>
      <c r="M43" s="9"/>
    </row>
    <row r="44" spans="1:19" x14ac:dyDescent="0.3">
      <c r="B44" s="57"/>
      <c r="C44" s="54"/>
      <c r="D44" s="54"/>
      <c r="E44" s="54"/>
      <c r="F44" s="54"/>
      <c r="G44" s="54"/>
      <c r="H44" s="54"/>
      <c r="I44" s="54"/>
      <c r="J44" s="54"/>
      <c r="K44" s="54"/>
      <c r="L44" s="55"/>
      <c r="M44" s="9"/>
    </row>
    <row r="45" spans="1:19" s="6" customFormat="1" x14ac:dyDescent="0.3">
      <c r="A45" s="4"/>
      <c r="B45" s="13"/>
      <c r="C45" s="13"/>
      <c r="D45" s="3"/>
      <c r="E45" s="3"/>
      <c r="F45" s="3"/>
      <c r="G45" s="3"/>
      <c r="H45" s="3"/>
      <c r="I45" s="3"/>
      <c r="J45" s="3"/>
      <c r="K45" s="3"/>
      <c r="L45" s="3"/>
      <c r="Q45" s="9"/>
      <c r="R45" s="9"/>
      <c r="S45" s="9"/>
    </row>
    <row r="46" spans="1:19" s="2" customFormat="1" x14ac:dyDescent="0.3">
      <c r="A46" s="4"/>
      <c r="B46" s="326" t="str">
        <f>IF(Intro!$G$23="English",O46,P46)</f>
        <v>DO YOU NEED TO COMPLETE THIS QUESTIONNAIRE?</v>
      </c>
      <c r="C46" s="327"/>
      <c r="D46" s="327"/>
      <c r="E46" s="327"/>
      <c r="F46" s="327"/>
      <c r="G46" s="327"/>
      <c r="H46" s="327"/>
      <c r="I46" s="327"/>
      <c r="J46" s="327"/>
      <c r="K46" s="327"/>
      <c r="L46" s="328"/>
      <c r="M46" s="20"/>
      <c r="N46" s="20"/>
      <c r="O46" s="8" t="s">
        <v>238</v>
      </c>
      <c r="P46" s="8" t="s">
        <v>332</v>
      </c>
      <c r="Q46" s="31"/>
      <c r="R46" s="31"/>
      <c r="S46" s="31"/>
    </row>
    <row r="47" spans="1:19" x14ac:dyDescent="0.3">
      <c r="B47" s="15"/>
      <c r="C47" s="26"/>
      <c r="D47" s="27"/>
      <c r="E47" s="27"/>
      <c r="F47" s="27"/>
      <c r="G47" s="27"/>
      <c r="H47" s="27"/>
      <c r="I47" s="27"/>
      <c r="J47" s="27"/>
      <c r="K47" s="27"/>
      <c r="L47" s="16"/>
      <c r="M47" s="9"/>
    </row>
    <row r="48" spans="1:19" x14ac:dyDescent="0.3">
      <c r="B48" s="345" t="str">
        <f>IF(Intro!$G$23="English",O48,P48)</f>
        <v>Has your firm imported the goods as the importer of record from any country since January 1, 2023?</v>
      </c>
      <c r="C48" s="346"/>
      <c r="D48" s="346"/>
      <c r="E48" s="346"/>
      <c r="F48" s="346"/>
      <c r="G48" s="346"/>
      <c r="H48" s="346"/>
      <c r="I48" s="346"/>
      <c r="J48" s="346"/>
      <c r="K48" s="346"/>
      <c r="L48" s="347"/>
      <c r="M48" s="9"/>
      <c r="O48" s="17" t="str">
        <f>"Has your firm imported the goods as the importer of record from any country since January 1, "&amp;Variables!B6&amp;"?"</f>
        <v>Has your firm imported the goods as the importer of record from any country since January 1, 2023?</v>
      </c>
      <c r="P48"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49" spans="1:19" x14ac:dyDescent="0.3">
      <c r="B49" s="59"/>
      <c r="C49" s="30"/>
      <c r="D49" s="9"/>
      <c r="E49" s="9"/>
      <c r="F49" s="9"/>
      <c r="G49" s="88"/>
      <c r="H49" s="88"/>
      <c r="I49" s="88"/>
      <c r="J49" s="88"/>
      <c r="K49" s="88"/>
      <c r="L49" s="89"/>
      <c r="M49" s="9"/>
      <c r="O49" s="9" t="s">
        <v>140</v>
      </c>
      <c r="P49" s="9" t="s">
        <v>340</v>
      </c>
    </row>
    <row r="50" spans="1:19" x14ac:dyDescent="0.3">
      <c r="B50" s="365" t="str">
        <f>IF(Intro!$G$23="English",O49,P49)</f>
        <v>Select Yes or No</v>
      </c>
      <c r="C50" s="366"/>
      <c r="D50" s="363"/>
      <c r="E50" s="367" t="str">
        <f>IF(D50="Yes",O50,IF(D50="Oui",P50,IF(D50="No",O51,IF(D50="Non",P51,""))))</f>
        <v/>
      </c>
      <c r="F50" s="368"/>
      <c r="G50" s="368"/>
      <c r="H50" s="368"/>
      <c r="I50" s="368"/>
      <c r="J50" s="368"/>
      <c r="K50" s="369"/>
      <c r="L50" s="89"/>
      <c r="M50" s="9"/>
      <c r="O50" s="9" t="str">
        <f>"Complete all tabs in this questionnaire and submit it by "&amp;Variables!B11&amp;"."</f>
        <v>Complete all tabs in this questionnaire and submit it by August 21, 2026.</v>
      </c>
      <c r="P50" s="9" t="str">
        <f>"Remplissez tous les onglets de ce questionnaire et soumettez-le avant le "&amp;Variables!C11&amp;"."</f>
        <v>Remplissez tous les onglets de ce questionnaire et soumettez-le avant le 21 août 2026.</v>
      </c>
    </row>
    <row r="51" spans="1:19" x14ac:dyDescent="0.3">
      <c r="B51" s="365"/>
      <c r="C51" s="366"/>
      <c r="D51" s="364"/>
      <c r="E51" s="370"/>
      <c r="F51" s="371"/>
      <c r="G51" s="371"/>
      <c r="H51" s="371"/>
      <c r="I51" s="371"/>
      <c r="J51" s="371"/>
      <c r="K51" s="372"/>
      <c r="L51" s="89"/>
      <c r="M51" s="9"/>
      <c r="O51" s="9" t="str">
        <f>"Provide explanation below. Complete this tab only and submit it by "&amp;Variables!B11&amp;"."</f>
        <v>Provide explanation below. Complete this tab only and submit it by August 21, 2026.</v>
      </c>
      <c r="P51" s="9" t="str">
        <f>"Expliquez ci-dessous. Remplissez cet onglet uniquement et soumettez-le avant le "&amp;Variables!C11&amp;"."</f>
        <v>Expliquez ci-dessous. Remplissez cet onglet uniquement et soumettez-le avant le 21 août 2026.</v>
      </c>
    </row>
    <row r="52" spans="1:19" x14ac:dyDescent="0.3">
      <c r="B52" s="15"/>
      <c r="C52" s="26"/>
      <c r="D52" s="27"/>
      <c r="E52" s="27"/>
      <c r="F52" s="27"/>
      <c r="G52" s="27"/>
      <c r="H52" s="27"/>
      <c r="I52" s="27"/>
      <c r="J52" s="27"/>
      <c r="K52" s="27"/>
      <c r="L52" s="16"/>
      <c r="M52" s="9"/>
    </row>
    <row r="53" spans="1:19" ht="14.1" customHeight="1" x14ac:dyDescent="0.3">
      <c r="B53" s="345" t="str">
        <f>IF(Intro!$G$23="English",O53,P53)</f>
        <v>If no, explain why import data indicates that you imported using the HS numbers listed above during this period.</v>
      </c>
      <c r="C53" s="346"/>
      <c r="D53" s="346"/>
      <c r="E53" s="346"/>
      <c r="F53" s="346"/>
      <c r="G53" s="346"/>
      <c r="H53" s="346"/>
      <c r="I53" s="346"/>
      <c r="J53" s="346"/>
      <c r="K53" s="346"/>
      <c r="L53" s="347"/>
      <c r="M53" s="9"/>
      <c r="O53" s="9" t="s">
        <v>546</v>
      </c>
      <c r="P53" s="9" t="s">
        <v>547</v>
      </c>
    </row>
    <row r="54" spans="1:19" x14ac:dyDescent="0.3">
      <c r="B54" s="15"/>
      <c r="C54" s="26"/>
      <c r="D54" s="27"/>
      <c r="E54" s="27"/>
      <c r="F54" s="27"/>
      <c r="G54" s="27"/>
      <c r="H54" s="27"/>
      <c r="I54" s="27"/>
      <c r="J54" s="27"/>
      <c r="K54" s="27"/>
      <c r="L54" s="16"/>
      <c r="M54" s="9"/>
    </row>
    <row r="55" spans="1:19" x14ac:dyDescent="0.3">
      <c r="B55" s="373"/>
      <c r="C55" s="374"/>
      <c r="D55" s="374"/>
      <c r="E55" s="374"/>
      <c r="F55" s="374"/>
      <c r="G55" s="374"/>
      <c r="H55" s="374"/>
      <c r="I55" s="374"/>
      <c r="J55" s="374"/>
      <c r="K55" s="374"/>
      <c r="L55" s="375"/>
      <c r="M55" s="9"/>
    </row>
    <row r="56" spans="1:19" x14ac:dyDescent="0.3">
      <c r="B56" s="373"/>
      <c r="C56" s="374"/>
      <c r="D56" s="374"/>
      <c r="E56" s="374"/>
      <c r="F56" s="374"/>
      <c r="G56" s="374"/>
      <c r="H56" s="374"/>
      <c r="I56" s="374"/>
      <c r="J56" s="374"/>
      <c r="K56" s="374"/>
      <c r="L56" s="375"/>
      <c r="M56" s="9"/>
    </row>
    <row r="57" spans="1:19" x14ac:dyDescent="0.3">
      <c r="B57" s="373"/>
      <c r="C57" s="374"/>
      <c r="D57" s="374"/>
      <c r="E57" s="374"/>
      <c r="F57" s="374"/>
      <c r="G57" s="374"/>
      <c r="H57" s="374"/>
      <c r="I57" s="374"/>
      <c r="J57" s="374"/>
      <c r="K57" s="374"/>
      <c r="L57" s="375"/>
      <c r="M57" s="9"/>
    </row>
    <row r="58" spans="1:19" x14ac:dyDescent="0.3">
      <c r="B58" s="373"/>
      <c r="C58" s="374"/>
      <c r="D58" s="374"/>
      <c r="E58" s="374"/>
      <c r="F58" s="374"/>
      <c r="G58" s="374"/>
      <c r="H58" s="374"/>
      <c r="I58" s="374"/>
      <c r="J58" s="374"/>
      <c r="K58" s="374"/>
      <c r="L58" s="375"/>
      <c r="M58" s="9"/>
    </row>
    <row r="59" spans="1:19" x14ac:dyDescent="0.3">
      <c r="B59" s="373"/>
      <c r="C59" s="374"/>
      <c r="D59" s="374"/>
      <c r="E59" s="374"/>
      <c r="F59" s="374"/>
      <c r="G59" s="374"/>
      <c r="H59" s="374"/>
      <c r="I59" s="374"/>
      <c r="J59" s="374"/>
      <c r="K59" s="374"/>
      <c r="L59" s="375"/>
      <c r="M59" s="9"/>
    </row>
    <row r="60" spans="1:19" x14ac:dyDescent="0.3">
      <c r="B60" s="373"/>
      <c r="C60" s="374"/>
      <c r="D60" s="374"/>
      <c r="E60" s="374"/>
      <c r="F60" s="374"/>
      <c r="G60" s="374"/>
      <c r="H60" s="374"/>
      <c r="I60" s="374"/>
      <c r="J60" s="374"/>
      <c r="K60" s="374"/>
      <c r="L60" s="375"/>
      <c r="M60" s="9"/>
    </row>
    <row r="61" spans="1:19" x14ac:dyDescent="0.3">
      <c r="B61" s="373"/>
      <c r="C61" s="374"/>
      <c r="D61" s="374"/>
      <c r="E61" s="374"/>
      <c r="F61" s="374"/>
      <c r="G61" s="374"/>
      <c r="H61" s="374"/>
      <c r="I61" s="374"/>
      <c r="J61" s="374"/>
      <c r="K61" s="374"/>
      <c r="L61" s="375"/>
      <c r="M61" s="9"/>
    </row>
    <row r="62" spans="1:19" x14ac:dyDescent="0.3">
      <c r="B62" s="373"/>
      <c r="C62" s="374"/>
      <c r="D62" s="374"/>
      <c r="E62" s="374"/>
      <c r="F62" s="374"/>
      <c r="G62" s="374"/>
      <c r="H62" s="374"/>
      <c r="I62" s="374"/>
      <c r="J62" s="374"/>
      <c r="K62" s="374"/>
      <c r="L62" s="375"/>
      <c r="M62" s="9"/>
    </row>
    <row r="63" spans="1:19" x14ac:dyDescent="0.3">
      <c r="B63" s="57"/>
      <c r="C63" s="54"/>
      <c r="D63" s="54"/>
      <c r="E63" s="54"/>
      <c r="F63" s="54"/>
      <c r="G63" s="54"/>
      <c r="H63" s="54"/>
      <c r="I63" s="54"/>
      <c r="J63" s="54"/>
      <c r="K63" s="54"/>
      <c r="L63" s="55"/>
      <c r="M63" s="9"/>
    </row>
    <row r="64" spans="1:19" s="6" customFormat="1" x14ac:dyDescent="0.3">
      <c r="A64" s="4"/>
      <c r="B64" s="13"/>
      <c r="C64" s="13"/>
      <c r="D64" s="3"/>
      <c r="E64" s="3"/>
      <c r="F64" s="3"/>
      <c r="G64" s="3"/>
      <c r="H64" s="3"/>
      <c r="I64" s="3"/>
      <c r="J64" s="3"/>
      <c r="K64" s="3"/>
      <c r="L64" s="3"/>
      <c r="O64" s="22"/>
      <c r="P64" s="22"/>
      <c r="Q64" s="9"/>
      <c r="R64" s="9"/>
      <c r="S64" s="9"/>
    </row>
    <row r="65" spans="1:19" s="2" customFormat="1" x14ac:dyDescent="0.3">
      <c r="A65" s="4"/>
      <c r="B65" s="351" t="str">
        <f>UPPER(IF(Intro!$G$23="English",O65,P65))</f>
        <v>QUESTIONNAIRE DUE DATE</v>
      </c>
      <c r="C65" s="352" t="str">
        <f>UPPER(IF(Intro!$G$23="English",P65,Q65))</f>
        <v>DATE D'ÉCHÉANCE DU QUESTIONNAIRE</v>
      </c>
      <c r="D65" s="352" t="str">
        <f>UPPER(IF(Intro!$G$23="English",Q65,R65))</f>
        <v/>
      </c>
      <c r="E65" s="352" t="str">
        <f>UPPER(IF(Intro!$G$23="English",R65,S65))</f>
        <v/>
      </c>
      <c r="F65" s="352" t="str">
        <f>UPPER(IF(Intro!$G$23="English",S65,T65))</f>
        <v/>
      </c>
      <c r="G65" s="352"/>
      <c r="H65" s="352" t="str">
        <f>UPPER(IF(Intro!$G$23="English",T65,U65))</f>
        <v/>
      </c>
      <c r="I65" s="352" t="str">
        <f>UPPER(IF(Intro!$G$23="English",U65,V65))</f>
        <v/>
      </c>
      <c r="J65" s="352" t="str">
        <f>UPPER(IF(Intro!$G$23="English",V65,W65))</f>
        <v/>
      </c>
      <c r="K65" s="352" t="str">
        <f>UPPER(IF(Intro!$G$23="English",W65,X65))</f>
        <v/>
      </c>
      <c r="L65" s="353" t="str">
        <f>UPPER(IF(Intro!$G$23="English",X65,Y65))</f>
        <v/>
      </c>
      <c r="M65" s="6"/>
      <c r="N65" s="20"/>
      <c r="O65" s="8" t="s">
        <v>38</v>
      </c>
      <c r="P65" s="8" t="s">
        <v>39</v>
      </c>
      <c r="Q65" s="31"/>
      <c r="R65" s="31"/>
      <c r="S65" s="31"/>
    </row>
    <row r="66" spans="1:19" x14ac:dyDescent="0.3">
      <c r="B66" s="15"/>
      <c r="C66" s="26"/>
      <c r="D66" s="27"/>
      <c r="E66" s="27"/>
      <c r="F66" s="27"/>
      <c r="G66" s="27"/>
      <c r="H66" s="27"/>
      <c r="I66" s="27"/>
      <c r="J66" s="27"/>
      <c r="K66" s="27"/>
      <c r="L66" s="16"/>
      <c r="M66" s="9"/>
    </row>
    <row r="67" spans="1:19" x14ac:dyDescent="0.3">
      <c r="B67" s="59"/>
      <c r="C67" s="9"/>
      <c r="D67" s="376" t="str">
        <f>IF(Intro!$G$23="English",O67,P67)</f>
        <v>August 21, 2026</v>
      </c>
      <c r="E67" s="377"/>
      <c r="F67" s="377"/>
      <c r="G67" s="377"/>
      <c r="H67" s="377"/>
      <c r="I67" s="377"/>
      <c r="J67" s="378"/>
      <c r="K67" s="9"/>
      <c r="L67" s="70"/>
      <c r="M67" s="9"/>
      <c r="O67" s="29" t="str">
        <f>Variables!B11</f>
        <v>August 21, 2026</v>
      </c>
      <c r="P67" s="29" t="str">
        <f>Variables!C11</f>
        <v>21 août 2026</v>
      </c>
    </row>
    <row r="68" spans="1:19" x14ac:dyDescent="0.3">
      <c r="B68" s="59"/>
      <c r="C68" s="9"/>
      <c r="D68" s="379"/>
      <c r="E68" s="380"/>
      <c r="F68" s="380"/>
      <c r="G68" s="380"/>
      <c r="H68" s="380"/>
      <c r="I68" s="380"/>
      <c r="J68" s="381"/>
      <c r="K68" s="9"/>
      <c r="L68" s="70"/>
      <c r="M68" s="9"/>
      <c r="O68" s="29"/>
      <c r="P68" s="29"/>
    </row>
    <row r="69" spans="1:19" x14ac:dyDescent="0.3">
      <c r="B69" s="57"/>
      <c r="C69" s="54"/>
      <c r="D69" s="54"/>
      <c r="E69" s="54"/>
      <c r="F69" s="54"/>
      <c r="G69" s="54"/>
      <c r="H69" s="54"/>
      <c r="I69" s="54"/>
      <c r="J69" s="54"/>
      <c r="K69" s="54"/>
      <c r="L69" s="55"/>
      <c r="M69" s="9"/>
    </row>
    <row r="70" spans="1:19" s="6" customFormat="1" x14ac:dyDescent="0.3">
      <c r="A70" s="4"/>
      <c r="B70" s="13"/>
      <c r="C70" s="13"/>
      <c r="D70" s="3"/>
      <c r="E70" s="3"/>
      <c r="F70" s="3"/>
      <c r="G70" s="3"/>
      <c r="H70" s="3"/>
      <c r="I70" s="3"/>
      <c r="J70" s="3"/>
      <c r="K70" s="3"/>
      <c r="L70" s="3"/>
      <c r="O70" s="22"/>
      <c r="P70" s="22"/>
      <c r="Q70" s="9"/>
      <c r="R70" s="9"/>
      <c r="S70" s="9"/>
    </row>
    <row r="71" spans="1:19" s="2" customFormat="1" x14ac:dyDescent="0.3">
      <c r="A71" s="4"/>
      <c r="B71" s="351" t="str">
        <f>IF(Intro!$G$23="English",O71,P71)</f>
        <v>FAILURE TO COMPLETE QUESTIONNAIRE</v>
      </c>
      <c r="C71" s="352" t="str">
        <f>UPPER(IF(Intro!$G$23="English",P71,Q71))</f>
        <v>QUESTIONNAIRE NON REMPLI</v>
      </c>
      <c r="D71" s="352" t="str">
        <f>UPPER(IF(Intro!$G$23="English",Q71,R71))</f>
        <v/>
      </c>
      <c r="E71" s="352" t="str">
        <f>UPPER(IF(Intro!$G$23="English",R71,S71))</f>
        <v/>
      </c>
      <c r="F71" s="352" t="str">
        <f>UPPER(IF(Intro!$G$23="English",S71,T71))</f>
        <v/>
      </c>
      <c r="G71" s="352"/>
      <c r="H71" s="352" t="str">
        <f>UPPER(IF(Intro!$G$23="English",T71,U71))</f>
        <v/>
      </c>
      <c r="I71" s="352" t="str">
        <f>UPPER(IF(Intro!$G$23="English",U71,V71))</f>
        <v/>
      </c>
      <c r="J71" s="352" t="str">
        <f>UPPER(IF(Intro!$G$23="English",V71,W71))</f>
        <v/>
      </c>
      <c r="K71" s="352" t="str">
        <f>UPPER(IF(Intro!$G$23="English",W71,X71))</f>
        <v/>
      </c>
      <c r="L71" s="353" t="str">
        <f>UPPER(IF(Intro!$G$23="English",X71,Y71))</f>
        <v/>
      </c>
      <c r="M71" s="6"/>
      <c r="N71" s="20"/>
      <c r="O71" s="18" t="s">
        <v>239</v>
      </c>
      <c r="P71" s="18" t="s">
        <v>240</v>
      </c>
      <c r="Q71" s="31"/>
      <c r="R71" s="31"/>
      <c r="S71" s="31"/>
    </row>
    <row r="72" spans="1:19" x14ac:dyDescent="0.3">
      <c r="B72" s="15"/>
      <c r="C72" s="26"/>
      <c r="D72" s="27"/>
      <c r="E72" s="27"/>
      <c r="F72" s="27"/>
      <c r="G72" s="27"/>
      <c r="H72" s="27"/>
      <c r="I72" s="27"/>
      <c r="J72" s="27"/>
      <c r="K72" s="27"/>
      <c r="L72" s="16"/>
      <c r="M72" s="9"/>
    </row>
    <row r="73" spans="1:19" x14ac:dyDescent="0.3">
      <c r="B73" s="348" t="str">
        <f>IF(Intro!$G$23="English",O73,P73)</f>
        <v>Failure to complete the questionnaire by the due date may result in the Tribunal issuing a production order, pursuant to section 17 of the Canadian International Trade Tribunal Act, to compel the production of a questionnaire response.</v>
      </c>
      <c r="C73" s="349"/>
      <c r="D73" s="349"/>
      <c r="E73" s="349"/>
      <c r="F73" s="349"/>
      <c r="G73" s="349"/>
      <c r="H73" s="349"/>
      <c r="I73" s="349"/>
      <c r="J73" s="349"/>
      <c r="K73" s="349"/>
      <c r="L73" s="350"/>
      <c r="M73" s="9"/>
      <c r="O73" s="9" t="s">
        <v>87</v>
      </c>
      <c r="P73" s="9" t="s">
        <v>192</v>
      </c>
    </row>
    <row r="74" spans="1:19" x14ac:dyDescent="0.3">
      <c r="B74" s="348"/>
      <c r="C74" s="349"/>
      <c r="D74" s="349"/>
      <c r="E74" s="349"/>
      <c r="F74" s="349"/>
      <c r="G74" s="349"/>
      <c r="H74" s="349"/>
      <c r="I74" s="349"/>
      <c r="J74" s="349"/>
      <c r="K74" s="349"/>
      <c r="L74" s="350"/>
      <c r="M74" s="9"/>
    </row>
    <row r="75" spans="1:19" x14ac:dyDescent="0.3">
      <c r="B75" s="57"/>
      <c r="C75" s="54"/>
      <c r="D75" s="54"/>
      <c r="E75" s="54"/>
      <c r="F75" s="54"/>
      <c r="G75" s="54"/>
      <c r="H75" s="54"/>
      <c r="I75" s="54"/>
      <c r="J75" s="54"/>
      <c r="K75" s="54"/>
      <c r="L75" s="55"/>
      <c r="M75" s="9"/>
    </row>
    <row r="76" spans="1:19" s="6" customFormat="1" x14ac:dyDescent="0.3">
      <c r="A76" s="4"/>
      <c r="B76" s="13"/>
      <c r="C76" s="13"/>
      <c r="D76" s="3"/>
      <c r="E76" s="3"/>
      <c r="F76" s="3"/>
      <c r="G76" s="3"/>
      <c r="H76" s="3"/>
      <c r="I76" s="3"/>
      <c r="J76" s="3"/>
      <c r="K76" s="3"/>
      <c r="L76" s="3"/>
      <c r="O76" s="22"/>
      <c r="P76" s="22"/>
      <c r="Q76" s="9"/>
      <c r="R76" s="9"/>
      <c r="S76" s="9"/>
    </row>
    <row r="77" spans="1:19" x14ac:dyDescent="0.3">
      <c r="B77" s="320" t="str">
        <f>IF(Intro!$G$23="English",O77,P77)</f>
        <v>FIRM INFORMATION</v>
      </c>
      <c r="C77" s="321"/>
      <c r="D77" s="321"/>
      <c r="E77" s="321"/>
      <c r="F77" s="321"/>
      <c r="G77" s="321"/>
      <c r="H77" s="321"/>
      <c r="I77" s="321"/>
      <c r="J77" s="321"/>
      <c r="K77" s="321"/>
      <c r="L77" s="322"/>
      <c r="M77" s="9"/>
      <c r="O77" s="9" t="s">
        <v>27</v>
      </c>
      <c r="P77" s="9" t="s">
        <v>28</v>
      </c>
    </row>
    <row r="78" spans="1:19" x14ac:dyDescent="0.3">
      <c r="B78" s="15"/>
      <c r="C78" s="26"/>
      <c r="D78" s="27"/>
      <c r="E78" s="27"/>
      <c r="F78" s="27"/>
      <c r="G78" s="27"/>
      <c r="H78" s="27"/>
      <c r="I78" s="27"/>
      <c r="J78" s="27"/>
      <c r="K78" s="27"/>
      <c r="L78" s="16"/>
      <c r="M78" s="9"/>
    </row>
    <row r="79" spans="1:19" x14ac:dyDescent="0.3">
      <c r="B79" s="299" t="str">
        <f>IF(Intro!$G$23="English",O79,P79)</f>
        <v>Firm Name (In English and French, if applicable)</v>
      </c>
      <c r="C79" s="300"/>
      <c r="D79" s="300"/>
      <c r="E79" s="416"/>
      <c r="F79" s="416"/>
      <c r="G79" s="416"/>
      <c r="H79" s="416"/>
      <c r="I79" s="416"/>
      <c r="J79" s="416"/>
      <c r="K79" s="416"/>
      <c r="L79" s="417"/>
      <c r="M79" s="9"/>
      <c r="O79" s="17" t="s">
        <v>190</v>
      </c>
      <c r="P79" s="9" t="s">
        <v>160</v>
      </c>
    </row>
    <row r="80" spans="1:19" x14ac:dyDescent="0.3">
      <c r="B80" s="299"/>
      <c r="C80" s="300"/>
      <c r="D80" s="300"/>
      <c r="E80" s="418"/>
      <c r="F80" s="418"/>
      <c r="G80" s="418"/>
      <c r="H80" s="418"/>
      <c r="I80" s="418"/>
      <c r="J80" s="418"/>
      <c r="K80" s="418"/>
      <c r="L80" s="419"/>
      <c r="M80" s="9"/>
      <c r="O80" s="17"/>
    </row>
    <row r="81" spans="2:16" x14ac:dyDescent="0.3">
      <c r="B81" s="299" t="str">
        <f>IF(Intro!$G$23="English",O81,P81)</f>
        <v>Firm Address</v>
      </c>
      <c r="C81" s="382"/>
      <c r="D81" s="382"/>
      <c r="E81" s="416"/>
      <c r="F81" s="416"/>
      <c r="G81" s="416"/>
      <c r="H81" s="416"/>
      <c r="I81" s="416"/>
      <c r="J81" s="416"/>
      <c r="K81" s="416"/>
      <c r="L81" s="417"/>
      <c r="M81" s="9"/>
      <c r="O81" s="17" t="s">
        <v>2</v>
      </c>
      <c r="P81" s="9" t="s">
        <v>3</v>
      </c>
    </row>
    <row r="82" spans="2:16" x14ac:dyDescent="0.3">
      <c r="B82" s="420"/>
      <c r="C82" s="421"/>
      <c r="D82" s="421"/>
      <c r="E82" s="418"/>
      <c r="F82" s="418"/>
      <c r="G82" s="418"/>
      <c r="H82" s="418"/>
      <c r="I82" s="418"/>
      <c r="J82" s="418"/>
      <c r="K82" s="418"/>
      <c r="L82" s="419"/>
      <c r="M82" s="9"/>
      <c r="O82" s="17"/>
    </row>
    <row r="83" spans="2:16" x14ac:dyDescent="0.3">
      <c r="B83" s="299" t="str">
        <f>IF(Intro!$G$23="English",O83,P83)</f>
        <v>Website Address</v>
      </c>
      <c r="C83" s="382"/>
      <c r="D83" s="382"/>
      <c r="E83" s="416"/>
      <c r="F83" s="416"/>
      <c r="G83" s="416"/>
      <c r="H83" s="416"/>
      <c r="I83" s="416"/>
      <c r="J83" s="416"/>
      <c r="K83" s="416"/>
      <c r="L83" s="417"/>
      <c r="M83" s="9"/>
      <c r="O83" s="17" t="s">
        <v>32</v>
      </c>
      <c r="P83" s="9" t="s">
        <v>4</v>
      </c>
    </row>
    <row r="84" spans="2:16" x14ac:dyDescent="0.3">
      <c r="B84" s="420"/>
      <c r="C84" s="421"/>
      <c r="D84" s="421"/>
      <c r="E84" s="418"/>
      <c r="F84" s="418"/>
      <c r="G84" s="418"/>
      <c r="H84" s="418"/>
      <c r="I84" s="418"/>
      <c r="J84" s="418"/>
      <c r="K84" s="418"/>
      <c r="L84" s="419"/>
      <c r="M84" s="9"/>
      <c r="O84" s="17"/>
    </row>
    <row r="85" spans="2:16" x14ac:dyDescent="0.3">
      <c r="B85" s="409" t="str">
        <f>IF(Intro!$G$23="English",O85,P85)</f>
        <v>Is your firm registered as a non-resident importer with the Canada Revenue Agency?</v>
      </c>
      <c r="C85" s="410"/>
      <c r="D85" s="411"/>
      <c r="E85" s="363"/>
      <c r="F85" s="27"/>
      <c r="G85" s="27"/>
      <c r="H85" s="27"/>
      <c r="I85" s="27"/>
      <c r="J85" s="27"/>
      <c r="K85" s="27"/>
      <c r="L85" s="16"/>
      <c r="M85" s="9"/>
      <c r="O85" s="17" t="s">
        <v>468</v>
      </c>
      <c r="P85" s="9" t="s">
        <v>469</v>
      </c>
    </row>
    <row r="86" spans="2:16" x14ac:dyDescent="0.3">
      <c r="B86" s="345"/>
      <c r="C86" s="346"/>
      <c r="D86" s="412"/>
      <c r="E86" s="396"/>
      <c r="F86" s="27"/>
      <c r="H86" s="27"/>
      <c r="J86" s="27"/>
      <c r="K86" s="27"/>
      <c r="L86" s="16"/>
      <c r="M86" s="9"/>
      <c r="O86" s="17"/>
    </row>
    <row r="87" spans="2:16" x14ac:dyDescent="0.3">
      <c r="B87" s="413"/>
      <c r="C87" s="414"/>
      <c r="D87" s="415"/>
      <c r="E87" s="364"/>
      <c r="F87" s="27"/>
      <c r="G87" s="27"/>
      <c r="H87" s="27"/>
      <c r="I87" s="27"/>
      <c r="J87" s="27"/>
      <c r="K87" s="27"/>
      <c r="L87" s="16"/>
      <c r="M87" s="9"/>
      <c r="O87" s="17"/>
    </row>
    <row r="88" spans="2:16" x14ac:dyDescent="0.3">
      <c r="B88" s="15"/>
      <c r="C88" s="26"/>
      <c r="D88" s="27"/>
      <c r="E88" s="27"/>
      <c r="F88" s="27"/>
      <c r="G88" s="27"/>
      <c r="H88" s="27"/>
      <c r="I88" s="27"/>
      <c r="J88" s="27"/>
      <c r="K88" s="27"/>
      <c r="L88" s="16"/>
      <c r="M88" s="9"/>
    </row>
    <row r="89" spans="2:16" x14ac:dyDescent="0.3">
      <c r="B89" s="348" t="str">
        <f>IF(Intro!$G$23="English",O89,P89)</f>
        <v xml:space="preserve">If your firm has more than one location, facility or outlet, submit a consolidated response to the questionnaire.
</v>
      </c>
      <c r="C89" s="349"/>
      <c r="D89" s="349"/>
      <c r="E89" s="349"/>
      <c r="F89" s="349"/>
      <c r="G89" s="349"/>
      <c r="H89" s="349"/>
      <c r="I89" s="349"/>
      <c r="J89" s="349"/>
      <c r="K89" s="349"/>
      <c r="L89" s="350"/>
      <c r="M89" s="9"/>
      <c r="O89" s="9" t="s">
        <v>141</v>
      </c>
      <c r="P89" s="9" t="s">
        <v>142</v>
      </c>
    </row>
    <row r="90" spans="2:16" x14ac:dyDescent="0.3">
      <c r="B90" s="443" t="str">
        <f>IF(Intro!$G$23="English",O90,P90)</f>
        <v>Provide the names and addresses of other locations, facilities, and outlets in Canada on behalf of which your company is responding.</v>
      </c>
      <c r="C90" s="444"/>
      <c r="D90" s="444"/>
      <c r="E90" s="449"/>
      <c r="F90" s="449"/>
      <c r="G90" s="449"/>
      <c r="H90" s="449"/>
      <c r="I90" s="449"/>
      <c r="J90" s="449"/>
      <c r="K90" s="449"/>
      <c r="L90" s="450"/>
      <c r="M90" s="9"/>
      <c r="O90" s="17" t="s">
        <v>25</v>
      </c>
      <c r="P90" s="9" t="s">
        <v>50</v>
      </c>
    </row>
    <row r="91" spans="2:16" x14ac:dyDescent="0.3">
      <c r="B91" s="445"/>
      <c r="C91" s="446"/>
      <c r="D91" s="446"/>
      <c r="E91" s="451"/>
      <c r="F91" s="451"/>
      <c r="G91" s="451"/>
      <c r="H91" s="451"/>
      <c r="I91" s="451"/>
      <c r="J91" s="451"/>
      <c r="K91" s="451"/>
      <c r="L91" s="452"/>
      <c r="M91" s="9"/>
      <c r="O91" s="17"/>
    </row>
    <row r="92" spans="2:16" x14ac:dyDescent="0.3">
      <c r="B92" s="445"/>
      <c r="C92" s="446"/>
      <c r="D92" s="446"/>
      <c r="E92" s="451"/>
      <c r="F92" s="451"/>
      <c r="G92" s="451"/>
      <c r="H92" s="451"/>
      <c r="I92" s="451"/>
      <c r="J92" s="451"/>
      <c r="K92" s="451"/>
      <c r="L92" s="452"/>
      <c r="M92" s="9"/>
      <c r="O92" s="17"/>
    </row>
    <row r="93" spans="2:16" x14ac:dyDescent="0.3">
      <c r="B93" s="445"/>
      <c r="C93" s="446"/>
      <c r="D93" s="446"/>
      <c r="E93" s="451"/>
      <c r="F93" s="451"/>
      <c r="G93" s="451"/>
      <c r="H93" s="451"/>
      <c r="I93" s="451"/>
      <c r="J93" s="451"/>
      <c r="K93" s="451"/>
      <c r="L93" s="452"/>
      <c r="M93" s="9"/>
      <c r="O93" s="17"/>
    </row>
    <row r="94" spans="2:16" x14ac:dyDescent="0.3">
      <c r="B94" s="445"/>
      <c r="C94" s="446"/>
      <c r="D94" s="446"/>
      <c r="E94" s="451"/>
      <c r="F94" s="451"/>
      <c r="G94" s="451"/>
      <c r="H94" s="451"/>
      <c r="I94" s="451"/>
      <c r="J94" s="451"/>
      <c r="K94" s="451"/>
      <c r="L94" s="452"/>
      <c r="M94" s="9"/>
      <c r="O94" s="17"/>
    </row>
    <row r="95" spans="2:16" x14ac:dyDescent="0.3">
      <c r="B95" s="445"/>
      <c r="C95" s="446"/>
      <c r="D95" s="446"/>
      <c r="E95" s="451"/>
      <c r="F95" s="451"/>
      <c r="G95" s="451"/>
      <c r="H95" s="451"/>
      <c r="I95" s="451"/>
      <c r="J95" s="451"/>
      <c r="K95" s="451"/>
      <c r="L95" s="452"/>
      <c r="M95" s="9"/>
      <c r="O95" s="17"/>
    </row>
    <row r="96" spans="2:16" x14ac:dyDescent="0.3">
      <c r="B96" s="445"/>
      <c r="C96" s="446"/>
      <c r="D96" s="446"/>
      <c r="E96" s="451"/>
      <c r="F96" s="451"/>
      <c r="G96" s="451"/>
      <c r="H96" s="451"/>
      <c r="I96" s="451"/>
      <c r="J96" s="451"/>
      <c r="K96" s="451"/>
      <c r="L96" s="452"/>
      <c r="M96" s="9"/>
      <c r="O96" s="17"/>
    </row>
    <row r="97" spans="2:16" x14ac:dyDescent="0.3">
      <c r="B97" s="445"/>
      <c r="C97" s="446"/>
      <c r="D97" s="446"/>
      <c r="E97" s="451"/>
      <c r="F97" s="451"/>
      <c r="G97" s="451"/>
      <c r="H97" s="451"/>
      <c r="I97" s="451"/>
      <c r="J97" s="451"/>
      <c r="K97" s="451"/>
      <c r="L97" s="452"/>
      <c r="M97" s="9"/>
      <c r="O97" s="17"/>
    </row>
    <row r="98" spans="2:16" x14ac:dyDescent="0.3">
      <c r="B98" s="445"/>
      <c r="C98" s="446"/>
      <c r="D98" s="446"/>
      <c r="E98" s="451"/>
      <c r="F98" s="451"/>
      <c r="G98" s="451"/>
      <c r="H98" s="451"/>
      <c r="I98" s="451"/>
      <c r="J98" s="451"/>
      <c r="K98" s="451"/>
      <c r="L98" s="452"/>
      <c r="M98" s="9"/>
      <c r="O98" s="17"/>
    </row>
    <row r="99" spans="2:16" x14ac:dyDescent="0.3">
      <c r="B99" s="447"/>
      <c r="C99" s="448"/>
      <c r="D99" s="448"/>
      <c r="E99" s="453"/>
      <c r="F99" s="453"/>
      <c r="G99" s="453"/>
      <c r="H99" s="453"/>
      <c r="I99" s="453"/>
      <c r="J99" s="453"/>
      <c r="K99" s="453"/>
      <c r="L99" s="454"/>
      <c r="M99" s="9"/>
      <c r="O99" s="17"/>
    </row>
    <row r="100" spans="2:16" x14ac:dyDescent="0.3">
      <c r="B100" s="57"/>
      <c r="C100" s="54"/>
      <c r="D100" s="54"/>
      <c r="E100" s="54"/>
      <c r="F100" s="54"/>
      <c r="G100" s="54"/>
      <c r="H100" s="54"/>
      <c r="I100" s="54"/>
      <c r="J100" s="54"/>
      <c r="K100" s="54"/>
      <c r="L100" s="55"/>
      <c r="M100" s="9"/>
    </row>
    <row r="102" spans="2:16" x14ac:dyDescent="0.3">
      <c r="B102" s="385" t="str">
        <f>IF(Intro!$G$23="English",O102,P102)</f>
        <v>CONTACT INFORMATION OF THE PERSON WHO COMPLETED THIS QUESTIONNAIRE</v>
      </c>
      <c r="C102" s="386"/>
      <c r="D102" s="386"/>
      <c r="E102" s="386"/>
      <c r="F102" s="386"/>
      <c r="G102" s="386"/>
      <c r="H102" s="386"/>
      <c r="I102" s="386"/>
      <c r="J102" s="386"/>
      <c r="K102" s="386"/>
      <c r="L102" s="387"/>
      <c r="M102" s="9"/>
      <c r="O102" s="9" t="s">
        <v>428</v>
      </c>
      <c r="P102" s="9" t="s">
        <v>429</v>
      </c>
    </row>
    <row r="103" spans="2:16" x14ac:dyDescent="0.3">
      <c r="B103" s="15"/>
      <c r="C103" s="26"/>
      <c r="D103" s="27"/>
      <c r="E103" s="27"/>
      <c r="F103" s="27"/>
      <c r="G103" s="27"/>
      <c r="H103" s="27"/>
      <c r="I103" s="27"/>
      <c r="J103" s="27"/>
      <c r="K103" s="27"/>
      <c r="L103" s="16"/>
      <c r="M103" s="9"/>
    </row>
    <row r="104" spans="2:16" x14ac:dyDescent="0.3">
      <c r="B104" s="409" t="str">
        <f>IF(Intro!$G$23="English",O104,P104)</f>
        <v>Name</v>
      </c>
      <c r="C104" s="410"/>
      <c r="D104" s="411"/>
      <c r="E104" s="403"/>
      <c r="F104" s="404"/>
      <c r="G104" s="404"/>
      <c r="H104" s="404"/>
      <c r="I104" s="404"/>
      <c r="J104" s="404"/>
      <c r="K104" s="404"/>
      <c r="L104" s="405"/>
      <c r="M104" s="9"/>
      <c r="O104" s="17" t="s">
        <v>430</v>
      </c>
      <c r="P104" s="9" t="s">
        <v>431</v>
      </c>
    </row>
    <row r="105" spans="2:16" x14ac:dyDescent="0.3">
      <c r="B105" s="413"/>
      <c r="C105" s="414"/>
      <c r="D105" s="415"/>
      <c r="E105" s="406"/>
      <c r="F105" s="407"/>
      <c r="G105" s="407"/>
      <c r="H105" s="407"/>
      <c r="I105" s="407"/>
      <c r="J105" s="407"/>
      <c r="K105" s="407"/>
      <c r="L105" s="408"/>
      <c r="M105" s="9"/>
      <c r="O105" s="17"/>
    </row>
    <row r="106" spans="2:16" x14ac:dyDescent="0.3">
      <c r="B106" s="409" t="str">
        <f>IF(Intro!$G$23="English",O106,P106)</f>
        <v>Title</v>
      </c>
      <c r="C106" s="410"/>
      <c r="D106" s="411"/>
      <c r="E106" s="403"/>
      <c r="F106" s="404"/>
      <c r="G106" s="404"/>
      <c r="H106" s="404"/>
      <c r="I106" s="404"/>
      <c r="J106" s="404"/>
      <c r="K106" s="404"/>
      <c r="L106" s="405"/>
      <c r="M106" s="9"/>
      <c r="O106" s="17" t="s">
        <v>432</v>
      </c>
      <c r="P106" s="9" t="s">
        <v>433</v>
      </c>
    </row>
    <row r="107" spans="2:16" x14ac:dyDescent="0.3">
      <c r="B107" s="413"/>
      <c r="C107" s="414"/>
      <c r="D107" s="415"/>
      <c r="E107" s="406"/>
      <c r="F107" s="407"/>
      <c r="G107" s="407"/>
      <c r="H107" s="407"/>
      <c r="I107" s="407"/>
      <c r="J107" s="407"/>
      <c r="K107" s="407"/>
      <c r="L107" s="408"/>
      <c r="M107" s="9"/>
      <c r="O107" s="17"/>
    </row>
    <row r="108" spans="2:16" x14ac:dyDescent="0.3">
      <c r="B108" s="409" t="str">
        <f>IF(Intro!$G$23="English",O108,P108)</f>
        <v>E-mail Address</v>
      </c>
      <c r="C108" s="410"/>
      <c r="D108" s="411"/>
      <c r="E108" s="403"/>
      <c r="F108" s="404"/>
      <c r="G108" s="404"/>
      <c r="H108" s="404"/>
      <c r="I108" s="404"/>
      <c r="J108" s="404"/>
      <c r="K108" s="404"/>
      <c r="L108" s="405"/>
      <c r="M108" s="9"/>
      <c r="O108" s="17" t="s">
        <v>9</v>
      </c>
      <c r="P108" s="9" t="s">
        <v>434</v>
      </c>
    </row>
    <row r="109" spans="2:16" x14ac:dyDescent="0.3">
      <c r="B109" s="413"/>
      <c r="C109" s="414"/>
      <c r="D109" s="415"/>
      <c r="E109" s="406"/>
      <c r="F109" s="407"/>
      <c r="G109" s="407"/>
      <c r="H109" s="407"/>
      <c r="I109" s="407"/>
      <c r="J109" s="407"/>
      <c r="K109" s="407"/>
      <c r="L109" s="408"/>
      <c r="M109" s="9"/>
      <c r="O109" s="17"/>
    </row>
    <row r="110" spans="2:16" x14ac:dyDescent="0.3">
      <c r="B110" s="409" t="str">
        <f>IF(Intro!$G$23="English",O110,P110)</f>
        <v>Telephone</v>
      </c>
      <c r="C110" s="410"/>
      <c r="D110" s="411"/>
      <c r="E110" s="403"/>
      <c r="F110" s="404"/>
      <c r="G110" s="404"/>
      <c r="H110" s="404"/>
      <c r="I110" s="404"/>
      <c r="J110" s="404"/>
      <c r="K110" s="404"/>
      <c r="L110" s="405"/>
      <c r="M110" s="9"/>
      <c r="O110" s="17" t="s">
        <v>10</v>
      </c>
      <c r="P110" s="9" t="s">
        <v>11</v>
      </c>
    </row>
    <row r="111" spans="2:16" x14ac:dyDescent="0.3">
      <c r="B111" s="413"/>
      <c r="C111" s="414"/>
      <c r="D111" s="415"/>
      <c r="E111" s="406"/>
      <c r="F111" s="407"/>
      <c r="G111" s="407"/>
      <c r="H111" s="407"/>
      <c r="I111" s="407"/>
      <c r="J111" s="407"/>
      <c r="K111" s="407"/>
      <c r="L111" s="408"/>
      <c r="M111" s="9"/>
      <c r="O111" s="17"/>
    </row>
    <row r="112" spans="2:16" x14ac:dyDescent="0.3">
      <c r="B112" s="57"/>
      <c r="C112" s="54"/>
      <c r="D112" s="54"/>
      <c r="E112" s="54"/>
      <c r="F112" s="54"/>
      <c r="G112" s="54"/>
      <c r="H112" s="54"/>
      <c r="I112" s="54"/>
      <c r="J112" s="54"/>
      <c r="K112" s="54"/>
      <c r="L112" s="55"/>
      <c r="M112" s="9"/>
    </row>
    <row r="113" spans="1:16" x14ac:dyDescent="0.3">
      <c r="B113" s="326" t="str">
        <f>IF(Intro!$G$23="English",O113,P113)</f>
        <v>CERTIFICATION</v>
      </c>
      <c r="C113" s="327"/>
      <c r="D113" s="327"/>
      <c r="E113" s="327"/>
      <c r="F113" s="327"/>
      <c r="G113" s="327"/>
      <c r="H113" s="327"/>
      <c r="I113" s="327"/>
      <c r="J113" s="327"/>
      <c r="K113" s="327"/>
      <c r="L113" s="328"/>
      <c r="M113" s="9"/>
      <c r="O113" s="9" t="s">
        <v>30</v>
      </c>
      <c r="P113" s="9" t="s">
        <v>31</v>
      </c>
    </row>
    <row r="114" spans="1:16" x14ac:dyDescent="0.3">
      <c r="B114" s="15"/>
      <c r="C114" s="26"/>
      <c r="D114" s="27"/>
      <c r="E114" s="27"/>
      <c r="F114" s="27"/>
      <c r="G114" s="27"/>
      <c r="H114" s="27"/>
      <c r="I114" s="27"/>
      <c r="J114" s="27"/>
      <c r="K114" s="27"/>
      <c r="L114" s="16"/>
      <c r="M114" s="9"/>
    </row>
    <row r="115" spans="1:16" x14ac:dyDescent="0.3">
      <c r="B115" s="440" t="str">
        <f>IF(Intro!$G$23="English",O115,P115)</f>
        <v xml:space="preserve">The undersigned certifies that the information supplied herein is complete and correct to the best of their knowledge and belief.
</v>
      </c>
      <c r="C115" s="441"/>
      <c r="D115" s="441"/>
      <c r="E115" s="441"/>
      <c r="F115" s="441"/>
      <c r="G115" s="441"/>
      <c r="H115" s="441"/>
      <c r="I115" s="441"/>
      <c r="J115" s="441"/>
      <c r="K115" s="441"/>
      <c r="L115" s="442"/>
      <c r="M115" s="9"/>
      <c r="O115" s="9" t="s">
        <v>188</v>
      </c>
      <c r="P115" s="8" t="s">
        <v>189</v>
      </c>
    </row>
    <row r="116" spans="1:16" x14ac:dyDescent="0.3">
      <c r="B116" s="59"/>
      <c r="C116" s="30"/>
      <c r="D116" s="30"/>
      <c r="E116" s="30"/>
      <c r="F116" s="30"/>
      <c r="G116" s="30"/>
      <c r="H116" s="30"/>
      <c r="I116" s="30"/>
      <c r="J116" s="30"/>
      <c r="K116" s="30"/>
      <c r="L116" s="45"/>
      <c r="M116" s="9"/>
    </row>
    <row r="117" spans="1:16" x14ac:dyDescent="0.3">
      <c r="B117" s="299" t="str">
        <f>IF(Intro!$G$23="English",O117,P117)</f>
        <v>Name of Authorized Official</v>
      </c>
      <c r="C117" s="300"/>
      <c r="D117" s="300"/>
      <c r="E117" s="416"/>
      <c r="F117" s="416"/>
      <c r="G117" s="416"/>
      <c r="H117" s="416"/>
      <c r="I117" s="416"/>
      <c r="J117" s="416"/>
      <c r="K117" s="416"/>
      <c r="L117" s="417"/>
      <c r="M117" s="9"/>
      <c r="O117" s="17" t="s">
        <v>5</v>
      </c>
      <c r="P117" s="9" t="s">
        <v>6</v>
      </c>
    </row>
    <row r="118" spans="1:16" x14ac:dyDescent="0.3">
      <c r="B118" s="299"/>
      <c r="C118" s="300"/>
      <c r="D118" s="300"/>
      <c r="E118" s="418"/>
      <c r="F118" s="418"/>
      <c r="G118" s="418"/>
      <c r="H118" s="418"/>
      <c r="I118" s="418"/>
      <c r="J118" s="418"/>
      <c r="K118" s="418"/>
      <c r="L118" s="419"/>
      <c r="M118" s="9"/>
      <c r="O118" s="17"/>
    </row>
    <row r="119" spans="1:16" x14ac:dyDescent="0.3">
      <c r="B119" s="299" t="str">
        <f>IF(Intro!$G$23="English",O119,P119)</f>
        <v>Title of Authorized Official</v>
      </c>
      <c r="C119" s="300"/>
      <c r="D119" s="382"/>
      <c r="E119" s="416"/>
      <c r="F119" s="416"/>
      <c r="G119" s="416"/>
      <c r="H119" s="416"/>
      <c r="I119" s="416"/>
      <c r="J119" s="416"/>
      <c r="K119" s="416"/>
      <c r="L119" s="417"/>
      <c r="M119" s="9"/>
      <c r="O119" s="17" t="s">
        <v>7</v>
      </c>
      <c r="P119" s="9" t="s">
        <v>8</v>
      </c>
    </row>
    <row r="120" spans="1:16" x14ac:dyDescent="0.3">
      <c r="B120" s="420"/>
      <c r="C120" s="421"/>
      <c r="D120" s="421"/>
      <c r="E120" s="418"/>
      <c r="F120" s="418"/>
      <c r="G120" s="418"/>
      <c r="H120" s="418"/>
      <c r="I120" s="418"/>
      <c r="J120" s="418"/>
      <c r="K120" s="418"/>
      <c r="L120" s="419"/>
      <c r="M120" s="9"/>
      <c r="O120" s="17"/>
    </row>
    <row r="121" spans="1:16" x14ac:dyDescent="0.3">
      <c r="B121" s="299" t="str">
        <f>IF(Intro!$G$23="English",O121,P121)</f>
        <v>E-mail Address</v>
      </c>
      <c r="C121" s="300"/>
      <c r="D121" s="382"/>
      <c r="E121" s="416"/>
      <c r="F121" s="416"/>
      <c r="G121" s="416"/>
      <c r="H121" s="416"/>
      <c r="I121" s="416"/>
      <c r="J121" s="416"/>
      <c r="K121" s="416"/>
      <c r="L121" s="417"/>
      <c r="M121" s="9"/>
      <c r="O121" s="17" t="s">
        <v>9</v>
      </c>
      <c r="P121" s="9" t="s">
        <v>51</v>
      </c>
    </row>
    <row r="122" spans="1:16" x14ac:dyDescent="0.3">
      <c r="B122" s="420"/>
      <c r="C122" s="421"/>
      <c r="D122" s="421"/>
      <c r="E122" s="418"/>
      <c r="F122" s="418"/>
      <c r="G122" s="418"/>
      <c r="H122" s="418"/>
      <c r="I122" s="418"/>
      <c r="J122" s="418"/>
      <c r="K122" s="418"/>
      <c r="L122" s="419"/>
      <c r="M122" s="9"/>
      <c r="O122" s="17"/>
    </row>
    <row r="123" spans="1:16" x14ac:dyDescent="0.3">
      <c r="B123" s="299" t="str">
        <f>IF(Intro!$G$23="English",O123,P123)</f>
        <v>Telephone</v>
      </c>
      <c r="C123" s="300"/>
      <c r="D123" s="382"/>
      <c r="E123" s="416"/>
      <c r="F123" s="416"/>
      <c r="G123" s="416"/>
      <c r="H123" s="416"/>
      <c r="I123" s="416"/>
      <c r="J123" s="416"/>
      <c r="K123" s="416"/>
      <c r="L123" s="417"/>
      <c r="M123" s="9"/>
      <c r="O123" s="17" t="s">
        <v>10</v>
      </c>
      <c r="P123" s="9" t="s">
        <v>11</v>
      </c>
    </row>
    <row r="124" spans="1:16" x14ac:dyDescent="0.3">
      <c r="B124" s="420"/>
      <c r="C124" s="421"/>
      <c r="D124" s="421"/>
      <c r="E124" s="418"/>
      <c r="F124" s="418"/>
      <c r="G124" s="418"/>
      <c r="H124" s="418"/>
      <c r="I124" s="418"/>
      <c r="J124" s="418"/>
      <c r="K124" s="418"/>
      <c r="L124" s="419"/>
      <c r="M124" s="9"/>
      <c r="O124" s="17"/>
    </row>
    <row r="125" spans="1:16" x14ac:dyDescent="0.3">
      <c r="B125" s="299" t="s">
        <v>52</v>
      </c>
      <c r="C125" s="300"/>
      <c r="D125" s="382"/>
      <c r="E125" s="416"/>
      <c r="F125" s="416"/>
      <c r="G125" s="416"/>
      <c r="H125" s="416"/>
      <c r="I125" s="416"/>
      <c r="J125" s="416"/>
      <c r="K125" s="416"/>
      <c r="L125" s="417"/>
      <c r="M125" s="9"/>
      <c r="O125" s="17"/>
    </row>
    <row r="126" spans="1:16" x14ac:dyDescent="0.3">
      <c r="B126" s="383"/>
      <c r="C126" s="384"/>
      <c r="D126" s="384"/>
      <c r="E126" s="439"/>
      <c r="F126" s="439"/>
      <c r="G126" s="439"/>
      <c r="H126" s="439"/>
      <c r="I126" s="439"/>
      <c r="J126" s="439"/>
      <c r="K126" s="439"/>
      <c r="L126" s="419"/>
      <c r="M126" s="9"/>
      <c r="O126" s="17"/>
    </row>
    <row r="127" spans="1:16" s="8" customFormat="1" x14ac:dyDescent="0.3">
      <c r="A127" s="141"/>
      <c r="B127" s="455" t="str">
        <f>IF($G$23="English",O127,P127)</f>
        <v>Please confirm that your firm consents to the Tribunal using the information provided in this questionnaire for the purposes of a final injury inquiry in Wheat Gluten II,  should one be initiated.</v>
      </c>
      <c r="C127" s="456"/>
      <c r="D127" s="456"/>
      <c r="E127" s="456"/>
      <c r="F127" s="456"/>
      <c r="G127" s="456"/>
      <c r="H127" s="456"/>
      <c r="I127" s="456"/>
      <c r="J127" s="456"/>
      <c r="K127" s="457"/>
      <c r="L127" s="363"/>
      <c r="M127" s="185"/>
      <c r="O127" s="35" t="s">
        <v>674</v>
      </c>
      <c r="P127" s="35" t="s">
        <v>675</v>
      </c>
    </row>
    <row r="128" spans="1:16" s="8" customFormat="1" x14ac:dyDescent="0.3">
      <c r="A128" s="141"/>
      <c r="B128" s="458"/>
      <c r="C128" s="459"/>
      <c r="D128" s="459"/>
      <c r="E128" s="459"/>
      <c r="F128" s="459"/>
      <c r="G128" s="459"/>
      <c r="H128" s="459"/>
      <c r="I128" s="459"/>
      <c r="J128" s="459"/>
      <c r="K128" s="460"/>
      <c r="L128" s="364"/>
      <c r="M128" s="185"/>
      <c r="O128" s="35"/>
    </row>
    <row r="129" spans="1:19" x14ac:dyDescent="0.3">
      <c r="B129" s="59"/>
      <c r="C129" s="30"/>
      <c r="D129" s="30"/>
      <c r="E129" s="30"/>
      <c r="F129" s="30"/>
      <c r="G129" s="30"/>
      <c r="H129" s="30"/>
      <c r="I129" s="30"/>
      <c r="J129" s="30"/>
      <c r="K129" s="30"/>
      <c r="L129" s="45"/>
      <c r="M129" s="9"/>
    </row>
    <row r="130" spans="1:19" ht="21" x14ac:dyDescent="0.3">
      <c r="B130" s="51"/>
      <c r="C130" s="52"/>
      <c r="D130" s="52"/>
      <c r="E130" s="52"/>
      <c r="F130" s="53"/>
      <c r="H130" s="102" t="str">
        <f>IF(Intro!$G$23="English",O130,P130)</f>
        <v>I understand that checking this box constitutes my legally binding signature.</v>
      </c>
      <c r="I130" s="90"/>
      <c r="J130" s="32"/>
      <c r="K130" s="32"/>
      <c r="L130" s="33"/>
      <c r="M130" s="9"/>
      <c r="O130" s="17" t="s">
        <v>41</v>
      </c>
      <c r="P130" s="9" t="s">
        <v>42</v>
      </c>
    </row>
    <row r="131" spans="1:19" x14ac:dyDescent="0.3">
      <c r="B131" s="57"/>
      <c r="C131" s="54"/>
      <c r="D131" s="54"/>
      <c r="E131" s="54"/>
      <c r="F131" s="54"/>
      <c r="G131" s="54"/>
      <c r="H131" s="54"/>
      <c r="I131" s="54"/>
      <c r="J131" s="54"/>
      <c r="K131" s="54"/>
      <c r="L131" s="55"/>
      <c r="M131" s="9"/>
    </row>
    <row r="132" spans="1:19" s="6" customFormat="1" x14ac:dyDescent="0.3">
      <c r="A132" s="4"/>
      <c r="B132" s="13"/>
      <c r="C132" s="13"/>
      <c r="D132" s="3"/>
      <c r="E132" s="3"/>
      <c r="F132" s="3"/>
      <c r="G132" s="3"/>
      <c r="H132" s="3"/>
      <c r="I132" s="3"/>
      <c r="J132" s="3"/>
      <c r="K132" s="3"/>
      <c r="L132" s="3"/>
      <c r="O132" s="22"/>
      <c r="P132" s="22"/>
      <c r="Q132" s="9"/>
      <c r="R132" s="9"/>
      <c r="S132" s="9"/>
    </row>
    <row r="133" spans="1:19" s="2" customFormat="1" x14ac:dyDescent="0.3">
      <c r="A133" s="4"/>
      <c r="B133" s="351" t="str">
        <f>IF(Intro!$G$23="English",O133,P133)</f>
        <v>SUBMITTING THE QUESTIONNAIRE RESPONSE</v>
      </c>
      <c r="C133" s="352" t="str">
        <f>UPPER(IF(Intro!$G$23="English",P133,Q133))</f>
        <v>TRANSMISSION DU QUESTIONNAIRE REMPLI</v>
      </c>
      <c r="D133" s="352" t="str">
        <f>UPPER(IF(Intro!$G$23="English",Q133,R133))</f>
        <v/>
      </c>
      <c r="E133" s="352" t="str">
        <f>UPPER(IF(Intro!$G$23="English",R133,S133))</f>
        <v/>
      </c>
      <c r="F133" s="352" t="str">
        <f>UPPER(IF(Intro!$G$23="English",S133,T133))</f>
        <v/>
      </c>
      <c r="G133" s="352"/>
      <c r="H133" s="352" t="str">
        <f>UPPER(IF(Intro!$G$23="English",T133,U133))</f>
        <v/>
      </c>
      <c r="I133" s="352" t="str">
        <f>UPPER(IF(Intro!$G$23="English",U133,V133))</f>
        <v/>
      </c>
      <c r="J133" s="352" t="str">
        <f>UPPER(IF(Intro!$G$23="English",V133,W133))</f>
        <v/>
      </c>
      <c r="K133" s="352" t="str">
        <f>UPPER(IF(Intro!$G$23="English",W133,X133))</f>
        <v/>
      </c>
      <c r="L133" s="353" t="str">
        <f>UPPER(IF(Intro!$G$23="English",X133,Y133))</f>
        <v/>
      </c>
      <c r="M133" s="6"/>
      <c r="N133" s="20"/>
      <c r="O133" s="8" t="s">
        <v>49</v>
      </c>
      <c r="P133" s="8" t="s">
        <v>0</v>
      </c>
      <c r="Q133" s="31"/>
      <c r="R133" s="31"/>
      <c r="S133" s="31"/>
    </row>
    <row r="134" spans="1:19" x14ac:dyDescent="0.3">
      <c r="B134" s="15"/>
      <c r="C134" s="26"/>
      <c r="D134" s="27"/>
      <c r="E134" s="27"/>
      <c r="F134" s="27"/>
      <c r="G134" s="27"/>
      <c r="H134" s="27"/>
      <c r="I134" s="27"/>
      <c r="J134" s="27"/>
      <c r="K134" s="27"/>
      <c r="L134" s="16"/>
      <c r="M134" s="9"/>
    </row>
    <row r="135" spans="1:19" x14ac:dyDescent="0.3">
      <c r="B135" s="348" t="str">
        <f>IF(Intro!$G$23="English",O135,P135)</f>
        <v>The completed questionnaire can be submitted using one of the following methods:</v>
      </c>
      <c r="C135" s="349"/>
      <c r="D135" s="349"/>
      <c r="E135" s="349"/>
      <c r="F135" s="349"/>
      <c r="G135" s="349"/>
      <c r="H135" s="349"/>
      <c r="I135" s="349"/>
      <c r="J135" s="349"/>
      <c r="K135" s="349"/>
      <c r="L135" s="350"/>
      <c r="M135" s="9"/>
      <c r="O135" s="9" t="s">
        <v>88</v>
      </c>
      <c r="P135" s="9" t="s">
        <v>144</v>
      </c>
    </row>
    <row r="136" spans="1:19" x14ac:dyDescent="0.3">
      <c r="B136" s="397" t="str">
        <f>IF($G$23="English",HYPERLINK("https://e-filing-depot-electronique.citt-tcce.gc.ca/submitNonRegisteredUser-eng.aspx","1. Secure E-filing service;"),IF($G$23="Français",HYPERLINK("https://e-filing-depot-electronique.citt-tcce.gc.ca/submitNonRegisteredUser-fra.aspx?","1. Service sécurisé de dépôt électronique;"),""))</f>
        <v>1. Secure E-filing service;</v>
      </c>
      <c r="C136" s="398"/>
      <c r="D136" s="398"/>
      <c r="E136" s="398"/>
      <c r="F136" s="398"/>
      <c r="G136" s="398"/>
      <c r="H136" s="398"/>
      <c r="I136" s="398"/>
      <c r="J136" s="398"/>
      <c r="K136" s="398"/>
      <c r="L136" s="399"/>
      <c r="M136" s="9"/>
    </row>
    <row r="137" spans="1:19" x14ac:dyDescent="0.3">
      <c r="B137" s="400" t="str">
        <f>IF(Intro!$G$23="English",O137,P137)</f>
        <v xml:space="preserve">When submitting the completed questionnaire using the secure E-filing service, designate the questionnaire as confidential. Note that the information in the public (blue) tabs in your questionnaire will be treated as public information.
</v>
      </c>
      <c r="C137" s="401"/>
      <c r="D137" s="401"/>
      <c r="E137" s="401"/>
      <c r="F137" s="401"/>
      <c r="G137" s="401"/>
      <c r="H137" s="401"/>
      <c r="I137" s="401"/>
      <c r="J137" s="401"/>
      <c r="K137" s="401"/>
      <c r="L137" s="402"/>
      <c r="M137" s="9"/>
      <c r="O137" s="9" t="s">
        <v>143</v>
      </c>
      <c r="P137" s="9" t="s">
        <v>145</v>
      </c>
    </row>
    <row r="138" spans="1:19" x14ac:dyDescent="0.3">
      <c r="B138" s="400"/>
      <c r="C138" s="401"/>
      <c r="D138" s="401"/>
      <c r="E138" s="401"/>
      <c r="F138" s="401"/>
      <c r="G138" s="401"/>
      <c r="H138" s="401"/>
      <c r="I138" s="401"/>
      <c r="J138" s="401"/>
      <c r="K138" s="401"/>
      <c r="L138" s="402"/>
      <c r="M138" s="9"/>
    </row>
    <row r="139" spans="1:19" x14ac:dyDescent="0.3">
      <c r="B139" s="345" t="str">
        <f>IF(Intro!$G$23="English",O139,P139)</f>
        <v>2. E-mail to citt-tcce@tribunal.gc.ca should you accept the associated risks and you are filing information that belongs to your firm only.</v>
      </c>
      <c r="C139" s="346"/>
      <c r="D139" s="346"/>
      <c r="E139" s="346"/>
      <c r="F139" s="346"/>
      <c r="G139" s="346"/>
      <c r="H139" s="346"/>
      <c r="I139" s="346"/>
      <c r="J139" s="346"/>
      <c r="K139" s="346"/>
      <c r="L139" s="347"/>
      <c r="M139" s="9"/>
      <c r="O139" s="9" t="s">
        <v>215</v>
      </c>
      <c r="P139" s="9" t="s">
        <v>216</v>
      </c>
    </row>
    <row r="140" spans="1:19" x14ac:dyDescent="0.3">
      <c r="B140" s="57"/>
      <c r="C140" s="54"/>
      <c r="D140" s="54"/>
      <c r="E140" s="54"/>
      <c r="F140" s="54"/>
      <c r="G140" s="54"/>
      <c r="H140" s="54"/>
      <c r="I140" s="54"/>
      <c r="J140" s="54"/>
      <c r="K140" s="54"/>
      <c r="L140" s="55"/>
      <c r="M140" s="9"/>
    </row>
    <row r="142" spans="1:19" s="2" customFormat="1" x14ac:dyDescent="0.3">
      <c r="A142" s="4"/>
      <c r="B142" s="351" t="s">
        <v>241</v>
      </c>
      <c r="C142" s="352" t="str">
        <f>UPPER(IF(Intro!$G$23="English",P142,Q142))</f>
        <v/>
      </c>
      <c r="D142" s="352" t="str">
        <f>UPPER(IF(Intro!$G$23="English",Q142,R142))</f>
        <v/>
      </c>
      <c r="E142" s="352" t="str">
        <f>UPPER(IF(Intro!$G$23="English",R142,S142))</f>
        <v/>
      </c>
      <c r="F142" s="352" t="str">
        <f>UPPER(IF(Intro!$G$23="English",S142,T142))</f>
        <v/>
      </c>
      <c r="G142" s="352"/>
      <c r="H142" s="352" t="str">
        <f>UPPER(IF(Intro!$G$23="English",T142,U142))</f>
        <v/>
      </c>
      <c r="I142" s="352" t="str">
        <f>UPPER(IF(Intro!$G$23="English",U142,V142))</f>
        <v/>
      </c>
      <c r="J142" s="352" t="str">
        <f>UPPER(IF(Intro!$G$23="English",V142,W142))</f>
        <v/>
      </c>
      <c r="K142" s="352" t="str">
        <f>UPPER(IF(Intro!$G$23="English",W142,X142))</f>
        <v/>
      </c>
      <c r="L142" s="353" t="str">
        <f>UPPER(IF(Intro!$G$23="English",X142,Y142))</f>
        <v/>
      </c>
      <c r="M142" s="6"/>
      <c r="N142" s="20"/>
      <c r="O142" s="8"/>
      <c r="P142" s="8"/>
      <c r="Q142" s="31"/>
      <c r="R142" s="31"/>
      <c r="S142" s="31"/>
    </row>
    <row r="143" spans="1:19" x14ac:dyDescent="0.3">
      <c r="B143" s="15"/>
      <c r="C143" s="26"/>
      <c r="D143" s="27"/>
      <c r="E143" s="27"/>
      <c r="F143" s="27"/>
      <c r="G143" s="27"/>
      <c r="H143" s="27"/>
      <c r="I143" s="27"/>
      <c r="J143" s="27"/>
      <c r="K143" s="27"/>
      <c r="L143" s="16"/>
      <c r="M143" s="9"/>
    </row>
    <row r="144" spans="1:19" x14ac:dyDescent="0.3">
      <c r="B144" s="348" t="str">
        <f>IF(Intro!$G$23="English",O144,P144)</f>
        <v xml:space="preserve">Questions relating to this questionnaire should be directed to:
</v>
      </c>
      <c r="C144" s="349"/>
      <c r="D144" s="349"/>
      <c r="E144" s="349"/>
      <c r="F144" s="349"/>
      <c r="G144" s="349"/>
      <c r="H144" s="349"/>
      <c r="I144" s="349"/>
      <c r="J144" s="349"/>
      <c r="K144" s="349"/>
      <c r="L144" s="350"/>
      <c r="M144" s="9"/>
      <c r="O144" s="9" t="s">
        <v>158</v>
      </c>
      <c r="P144" s="9" t="s">
        <v>159</v>
      </c>
    </row>
    <row r="145" spans="2:15" x14ac:dyDescent="0.3">
      <c r="B145" s="48"/>
      <c r="C145" s="49"/>
      <c r="D145" s="49"/>
      <c r="E145" s="49"/>
      <c r="F145" s="49"/>
      <c r="G145" s="49"/>
      <c r="H145" s="49"/>
      <c r="I145" s="49"/>
      <c r="J145" s="49"/>
      <c r="K145" s="49"/>
      <c r="L145" s="50"/>
      <c r="M145" s="9"/>
    </row>
    <row r="146" spans="2:15" x14ac:dyDescent="0.3">
      <c r="B146" s="422" t="str">
        <f>Variables!B13</f>
        <v>Joseph Long</v>
      </c>
      <c r="C146" s="423"/>
      <c r="D146" s="423"/>
      <c r="E146" s="423" t="str">
        <f>Variables!C13</f>
        <v>Joseph.Long@tribunal.gc.ca</v>
      </c>
      <c r="F146" s="423"/>
      <c r="G146" s="423"/>
      <c r="H146" s="423"/>
      <c r="I146" s="423"/>
      <c r="J146" s="423" t="str">
        <f>Variables!D13</f>
        <v xml:space="preserve">(343) 597-3847 </v>
      </c>
      <c r="K146" s="423"/>
      <c r="L146" s="424"/>
      <c r="M146" s="9"/>
      <c r="O146" s="17"/>
    </row>
    <row r="147" spans="2:15" x14ac:dyDescent="0.3">
      <c r="B147" s="422" t="str">
        <f>Variables!B14</f>
        <v>François Thivierge</v>
      </c>
      <c r="C147" s="423"/>
      <c r="D147" s="423"/>
      <c r="E147" s="423" t="str">
        <f>Variables!C14</f>
        <v>Francois.Thivierge@tribunal.gc.ca</v>
      </c>
      <c r="F147" s="423"/>
      <c r="G147" s="423"/>
      <c r="H147" s="423"/>
      <c r="I147" s="423"/>
      <c r="J147" s="423" t="str">
        <f>Variables!D14</f>
        <v>(343) 550-4453</v>
      </c>
      <c r="K147" s="423"/>
      <c r="L147" s="424"/>
      <c r="M147" s="9"/>
      <c r="O147" s="17"/>
    </row>
    <row r="148" spans="2:15" x14ac:dyDescent="0.3">
      <c r="B148" s="57"/>
      <c r="C148" s="54"/>
      <c r="D148" s="54"/>
      <c r="E148" s="54"/>
      <c r="F148" s="54"/>
      <c r="G148" s="54"/>
      <c r="H148" s="54"/>
      <c r="I148" s="54"/>
      <c r="J148" s="54"/>
      <c r="K148" s="54"/>
      <c r="L148" s="55"/>
      <c r="M148" s="9"/>
    </row>
  </sheetData>
  <sheetProtection algorithmName="SHA-512" hashValue="/qYwacOMVeNp/R3OXuBLJrTSQnO5JJTtFNS6dM8JJRnxAYpYfpFqIYz4k0av4wSueyTJlU/nCPsrsLiB1gfAnA==" saltValue="Es7J7zd0KuWxUUl+cDxbIA==" spinCount="100000" sheet="1" objects="1" scenarios="1" selectLockedCells="1"/>
  <mergeCells count="79">
    <mergeCell ref="L127:L128"/>
    <mergeCell ref="B127:K128"/>
    <mergeCell ref="E125:L126"/>
    <mergeCell ref="E121:L122"/>
    <mergeCell ref="B89:L89"/>
    <mergeCell ref="B115:L115"/>
    <mergeCell ref="B90:D99"/>
    <mergeCell ref="B121:D122"/>
    <mergeCell ref="B123:D124"/>
    <mergeCell ref="B113:L113"/>
    <mergeCell ref="E117:L118"/>
    <mergeCell ref="E119:L120"/>
    <mergeCell ref="B102:L102"/>
    <mergeCell ref="B104:D105"/>
    <mergeCell ref="E104:L105"/>
    <mergeCell ref="B106:D107"/>
    <mergeCell ref="E106:L107"/>
    <mergeCell ref="E90:L99"/>
    <mergeCell ref="B23:F24"/>
    <mergeCell ref="H23:L24"/>
    <mergeCell ref="B83:D84"/>
    <mergeCell ref="E79:L80"/>
    <mergeCell ref="E81:L82"/>
    <mergeCell ref="B53:L53"/>
    <mergeCell ref="B77:L77"/>
    <mergeCell ref="B40:K40"/>
    <mergeCell ref="C41:K43"/>
    <mergeCell ref="C38:K38"/>
    <mergeCell ref="B71:L71"/>
    <mergeCell ref="E83:L84"/>
    <mergeCell ref="B73:L74"/>
    <mergeCell ref="B79:D80"/>
    <mergeCell ref="B81:D82"/>
    <mergeCell ref="B147:D147"/>
    <mergeCell ref="E146:I146"/>
    <mergeCell ref="E147:I147"/>
    <mergeCell ref="J146:L146"/>
    <mergeCell ref="J147:L147"/>
    <mergeCell ref="B146:D146"/>
    <mergeCell ref="E85:E87"/>
    <mergeCell ref="B144:L144"/>
    <mergeCell ref="B142:L142"/>
    <mergeCell ref="B133:L133"/>
    <mergeCell ref="B136:L136"/>
    <mergeCell ref="B139:L139"/>
    <mergeCell ref="B137:L138"/>
    <mergeCell ref="E110:L111"/>
    <mergeCell ref="B85:D87"/>
    <mergeCell ref="E123:L124"/>
    <mergeCell ref="B117:D118"/>
    <mergeCell ref="B119:D120"/>
    <mergeCell ref="B108:D109"/>
    <mergeCell ref="E108:L109"/>
    <mergeCell ref="B110:D111"/>
    <mergeCell ref="B4:L4"/>
    <mergeCell ref="B5:L5"/>
    <mergeCell ref="B8:L8"/>
    <mergeCell ref="B21:L21"/>
    <mergeCell ref="B6:L6"/>
    <mergeCell ref="B10:F16"/>
    <mergeCell ref="H10:L16"/>
    <mergeCell ref="B18:F18"/>
    <mergeCell ref="H18:L18"/>
    <mergeCell ref="O9:P19"/>
    <mergeCell ref="G23:G24"/>
    <mergeCell ref="B48:L48"/>
    <mergeCell ref="B135:L135"/>
    <mergeCell ref="B46:L46"/>
    <mergeCell ref="B65:L65"/>
    <mergeCell ref="B27:L27"/>
    <mergeCell ref="B29:L29"/>
    <mergeCell ref="B36:L36"/>
    <mergeCell ref="C31:K34"/>
    <mergeCell ref="D50:D51"/>
    <mergeCell ref="B50:C51"/>
    <mergeCell ref="E50:K51"/>
    <mergeCell ref="B55:L62"/>
    <mergeCell ref="D67:J68"/>
    <mergeCell ref="B125:D126"/>
  </mergeCells>
  <dataValidations count="2">
    <dataValidation type="list" allowBlank="1" showInputMessage="1" showErrorMessage="1" sqref="I130" xr:uid="{EA43E088-98E8-4631-9262-1DAFC17B3891}">
      <formula1>"X"</formula1>
    </dataValidation>
    <dataValidation type="list" allowBlank="1" showInputMessage="1" showErrorMessage="1" sqref="G23"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9" min="1" max="11" man="1"/>
    <brk id="112"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Variables!$D$57:$D$58</xm:f>
          </x14:formula1>
          <xm:sqref>D50:D51 E85:E87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P59"/>
  <sheetViews>
    <sheetView showGridLines="0" zoomScaleNormal="100"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'Austria•Autriche'!B17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c r="P17" s="14"/>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594" t="str">
        <f>IF(Intro!$G$23="English",Variables!B50,Variables!C50)</f>
        <v>United States of America</v>
      </c>
      <c r="H22" s="595"/>
      <c r="I22" s="595"/>
      <c r="J22" s="595"/>
      <c r="K22" s="596"/>
      <c r="L22" s="53"/>
      <c r="M22" s="9"/>
      <c r="O22" s="9" t="s">
        <v>413</v>
      </c>
      <c r="P22" s="9" t="s">
        <v>414</v>
      </c>
    </row>
    <row r="23" spans="1:16" x14ac:dyDescent="0.3">
      <c r="B23" s="48"/>
      <c r="C23" s="49"/>
      <c r="D23" s="49"/>
      <c r="E23" s="49"/>
      <c r="F23" s="49"/>
      <c r="G23" s="49"/>
      <c r="H23" s="49"/>
      <c r="I23" s="49"/>
      <c r="J23" s="49"/>
      <c r="K23" s="49"/>
      <c r="L23" s="50"/>
      <c r="M23" s="9"/>
    </row>
    <row r="24" spans="1:16" x14ac:dyDescent="0.3">
      <c r="B24" s="48"/>
      <c r="C24" s="26"/>
      <c r="D24" s="26"/>
      <c r="E24" s="27"/>
      <c r="F24" s="27"/>
      <c r="G24" s="27"/>
      <c r="H24" s="27"/>
      <c r="I24" s="27"/>
      <c r="J24" s="27"/>
      <c r="K24" s="27"/>
      <c r="L24" s="16"/>
      <c r="M24" s="9"/>
      <c r="O24" s="17"/>
    </row>
    <row r="25" spans="1:16" x14ac:dyDescent="0.3">
      <c r="B25" s="48"/>
      <c r="C25" s="49"/>
      <c r="D25" s="26"/>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299" t="str">
        <f>IF(Intro!$G$23="English",O27,P27)</f>
        <v>Imports</v>
      </c>
      <c r="C27" s="300"/>
      <c r="D27" s="591" t="str">
        <f>IF(Intro!$G$23="English",Variables!$B$23,Variables!$C$23)</f>
        <v>Tonnes</v>
      </c>
      <c r="E27" s="591"/>
      <c r="F27" s="591"/>
      <c r="G27" s="96"/>
      <c r="H27" s="96"/>
      <c r="I27" s="96"/>
      <c r="J27" s="96"/>
      <c r="K27" s="93"/>
      <c r="L27" s="56"/>
      <c r="M27" s="9"/>
      <c r="O27" s="9" t="s">
        <v>71</v>
      </c>
      <c r="P27" s="9" t="s">
        <v>136</v>
      </c>
    </row>
    <row r="28" spans="1:16" x14ac:dyDescent="0.3">
      <c r="B28" s="299"/>
      <c r="C28" s="300"/>
      <c r="D28" s="591" t="str">
        <f>IF(Intro!G$23="English",O28,P28)</f>
        <v>net delivered purchase value (CAD)</v>
      </c>
      <c r="E28" s="591"/>
      <c r="F28" s="591"/>
      <c r="G28" s="96"/>
      <c r="H28" s="96"/>
      <c r="I28" s="96"/>
      <c r="J28" s="96"/>
      <c r="K28" s="93"/>
      <c r="L28" s="56"/>
      <c r="M28" s="9"/>
      <c r="O28" s="9" t="s">
        <v>267</v>
      </c>
      <c r="P28" s="9" t="s">
        <v>266</v>
      </c>
    </row>
    <row r="29" spans="1:16" x14ac:dyDescent="0.3">
      <c r="B29" s="299"/>
      <c r="C29" s="300"/>
      <c r="D29" s="591" t="str">
        <f>"$ / "&amp;IF(Intro!$G$23="English",Variables!$B$24,Variables!$C$24)</f>
        <v xml:space="preserve">$ / Tonne </v>
      </c>
      <c r="E29" s="591"/>
      <c r="F29" s="591"/>
      <c r="G29" s="107" t="str">
        <f>IF(G27=0,"-",G28/G27)</f>
        <v>-</v>
      </c>
      <c r="H29" s="107" t="str">
        <f>IF(H27=0,"-",H28/H27)</f>
        <v>-</v>
      </c>
      <c r="I29" s="107" t="str">
        <f>IF(I27=0,"-",I28/I27)</f>
        <v>-</v>
      </c>
      <c r="J29" s="107" t="str">
        <f>IF(J27=0,"-",J28/J27)</f>
        <v>-</v>
      </c>
      <c r="K29" s="107" t="str">
        <f>IF(K27=0,"-",K28/K27)</f>
        <v>-</v>
      </c>
      <c r="L29" s="56"/>
      <c r="M29" s="9"/>
    </row>
    <row r="30" spans="1:16" s="10" customFormat="1" x14ac:dyDescent="0.3">
      <c r="A30" s="25"/>
      <c r="B30" s="592" t="str">
        <f>IF(Intro!$G$23="English",O30,P30)</f>
        <v>Sales of imports in Canada</v>
      </c>
      <c r="C30" s="593"/>
      <c r="D30" s="593"/>
      <c r="E30" s="593"/>
      <c r="F30" s="593"/>
      <c r="G30" s="593"/>
      <c r="H30" s="593"/>
      <c r="I30" s="593"/>
      <c r="J30" s="593"/>
      <c r="K30" s="593"/>
      <c r="L30" s="56"/>
      <c r="O30" s="21" t="s">
        <v>424</v>
      </c>
      <c r="P30" s="10" t="s">
        <v>425</v>
      </c>
    </row>
    <row r="31" spans="1:16" x14ac:dyDescent="0.3">
      <c r="B31" s="299" t="str">
        <f>IF(Intro!$G$23="English",O31,P31)</f>
        <v>Sales to distributors in Canada</v>
      </c>
      <c r="C31" s="300"/>
      <c r="D31" s="591" t="str">
        <f>D27</f>
        <v>Tonnes</v>
      </c>
      <c r="E31" s="591"/>
      <c r="F31" s="591"/>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591" t="str">
        <f>IF(Intro!G$23="English",O32,P32)</f>
        <v>net delivered selling value (CAD)</v>
      </c>
      <c r="E32" s="591"/>
      <c r="F32" s="591"/>
      <c r="G32" s="96"/>
      <c r="H32" s="96"/>
      <c r="I32" s="96"/>
      <c r="J32" s="96"/>
      <c r="K32" s="93"/>
      <c r="L32" s="56"/>
      <c r="M32" s="9"/>
      <c r="O32" s="9" t="s">
        <v>269</v>
      </c>
      <c r="P32" s="9" t="s">
        <v>268</v>
      </c>
    </row>
    <row r="33" spans="1:16" ht="15" thickBot="1" x14ac:dyDescent="0.35">
      <c r="B33" s="301"/>
      <c r="C33" s="302"/>
      <c r="D33" s="589" t="str">
        <f>D29</f>
        <v xml:space="preserve">$ / Tonne </v>
      </c>
      <c r="E33" s="589"/>
      <c r="F33" s="589"/>
      <c r="G33" s="107" t="str">
        <f>IF(G31=0,"-",G32/G31)</f>
        <v>-</v>
      </c>
      <c r="H33" s="107" t="str">
        <f>IF(H31=0,"-",H32/H31)</f>
        <v>-</v>
      </c>
      <c r="I33" s="107" t="str">
        <f>IF(I31=0,"-",I32/I31)</f>
        <v>-</v>
      </c>
      <c r="J33" s="107" t="str">
        <f t="shared" ref="J33:K33" si="0">IF(J31=0,"-",J32/J31)</f>
        <v>-</v>
      </c>
      <c r="K33" s="107" t="str">
        <f t="shared" si="0"/>
        <v>-</v>
      </c>
      <c r="L33" s="56"/>
      <c r="M33" s="9"/>
    </row>
    <row r="34" spans="1:16" x14ac:dyDescent="0.3">
      <c r="B34" s="297" t="str">
        <f>IF(Intro!$G$23="English",O34,P34)</f>
        <v>Sales to end users in Canada</v>
      </c>
      <c r="C34" s="298"/>
      <c r="D34" s="590" t="str">
        <f t="shared" ref="D34:D36" si="1">D31</f>
        <v>Tonnes</v>
      </c>
      <c r="E34" s="590"/>
      <c r="F34" s="590"/>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591" t="str">
        <f t="shared" si="1"/>
        <v>net delivered selling value (CAD)</v>
      </c>
      <c r="E35" s="591"/>
      <c r="F35" s="591"/>
      <c r="G35" s="96"/>
      <c r="H35" s="96"/>
      <c r="I35" s="96"/>
      <c r="J35" s="96"/>
      <c r="K35" s="93"/>
      <c r="L35" s="56"/>
      <c r="M35" s="9"/>
    </row>
    <row r="36" spans="1:16" ht="15" thickBot="1" x14ac:dyDescent="0.35">
      <c r="B36" s="301"/>
      <c r="C36" s="302"/>
      <c r="D36" s="589" t="str">
        <f t="shared" si="1"/>
        <v xml:space="preserve">$ / Tonne </v>
      </c>
      <c r="E36" s="589"/>
      <c r="F36" s="589"/>
      <c r="G36" s="107" t="str">
        <f>IF(G34=0,"-",G35/G34)</f>
        <v>-</v>
      </c>
      <c r="H36" s="107" t="str">
        <f>IF(H34=0,"-",H35/H34)</f>
        <v>-</v>
      </c>
      <c r="I36" s="107" t="str">
        <f>IF(I34=0,"-",I35/I34)</f>
        <v>-</v>
      </c>
      <c r="J36" s="107" t="str">
        <f t="shared" ref="J36:K36" si="2">IF(J34=0,"-",J35/J34)</f>
        <v>-</v>
      </c>
      <c r="K36" s="107" t="str">
        <f t="shared" si="2"/>
        <v>-</v>
      </c>
      <c r="L36" s="56"/>
      <c r="M36" s="9"/>
    </row>
    <row r="37" spans="1:16" x14ac:dyDescent="0.3">
      <c r="B37" s="291" t="str">
        <f>IF(Intro!$G$23="English",O37,P37)</f>
        <v>Total sales of imports in Canada</v>
      </c>
      <c r="C37" s="292"/>
      <c r="D37" s="295" t="str">
        <f>D34</f>
        <v>Tonnes</v>
      </c>
      <c r="E37" s="295"/>
      <c r="F37" s="295"/>
      <c r="G37" s="98">
        <f t="shared" ref="G37:K38" si="3">G31+G34</f>
        <v>0</v>
      </c>
      <c r="H37" s="98">
        <f t="shared" si="3"/>
        <v>0</v>
      </c>
      <c r="I37" s="98">
        <f t="shared" si="3"/>
        <v>0</v>
      </c>
      <c r="J37" s="98">
        <f t="shared" si="3"/>
        <v>0</v>
      </c>
      <c r="K37" s="98">
        <f t="shared" si="3"/>
        <v>0</v>
      </c>
      <c r="L37" s="56"/>
      <c r="M37" s="9"/>
      <c r="O37" s="9" t="s">
        <v>426</v>
      </c>
      <c r="P37" s="9" t="s">
        <v>427</v>
      </c>
    </row>
    <row r="38" spans="1:16" x14ac:dyDescent="0.3">
      <c r="B38" s="293"/>
      <c r="C38" s="294"/>
      <c r="D38" s="296" t="str">
        <f>D35</f>
        <v>net delivered selling value (CAD)</v>
      </c>
      <c r="E38" s="296"/>
      <c r="F38" s="296"/>
      <c r="G38" s="97">
        <f t="shared" si="3"/>
        <v>0</v>
      </c>
      <c r="H38" s="97">
        <f t="shared" si="3"/>
        <v>0</v>
      </c>
      <c r="I38" s="97">
        <f t="shared" si="3"/>
        <v>0</v>
      </c>
      <c r="J38" s="97">
        <f t="shared" si="3"/>
        <v>0</v>
      </c>
      <c r="K38" s="97">
        <f t="shared" si="3"/>
        <v>0</v>
      </c>
      <c r="L38" s="56"/>
      <c r="M38" s="9"/>
    </row>
    <row r="39" spans="1:16" x14ac:dyDescent="0.3">
      <c r="B39" s="293"/>
      <c r="C39" s="294"/>
      <c r="D39" s="296" t="str">
        <f>D36</f>
        <v xml:space="preserve">$ / Tonne </v>
      </c>
      <c r="E39" s="296"/>
      <c r="F39" s="296"/>
      <c r="G39" s="107" t="str">
        <f>IF(G37=0,"-",G38/G37)</f>
        <v>-</v>
      </c>
      <c r="H39" s="107" t="str">
        <f>IF(H37=0,"-",H38/H37)</f>
        <v>-</v>
      </c>
      <c r="I39" s="107" t="str">
        <f>IF(I37=0,"-",I38/I37)</f>
        <v>-</v>
      </c>
      <c r="J39" s="107" t="str">
        <f t="shared" ref="J39:K39" si="4">IF(J37=0,"-",J38/J37)</f>
        <v>-</v>
      </c>
      <c r="K39" s="107" t="str">
        <f t="shared" si="4"/>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67"/>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t1Tf9/sLobnZOLtF3gjJEMh5DzatkfJns5cMMm2ELRnvmRM6eQUHHOthOEotJOYikg9BlACvMGOo3h23VQ3Dow==" saltValue="rblSx939uRBPQn0MxOus2A==" spinCount="100000" sheet="1" objects="1" scenarios="1" selectLockedCells="1"/>
  <mergeCells count="44">
    <mergeCell ref="B20:L20"/>
    <mergeCell ref="B16:L16"/>
    <mergeCell ref="B17:L17"/>
    <mergeCell ref="B10:I10"/>
    <mergeCell ref="B12:L12"/>
    <mergeCell ref="B14:L14"/>
    <mergeCell ref="B15:L15"/>
    <mergeCell ref="B13:L13"/>
    <mergeCell ref="B19:L19"/>
    <mergeCell ref="D36:F36"/>
    <mergeCell ref="D39:F39"/>
    <mergeCell ref="B42:L42"/>
    <mergeCell ref="B34:C36"/>
    <mergeCell ref="B4:L4"/>
    <mergeCell ref="B5:L5"/>
    <mergeCell ref="B6:L6"/>
    <mergeCell ref="B26:K26"/>
    <mergeCell ref="B30:K30"/>
    <mergeCell ref="D27:F27"/>
    <mergeCell ref="D28:F28"/>
    <mergeCell ref="D29:F29"/>
    <mergeCell ref="G22:K22"/>
    <mergeCell ref="B22:F22"/>
    <mergeCell ref="B8:L8"/>
    <mergeCell ref="B9:L9"/>
    <mergeCell ref="B27:C29"/>
    <mergeCell ref="D33:F33"/>
    <mergeCell ref="D34:F34"/>
    <mergeCell ref="D35:F35"/>
    <mergeCell ref="B31:C33"/>
    <mergeCell ref="D31:F31"/>
    <mergeCell ref="D32:F32"/>
    <mergeCell ref="B50:L50"/>
    <mergeCell ref="B52:L59"/>
    <mergeCell ref="B45:L45"/>
    <mergeCell ref="B37:C39"/>
    <mergeCell ref="D37:F37"/>
    <mergeCell ref="D38:F38"/>
    <mergeCell ref="B44:L44"/>
    <mergeCell ref="D46:D47"/>
    <mergeCell ref="E46:E47"/>
    <mergeCell ref="F46:F47"/>
    <mergeCell ref="G46:G47"/>
    <mergeCell ref="H46:H4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9:K29 G33:K33 G36:K39"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D48:H48" xr:uid="{830880E6-0E00-4F53-93A3-FED4FC9F907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24FD73A4-B1A6-4342-815F-DABE38990161}">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P59"/>
  <sheetViews>
    <sheetView showGridLines="0" zoomScaleNormal="100"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x14ac:dyDescent="0.3">
      <c r="A10" s="4"/>
      <c r="B10" s="311" t="str">
        <f>Pro!B10</f>
        <v xml:space="preserve">Use the AddPro tab if more space is needed.
</v>
      </c>
      <c r="C10" s="312"/>
      <c r="D10" s="312"/>
      <c r="E10" s="312"/>
      <c r="F10" s="312"/>
      <c r="G10" s="312"/>
      <c r="H10" s="312"/>
      <c r="I10" s="312"/>
      <c r="J10" s="312"/>
      <c r="K10" s="312"/>
      <c r="L10" s="313"/>
      <c r="M10" s="18"/>
      <c r="N10" s="18"/>
      <c r="O10" s="14"/>
      <c r="P10" s="14"/>
    </row>
    <row r="11" spans="1:16" s="6" customFormat="1" x14ac:dyDescent="0.3">
      <c r="A11" s="4"/>
      <c r="B11" s="311"/>
      <c r="C11" s="312"/>
      <c r="D11" s="312"/>
      <c r="E11" s="312"/>
      <c r="F11" s="312"/>
      <c r="G11" s="312"/>
      <c r="H11" s="312"/>
      <c r="I11" s="312"/>
      <c r="J11" s="312"/>
      <c r="K11" s="312"/>
      <c r="L11" s="313"/>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'Austria•Autriche'!B17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c r="P17" s="14"/>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400" t="str">
        <f>IF(Intro!$G$23="English",O22,P22)</f>
        <v xml:space="preserve">Provide your firm's imports and sales of imports of the goods originating in: </v>
      </c>
      <c r="C22" s="401"/>
      <c r="D22" s="401"/>
      <c r="E22" s="401"/>
      <c r="F22" s="401"/>
      <c r="G22" s="597" t="str">
        <f>IF(Intro!$G$23="English",Variables!B53,Variables!C53)</f>
        <v>Other Countries</v>
      </c>
      <c r="H22" s="598"/>
      <c r="I22" s="598"/>
      <c r="J22" s="598"/>
      <c r="K22" s="599"/>
      <c r="L22" s="53"/>
      <c r="M22" s="9"/>
      <c r="O22" s="9" t="s">
        <v>413</v>
      </c>
      <c r="P22" s="9" t="s">
        <v>414</v>
      </c>
    </row>
    <row r="23" spans="1:16" x14ac:dyDescent="0.3">
      <c r="B23" s="171" t="str">
        <f>IF(Intro!$G$23="English",O23,P23)</f>
        <v xml:space="preserve">Other countries include: </v>
      </c>
      <c r="C23" s="71"/>
      <c r="D23" s="600"/>
      <c r="E23" s="601"/>
      <c r="F23" s="601"/>
      <c r="G23" s="601"/>
      <c r="H23" s="601"/>
      <c r="I23" s="601"/>
      <c r="J23" s="601"/>
      <c r="K23" s="602"/>
      <c r="L23" s="56"/>
      <c r="M23" s="9"/>
      <c r="O23" s="9" t="s">
        <v>221</v>
      </c>
      <c r="P23" s="9" t="s">
        <v>222</v>
      </c>
    </row>
    <row r="24" spans="1:16" x14ac:dyDescent="0.3">
      <c r="B24" s="48"/>
      <c r="C24" s="26"/>
      <c r="D24" s="26"/>
      <c r="E24" s="27"/>
      <c r="F24" s="27"/>
      <c r="G24" s="27"/>
      <c r="H24" s="27"/>
      <c r="I24" s="27"/>
      <c r="J24" s="27"/>
      <c r="K24" s="27"/>
      <c r="L24" s="16"/>
      <c r="M24" s="9"/>
      <c r="O24" s="17"/>
    </row>
    <row r="25" spans="1:16" x14ac:dyDescent="0.3">
      <c r="B25" s="48"/>
      <c r="C25" s="49"/>
      <c r="D25" s="26"/>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299" t="str">
        <f>IF(Intro!$G$23="English",O27,P27)</f>
        <v>Imports</v>
      </c>
      <c r="C27" s="300"/>
      <c r="D27" s="591" t="str">
        <f>IF(Intro!$G$23="English",Variables!$B$23,Variables!$C$23)</f>
        <v>Tonnes</v>
      </c>
      <c r="E27" s="591"/>
      <c r="F27" s="591"/>
      <c r="G27" s="96"/>
      <c r="H27" s="96"/>
      <c r="I27" s="96"/>
      <c r="J27" s="96"/>
      <c r="K27" s="93"/>
      <c r="L27" s="56"/>
      <c r="M27" s="9"/>
      <c r="O27" s="9" t="s">
        <v>71</v>
      </c>
      <c r="P27" s="9" t="s">
        <v>136</v>
      </c>
    </row>
    <row r="28" spans="1:16" x14ac:dyDescent="0.3">
      <c r="B28" s="299"/>
      <c r="C28" s="300"/>
      <c r="D28" s="591" t="str">
        <f>IF(Intro!G$23="English",O28,P28)</f>
        <v>net delivered purchase value (CAD)</v>
      </c>
      <c r="E28" s="591"/>
      <c r="F28" s="591"/>
      <c r="G28" s="96"/>
      <c r="H28" s="96"/>
      <c r="I28" s="96"/>
      <c r="J28" s="96"/>
      <c r="K28" s="93"/>
      <c r="L28" s="56"/>
      <c r="M28" s="9"/>
      <c r="O28" s="9" t="s">
        <v>267</v>
      </c>
      <c r="P28" s="9" t="s">
        <v>266</v>
      </c>
    </row>
    <row r="29" spans="1:16" x14ac:dyDescent="0.3">
      <c r="B29" s="299"/>
      <c r="C29" s="300"/>
      <c r="D29" s="591" t="str">
        <f>"$ / "&amp;IF(Intro!$G$23="English",Variables!$B$24,Variables!$C$24)</f>
        <v xml:space="preserve">$ / Tonne </v>
      </c>
      <c r="E29" s="591"/>
      <c r="F29" s="591"/>
      <c r="G29" s="107" t="str">
        <f>IF(G27=0,"-",G28/G27)</f>
        <v>-</v>
      </c>
      <c r="H29" s="107" t="str">
        <f>IF(H27=0,"-",H28/H27)</f>
        <v>-</v>
      </c>
      <c r="I29" s="107" t="str">
        <f>IF(I27=0,"-",I28/I27)</f>
        <v>-</v>
      </c>
      <c r="J29" s="107" t="str">
        <f>IF(J27=0,"-",J28/J27)</f>
        <v>-</v>
      </c>
      <c r="K29" s="107" t="str">
        <f>IF(K27=0,"-",K28/K27)</f>
        <v>-</v>
      </c>
      <c r="L29" s="56"/>
      <c r="M29" s="9"/>
    </row>
    <row r="30" spans="1:16" s="10" customFormat="1" x14ac:dyDescent="0.3">
      <c r="A30" s="25"/>
      <c r="B30" s="592" t="str">
        <f>IF(Intro!$G$23="English",O30,P30)</f>
        <v>Sales of imports in Canada</v>
      </c>
      <c r="C30" s="593"/>
      <c r="D30" s="593"/>
      <c r="E30" s="593"/>
      <c r="F30" s="593"/>
      <c r="G30" s="593"/>
      <c r="H30" s="593"/>
      <c r="I30" s="593"/>
      <c r="J30" s="593"/>
      <c r="K30" s="593"/>
      <c r="L30" s="56"/>
      <c r="O30" s="21" t="s">
        <v>424</v>
      </c>
      <c r="P30" s="10" t="s">
        <v>425</v>
      </c>
    </row>
    <row r="31" spans="1:16" x14ac:dyDescent="0.3">
      <c r="B31" s="299" t="str">
        <f>IF(Intro!$G$23="English",O31,P31)</f>
        <v>Sales to distributors in Canada</v>
      </c>
      <c r="C31" s="300"/>
      <c r="D31" s="591" t="str">
        <f>D27</f>
        <v>Tonnes</v>
      </c>
      <c r="E31" s="591"/>
      <c r="F31" s="591"/>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591" t="str">
        <f>IF(Intro!G$23="English",O32,P32)</f>
        <v>net delivered selling value (CAD)</v>
      </c>
      <c r="E32" s="591"/>
      <c r="F32" s="591"/>
      <c r="G32" s="96"/>
      <c r="H32" s="96"/>
      <c r="I32" s="96"/>
      <c r="J32" s="96"/>
      <c r="K32" s="93"/>
      <c r="L32" s="56"/>
      <c r="M32" s="9"/>
      <c r="O32" s="9" t="s">
        <v>269</v>
      </c>
      <c r="P32" s="9" t="s">
        <v>268</v>
      </c>
    </row>
    <row r="33" spans="1:16" ht="15" thickBot="1" x14ac:dyDescent="0.35">
      <c r="B33" s="301"/>
      <c r="C33" s="302"/>
      <c r="D33" s="589" t="str">
        <f>D29</f>
        <v xml:space="preserve">$ / Tonne </v>
      </c>
      <c r="E33" s="589"/>
      <c r="F33" s="589"/>
      <c r="G33" s="107" t="str">
        <f>IF(G31=0,"-",G32/G31)</f>
        <v>-</v>
      </c>
      <c r="H33" s="107" t="str">
        <f>IF(H31=0,"-",H32/H31)</f>
        <v>-</v>
      </c>
      <c r="I33" s="107" t="str">
        <f>IF(I31=0,"-",I32/I31)</f>
        <v>-</v>
      </c>
      <c r="J33" s="107" t="str">
        <f t="shared" ref="J33:K33" si="0">IF(J31=0,"-",J32/J31)</f>
        <v>-</v>
      </c>
      <c r="K33" s="107" t="str">
        <f t="shared" si="0"/>
        <v>-</v>
      </c>
      <c r="L33" s="56"/>
      <c r="M33" s="9"/>
    </row>
    <row r="34" spans="1:16" x14ac:dyDescent="0.3">
      <c r="B34" s="297" t="str">
        <f>IF(Intro!$G$23="English",O34,P34)</f>
        <v>Sales to end users in Canada</v>
      </c>
      <c r="C34" s="298"/>
      <c r="D34" s="590" t="str">
        <f t="shared" ref="D34:D36" si="1">D31</f>
        <v>Tonnes</v>
      </c>
      <c r="E34" s="590"/>
      <c r="F34" s="590"/>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591" t="str">
        <f t="shared" si="1"/>
        <v>net delivered selling value (CAD)</v>
      </c>
      <c r="E35" s="591"/>
      <c r="F35" s="591"/>
      <c r="G35" s="96"/>
      <c r="H35" s="96"/>
      <c r="I35" s="96"/>
      <c r="J35" s="96"/>
      <c r="K35" s="93"/>
      <c r="L35" s="56"/>
      <c r="M35" s="9"/>
    </row>
    <row r="36" spans="1:16" ht="15" thickBot="1" x14ac:dyDescent="0.35">
      <c r="B36" s="301"/>
      <c r="C36" s="302"/>
      <c r="D36" s="589" t="str">
        <f t="shared" si="1"/>
        <v xml:space="preserve">$ / Tonne </v>
      </c>
      <c r="E36" s="589"/>
      <c r="F36" s="589"/>
      <c r="G36" s="107" t="str">
        <f>IF(G34=0,"-",G35/G34)</f>
        <v>-</v>
      </c>
      <c r="H36" s="107" t="str">
        <f>IF(H34=0,"-",H35/H34)</f>
        <v>-</v>
      </c>
      <c r="I36" s="107" t="str">
        <f>IF(I34=0,"-",I35/I34)</f>
        <v>-</v>
      </c>
      <c r="J36" s="107" t="str">
        <f t="shared" ref="J36:K36" si="2">IF(J34=0,"-",J35/J34)</f>
        <v>-</v>
      </c>
      <c r="K36" s="107" t="str">
        <f t="shared" si="2"/>
        <v>-</v>
      </c>
      <c r="L36" s="56"/>
      <c r="M36" s="9"/>
    </row>
    <row r="37" spans="1:16" x14ac:dyDescent="0.3">
      <c r="B37" s="291" t="str">
        <f>IF(Intro!$G$23="English",O37,P37)</f>
        <v>Total sales of imports in Canada</v>
      </c>
      <c r="C37" s="292"/>
      <c r="D37" s="295" t="str">
        <f>D34</f>
        <v>Tonnes</v>
      </c>
      <c r="E37" s="295"/>
      <c r="F37" s="295"/>
      <c r="G37" s="98">
        <f t="shared" ref="G37:K38" si="3">G31+G34</f>
        <v>0</v>
      </c>
      <c r="H37" s="98">
        <f t="shared" si="3"/>
        <v>0</v>
      </c>
      <c r="I37" s="98">
        <f t="shared" si="3"/>
        <v>0</v>
      </c>
      <c r="J37" s="98">
        <f t="shared" si="3"/>
        <v>0</v>
      </c>
      <c r="K37" s="98">
        <f t="shared" si="3"/>
        <v>0</v>
      </c>
      <c r="L37" s="56"/>
      <c r="M37" s="9"/>
      <c r="O37" s="9" t="s">
        <v>426</v>
      </c>
      <c r="P37" s="9" t="s">
        <v>427</v>
      </c>
    </row>
    <row r="38" spans="1:16" x14ac:dyDescent="0.3">
      <c r="B38" s="293"/>
      <c r="C38" s="294"/>
      <c r="D38" s="296" t="str">
        <f>D35</f>
        <v>net delivered selling value (CAD)</v>
      </c>
      <c r="E38" s="296"/>
      <c r="F38" s="296"/>
      <c r="G38" s="97">
        <f t="shared" si="3"/>
        <v>0</v>
      </c>
      <c r="H38" s="97">
        <f t="shared" si="3"/>
        <v>0</v>
      </c>
      <c r="I38" s="97">
        <f t="shared" si="3"/>
        <v>0</v>
      </c>
      <c r="J38" s="97">
        <f t="shared" si="3"/>
        <v>0</v>
      </c>
      <c r="K38" s="97">
        <f t="shared" si="3"/>
        <v>0</v>
      </c>
      <c r="L38" s="56"/>
      <c r="M38" s="9"/>
    </row>
    <row r="39" spans="1:16" x14ac:dyDescent="0.3">
      <c r="B39" s="293"/>
      <c r="C39" s="294"/>
      <c r="D39" s="296" t="str">
        <f>D36</f>
        <v xml:space="preserve">$ / Tonne </v>
      </c>
      <c r="E39" s="296"/>
      <c r="F39" s="296"/>
      <c r="G39" s="107" t="str">
        <f>IF(G37=0,"-",G38/G37)</f>
        <v>-</v>
      </c>
      <c r="H39" s="107" t="str">
        <f>IF(H37=0,"-",H38/H37)</f>
        <v>-</v>
      </c>
      <c r="I39" s="107" t="str">
        <f>IF(I37=0,"-",I38/I37)</f>
        <v>-</v>
      </c>
      <c r="J39" s="107" t="str">
        <f t="shared" ref="J39:K39" si="4">IF(J37=0,"-",J38/J37)</f>
        <v>-</v>
      </c>
      <c r="K39" s="107" t="str">
        <f t="shared" si="4"/>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67"/>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t71wxFGgocur4G8DBCnDieWFvZ00npcUT6Eclgmu8+menwpOHYtm/hDT2IlG668wI7F8m3vkGZc/We/vMHvmHg==" saltValue="noMHKK7BIblF1L/MannRGA==" spinCount="100000" sheet="1" objects="1" scenarios="1" selectLockedCells="1"/>
  <mergeCells count="46">
    <mergeCell ref="B50:L50"/>
    <mergeCell ref="B52:L59"/>
    <mergeCell ref="B44:L44"/>
    <mergeCell ref="B45:L45"/>
    <mergeCell ref="D46:D47"/>
    <mergeCell ref="E46:E47"/>
    <mergeCell ref="F46:F47"/>
    <mergeCell ref="G46:G47"/>
    <mergeCell ref="H46:H47"/>
    <mergeCell ref="B37:C39"/>
    <mergeCell ref="D37:F37"/>
    <mergeCell ref="D38:F38"/>
    <mergeCell ref="D39:F39"/>
    <mergeCell ref="B42:L42"/>
    <mergeCell ref="B34:C36"/>
    <mergeCell ref="D34:F34"/>
    <mergeCell ref="D35:F35"/>
    <mergeCell ref="D36:F36"/>
    <mergeCell ref="B14:L14"/>
    <mergeCell ref="B15:L15"/>
    <mergeCell ref="B16:L16"/>
    <mergeCell ref="G22:K22"/>
    <mergeCell ref="D23:K23"/>
    <mergeCell ref="B27:C29"/>
    <mergeCell ref="D27:F27"/>
    <mergeCell ref="D28:F28"/>
    <mergeCell ref="D29:F29"/>
    <mergeCell ref="B30:K30"/>
    <mergeCell ref="B31:C33"/>
    <mergeCell ref="D31:F31"/>
    <mergeCell ref="B4:L4"/>
    <mergeCell ref="B5:L5"/>
    <mergeCell ref="B6:L6"/>
    <mergeCell ref="B8:L8"/>
    <mergeCell ref="B9:L9"/>
    <mergeCell ref="D32:F32"/>
    <mergeCell ref="D33:F33"/>
    <mergeCell ref="B10:L10"/>
    <mergeCell ref="B17:L17"/>
    <mergeCell ref="B19:L19"/>
    <mergeCell ref="B26:K26"/>
    <mergeCell ref="B22:F22"/>
    <mergeCell ref="B11:L11"/>
    <mergeCell ref="B12:L12"/>
    <mergeCell ref="B13:L13"/>
    <mergeCell ref="B20:L20"/>
  </mergeCells>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9:K29 G36:K39 G33:K33" xr:uid="{EB474845-FC3A-45D5-BB72-39616473425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2D984C4A-02C7-404C-97CA-AC0A18302AB2}">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F2D48280-A11E-4FAE-886C-41B5AF6AC6E3}">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zoomScaleNormal="100" workbookViewId="0"/>
  </sheetViews>
  <sheetFormatPr defaultRowHeight="14.4" x14ac:dyDescent="0.3"/>
  <sheetData/>
  <sheetProtection algorithmName="SHA-512" hashValue="UkxzoQD25+5D5PZA5Tq/WqLTnvmWP3xdubsHp3DGNAvUC9i4x4tWodYugAjeT77qXMtVNcaPo0cg1TK2DAbouw==" saltValue="d+20QPUjXgeNV79acUSF2Q==" spinCount="100000" sheet="1" objects="1" scenarios="1" selectLockedCell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1"/>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6384" width="9.109375" style="9"/>
  </cols>
  <sheetData>
    <row r="1" spans="1:16" x14ac:dyDescent="0.3">
      <c r="O1" s="9" t="s">
        <v>378</v>
      </c>
      <c r="P1" s="9" t="s">
        <v>378</v>
      </c>
    </row>
    <row r="2" spans="1:16" x14ac:dyDescent="0.3">
      <c r="B2" s="11" t="str">
        <f>Pro!B2</f>
        <v>PROTECTED</v>
      </c>
      <c r="C2" s="11"/>
      <c r="O2" s="10" t="s">
        <v>73</v>
      </c>
      <c r="P2" s="10" t="s">
        <v>85</v>
      </c>
    </row>
    <row r="3" spans="1:16" x14ac:dyDescent="0.3">
      <c r="B3" s="12"/>
      <c r="C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x14ac:dyDescent="0.3">
      <c r="A10" s="4"/>
      <c r="B10" s="311" t="str">
        <f>Pro!B10</f>
        <v xml:space="preserve">Use the AddPro tab if more space is needed.
</v>
      </c>
      <c r="C10" s="312"/>
      <c r="D10" s="312"/>
      <c r="E10" s="312"/>
      <c r="F10" s="312"/>
      <c r="G10" s="312"/>
      <c r="H10" s="312"/>
      <c r="I10" s="312"/>
      <c r="J10" s="312"/>
      <c r="K10" s="312"/>
      <c r="L10" s="313"/>
      <c r="M10" s="18"/>
      <c r="N10" s="18"/>
      <c r="O10" s="14"/>
      <c r="P10" s="14"/>
    </row>
    <row r="11" spans="1:16" s="6" customFormat="1" x14ac:dyDescent="0.3">
      <c r="A11" s="4"/>
      <c r="B11" s="111"/>
      <c r="C11" s="112"/>
      <c r="D11" s="109"/>
      <c r="E11" s="109"/>
      <c r="F11" s="109"/>
      <c r="G11" s="109"/>
      <c r="H11" s="109"/>
      <c r="I11" s="109"/>
      <c r="J11" s="109"/>
      <c r="K11" s="109"/>
      <c r="L11" s="110"/>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1" t="str">
        <f>Pro!B13</f>
        <v>• Report only sales from your firm’s imports. Sales of goods purchased from Canadian producers must be excluded.</v>
      </c>
      <c r="C13" s="312"/>
      <c r="D13" s="312"/>
      <c r="E13" s="312"/>
      <c r="F13" s="312"/>
      <c r="G13" s="312"/>
      <c r="H13" s="312"/>
      <c r="I13" s="312"/>
      <c r="J13" s="312"/>
      <c r="K13" s="312"/>
      <c r="L13" s="313"/>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'Austria•Autriche'!B17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c r="P17" s="14"/>
    </row>
    <row r="18" spans="1:16" s="6" customFormat="1" x14ac:dyDescent="0.3">
      <c r="A18" s="4"/>
      <c r="B18" s="13"/>
      <c r="C18" s="13"/>
      <c r="D18" s="3"/>
      <c r="E18" s="3"/>
      <c r="F18" s="3"/>
      <c r="G18" s="3"/>
      <c r="H18" s="3"/>
      <c r="I18" s="3"/>
      <c r="J18" s="3"/>
      <c r="K18" s="3"/>
      <c r="L18" s="3"/>
      <c r="O18" s="14"/>
      <c r="P18" s="14"/>
    </row>
    <row r="19" spans="1:16" x14ac:dyDescent="0.3">
      <c r="B19" s="326" t="str">
        <f>IF(Intro!$G$23="English",O19,P19)</f>
        <v>INVENTORIES AND EXPORT SALES</v>
      </c>
      <c r="C19" s="327"/>
      <c r="D19" s="327"/>
      <c r="E19" s="327"/>
      <c r="F19" s="327"/>
      <c r="G19" s="327"/>
      <c r="H19" s="327"/>
      <c r="I19" s="327"/>
      <c r="J19" s="327"/>
      <c r="K19" s="327"/>
      <c r="L19" s="328"/>
      <c r="M19" s="9"/>
      <c r="O19" s="79" t="s">
        <v>283</v>
      </c>
      <c r="P19" s="79" t="s">
        <v>284</v>
      </c>
    </row>
    <row r="20" spans="1:16" x14ac:dyDescent="0.3">
      <c r="B20" s="329" t="s">
        <v>12</v>
      </c>
      <c r="C20" s="330"/>
      <c r="D20" s="330"/>
      <c r="E20" s="330"/>
      <c r="F20" s="330"/>
      <c r="G20" s="330"/>
      <c r="H20" s="330"/>
      <c r="I20" s="330"/>
      <c r="J20" s="330"/>
      <c r="K20" s="330"/>
      <c r="L20" s="331"/>
      <c r="M20" s="9"/>
    </row>
    <row r="21" spans="1:16" x14ac:dyDescent="0.3">
      <c r="B21" s="15"/>
      <c r="C21" s="26"/>
      <c r="D21" s="27"/>
      <c r="E21" s="27"/>
      <c r="F21" s="27"/>
      <c r="G21" s="27"/>
      <c r="H21" s="27"/>
      <c r="I21" s="27"/>
      <c r="J21" s="27"/>
      <c r="K21" s="27"/>
      <c r="L21" s="16"/>
      <c r="M21" s="9"/>
    </row>
    <row r="22" spans="1:16" x14ac:dyDescent="0.3">
      <c r="B22" s="348" t="str">
        <f>IF(Intro!$G$23="English",O22,P22)</f>
        <v>Provide your firm's inventories and export sales of imports of the goods.</v>
      </c>
      <c r="C22" s="349"/>
      <c r="D22" s="349"/>
      <c r="E22" s="349"/>
      <c r="F22" s="349"/>
      <c r="G22" s="349"/>
      <c r="H22" s="349"/>
      <c r="I22" s="349"/>
      <c r="J22" s="349"/>
      <c r="K22" s="349"/>
      <c r="L22" s="350"/>
      <c r="M22" s="9"/>
      <c r="O22" s="17" t="s">
        <v>137</v>
      </c>
      <c r="P22" s="17" t="s">
        <v>65</v>
      </c>
    </row>
    <row r="23" spans="1:16" x14ac:dyDescent="0.3">
      <c r="B23" s="48"/>
      <c r="C23" s="26"/>
      <c r="D23" s="27"/>
      <c r="E23" s="27"/>
      <c r="F23" s="27"/>
      <c r="G23" s="27"/>
      <c r="H23" s="27"/>
      <c r="I23" s="27"/>
      <c r="J23" s="27"/>
      <c r="K23" s="27"/>
      <c r="L23" s="16"/>
      <c r="M23" s="9"/>
      <c r="O23" s="17"/>
    </row>
    <row r="24" spans="1:16" x14ac:dyDescent="0.3">
      <c r="B24" s="48"/>
      <c r="E24" s="26"/>
      <c r="G24" s="604">
        <f>Variables!$B$6</f>
        <v>2023</v>
      </c>
      <c r="H24" s="604">
        <f>G24+1</f>
        <v>2024</v>
      </c>
      <c r="I24" s="604">
        <f>H24+1</f>
        <v>2025</v>
      </c>
      <c r="J24" s="604" t="str">
        <f>IF(Intro!$G$23="English",Variables!B9,Variables!C9)</f>
        <v>Jan-Jun 2025</v>
      </c>
      <c r="K24" s="604" t="str">
        <f>IF(Intro!$G$23="English",Variables!B10,Variables!C10)</f>
        <v>Jan-Jun 2026</v>
      </c>
      <c r="L24" s="56"/>
      <c r="M24" s="9"/>
      <c r="O24" s="17"/>
    </row>
    <row r="25" spans="1:16" x14ac:dyDescent="0.3">
      <c r="B25" s="48"/>
      <c r="E25" s="26"/>
      <c r="G25" s="604"/>
      <c r="H25" s="604"/>
      <c r="I25" s="604"/>
      <c r="J25" s="604"/>
      <c r="K25" s="604"/>
      <c r="L25" s="56"/>
      <c r="M25" s="9"/>
      <c r="O25" s="17"/>
    </row>
    <row r="26" spans="1:16" x14ac:dyDescent="0.3">
      <c r="B26" s="299" t="str">
        <f>IF(Intro!$G$23="English",O26,P26)</f>
        <v>Beginning inventory</v>
      </c>
      <c r="C26" s="300"/>
      <c r="D26" s="591" t="str">
        <f>IF(Intro!$G$23="English",Variables!$B$23,Variables!$C$23)</f>
        <v>Tonnes</v>
      </c>
      <c r="E26" s="591"/>
      <c r="F26" s="591"/>
      <c r="G26" s="162"/>
      <c r="H26" s="163">
        <f>G38</f>
        <v>0</v>
      </c>
      <c r="I26" s="163">
        <f>H38</f>
        <v>0</v>
      </c>
      <c r="J26" s="163">
        <f>H38</f>
        <v>0</v>
      </c>
      <c r="K26" s="163">
        <f>I38</f>
        <v>0</v>
      </c>
      <c r="L26" s="56"/>
      <c r="M26" s="9"/>
      <c r="O26" s="9" t="s">
        <v>120</v>
      </c>
      <c r="P26" s="9" t="s">
        <v>121</v>
      </c>
    </row>
    <row r="27" spans="1:16" x14ac:dyDescent="0.3">
      <c r="B27" s="299"/>
      <c r="C27" s="300"/>
      <c r="D27" s="591" t="s">
        <v>186</v>
      </c>
      <c r="E27" s="591"/>
      <c r="F27" s="591"/>
      <c r="G27" s="162"/>
      <c r="H27" s="163">
        <f>G39</f>
        <v>0</v>
      </c>
      <c r="I27" s="163">
        <f>H39</f>
        <v>0</v>
      </c>
      <c r="J27" s="163">
        <f>H39</f>
        <v>0</v>
      </c>
      <c r="K27" s="163">
        <f>I39</f>
        <v>0</v>
      </c>
      <c r="L27" s="56"/>
      <c r="M27" s="9"/>
    </row>
    <row r="28" spans="1:16" ht="15" thickBot="1" x14ac:dyDescent="0.35">
      <c r="B28" s="301"/>
      <c r="C28" s="302"/>
      <c r="D28" s="589" t="str">
        <f>"$ / "&amp;IF(Intro!$G$23="English",Variables!$B$24,Variables!$C$24)</f>
        <v xml:space="preserve">$ / Tonne </v>
      </c>
      <c r="E28" s="589"/>
      <c r="F28" s="589"/>
      <c r="G28" s="164" t="str">
        <f>IF(G26=0,"-",G27/G26)</f>
        <v>-</v>
      </c>
      <c r="H28" s="164" t="str">
        <f>IF(H26=0,"-",H27/H26)</f>
        <v>-</v>
      </c>
      <c r="I28" s="164" t="str">
        <f>IF(I26=0,"-",I27/I26)</f>
        <v>-</v>
      </c>
      <c r="J28" s="164" t="str">
        <f>IF(J26=0,"-",J27/J26)</f>
        <v>-</v>
      </c>
      <c r="K28" s="164" t="str">
        <f>IF(K26=0,"-",K27/K26)</f>
        <v>-</v>
      </c>
      <c r="L28" s="56"/>
      <c r="M28" s="9"/>
    </row>
    <row r="29" spans="1:16" x14ac:dyDescent="0.3">
      <c r="B29" s="297" t="str">
        <f>IF(Intro!$G$23="English",O29,P29)</f>
        <v>Imports</v>
      </c>
      <c r="C29" s="298"/>
      <c r="D29" s="590" t="str">
        <f>D26</f>
        <v>Tonnes</v>
      </c>
      <c r="E29" s="590"/>
      <c r="F29" s="590"/>
      <c r="G29" s="175">
        <f>SUM(Begin:End!G27)</f>
        <v>0</v>
      </c>
      <c r="H29" s="175">
        <f>SUM(Begin:End!H27)</f>
        <v>0</v>
      </c>
      <c r="I29" s="175">
        <f>SUM(Begin:End!I27)</f>
        <v>0</v>
      </c>
      <c r="J29" s="175">
        <f>SUM(Begin:End!J27)</f>
        <v>0</v>
      </c>
      <c r="K29" s="175">
        <f>SUM(Begin:End!K27)</f>
        <v>0</v>
      </c>
      <c r="L29" s="56"/>
      <c r="M29" s="9"/>
      <c r="O29" s="9" t="s">
        <v>71</v>
      </c>
      <c r="P29" s="9" t="s">
        <v>136</v>
      </c>
    </row>
    <row r="30" spans="1:16" x14ac:dyDescent="0.3">
      <c r="B30" s="299"/>
      <c r="C30" s="300"/>
      <c r="D30" s="591" t="str">
        <f>IF(Intro!G$23="English","net delivered purchase value (CAD)","valeur d'achat nette rendue (CAD)")</f>
        <v>net delivered purchase value (CAD)</v>
      </c>
      <c r="E30" s="591"/>
      <c r="F30" s="591"/>
      <c r="G30" s="161">
        <f>SUM(Begin:End!G28)</f>
        <v>0</v>
      </c>
      <c r="H30" s="161">
        <f>SUM(Begin:End!H28)</f>
        <v>0</v>
      </c>
      <c r="I30" s="161">
        <f>SUM(Begin:End!I28)</f>
        <v>0</v>
      </c>
      <c r="J30" s="161">
        <f>SUM(Begin:End!J28)</f>
        <v>0</v>
      </c>
      <c r="K30" s="161">
        <f>SUM(Begin:End!K28)</f>
        <v>0</v>
      </c>
      <c r="L30" s="56"/>
      <c r="M30" s="9"/>
    </row>
    <row r="31" spans="1:16" ht="15" thickBot="1" x14ac:dyDescent="0.35">
      <c r="B31" s="301"/>
      <c r="C31" s="302"/>
      <c r="D31" s="589" t="str">
        <f>D28</f>
        <v xml:space="preserve">$ / Tonne </v>
      </c>
      <c r="E31" s="589"/>
      <c r="F31" s="589"/>
      <c r="G31" s="176" t="str">
        <f>IF(G29=0,"-",G30/G29)</f>
        <v>-</v>
      </c>
      <c r="H31" s="176" t="str">
        <f>IF(H29=0,"-",H30/H29)</f>
        <v>-</v>
      </c>
      <c r="I31" s="176" t="str">
        <f>IF(I29=0,"-",I30/I29)</f>
        <v>-</v>
      </c>
      <c r="J31" s="176" t="str">
        <f>IF(J29=0,"-",J30/J29)</f>
        <v>-</v>
      </c>
      <c r="K31" s="176" t="str">
        <f>IF(K29=0,"-",K30/K29)</f>
        <v>-</v>
      </c>
      <c r="L31" s="56"/>
      <c r="M31" s="9"/>
    </row>
    <row r="32" spans="1:16" x14ac:dyDescent="0.3">
      <c r="B32" s="297" t="str">
        <f>IF(Intro!$G$23="English",O32,P32)</f>
        <v>Sales in Canada</v>
      </c>
      <c r="C32" s="298"/>
      <c r="D32" s="590" t="str">
        <f>D26</f>
        <v>Tonnes</v>
      </c>
      <c r="E32" s="590"/>
      <c r="F32" s="590"/>
      <c r="G32" s="175">
        <f>SUM(Begin:End!G37)</f>
        <v>0</v>
      </c>
      <c r="H32" s="175">
        <f>SUM(Begin:End!H37)</f>
        <v>0</v>
      </c>
      <c r="I32" s="175">
        <f>SUM(Begin:End!I37)</f>
        <v>0</v>
      </c>
      <c r="J32" s="175">
        <f>SUM(Begin:End!J37)</f>
        <v>0</v>
      </c>
      <c r="K32" s="175">
        <f>SUM(Begin:End!K37)</f>
        <v>0</v>
      </c>
      <c r="L32" s="56"/>
      <c r="M32" s="9"/>
      <c r="O32" s="9" t="s">
        <v>184</v>
      </c>
      <c r="P32" s="9" t="s">
        <v>185</v>
      </c>
    </row>
    <row r="33" spans="1:16" x14ac:dyDescent="0.3">
      <c r="B33" s="299"/>
      <c r="C33" s="300"/>
      <c r="D33" s="591" t="str">
        <f>IF(Intro!G$23="English","net delivered selling value (CAD)","valeur de vente nette rendue (CAD)")</f>
        <v>net delivered selling value (CAD)</v>
      </c>
      <c r="E33" s="591"/>
      <c r="F33" s="591"/>
      <c r="G33" s="161">
        <f>SUM(Begin:End!G38)</f>
        <v>0</v>
      </c>
      <c r="H33" s="161">
        <f>SUM(Begin:End!H38)</f>
        <v>0</v>
      </c>
      <c r="I33" s="161">
        <f>SUM(Begin:End!I38)</f>
        <v>0</v>
      </c>
      <c r="J33" s="161">
        <f>SUM(Begin:End!J38)</f>
        <v>0</v>
      </c>
      <c r="K33" s="161">
        <f>SUM(Begin:End!K38)</f>
        <v>0</v>
      </c>
      <c r="L33" s="56"/>
      <c r="M33" s="9"/>
    </row>
    <row r="34" spans="1:16" ht="15" thickBot="1" x14ac:dyDescent="0.35">
      <c r="B34" s="301"/>
      <c r="C34" s="302"/>
      <c r="D34" s="589" t="str">
        <f>D28</f>
        <v xml:space="preserve">$ / Tonne </v>
      </c>
      <c r="E34" s="589"/>
      <c r="F34" s="589"/>
      <c r="G34" s="176" t="str">
        <f>IF(G32=0,"-",G33/G32)</f>
        <v>-</v>
      </c>
      <c r="H34" s="176" t="str">
        <f>IF(H32=0,"-",H33/H32)</f>
        <v>-</v>
      </c>
      <c r="I34" s="176" t="str">
        <f>IF(I32=0,"-",I33/I32)</f>
        <v>-</v>
      </c>
      <c r="J34" s="176" t="str">
        <f>IF(J32=0,"-",J33/J32)</f>
        <v>-</v>
      </c>
      <c r="K34" s="176" t="str">
        <f>IF(K32=0,"-",K33/K32)</f>
        <v>-</v>
      </c>
      <c r="L34" s="56"/>
      <c r="M34" s="9"/>
    </row>
    <row r="35" spans="1:16" x14ac:dyDescent="0.3">
      <c r="B35" s="297" t="str">
        <f>IF(Intro!$G$23="English",O35,P35)</f>
        <v>Export sales</v>
      </c>
      <c r="C35" s="298"/>
      <c r="D35" s="590" t="str">
        <f>IF(Intro!$G$23="English",Variables!$B$23,Variables!$C$23)</f>
        <v>Tonnes</v>
      </c>
      <c r="E35" s="590"/>
      <c r="F35" s="590"/>
      <c r="G35" s="165"/>
      <c r="H35" s="165"/>
      <c r="I35" s="165"/>
      <c r="J35" s="165"/>
      <c r="K35" s="165"/>
      <c r="L35" s="56"/>
      <c r="M35" s="9"/>
      <c r="O35" s="9" t="s">
        <v>209</v>
      </c>
      <c r="P35" s="9" t="s">
        <v>122</v>
      </c>
    </row>
    <row r="36" spans="1:16" x14ac:dyDescent="0.3">
      <c r="B36" s="299"/>
      <c r="C36" s="300"/>
      <c r="D36" s="591" t="str">
        <f>'Austria•Autriche'!D32</f>
        <v>net delivered selling value (CAD)</v>
      </c>
      <c r="E36" s="591"/>
      <c r="F36" s="591"/>
      <c r="G36" s="162"/>
      <c r="H36" s="162"/>
      <c r="I36" s="162"/>
      <c r="J36" s="162"/>
      <c r="K36" s="162"/>
      <c r="L36" s="56"/>
      <c r="M36" s="9"/>
    </row>
    <row r="37" spans="1:16" ht="15" thickBot="1" x14ac:dyDescent="0.35">
      <c r="B37" s="301"/>
      <c r="C37" s="302"/>
      <c r="D37" s="589" t="str">
        <f>"$ / "&amp;IF(Intro!$G$23="English",Variables!$B$24,Variables!$C$24)</f>
        <v xml:space="preserve">$ / Tonne </v>
      </c>
      <c r="E37" s="589"/>
      <c r="F37" s="589"/>
      <c r="G37" s="164" t="str">
        <f>IF(G35=0,"-",G36/G35)</f>
        <v>-</v>
      </c>
      <c r="H37" s="164" t="str">
        <f>IF(H35=0,"-",H36/H35)</f>
        <v>-</v>
      </c>
      <c r="I37" s="164" t="str">
        <f t="shared" ref="I37:J37" si="0">IF(I35=0,"-",I36/I35)</f>
        <v>-</v>
      </c>
      <c r="J37" s="164" t="str">
        <f t="shared" si="0"/>
        <v>-</v>
      </c>
      <c r="K37" s="164" t="str">
        <f t="shared" ref="K37" si="1">IF(K35=0,"-",K36/K35)</f>
        <v>-</v>
      </c>
      <c r="L37" s="56"/>
      <c r="M37" s="9"/>
    </row>
    <row r="38" spans="1:16" x14ac:dyDescent="0.3">
      <c r="B38" s="447" t="str">
        <f>IF(Intro!$G$23="English",O38,P38)</f>
        <v>Ending inventory</v>
      </c>
      <c r="C38" s="448"/>
      <c r="D38" s="603" t="str">
        <f>IF(Intro!$G$23="English",Variables!$B$23,Variables!$C$23)</f>
        <v>Tonnes</v>
      </c>
      <c r="E38" s="603"/>
      <c r="F38" s="603"/>
      <c r="G38" s="166"/>
      <c r="H38" s="166"/>
      <c r="I38" s="166"/>
      <c r="J38" s="166"/>
      <c r="K38" s="166"/>
      <c r="L38" s="56"/>
      <c r="M38" s="9"/>
      <c r="O38" s="9" t="s">
        <v>123</v>
      </c>
      <c r="P38" s="9" t="s">
        <v>342</v>
      </c>
    </row>
    <row r="39" spans="1:16" x14ac:dyDescent="0.3">
      <c r="B39" s="299"/>
      <c r="C39" s="300"/>
      <c r="D39" s="591" t="s">
        <v>186</v>
      </c>
      <c r="E39" s="591"/>
      <c r="F39" s="591"/>
      <c r="G39" s="162"/>
      <c r="H39" s="162"/>
      <c r="I39" s="162"/>
      <c r="J39" s="162"/>
      <c r="K39" s="162"/>
      <c r="L39" s="56"/>
      <c r="M39" s="9"/>
    </row>
    <row r="40" spans="1:16" x14ac:dyDescent="0.3">
      <c r="B40" s="299"/>
      <c r="C40" s="300"/>
      <c r="D40" s="591" t="str">
        <f>"$ / "&amp;IF(Intro!$G$23="English",Variables!$B$24,Variables!$C$24)</f>
        <v xml:space="preserve">$ / Tonne </v>
      </c>
      <c r="E40" s="591"/>
      <c r="F40" s="591"/>
      <c r="G40" s="163" t="str">
        <f>IF(G38=0,"-",G39/G38)</f>
        <v>-</v>
      </c>
      <c r="H40" s="163" t="str">
        <f t="shared" ref="H40:I40" si="2">IF(H38=0,"-",H39/H38)</f>
        <v>-</v>
      </c>
      <c r="I40" s="163" t="str">
        <f t="shared" si="2"/>
        <v>-</v>
      </c>
      <c r="J40" s="163" t="str">
        <f t="shared" ref="J40:K40" si="3">IF(J38=0,"-",J39/J38)</f>
        <v>-</v>
      </c>
      <c r="K40" s="163" t="str">
        <f t="shared" si="3"/>
        <v>-</v>
      </c>
      <c r="L40" s="56"/>
      <c r="M40" s="9"/>
    </row>
    <row r="41" spans="1:16" x14ac:dyDescent="0.3">
      <c r="B41" s="57"/>
      <c r="C41" s="54"/>
      <c r="D41" s="54"/>
      <c r="E41" s="54"/>
      <c r="F41" s="54"/>
      <c r="G41" s="54"/>
      <c r="H41" s="54"/>
      <c r="I41" s="54"/>
      <c r="J41" s="54"/>
      <c r="K41" s="54"/>
      <c r="L41" s="55"/>
      <c r="M41" s="9"/>
    </row>
    <row r="42" spans="1:16" s="10" customFormat="1" x14ac:dyDescent="0.3">
      <c r="A42" s="7"/>
      <c r="B42" s="507" t="s">
        <v>15</v>
      </c>
      <c r="C42" s="508"/>
      <c r="D42" s="508"/>
      <c r="E42" s="508"/>
      <c r="F42" s="508"/>
      <c r="G42" s="508"/>
      <c r="H42" s="508"/>
      <c r="I42" s="508"/>
      <c r="J42" s="508"/>
      <c r="K42" s="508"/>
      <c r="L42" s="509"/>
      <c r="M42" s="58"/>
      <c r="O42" s="9"/>
    </row>
    <row r="43" spans="1:16" x14ac:dyDescent="0.3">
      <c r="B43" s="59"/>
      <c r="C43" s="30"/>
      <c r="D43" s="30"/>
      <c r="E43" s="30"/>
      <c r="F43" s="30"/>
      <c r="G43" s="30"/>
      <c r="H43" s="30"/>
      <c r="I43" s="30"/>
      <c r="J43" s="30"/>
      <c r="K43" s="30"/>
      <c r="L43" s="45"/>
      <c r="M43" s="9"/>
    </row>
    <row r="44" spans="1:16" ht="14.1" customHeight="1" x14ac:dyDescent="0.3">
      <c r="B44" s="345" t="str">
        <f>IF(Intro!$G$23="English",O44,P44)</f>
        <v>Using data provided in Question 1 in the country tabs with the data provided in Question 1 on the Invent-Stock tab, the questionnaire calculates ending inventory as follows:</v>
      </c>
      <c r="C44" s="346"/>
      <c r="D44" s="346"/>
      <c r="E44" s="346"/>
      <c r="F44" s="346"/>
      <c r="G44" s="346"/>
      <c r="H44" s="346"/>
      <c r="I44" s="346"/>
      <c r="J44" s="346"/>
      <c r="K44" s="346"/>
      <c r="L44" s="347"/>
      <c r="M44" s="9"/>
      <c r="O44" s="9" t="s">
        <v>363</v>
      </c>
      <c r="P44" s="9" t="s">
        <v>364</v>
      </c>
    </row>
    <row r="45" spans="1:16" x14ac:dyDescent="0.3">
      <c r="B45" s="59"/>
      <c r="C45" s="30"/>
      <c r="D45" s="30"/>
      <c r="E45" s="30"/>
      <c r="F45" s="30"/>
      <c r="G45" s="30"/>
      <c r="H45" s="30"/>
      <c r="I45" s="30"/>
      <c r="J45" s="30"/>
      <c r="K45" s="30"/>
      <c r="L45" s="45"/>
      <c r="M45" s="9"/>
    </row>
    <row r="46" spans="1:16" x14ac:dyDescent="0.3">
      <c r="B46" s="48"/>
      <c r="E46" s="26"/>
      <c r="G46" s="604">
        <f>Variables!$B$6</f>
        <v>2023</v>
      </c>
      <c r="H46" s="604">
        <f>G46+1</f>
        <v>2024</v>
      </c>
      <c r="I46" s="604">
        <f>H46+1</f>
        <v>2025</v>
      </c>
      <c r="J46" s="604" t="str">
        <f>J24</f>
        <v>Jan-Jun 2025</v>
      </c>
      <c r="K46" s="604" t="str">
        <f>K24</f>
        <v>Jan-Jun 2026</v>
      </c>
      <c r="L46" s="56"/>
      <c r="M46" s="9"/>
      <c r="O46" s="17"/>
    </row>
    <row r="47" spans="1:16" x14ac:dyDescent="0.3">
      <c r="B47" s="48"/>
      <c r="E47" s="26"/>
      <c r="G47" s="604"/>
      <c r="H47" s="604"/>
      <c r="I47" s="604"/>
      <c r="J47" s="604"/>
      <c r="K47" s="604"/>
      <c r="L47" s="56"/>
      <c r="M47" s="9"/>
      <c r="O47" s="17"/>
    </row>
    <row r="48" spans="1:16" hidden="1" x14ac:dyDescent="0.3">
      <c r="B48" s="177"/>
      <c r="C48" s="178"/>
      <c r="D48" s="178"/>
      <c r="E48" s="179"/>
      <c r="F48" s="620" t="str">
        <f>IF(Intro!$G$23="English",Variables!$B$23,Variables!$C$23)</f>
        <v>Tonnes</v>
      </c>
      <c r="G48" s="606" t="str">
        <f ca="1">_xlfn.FORMULATEXT(G50)</f>
        <v>=G26+G29-G32-G35</v>
      </c>
      <c r="H48" s="606" t="str">
        <f t="shared" ref="H48:K48" ca="1" si="4">_xlfn.FORMULATEXT(H50)</f>
        <v>=H26+H29-H32-H35</v>
      </c>
      <c r="I48" s="606" t="str">
        <f t="shared" ca="1" si="4"/>
        <v>=I26+I29-I32-I35</v>
      </c>
      <c r="J48" s="606" t="str">
        <f t="shared" ca="1" si="4"/>
        <v>=J26+J29-J32-J35</v>
      </c>
      <c r="K48" s="606" t="str">
        <f t="shared" ca="1" si="4"/>
        <v>=K26+K29-K32-K35</v>
      </c>
      <c r="L48" s="56"/>
      <c r="M48" s="9"/>
      <c r="O48" s="17"/>
    </row>
    <row r="49" spans="1:16" hidden="1" x14ac:dyDescent="0.3">
      <c r="B49" s="48"/>
      <c r="E49" s="180"/>
      <c r="F49" s="621"/>
      <c r="G49" s="607"/>
      <c r="H49" s="607"/>
      <c r="I49" s="607"/>
      <c r="J49" s="607"/>
      <c r="K49" s="607"/>
      <c r="L49" s="56"/>
      <c r="M49" s="9"/>
      <c r="O49" s="17"/>
    </row>
    <row r="50" spans="1:16" x14ac:dyDescent="0.3">
      <c r="B50" s="617" t="str">
        <f>IF(Intro!$G$23="English",O50,P50)</f>
        <v>Ending inventory</v>
      </c>
      <c r="C50" s="618"/>
      <c r="D50" s="618"/>
      <c r="E50" s="619"/>
      <c r="F50" s="622"/>
      <c r="G50" s="161">
        <f>G26+G29-G32-G35</f>
        <v>0</v>
      </c>
      <c r="H50" s="161">
        <f t="shared" ref="H50:K50" si="5">H26+H29-H32-H35</f>
        <v>0</v>
      </c>
      <c r="I50" s="161">
        <f t="shared" si="5"/>
        <v>0</v>
      </c>
      <c r="J50" s="161">
        <f t="shared" si="5"/>
        <v>0</v>
      </c>
      <c r="K50" s="161">
        <f t="shared" si="5"/>
        <v>0</v>
      </c>
      <c r="L50" s="56"/>
      <c r="M50" s="9"/>
      <c r="O50" s="9" t="s">
        <v>123</v>
      </c>
      <c r="P50" s="9" t="s">
        <v>342</v>
      </c>
    </row>
    <row r="51" spans="1:16" ht="14.1" customHeight="1" x14ac:dyDescent="0.3">
      <c r="B51" s="611" t="str">
        <f>IF(Intro!$G$23="English",O51,P51)</f>
        <v>Difference between ending inventory in Question 1 on the Invent-Stock tab and the calculated ending inventory</v>
      </c>
      <c r="C51" s="612"/>
      <c r="D51" s="612"/>
      <c r="E51" s="613"/>
      <c r="F51" s="608" t="str">
        <f>IF(Intro!$G$23="English",Variables!$B$23,Variables!$C$23)</f>
        <v>Tonnes</v>
      </c>
      <c r="G51" s="605">
        <f>G38-G50</f>
        <v>0</v>
      </c>
      <c r="H51" s="605">
        <f>H38-H50</f>
        <v>0</v>
      </c>
      <c r="I51" s="605">
        <f>I38-I50</f>
        <v>0</v>
      </c>
      <c r="J51" s="605">
        <f>J38-J50</f>
        <v>0</v>
      </c>
      <c r="K51" s="605">
        <f>K38-K50</f>
        <v>0</v>
      </c>
      <c r="L51" s="56"/>
      <c r="M51" s="9"/>
      <c r="O51" s="9" t="s">
        <v>155</v>
      </c>
      <c r="P51" s="9" t="s">
        <v>210</v>
      </c>
    </row>
    <row r="52" spans="1:16" x14ac:dyDescent="0.3">
      <c r="B52" s="614"/>
      <c r="C52" s="615"/>
      <c r="D52" s="615"/>
      <c r="E52" s="616"/>
      <c r="F52" s="609"/>
      <c r="G52" s="605"/>
      <c r="H52" s="605"/>
      <c r="I52" s="605"/>
      <c r="J52" s="605"/>
      <c r="K52" s="605"/>
      <c r="L52" s="56"/>
      <c r="M52" s="9"/>
    </row>
    <row r="53" spans="1:16" x14ac:dyDescent="0.3">
      <c r="B53" s="617"/>
      <c r="C53" s="618"/>
      <c r="D53" s="618"/>
      <c r="E53" s="619"/>
      <c r="F53" s="610"/>
      <c r="G53" s="605"/>
      <c r="H53" s="605"/>
      <c r="I53" s="605"/>
      <c r="J53" s="605"/>
      <c r="K53" s="605"/>
      <c r="L53" s="56"/>
      <c r="M53" s="9"/>
    </row>
    <row r="54" spans="1:16" x14ac:dyDescent="0.3">
      <c r="B54" s="59"/>
      <c r="C54" s="30"/>
      <c r="D54" s="30"/>
      <c r="E54" s="30"/>
      <c r="F54" s="30"/>
      <c r="G54" s="30"/>
      <c r="H54" s="30"/>
      <c r="I54" s="30"/>
      <c r="J54" s="30"/>
      <c r="K54" s="30"/>
      <c r="L54" s="45"/>
      <c r="M54" s="9"/>
    </row>
    <row r="55" spans="1:16" x14ac:dyDescent="0.3">
      <c r="B55" s="490" t="str">
        <f>IF(Intro!$G$23="English",O55,P55)</f>
        <v>If the volume of ending inventory in Question 1 on the Invent-Stock tab differs from the calculated ending inventory, explain why there is a difference.</v>
      </c>
      <c r="C55" s="491"/>
      <c r="D55" s="491"/>
      <c r="E55" s="491"/>
      <c r="F55" s="491"/>
      <c r="G55" s="491"/>
      <c r="H55" s="491"/>
      <c r="I55" s="491"/>
      <c r="J55" s="491"/>
      <c r="K55" s="491"/>
      <c r="L55" s="492"/>
      <c r="M55" s="9"/>
      <c r="O55" s="22" t="s">
        <v>138</v>
      </c>
      <c r="P55" s="9" t="s">
        <v>211</v>
      </c>
    </row>
    <row r="56" spans="1:16" x14ac:dyDescent="0.3">
      <c r="B56" s="59"/>
      <c r="C56" s="30"/>
      <c r="D56" s="30"/>
      <c r="E56" s="30"/>
      <c r="F56" s="30"/>
      <c r="G56" s="30"/>
      <c r="H56" s="30"/>
      <c r="I56" s="30"/>
      <c r="J56" s="30"/>
      <c r="K56" s="30"/>
      <c r="L56" s="45"/>
      <c r="M56" s="9"/>
    </row>
    <row r="57" spans="1:16" s="10" customFormat="1" x14ac:dyDescent="0.3">
      <c r="A57" s="7"/>
      <c r="B57" s="493"/>
      <c r="C57" s="494"/>
      <c r="D57" s="494"/>
      <c r="E57" s="494"/>
      <c r="F57" s="494"/>
      <c r="G57" s="494"/>
      <c r="H57" s="494"/>
      <c r="I57" s="494"/>
      <c r="J57" s="494"/>
      <c r="K57" s="494"/>
      <c r="L57" s="495"/>
      <c r="M57" s="28"/>
    </row>
    <row r="58" spans="1:16" s="10" customFormat="1" x14ac:dyDescent="0.3">
      <c r="A58" s="7"/>
      <c r="B58" s="493"/>
      <c r="C58" s="494"/>
      <c r="D58" s="494"/>
      <c r="E58" s="494"/>
      <c r="F58" s="494"/>
      <c r="G58" s="494"/>
      <c r="H58" s="494"/>
      <c r="I58" s="494"/>
      <c r="J58" s="494"/>
      <c r="K58" s="494"/>
      <c r="L58" s="495"/>
      <c r="M58" s="28"/>
    </row>
    <row r="59" spans="1:16" s="10" customFormat="1" x14ac:dyDescent="0.3">
      <c r="A59" s="7"/>
      <c r="B59" s="493"/>
      <c r="C59" s="494"/>
      <c r="D59" s="494"/>
      <c r="E59" s="494"/>
      <c r="F59" s="494"/>
      <c r="G59" s="494"/>
      <c r="H59" s="494"/>
      <c r="I59" s="494"/>
      <c r="J59" s="494"/>
      <c r="K59" s="494"/>
      <c r="L59" s="495"/>
      <c r="M59" s="28"/>
    </row>
    <row r="60" spans="1:16" s="10" customFormat="1" x14ac:dyDescent="0.3">
      <c r="A60" s="7"/>
      <c r="B60" s="493"/>
      <c r="C60" s="494"/>
      <c r="D60" s="494"/>
      <c r="E60" s="494"/>
      <c r="F60" s="494"/>
      <c r="G60" s="494"/>
      <c r="H60" s="494"/>
      <c r="I60" s="494"/>
      <c r="J60" s="494"/>
      <c r="K60" s="494"/>
      <c r="L60" s="495"/>
      <c r="M60" s="28"/>
    </row>
    <row r="61" spans="1:16" s="10" customFormat="1" x14ac:dyDescent="0.3">
      <c r="A61" s="7"/>
      <c r="B61" s="493"/>
      <c r="C61" s="494"/>
      <c r="D61" s="494"/>
      <c r="E61" s="494"/>
      <c r="F61" s="494"/>
      <c r="G61" s="494"/>
      <c r="H61" s="494"/>
      <c r="I61" s="494"/>
      <c r="J61" s="494"/>
      <c r="K61" s="494"/>
      <c r="L61" s="495"/>
      <c r="M61" s="28"/>
    </row>
    <row r="62" spans="1:16" s="10" customFormat="1" x14ac:dyDescent="0.3">
      <c r="A62" s="7"/>
      <c r="B62" s="493"/>
      <c r="C62" s="494"/>
      <c r="D62" s="494"/>
      <c r="E62" s="494"/>
      <c r="F62" s="494"/>
      <c r="G62" s="494"/>
      <c r="H62" s="494"/>
      <c r="I62" s="494"/>
      <c r="J62" s="494"/>
      <c r="K62" s="494"/>
      <c r="L62" s="495"/>
      <c r="M62" s="28"/>
    </row>
    <row r="63" spans="1:16" s="10" customFormat="1" x14ac:dyDescent="0.3">
      <c r="A63" s="7"/>
      <c r="B63" s="493"/>
      <c r="C63" s="494"/>
      <c r="D63" s="494"/>
      <c r="E63" s="494"/>
      <c r="F63" s="494"/>
      <c r="G63" s="494"/>
      <c r="H63" s="494"/>
      <c r="I63" s="494"/>
      <c r="J63" s="494"/>
      <c r="K63" s="494"/>
      <c r="L63" s="495"/>
      <c r="M63" s="28"/>
    </row>
    <row r="64" spans="1:16" s="10" customFormat="1" x14ac:dyDescent="0.3">
      <c r="A64" s="7"/>
      <c r="B64" s="493"/>
      <c r="C64" s="494"/>
      <c r="D64" s="494"/>
      <c r="E64" s="494"/>
      <c r="F64" s="494"/>
      <c r="G64" s="494"/>
      <c r="H64" s="494"/>
      <c r="I64" s="494"/>
      <c r="J64" s="494"/>
      <c r="K64" s="494"/>
      <c r="L64" s="495"/>
      <c r="M64" s="28"/>
    </row>
    <row r="65" spans="1:16" x14ac:dyDescent="0.3">
      <c r="B65" s="57"/>
      <c r="C65" s="54"/>
      <c r="D65" s="54"/>
      <c r="E65" s="54"/>
      <c r="F65" s="54"/>
      <c r="G65" s="54"/>
      <c r="H65" s="54"/>
      <c r="I65" s="54"/>
      <c r="J65" s="54"/>
      <c r="K65" s="54"/>
      <c r="L65" s="55"/>
      <c r="M65" s="9"/>
    </row>
    <row r="66" spans="1:16" s="10" customFormat="1" x14ac:dyDescent="0.3">
      <c r="A66" s="7"/>
      <c r="B66" s="507" t="s">
        <v>16</v>
      </c>
      <c r="C66" s="508"/>
      <c r="D66" s="508"/>
      <c r="E66" s="508"/>
      <c r="F66" s="508"/>
      <c r="G66" s="508"/>
      <c r="H66" s="508"/>
      <c r="I66" s="508"/>
      <c r="J66" s="508"/>
      <c r="K66" s="508"/>
      <c r="L66" s="509"/>
      <c r="M66" s="58"/>
    </row>
    <row r="67" spans="1:16" x14ac:dyDescent="0.3">
      <c r="B67" s="59"/>
      <c r="C67" s="30"/>
      <c r="D67" s="30"/>
      <c r="E67" s="30"/>
      <c r="F67" s="30"/>
      <c r="G67" s="30"/>
      <c r="H67" s="30"/>
      <c r="I67" s="30"/>
      <c r="J67" s="30"/>
      <c r="K67" s="30"/>
      <c r="L67" s="45"/>
      <c r="M67" s="9"/>
    </row>
    <row r="68" spans="1:16" x14ac:dyDescent="0.3">
      <c r="B68" s="345" t="str">
        <f>IF(Intro!$G$23="English",O68,P68)</f>
        <v>Describe how your firm determines the value of inventory. Provide any changes in the method of valuation or major write-downs of inventory that have occurred since January 1, 2023.</v>
      </c>
      <c r="C68" s="346"/>
      <c r="D68" s="346"/>
      <c r="E68" s="346"/>
      <c r="F68" s="346"/>
      <c r="G68" s="346"/>
      <c r="H68" s="346"/>
      <c r="I68" s="346"/>
      <c r="J68" s="346"/>
      <c r="K68" s="346"/>
      <c r="L68" s="347"/>
      <c r="M68" s="9"/>
      <c r="O68"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8"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9" spans="1:16" x14ac:dyDescent="0.3">
      <c r="B69" s="345"/>
      <c r="C69" s="346"/>
      <c r="D69" s="346"/>
      <c r="E69" s="346"/>
      <c r="F69" s="346"/>
      <c r="G69" s="346"/>
      <c r="H69" s="346"/>
      <c r="I69" s="346"/>
      <c r="J69" s="346"/>
      <c r="K69" s="346"/>
      <c r="L69" s="347"/>
      <c r="M69" s="9"/>
    </row>
    <row r="70" spans="1:16" x14ac:dyDescent="0.3">
      <c r="B70" s="59"/>
      <c r="C70" s="30"/>
      <c r="D70" s="30"/>
      <c r="E70" s="30"/>
      <c r="F70" s="30"/>
      <c r="G70" s="30"/>
      <c r="H70" s="30"/>
      <c r="I70" s="30"/>
      <c r="J70" s="30"/>
      <c r="K70" s="30"/>
      <c r="L70" s="45"/>
      <c r="M70" s="9"/>
    </row>
    <row r="71" spans="1:16" s="10" customFormat="1" x14ac:dyDescent="0.3">
      <c r="A71" s="7"/>
      <c r="B71" s="493"/>
      <c r="C71" s="494"/>
      <c r="D71" s="494"/>
      <c r="E71" s="494"/>
      <c r="F71" s="494"/>
      <c r="G71" s="494"/>
      <c r="H71" s="494"/>
      <c r="I71" s="494"/>
      <c r="J71" s="494"/>
      <c r="K71" s="494"/>
      <c r="L71" s="495"/>
      <c r="M71" s="28"/>
    </row>
    <row r="72" spans="1:16" s="10" customFormat="1" x14ac:dyDescent="0.3">
      <c r="A72" s="7"/>
      <c r="B72" s="493"/>
      <c r="C72" s="494"/>
      <c r="D72" s="494"/>
      <c r="E72" s="494"/>
      <c r="F72" s="494"/>
      <c r="G72" s="494"/>
      <c r="H72" s="494"/>
      <c r="I72" s="494"/>
      <c r="J72" s="494"/>
      <c r="K72" s="494"/>
      <c r="L72" s="495"/>
      <c r="M72" s="28"/>
    </row>
    <row r="73" spans="1:16" s="10" customFormat="1" x14ac:dyDescent="0.3">
      <c r="A73" s="7"/>
      <c r="B73" s="493"/>
      <c r="C73" s="494"/>
      <c r="D73" s="494"/>
      <c r="E73" s="494"/>
      <c r="F73" s="494"/>
      <c r="G73" s="494"/>
      <c r="H73" s="494"/>
      <c r="I73" s="494"/>
      <c r="J73" s="494"/>
      <c r="K73" s="494"/>
      <c r="L73" s="495"/>
      <c r="M73" s="28"/>
    </row>
    <row r="74" spans="1:16" s="10" customFormat="1" x14ac:dyDescent="0.3">
      <c r="A74" s="7"/>
      <c r="B74" s="493"/>
      <c r="C74" s="494"/>
      <c r="D74" s="494"/>
      <c r="E74" s="494"/>
      <c r="F74" s="494"/>
      <c r="G74" s="494"/>
      <c r="H74" s="494"/>
      <c r="I74" s="494"/>
      <c r="J74" s="494"/>
      <c r="K74" s="494"/>
      <c r="L74" s="495"/>
      <c r="M74" s="28"/>
    </row>
    <row r="75" spans="1:16" s="10" customFormat="1" x14ac:dyDescent="0.3">
      <c r="A75" s="7"/>
      <c r="B75" s="493"/>
      <c r="C75" s="494"/>
      <c r="D75" s="494"/>
      <c r="E75" s="494"/>
      <c r="F75" s="494"/>
      <c r="G75" s="494"/>
      <c r="H75" s="494"/>
      <c r="I75" s="494"/>
      <c r="J75" s="494"/>
      <c r="K75" s="494"/>
      <c r="L75" s="495"/>
      <c r="M75" s="28"/>
    </row>
    <row r="76" spans="1:16" s="10" customFormat="1" x14ac:dyDescent="0.3">
      <c r="A76" s="7"/>
      <c r="B76" s="493"/>
      <c r="C76" s="494"/>
      <c r="D76" s="494"/>
      <c r="E76" s="494"/>
      <c r="F76" s="494"/>
      <c r="G76" s="494"/>
      <c r="H76" s="494"/>
      <c r="I76" s="494"/>
      <c r="J76" s="494"/>
      <c r="K76" s="494"/>
      <c r="L76" s="495"/>
      <c r="M76" s="28"/>
    </row>
    <row r="77" spans="1:16" s="10" customFormat="1" x14ac:dyDescent="0.3">
      <c r="A77" s="7"/>
      <c r="B77" s="493"/>
      <c r="C77" s="494"/>
      <c r="D77" s="494"/>
      <c r="E77" s="494"/>
      <c r="F77" s="494"/>
      <c r="G77" s="494"/>
      <c r="H77" s="494"/>
      <c r="I77" s="494"/>
      <c r="J77" s="494"/>
      <c r="K77" s="494"/>
      <c r="L77" s="495"/>
      <c r="M77" s="28"/>
    </row>
    <row r="78" spans="1:16" s="10" customFormat="1" x14ac:dyDescent="0.3">
      <c r="A78" s="7"/>
      <c r="B78" s="493"/>
      <c r="C78" s="494"/>
      <c r="D78" s="494"/>
      <c r="E78" s="494"/>
      <c r="F78" s="494"/>
      <c r="G78" s="494"/>
      <c r="H78" s="494"/>
      <c r="I78" s="494"/>
      <c r="J78" s="494"/>
      <c r="K78" s="494"/>
      <c r="L78" s="495"/>
      <c r="M78" s="28"/>
    </row>
    <row r="79" spans="1:16" x14ac:dyDescent="0.3">
      <c r="B79" s="57"/>
      <c r="C79" s="54"/>
      <c r="D79" s="54"/>
      <c r="E79" s="54"/>
      <c r="F79" s="54"/>
      <c r="G79" s="54"/>
      <c r="H79" s="54"/>
      <c r="I79" s="54"/>
      <c r="J79" s="54"/>
      <c r="K79" s="54"/>
      <c r="L79" s="55"/>
      <c r="M79" s="9"/>
    </row>
    <row r="80" spans="1:16" s="10" customFormat="1" x14ac:dyDescent="0.3">
      <c r="A80" s="7"/>
      <c r="B80" s="507" t="s">
        <v>17</v>
      </c>
      <c r="C80" s="508"/>
      <c r="D80" s="508"/>
      <c r="E80" s="508"/>
      <c r="F80" s="508"/>
      <c r="G80" s="508"/>
      <c r="H80" s="508"/>
      <c r="I80" s="508"/>
      <c r="J80" s="508"/>
      <c r="K80" s="508"/>
      <c r="L80" s="509"/>
      <c r="M80" s="58"/>
    </row>
    <row r="81" spans="1:16" x14ac:dyDescent="0.3">
      <c r="B81" s="59"/>
      <c r="C81" s="30"/>
      <c r="D81" s="30"/>
      <c r="E81" s="30"/>
      <c r="F81" s="30"/>
      <c r="G81" s="30"/>
      <c r="H81" s="30"/>
      <c r="I81" s="30"/>
      <c r="J81" s="30"/>
      <c r="K81" s="30"/>
      <c r="L81" s="45"/>
      <c r="M81" s="9"/>
    </row>
    <row r="82" spans="1:16" x14ac:dyDescent="0.3">
      <c r="B82" s="345" t="str">
        <f>IF(Intro!$G$23="English",O82,P82)</f>
        <v>Describe any changes in your firm’s inventory levels of the goods since January 1, 2023 and whether these changes impacted your firm’s ability to supply customers.</v>
      </c>
      <c r="C82" s="346"/>
      <c r="D82" s="346"/>
      <c r="E82" s="346"/>
      <c r="F82" s="346"/>
      <c r="G82" s="346"/>
      <c r="H82" s="346"/>
      <c r="I82" s="346"/>
      <c r="J82" s="346"/>
      <c r="K82" s="346"/>
      <c r="L82" s="347"/>
      <c r="M82" s="9"/>
      <c r="O82"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2"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3" spans="1:16" x14ac:dyDescent="0.3">
      <c r="B83" s="345"/>
      <c r="C83" s="346"/>
      <c r="D83" s="346"/>
      <c r="E83" s="346"/>
      <c r="F83" s="346"/>
      <c r="G83" s="346"/>
      <c r="H83" s="346"/>
      <c r="I83" s="346"/>
      <c r="J83" s="346"/>
      <c r="K83" s="346"/>
      <c r="L83" s="347"/>
      <c r="M83" s="9"/>
    </row>
    <row r="84" spans="1:16" x14ac:dyDescent="0.3">
      <c r="B84" s="59"/>
      <c r="C84" s="30"/>
      <c r="D84" s="30"/>
      <c r="E84" s="30"/>
      <c r="F84" s="30"/>
      <c r="G84" s="30"/>
      <c r="H84" s="30"/>
      <c r="I84" s="30"/>
      <c r="J84" s="30"/>
      <c r="K84" s="30"/>
      <c r="L84" s="45"/>
      <c r="M84" s="9"/>
    </row>
    <row r="85" spans="1:16" s="10" customFormat="1" x14ac:dyDescent="0.3">
      <c r="A85" s="7"/>
      <c r="B85" s="493"/>
      <c r="C85" s="494"/>
      <c r="D85" s="494"/>
      <c r="E85" s="494"/>
      <c r="F85" s="494"/>
      <c r="G85" s="494"/>
      <c r="H85" s="494"/>
      <c r="I85" s="494"/>
      <c r="J85" s="494"/>
      <c r="K85" s="494"/>
      <c r="L85" s="495"/>
      <c r="M85" s="28"/>
    </row>
    <row r="86" spans="1:16" s="10" customFormat="1" x14ac:dyDescent="0.3">
      <c r="A86" s="7"/>
      <c r="B86" s="493"/>
      <c r="C86" s="494"/>
      <c r="D86" s="494"/>
      <c r="E86" s="494"/>
      <c r="F86" s="494"/>
      <c r="G86" s="494"/>
      <c r="H86" s="494"/>
      <c r="I86" s="494"/>
      <c r="J86" s="494"/>
      <c r="K86" s="494"/>
      <c r="L86" s="495"/>
      <c r="M86" s="28"/>
    </row>
    <row r="87" spans="1:16" s="10" customFormat="1" x14ac:dyDescent="0.3">
      <c r="A87" s="7"/>
      <c r="B87" s="493"/>
      <c r="C87" s="494"/>
      <c r="D87" s="494"/>
      <c r="E87" s="494"/>
      <c r="F87" s="494"/>
      <c r="G87" s="494"/>
      <c r="H87" s="494"/>
      <c r="I87" s="494"/>
      <c r="J87" s="494"/>
      <c r="K87" s="494"/>
      <c r="L87" s="495"/>
      <c r="M87" s="28"/>
    </row>
    <row r="88" spans="1:16" s="10" customFormat="1" x14ac:dyDescent="0.3">
      <c r="A88" s="7"/>
      <c r="B88" s="493"/>
      <c r="C88" s="494"/>
      <c r="D88" s="494"/>
      <c r="E88" s="494"/>
      <c r="F88" s="494"/>
      <c r="G88" s="494"/>
      <c r="H88" s="494"/>
      <c r="I88" s="494"/>
      <c r="J88" s="494"/>
      <c r="K88" s="494"/>
      <c r="L88" s="495"/>
      <c r="M88" s="28"/>
    </row>
    <row r="89" spans="1:16" s="10" customFormat="1" x14ac:dyDescent="0.3">
      <c r="A89" s="7"/>
      <c r="B89" s="493"/>
      <c r="C89" s="494"/>
      <c r="D89" s="494"/>
      <c r="E89" s="494"/>
      <c r="F89" s="494"/>
      <c r="G89" s="494"/>
      <c r="H89" s="494"/>
      <c r="I89" s="494"/>
      <c r="J89" s="494"/>
      <c r="K89" s="494"/>
      <c r="L89" s="495"/>
      <c r="M89" s="28"/>
    </row>
    <row r="90" spans="1:16" s="10" customFormat="1" x14ac:dyDescent="0.3">
      <c r="A90" s="7"/>
      <c r="B90" s="493"/>
      <c r="C90" s="494"/>
      <c r="D90" s="494"/>
      <c r="E90" s="494"/>
      <c r="F90" s="494"/>
      <c r="G90" s="494"/>
      <c r="H90" s="494"/>
      <c r="I90" s="494"/>
      <c r="J90" s="494"/>
      <c r="K90" s="494"/>
      <c r="L90" s="495"/>
      <c r="M90" s="28"/>
    </row>
    <row r="91" spans="1:16" s="10" customFormat="1" x14ac:dyDescent="0.3">
      <c r="A91" s="7"/>
      <c r="B91" s="493"/>
      <c r="C91" s="494"/>
      <c r="D91" s="494"/>
      <c r="E91" s="494"/>
      <c r="F91" s="494"/>
      <c r="G91" s="494"/>
      <c r="H91" s="494"/>
      <c r="I91" s="494"/>
      <c r="J91" s="494"/>
      <c r="K91" s="494"/>
      <c r="L91" s="495"/>
      <c r="M91" s="28"/>
    </row>
    <row r="92" spans="1:16" s="10" customFormat="1" x14ac:dyDescent="0.3">
      <c r="A92" s="7"/>
      <c r="B92" s="493"/>
      <c r="C92" s="494"/>
      <c r="D92" s="494"/>
      <c r="E92" s="494"/>
      <c r="F92" s="494"/>
      <c r="G92" s="494"/>
      <c r="H92" s="494"/>
      <c r="I92" s="494"/>
      <c r="J92" s="494"/>
      <c r="K92" s="494"/>
      <c r="L92" s="495"/>
      <c r="M92" s="28"/>
    </row>
    <row r="93" spans="1:16" x14ac:dyDescent="0.3">
      <c r="B93" s="57"/>
      <c r="C93" s="54"/>
      <c r="D93" s="54"/>
      <c r="E93" s="54"/>
      <c r="F93" s="54"/>
      <c r="G93" s="54"/>
      <c r="H93" s="54"/>
      <c r="I93" s="54"/>
      <c r="J93" s="54"/>
      <c r="K93" s="54"/>
      <c r="L93" s="55"/>
      <c r="M93" s="9"/>
    </row>
    <row r="94" spans="1:16" s="10" customFormat="1" x14ac:dyDescent="0.3">
      <c r="A94" s="7"/>
      <c r="B94" s="507" t="s">
        <v>18</v>
      </c>
      <c r="C94" s="508"/>
      <c r="D94" s="508"/>
      <c r="E94" s="508"/>
      <c r="F94" s="508"/>
      <c r="G94" s="508"/>
      <c r="H94" s="508"/>
      <c r="I94" s="508"/>
      <c r="J94" s="508"/>
      <c r="K94" s="508"/>
      <c r="L94" s="509"/>
      <c r="M94" s="58"/>
    </row>
    <row r="95" spans="1:16" x14ac:dyDescent="0.3">
      <c r="B95" s="59"/>
      <c r="C95" s="30"/>
      <c r="D95" s="30"/>
      <c r="E95" s="30"/>
      <c r="F95" s="30"/>
      <c r="G95" s="30"/>
      <c r="H95" s="30"/>
      <c r="I95" s="30"/>
      <c r="J95" s="30"/>
      <c r="K95" s="30"/>
      <c r="L95" s="45"/>
      <c r="M95" s="9"/>
    </row>
    <row r="96" spans="1:16" x14ac:dyDescent="0.3">
      <c r="B96" s="345" t="str">
        <f>IF(Intro!$G$23="English",O96,P96)</f>
        <v>Describe your firm’s plans to manage inventory levels, in the next two years. Provide the rationale and assumptions underlying these strategies and objectives.</v>
      </c>
      <c r="C96" s="346"/>
      <c r="D96" s="346"/>
      <c r="E96" s="346"/>
      <c r="F96" s="346"/>
      <c r="G96" s="346"/>
      <c r="H96" s="346"/>
      <c r="I96" s="346"/>
      <c r="J96" s="346"/>
      <c r="K96" s="346"/>
      <c r="L96" s="347"/>
      <c r="M96" s="9"/>
      <c r="O96" s="9" t="s">
        <v>167</v>
      </c>
      <c r="P96" s="9" t="s">
        <v>124</v>
      </c>
    </row>
    <row r="97" spans="1:14" x14ac:dyDescent="0.3">
      <c r="B97" s="59"/>
      <c r="C97" s="30"/>
      <c r="D97" s="30"/>
      <c r="E97" s="30"/>
      <c r="F97" s="30"/>
      <c r="G97" s="30"/>
      <c r="H97" s="30"/>
      <c r="I97" s="30"/>
      <c r="J97" s="30"/>
      <c r="K97" s="30"/>
      <c r="L97" s="45"/>
      <c r="M97" s="9"/>
    </row>
    <row r="98" spans="1:14" s="10" customFormat="1" x14ac:dyDescent="0.3">
      <c r="A98" s="7"/>
      <c r="B98" s="493"/>
      <c r="C98" s="494"/>
      <c r="D98" s="494"/>
      <c r="E98" s="494"/>
      <c r="F98" s="494"/>
      <c r="G98" s="494"/>
      <c r="H98" s="494"/>
      <c r="I98" s="494"/>
      <c r="J98" s="494"/>
      <c r="K98" s="494"/>
      <c r="L98" s="495"/>
      <c r="M98" s="28"/>
    </row>
    <row r="99" spans="1:14" s="10" customFormat="1" x14ac:dyDescent="0.3">
      <c r="A99" s="7"/>
      <c r="B99" s="493"/>
      <c r="C99" s="494"/>
      <c r="D99" s="494"/>
      <c r="E99" s="494"/>
      <c r="F99" s="494"/>
      <c r="G99" s="494"/>
      <c r="H99" s="494"/>
      <c r="I99" s="494"/>
      <c r="J99" s="494"/>
      <c r="K99" s="494"/>
      <c r="L99" s="495"/>
      <c r="M99" s="28"/>
    </row>
    <row r="100" spans="1:14" s="10" customFormat="1" x14ac:dyDescent="0.3">
      <c r="A100" s="7"/>
      <c r="B100" s="493"/>
      <c r="C100" s="494"/>
      <c r="D100" s="494"/>
      <c r="E100" s="494"/>
      <c r="F100" s="494"/>
      <c r="G100" s="494"/>
      <c r="H100" s="494"/>
      <c r="I100" s="494"/>
      <c r="J100" s="494"/>
      <c r="K100" s="494"/>
      <c r="L100" s="495"/>
      <c r="M100" s="28"/>
    </row>
    <row r="101" spans="1:14" s="10" customFormat="1" x14ac:dyDescent="0.3">
      <c r="A101" s="7"/>
      <c r="B101" s="493"/>
      <c r="C101" s="494"/>
      <c r="D101" s="494"/>
      <c r="E101" s="494"/>
      <c r="F101" s="494"/>
      <c r="G101" s="494"/>
      <c r="H101" s="494"/>
      <c r="I101" s="494"/>
      <c r="J101" s="494"/>
      <c r="K101" s="494"/>
      <c r="L101" s="495"/>
      <c r="M101" s="28"/>
    </row>
    <row r="102" spans="1:14" s="10" customFormat="1" x14ac:dyDescent="0.3">
      <c r="A102" s="7"/>
      <c r="B102" s="493"/>
      <c r="C102" s="494"/>
      <c r="D102" s="494"/>
      <c r="E102" s="494"/>
      <c r="F102" s="494"/>
      <c r="G102" s="494"/>
      <c r="H102" s="494"/>
      <c r="I102" s="494"/>
      <c r="J102" s="494"/>
      <c r="K102" s="494"/>
      <c r="L102" s="495"/>
      <c r="M102" s="28"/>
    </row>
    <row r="103" spans="1:14" s="10" customFormat="1" x14ac:dyDescent="0.3">
      <c r="A103" s="7"/>
      <c r="B103" s="493"/>
      <c r="C103" s="494"/>
      <c r="D103" s="494"/>
      <c r="E103" s="494"/>
      <c r="F103" s="494"/>
      <c r="G103" s="494"/>
      <c r="H103" s="494"/>
      <c r="I103" s="494"/>
      <c r="J103" s="494"/>
      <c r="K103" s="494"/>
      <c r="L103" s="495"/>
      <c r="M103" s="28"/>
    </row>
    <row r="104" spans="1:14" s="10" customFormat="1" x14ac:dyDescent="0.3">
      <c r="A104" s="7"/>
      <c r="B104" s="493"/>
      <c r="C104" s="494"/>
      <c r="D104" s="494"/>
      <c r="E104" s="494"/>
      <c r="F104" s="494"/>
      <c r="G104" s="494"/>
      <c r="H104" s="494"/>
      <c r="I104" s="494"/>
      <c r="J104" s="494"/>
      <c r="K104" s="494"/>
      <c r="L104" s="495"/>
      <c r="M104" s="28"/>
    </row>
    <row r="105" spans="1:14" s="10" customFormat="1" x14ac:dyDescent="0.3">
      <c r="A105" s="7"/>
      <c r="B105" s="493"/>
      <c r="C105" s="494"/>
      <c r="D105" s="494"/>
      <c r="E105" s="494"/>
      <c r="F105" s="494"/>
      <c r="G105" s="494"/>
      <c r="H105" s="494"/>
      <c r="I105" s="494"/>
      <c r="J105" s="494"/>
      <c r="K105" s="494"/>
      <c r="L105" s="495"/>
      <c r="M105" s="28"/>
    </row>
    <row r="106" spans="1:14" x14ac:dyDescent="0.3">
      <c r="B106" s="57"/>
      <c r="C106" s="54"/>
      <c r="D106" s="54"/>
      <c r="E106" s="54"/>
      <c r="F106" s="54"/>
      <c r="G106" s="54"/>
      <c r="H106" s="54"/>
      <c r="I106" s="54"/>
      <c r="J106" s="54"/>
      <c r="K106" s="54"/>
      <c r="L106" s="55"/>
      <c r="M106" s="9"/>
    </row>
    <row r="107" spans="1:14" s="34" customFormat="1" x14ac:dyDescent="0.3">
      <c r="A107" s="60"/>
      <c r="B107" s="4"/>
      <c r="C107" s="61"/>
      <c r="D107" s="61"/>
      <c r="E107" s="61"/>
      <c r="F107" s="61"/>
      <c r="G107" s="61"/>
      <c r="H107" s="61"/>
      <c r="I107" s="61"/>
      <c r="J107" s="61"/>
      <c r="K107" s="61"/>
      <c r="L107" s="61"/>
      <c r="N107" s="62"/>
    </row>
    <row r="108" spans="1:14" s="34" customFormat="1" x14ac:dyDescent="0.3">
      <c r="A108" s="60"/>
      <c r="B108" s="4"/>
      <c r="C108" s="61"/>
      <c r="D108" s="61"/>
      <c r="E108" s="61"/>
      <c r="F108" s="61"/>
      <c r="G108" s="61"/>
      <c r="H108" s="61"/>
      <c r="I108" s="61"/>
      <c r="J108" s="61"/>
      <c r="K108" s="61"/>
      <c r="L108" s="61"/>
      <c r="N108" s="62"/>
    </row>
    <row r="109" spans="1:14" s="34" customFormat="1" x14ac:dyDescent="0.3">
      <c r="A109" s="60"/>
      <c r="B109" s="4"/>
      <c r="C109" s="61"/>
      <c r="D109" s="61"/>
      <c r="E109" s="61"/>
      <c r="F109" s="61"/>
      <c r="G109" s="61"/>
      <c r="H109" s="61"/>
      <c r="I109" s="61"/>
      <c r="J109" s="61"/>
      <c r="K109" s="61"/>
      <c r="L109" s="61"/>
      <c r="N109" s="62"/>
    </row>
    <row r="110" spans="1:14" s="34" customFormat="1" x14ac:dyDescent="0.3">
      <c r="A110" s="60"/>
      <c r="B110" s="4"/>
      <c r="C110" s="61"/>
      <c r="D110" s="61"/>
      <c r="E110" s="61"/>
      <c r="F110" s="61"/>
      <c r="G110" s="61"/>
      <c r="H110" s="61"/>
      <c r="I110" s="61"/>
      <c r="J110" s="61"/>
      <c r="K110" s="61"/>
      <c r="L110" s="61"/>
      <c r="N110" s="62"/>
    </row>
    <row r="111" spans="1:14" s="34" customFormat="1" x14ac:dyDescent="0.3">
      <c r="A111" s="60"/>
      <c r="B111" s="4"/>
      <c r="C111" s="61"/>
      <c r="D111" s="61"/>
      <c r="E111" s="61"/>
      <c r="F111" s="61"/>
      <c r="G111" s="61"/>
      <c r="H111" s="61"/>
      <c r="I111" s="61"/>
      <c r="J111" s="61"/>
      <c r="K111" s="61"/>
      <c r="L111" s="61"/>
      <c r="N111" s="62"/>
    </row>
  </sheetData>
  <sheetProtection algorithmName="SHA-512" hashValue="M0ttHLRhImzbB+JE2ctM5FLNQd6ZwSNtA2V2FMFQc7GvNfAZyU2IEhTz013OzEAvmMl1Zh1RVZLCqfgtcRrm9Q==" saltValue="U2wqGD0K56Z/QYVot/h/JA==" spinCount="100000" sheet="1" objects="1" scenarios="1" selectLockedCells="1"/>
  <mergeCells count="72">
    <mergeCell ref="B98:L105"/>
    <mergeCell ref="B68:L69"/>
    <mergeCell ref="B82:L83"/>
    <mergeCell ref="B96:L96"/>
    <mergeCell ref="B66:L66"/>
    <mergeCell ref="B80:L80"/>
    <mergeCell ref="B94:L94"/>
    <mergeCell ref="B15:L15"/>
    <mergeCell ref="B16:L16"/>
    <mergeCell ref="B57:L64"/>
    <mergeCell ref="B71:L78"/>
    <mergeCell ref="B85:L92"/>
    <mergeCell ref="I48:I49"/>
    <mergeCell ref="J48:J49"/>
    <mergeCell ref="K48:K49"/>
    <mergeCell ref="B50:E50"/>
    <mergeCell ref="D35:F35"/>
    <mergeCell ref="B29:C31"/>
    <mergeCell ref="D29:F29"/>
    <mergeCell ref="D30:F30"/>
    <mergeCell ref="D31:F31"/>
    <mergeCell ref="B32:C34"/>
    <mergeCell ref="D32:F32"/>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D33:F33"/>
    <mergeCell ref="D34:F34"/>
    <mergeCell ref="B35:C37"/>
    <mergeCell ref="D36:F36"/>
    <mergeCell ref="D37:F37"/>
    <mergeCell ref="B14:L14"/>
    <mergeCell ref="B8:L8"/>
    <mergeCell ref="B9:L9"/>
    <mergeCell ref="B10:L10"/>
    <mergeCell ref="B12:L12"/>
    <mergeCell ref="B13:L13"/>
    <mergeCell ref="B55:L55"/>
    <mergeCell ref="G46:G47"/>
    <mergeCell ref="H46:H47"/>
    <mergeCell ref="I46:I47"/>
    <mergeCell ref="J46:J47"/>
    <mergeCell ref="K46:K47"/>
    <mergeCell ref="J51:J53"/>
    <mergeCell ref="K51:K53"/>
    <mergeCell ref="G51:G53"/>
    <mergeCell ref="H51:H53"/>
    <mergeCell ref="I51:I53"/>
    <mergeCell ref="G48:G49"/>
    <mergeCell ref="H48:H49"/>
    <mergeCell ref="F51:F53"/>
    <mergeCell ref="B51:E53"/>
    <mergeCell ref="F48:F50"/>
    <mergeCell ref="B38:C40"/>
    <mergeCell ref="D39:F39"/>
    <mergeCell ref="D40:F40"/>
    <mergeCell ref="D38:F38"/>
    <mergeCell ref="B44:L44"/>
    <mergeCell ref="B42:L4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7 B71 B85 B98"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50:K51"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O2" s="10" t="s">
        <v>73</v>
      </c>
      <c r="P2" s="10" t="s">
        <v>85</v>
      </c>
    </row>
    <row r="3" spans="1:16" x14ac:dyDescent="0.3">
      <c r="B3" s="12"/>
      <c r="C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ht="14.25" customHeight="1" x14ac:dyDescent="0.3">
      <c r="A6" s="4"/>
      <c r="B6" s="579" t="str">
        <f>Info!B6</f>
        <v>WHEAT GLUTEN</v>
      </c>
      <c r="C6" s="580"/>
      <c r="D6" s="580"/>
      <c r="E6" s="580"/>
      <c r="F6" s="580"/>
      <c r="G6" s="580"/>
      <c r="H6" s="580"/>
      <c r="I6" s="580"/>
      <c r="J6" s="580"/>
      <c r="K6" s="580"/>
      <c r="L6" s="581"/>
      <c r="M6" s="18"/>
      <c r="N6" s="18"/>
      <c r="O6" s="14"/>
      <c r="P6" s="14"/>
    </row>
    <row r="7" spans="1:16" s="6" customFormat="1" x14ac:dyDescent="0.3">
      <c r="A7" s="4"/>
      <c r="B7" s="13"/>
      <c r="C7" s="13"/>
      <c r="D7" s="3"/>
      <c r="E7" s="3"/>
      <c r="F7" s="3"/>
      <c r="G7" s="3"/>
      <c r="H7" s="3"/>
      <c r="I7" s="3"/>
      <c r="J7" s="3"/>
      <c r="K7" s="3"/>
      <c r="L7" s="3"/>
      <c r="O7" s="14"/>
      <c r="P7" s="14"/>
    </row>
    <row r="8" spans="1:16" x14ac:dyDescent="0.3">
      <c r="B8" s="326" t="str">
        <f>IF(Intro!$G$23="English",O8,P8)</f>
        <v>PROTECTED COMMENTS</v>
      </c>
      <c r="C8" s="327"/>
      <c r="D8" s="327"/>
      <c r="E8" s="327"/>
      <c r="F8" s="327"/>
      <c r="G8" s="327"/>
      <c r="H8" s="327"/>
      <c r="I8" s="327"/>
      <c r="J8" s="327"/>
      <c r="K8" s="327"/>
      <c r="L8" s="328"/>
      <c r="M8" s="9"/>
      <c r="O8" s="9" t="s">
        <v>68</v>
      </c>
      <c r="P8" s="9" t="s">
        <v>168</v>
      </c>
    </row>
    <row r="9" spans="1:16" x14ac:dyDescent="0.3">
      <c r="B9" s="15"/>
      <c r="C9" s="26"/>
      <c r="D9" s="27"/>
      <c r="E9" s="27"/>
      <c r="F9" s="27"/>
      <c r="G9" s="27"/>
      <c r="H9" s="27"/>
      <c r="I9" s="27"/>
      <c r="J9" s="27"/>
      <c r="K9" s="27"/>
      <c r="L9" s="16"/>
      <c r="M9" s="9"/>
    </row>
    <row r="10" spans="1:16" x14ac:dyDescent="0.3">
      <c r="B10" s="348" t="str">
        <f>AddPub!B10</f>
        <v>Should your firm wish to add any comments related to its responses, submit them here. Be sure to indicate the applicable question number.</v>
      </c>
      <c r="C10" s="349"/>
      <c r="D10" s="349"/>
      <c r="E10" s="349"/>
      <c r="F10" s="349"/>
      <c r="G10" s="349"/>
      <c r="H10" s="349"/>
      <c r="I10" s="349"/>
      <c r="J10" s="349"/>
      <c r="K10" s="349"/>
      <c r="L10" s="350"/>
      <c r="M10" s="9"/>
      <c r="O10" s="17"/>
    </row>
    <row r="11" spans="1:16" x14ac:dyDescent="0.3">
      <c r="B11" s="48"/>
      <c r="C11" s="26"/>
      <c r="D11" s="27"/>
      <c r="E11" s="27"/>
      <c r="F11" s="27"/>
      <c r="G11" s="27"/>
      <c r="H11" s="27"/>
      <c r="I11" s="27"/>
      <c r="J11" s="27"/>
      <c r="K11" s="27"/>
      <c r="L11" s="16"/>
      <c r="M11" s="9"/>
      <c r="O11" s="35" t="s">
        <v>356</v>
      </c>
      <c r="P11" s="35" t="s">
        <v>357</v>
      </c>
    </row>
    <row r="12" spans="1:16" ht="28.8" x14ac:dyDescent="0.3">
      <c r="A12" s="7" t="s">
        <v>404</v>
      </c>
      <c r="B12" s="48"/>
      <c r="C12" s="160" t="str">
        <f>IF(Intro!$G$23="English",O11,P11)</f>
        <v>Tab and Question</v>
      </c>
      <c r="D12" s="586" t="str">
        <f>IF(Intro!$G$23="English",O12,P12)</f>
        <v>Comments</v>
      </c>
      <c r="E12" s="587"/>
      <c r="F12" s="587"/>
      <c r="G12" s="587"/>
      <c r="H12" s="587"/>
      <c r="I12" s="587"/>
      <c r="J12" s="587"/>
      <c r="K12" s="587"/>
      <c r="L12" s="588"/>
      <c r="M12" s="9"/>
      <c r="O12" s="17" t="s">
        <v>105</v>
      </c>
      <c r="P12" s="9" t="s">
        <v>106</v>
      </c>
    </row>
    <row r="13" spans="1:16" x14ac:dyDescent="0.3">
      <c r="B13" s="563" t="str">
        <f>IF(Intro!$G$23="English",O13,P13)</f>
        <v>Comment 1</v>
      </c>
      <c r="C13" s="566"/>
      <c r="D13" s="569"/>
      <c r="E13" s="570"/>
      <c r="F13" s="570"/>
      <c r="G13" s="570"/>
      <c r="H13" s="570"/>
      <c r="I13" s="570"/>
      <c r="J13" s="570"/>
      <c r="K13" s="570"/>
      <c r="L13" s="571"/>
      <c r="M13" s="9"/>
      <c r="O13" s="17" t="s">
        <v>107</v>
      </c>
      <c r="P13" s="9" t="s">
        <v>108</v>
      </c>
    </row>
    <row r="14" spans="1:16" x14ac:dyDescent="0.3">
      <c r="B14" s="564"/>
      <c r="C14" s="567"/>
      <c r="D14" s="572"/>
      <c r="E14" s="573"/>
      <c r="F14" s="573"/>
      <c r="G14" s="573"/>
      <c r="H14" s="573"/>
      <c r="I14" s="573"/>
      <c r="J14" s="573"/>
      <c r="K14" s="573"/>
      <c r="L14" s="574"/>
      <c r="M14" s="9"/>
      <c r="O14" s="17"/>
    </row>
    <row r="15" spans="1:16" x14ac:dyDescent="0.3">
      <c r="B15" s="564"/>
      <c r="C15" s="567"/>
      <c r="D15" s="572"/>
      <c r="E15" s="573"/>
      <c r="F15" s="573"/>
      <c r="G15" s="573"/>
      <c r="H15" s="573"/>
      <c r="I15" s="573"/>
      <c r="J15" s="573"/>
      <c r="K15" s="573"/>
      <c r="L15" s="574"/>
      <c r="M15" s="9"/>
      <c r="O15" s="17"/>
    </row>
    <row r="16" spans="1:16" x14ac:dyDescent="0.3">
      <c r="B16" s="564"/>
      <c r="C16" s="567"/>
      <c r="D16" s="572"/>
      <c r="E16" s="573"/>
      <c r="F16" s="573"/>
      <c r="G16" s="573"/>
      <c r="H16" s="573"/>
      <c r="I16" s="573"/>
      <c r="J16" s="573"/>
      <c r="K16" s="573"/>
      <c r="L16" s="574"/>
      <c r="M16" s="9"/>
      <c r="O16" s="17"/>
    </row>
    <row r="17" spans="2:16" x14ac:dyDescent="0.3">
      <c r="B17" s="564"/>
      <c r="C17" s="567"/>
      <c r="D17" s="572"/>
      <c r="E17" s="573"/>
      <c r="F17" s="573"/>
      <c r="G17" s="573"/>
      <c r="H17" s="573"/>
      <c r="I17" s="573"/>
      <c r="J17" s="573"/>
      <c r="K17" s="573"/>
      <c r="L17" s="574"/>
      <c r="M17" s="9"/>
      <c r="O17" s="17"/>
    </row>
    <row r="18" spans="2:16" x14ac:dyDescent="0.3">
      <c r="B18" s="564"/>
      <c r="C18" s="567"/>
      <c r="D18" s="572"/>
      <c r="E18" s="573"/>
      <c r="F18" s="573"/>
      <c r="G18" s="573"/>
      <c r="H18" s="573"/>
      <c r="I18" s="573"/>
      <c r="J18" s="573"/>
      <c r="K18" s="573"/>
      <c r="L18" s="574"/>
      <c r="M18" s="9"/>
      <c r="O18" s="17"/>
    </row>
    <row r="19" spans="2:16" x14ac:dyDescent="0.3">
      <c r="B19" s="564"/>
      <c r="C19" s="567"/>
      <c r="D19" s="572"/>
      <c r="E19" s="573"/>
      <c r="F19" s="573"/>
      <c r="G19" s="573"/>
      <c r="H19" s="573"/>
      <c r="I19" s="573"/>
      <c r="J19" s="573"/>
      <c r="K19" s="573"/>
      <c r="L19" s="574"/>
      <c r="M19" s="9"/>
      <c r="O19" s="17"/>
    </row>
    <row r="20" spans="2:16" x14ac:dyDescent="0.3">
      <c r="B20" s="564"/>
      <c r="C20" s="567"/>
      <c r="D20" s="572"/>
      <c r="E20" s="573"/>
      <c r="F20" s="573"/>
      <c r="G20" s="573"/>
      <c r="H20" s="573"/>
      <c r="I20" s="573"/>
      <c r="J20" s="573"/>
      <c r="K20" s="573"/>
      <c r="L20" s="574"/>
      <c r="M20" s="9"/>
      <c r="O20" s="17"/>
    </row>
    <row r="21" spans="2:16" x14ac:dyDescent="0.3">
      <c r="B21" s="564"/>
      <c r="C21" s="567"/>
      <c r="D21" s="572"/>
      <c r="E21" s="573"/>
      <c r="F21" s="573"/>
      <c r="G21" s="573"/>
      <c r="H21" s="573"/>
      <c r="I21" s="573"/>
      <c r="J21" s="573"/>
      <c r="K21" s="573"/>
      <c r="L21" s="574"/>
      <c r="M21" s="9"/>
      <c r="O21" s="17"/>
    </row>
    <row r="22" spans="2:16" x14ac:dyDescent="0.3">
      <c r="B22" s="565"/>
      <c r="C22" s="568"/>
      <c r="D22" s="575"/>
      <c r="E22" s="576"/>
      <c r="F22" s="576"/>
      <c r="G22" s="576"/>
      <c r="H22" s="576"/>
      <c r="I22" s="576"/>
      <c r="J22" s="576"/>
      <c r="K22" s="576"/>
      <c r="L22" s="577"/>
      <c r="M22" s="9"/>
      <c r="O22" s="17"/>
    </row>
    <row r="23" spans="2:16" x14ac:dyDescent="0.3">
      <c r="B23" s="563" t="str">
        <f>IF(Intro!$G$23="English",O23,P23)</f>
        <v>Comment 2</v>
      </c>
      <c r="C23" s="566"/>
      <c r="D23" s="569"/>
      <c r="E23" s="570"/>
      <c r="F23" s="570"/>
      <c r="G23" s="570"/>
      <c r="H23" s="570"/>
      <c r="I23" s="570"/>
      <c r="J23" s="570"/>
      <c r="K23" s="570"/>
      <c r="L23" s="571"/>
      <c r="M23" s="9"/>
      <c r="O23" s="17" t="s">
        <v>109</v>
      </c>
      <c r="P23" s="9" t="s">
        <v>110</v>
      </c>
    </row>
    <row r="24" spans="2:16" x14ac:dyDescent="0.3">
      <c r="B24" s="564"/>
      <c r="C24" s="567"/>
      <c r="D24" s="572"/>
      <c r="E24" s="573"/>
      <c r="F24" s="573"/>
      <c r="G24" s="573"/>
      <c r="H24" s="573"/>
      <c r="I24" s="573"/>
      <c r="J24" s="573"/>
      <c r="K24" s="573"/>
      <c r="L24" s="574"/>
      <c r="M24" s="9"/>
    </row>
    <row r="25" spans="2:16" x14ac:dyDescent="0.3">
      <c r="B25" s="564"/>
      <c r="C25" s="567"/>
      <c r="D25" s="572"/>
      <c r="E25" s="573"/>
      <c r="F25" s="573"/>
      <c r="G25" s="573"/>
      <c r="H25" s="573"/>
      <c r="I25" s="573"/>
      <c r="J25" s="573"/>
      <c r="K25" s="573"/>
      <c r="L25" s="574"/>
      <c r="M25" s="9"/>
    </row>
    <row r="26" spans="2:16" x14ac:dyDescent="0.3">
      <c r="B26" s="564"/>
      <c r="C26" s="567"/>
      <c r="D26" s="572"/>
      <c r="E26" s="573"/>
      <c r="F26" s="573"/>
      <c r="G26" s="573"/>
      <c r="H26" s="573"/>
      <c r="I26" s="573"/>
      <c r="J26" s="573"/>
      <c r="K26" s="573"/>
      <c r="L26" s="574"/>
      <c r="M26" s="9"/>
      <c r="O26" s="17"/>
    </row>
    <row r="27" spans="2:16" x14ac:dyDescent="0.3">
      <c r="B27" s="564"/>
      <c r="C27" s="567"/>
      <c r="D27" s="572"/>
      <c r="E27" s="573"/>
      <c r="F27" s="573"/>
      <c r="G27" s="573"/>
      <c r="H27" s="573"/>
      <c r="I27" s="573"/>
      <c r="J27" s="573"/>
      <c r="K27" s="573"/>
      <c r="L27" s="574"/>
      <c r="M27" s="9"/>
      <c r="O27" s="17"/>
    </row>
    <row r="28" spans="2:16" x14ac:dyDescent="0.3">
      <c r="B28" s="564"/>
      <c r="C28" s="567"/>
      <c r="D28" s="572"/>
      <c r="E28" s="573"/>
      <c r="F28" s="573"/>
      <c r="G28" s="573"/>
      <c r="H28" s="573"/>
      <c r="I28" s="573"/>
      <c r="J28" s="573"/>
      <c r="K28" s="573"/>
      <c r="L28" s="574"/>
      <c r="M28" s="9"/>
    </row>
    <row r="29" spans="2:16" x14ac:dyDescent="0.3">
      <c r="B29" s="564"/>
      <c r="C29" s="567"/>
      <c r="D29" s="572"/>
      <c r="E29" s="573"/>
      <c r="F29" s="573"/>
      <c r="G29" s="573"/>
      <c r="H29" s="573"/>
      <c r="I29" s="573"/>
      <c r="J29" s="573"/>
      <c r="K29" s="573"/>
      <c r="L29" s="574"/>
      <c r="M29" s="9"/>
      <c r="O29" s="17"/>
    </row>
    <row r="30" spans="2:16" x14ac:dyDescent="0.3">
      <c r="B30" s="564"/>
      <c r="C30" s="567"/>
      <c r="D30" s="572"/>
      <c r="E30" s="573"/>
      <c r="F30" s="573"/>
      <c r="G30" s="573"/>
      <c r="H30" s="573"/>
      <c r="I30" s="573"/>
      <c r="J30" s="573"/>
      <c r="K30" s="573"/>
      <c r="L30" s="574"/>
      <c r="M30" s="9"/>
      <c r="O30" s="17"/>
    </row>
    <row r="31" spans="2:16" x14ac:dyDescent="0.3">
      <c r="B31" s="564"/>
      <c r="C31" s="567"/>
      <c r="D31" s="572"/>
      <c r="E31" s="573"/>
      <c r="F31" s="573"/>
      <c r="G31" s="573"/>
      <c r="H31" s="573"/>
      <c r="I31" s="573"/>
      <c r="J31" s="573"/>
      <c r="K31" s="573"/>
      <c r="L31" s="574"/>
      <c r="M31" s="9"/>
      <c r="O31" s="17"/>
    </row>
    <row r="32" spans="2:16" x14ac:dyDescent="0.3">
      <c r="B32" s="565"/>
      <c r="C32" s="568"/>
      <c r="D32" s="575"/>
      <c r="E32" s="576"/>
      <c r="F32" s="576"/>
      <c r="G32" s="576"/>
      <c r="H32" s="576"/>
      <c r="I32" s="576"/>
      <c r="J32" s="576"/>
      <c r="K32" s="576"/>
      <c r="L32" s="577"/>
      <c r="M32" s="9"/>
      <c r="O32" s="17"/>
    </row>
    <row r="33" spans="2:16" x14ac:dyDescent="0.3">
      <c r="B33" s="563" t="str">
        <f>IF(Intro!$G$23="English",O33,P33)</f>
        <v>Comment 3</v>
      </c>
      <c r="C33" s="566"/>
      <c r="D33" s="569"/>
      <c r="E33" s="570"/>
      <c r="F33" s="570"/>
      <c r="G33" s="570"/>
      <c r="H33" s="570"/>
      <c r="I33" s="570"/>
      <c r="J33" s="570"/>
      <c r="K33" s="570"/>
      <c r="L33" s="571"/>
      <c r="M33" s="9"/>
      <c r="O33" s="17" t="s">
        <v>111</v>
      </c>
      <c r="P33" s="9" t="s">
        <v>112</v>
      </c>
    </row>
    <row r="34" spans="2:16" x14ac:dyDescent="0.3">
      <c r="B34" s="564"/>
      <c r="C34" s="567"/>
      <c r="D34" s="572"/>
      <c r="E34" s="573"/>
      <c r="F34" s="573"/>
      <c r="G34" s="573"/>
      <c r="H34" s="573"/>
      <c r="I34" s="573"/>
      <c r="J34" s="573"/>
      <c r="K34" s="573"/>
      <c r="L34" s="574"/>
      <c r="M34" s="9"/>
      <c r="O34" s="17"/>
    </row>
    <row r="35" spans="2:16" x14ac:dyDescent="0.3">
      <c r="B35" s="564"/>
      <c r="C35" s="567"/>
      <c r="D35" s="572"/>
      <c r="E35" s="573"/>
      <c r="F35" s="573"/>
      <c r="G35" s="573"/>
      <c r="H35" s="573"/>
      <c r="I35" s="573"/>
      <c r="J35" s="573"/>
      <c r="K35" s="573"/>
      <c r="L35" s="574"/>
      <c r="M35" s="9"/>
      <c r="O35" s="17"/>
    </row>
    <row r="36" spans="2:16" x14ac:dyDescent="0.3">
      <c r="B36" s="564"/>
      <c r="C36" s="567"/>
      <c r="D36" s="572"/>
      <c r="E36" s="573"/>
      <c r="F36" s="573"/>
      <c r="G36" s="573"/>
      <c r="H36" s="573"/>
      <c r="I36" s="573"/>
      <c r="J36" s="573"/>
      <c r="K36" s="573"/>
      <c r="L36" s="574"/>
      <c r="M36" s="9"/>
      <c r="O36" s="17"/>
    </row>
    <row r="37" spans="2:16" x14ac:dyDescent="0.3">
      <c r="B37" s="564"/>
      <c r="C37" s="567"/>
      <c r="D37" s="572"/>
      <c r="E37" s="573"/>
      <c r="F37" s="573"/>
      <c r="G37" s="573"/>
      <c r="H37" s="573"/>
      <c r="I37" s="573"/>
      <c r="J37" s="573"/>
      <c r="K37" s="573"/>
      <c r="L37" s="574"/>
      <c r="M37" s="9"/>
      <c r="O37" s="17"/>
    </row>
    <row r="38" spans="2:16" x14ac:dyDescent="0.3">
      <c r="B38" s="564"/>
      <c r="C38" s="567"/>
      <c r="D38" s="572"/>
      <c r="E38" s="573"/>
      <c r="F38" s="573"/>
      <c r="G38" s="573"/>
      <c r="H38" s="573"/>
      <c r="I38" s="573"/>
      <c r="J38" s="573"/>
      <c r="K38" s="573"/>
      <c r="L38" s="574"/>
      <c r="M38" s="9"/>
      <c r="O38" s="17"/>
    </row>
    <row r="39" spans="2:16" x14ac:dyDescent="0.3">
      <c r="B39" s="564"/>
      <c r="C39" s="567"/>
      <c r="D39" s="572"/>
      <c r="E39" s="573"/>
      <c r="F39" s="573"/>
      <c r="G39" s="573"/>
      <c r="H39" s="573"/>
      <c r="I39" s="573"/>
      <c r="J39" s="573"/>
      <c r="K39" s="573"/>
      <c r="L39" s="574"/>
      <c r="M39" s="9"/>
      <c r="O39" s="17"/>
    </row>
    <row r="40" spans="2:16" x14ac:dyDescent="0.3">
      <c r="B40" s="564"/>
      <c r="C40" s="567"/>
      <c r="D40" s="572"/>
      <c r="E40" s="573"/>
      <c r="F40" s="573"/>
      <c r="G40" s="573"/>
      <c r="H40" s="573"/>
      <c r="I40" s="573"/>
      <c r="J40" s="573"/>
      <c r="K40" s="573"/>
      <c r="L40" s="574"/>
      <c r="M40" s="9"/>
      <c r="O40" s="17"/>
    </row>
    <row r="41" spans="2:16" x14ac:dyDescent="0.3">
      <c r="B41" s="564"/>
      <c r="C41" s="567"/>
      <c r="D41" s="572"/>
      <c r="E41" s="573"/>
      <c r="F41" s="573"/>
      <c r="G41" s="573"/>
      <c r="H41" s="573"/>
      <c r="I41" s="573"/>
      <c r="J41" s="573"/>
      <c r="K41" s="573"/>
      <c r="L41" s="574"/>
      <c r="M41" s="9"/>
      <c r="O41" s="17"/>
    </row>
    <row r="42" spans="2:16" x14ac:dyDescent="0.3">
      <c r="B42" s="565"/>
      <c r="C42" s="568"/>
      <c r="D42" s="575"/>
      <c r="E42" s="576"/>
      <c r="F42" s="576"/>
      <c r="G42" s="576"/>
      <c r="H42" s="576"/>
      <c r="I42" s="576"/>
      <c r="J42" s="576"/>
      <c r="K42" s="576"/>
      <c r="L42" s="577"/>
      <c r="M42" s="9"/>
      <c r="O42" s="17"/>
    </row>
    <row r="43" spans="2:16" x14ac:dyDescent="0.3">
      <c r="B43" s="563" t="str">
        <f>IF(Intro!$G$23="English",O43,P43)</f>
        <v>Comment 4</v>
      </c>
      <c r="C43" s="566"/>
      <c r="D43" s="569"/>
      <c r="E43" s="570"/>
      <c r="F43" s="570"/>
      <c r="G43" s="570"/>
      <c r="H43" s="570"/>
      <c r="I43" s="570"/>
      <c r="J43" s="570"/>
      <c r="K43" s="570"/>
      <c r="L43" s="571"/>
      <c r="M43" s="9"/>
      <c r="O43" s="17" t="s">
        <v>113</v>
      </c>
      <c r="P43" s="9" t="s">
        <v>114</v>
      </c>
    </row>
    <row r="44" spans="2:16" x14ac:dyDescent="0.3">
      <c r="B44" s="564"/>
      <c r="C44" s="567"/>
      <c r="D44" s="572"/>
      <c r="E44" s="573"/>
      <c r="F44" s="573"/>
      <c r="G44" s="573"/>
      <c r="H44" s="573"/>
      <c r="I44" s="573"/>
      <c r="J44" s="573"/>
      <c r="K44" s="573"/>
      <c r="L44" s="574"/>
      <c r="M44" s="9"/>
      <c r="O44" s="17"/>
    </row>
    <row r="45" spans="2:16" x14ac:dyDescent="0.3">
      <c r="B45" s="564"/>
      <c r="C45" s="567"/>
      <c r="D45" s="572"/>
      <c r="E45" s="573"/>
      <c r="F45" s="573"/>
      <c r="G45" s="573"/>
      <c r="H45" s="573"/>
      <c r="I45" s="573"/>
      <c r="J45" s="573"/>
      <c r="K45" s="573"/>
      <c r="L45" s="574"/>
      <c r="M45" s="9"/>
      <c r="O45" s="17"/>
    </row>
    <row r="46" spans="2:16" x14ac:dyDescent="0.3">
      <c r="B46" s="564"/>
      <c r="C46" s="567"/>
      <c r="D46" s="572"/>
      <c r="E46" s="573"/>
      <c r="F46" s="573"/>
      <c r="G46" s="573"/>
      <c r="H46" s="573"/>
      <c r="I46" s="573"/>
      <c r="J46" s="573"/>
      <c r="K46" s="573"/>
      <c r="L46" s="574"/>
      <c r="M46" s="9"/>
      <c r="O46" s="17"/>
    </row>
    <row r="47" spans="2:16" x14ac:dyDescent="0.3">
      <c r="B47" s="564"/>
      <c r="C47" s="567"/>
      <c r="D47" s="572"/>
      <c r="E47" s="573"/>
      <c r="F47" s="573"/>
      <c r="G47" s="573"/>
      <c r="H47" s="573"/>
      <c r="I47" s="573"/>
      <c r="J47" s="573"/>
      <c r="K47" s="573"/>
      <c r="L47" s="574"/>
      <c r="M47" s="9"/>
      <c r="O47" s="17"/>
    </row>
    <row r="48" spans="2:16" x14ac:dyDescent="0.3">
      <c r="B48" s="564"/>
      <c r="C48" s="567"/>
      <c r="D48" s="572"/>
      <c r="E48" s="573"/>
      <c r="F48" s="573"/>
      <c r="G48" s="573"/>
      <c r="H48" s="573"/>
      <c r="I48" s="573"/>
      <c r="J48" s="573"/>
      <c r="K48" s="573"/>
      <c r="L48" s="574"/>
      <c r="M48" s="9"/>
      <c r="O48" s="17"/>
    </row>
    <row r="49" spans="1:16" x14ac:dyDescent="0.3">
      <c r="B49" s="564"/>
      <c r="C49" s="567"/>
      <c r="D49" s="572"/>
      <c r="E49" s="573"/>
      <c r="F49" s="573"/>
      <c r="G49" s="573"/>
      <c r="H49" s="573"/>
      <c r="I49" s="573"/>
      <c r="J49" s="573"/>
      <c r="K49" s="573"/>
      <c r="L49" s="574"/>
      <c r="M49" s="9"/>
      <c r="O49" s="17"/>
    </row>
    <row r="50" spans="1:16" x14ac:dyDescent="0.3">
      <c r="B50" s="564"/>
      <c r="C50" s="567"/>
      <c r="D50" s="572"/>
      <c r="E50" s="573"/>
      <c r="F50" s="573"/>
      <c r="G50" s="573"/>
      <c r="H50" s="573"/>
      <c r="I50" s="573"/>
      <c r="J50" s="573"/>
      <c r="K50" s="573"/>
      <c r="L50" s="574"/>
      <c r="M50" s="9"/>
      <c r="O50" s="17"/>
    </row>
    <row r="51" spans="1:16" x14ac:dyDescent="0.3">
      <c r="B51" s="564"/>
      <c r="C51" s="567"/>
      <c r="D51" s="572"/>
      <c r="E51" s="573"/>
      <c r="F51" s="573"/>
      <c r="G51" s="573"/>
      <c r="H51" s="573"/>
      <c r="I51" s="573"/>
      <c r="J51" s="573"/>
      <c r="K51" s="573"/>
      <c r="L51" s="574"/>
      <c r="M51" s="9"/>
      <c r="O51" s="17"/>
    </row>
    <row r="52" spans="1:16" x14ac:dyDescent="0.3">
      <c r="B52" s="565"/>
      <c r="C52" s="568"/>
      <c r="D52" s="575"/>
      <c r="E52" s="576"/>
      <c r="F52" s="576"/>
      <c r="G52" s="576"/>
      <c r="H52" s="576"/>
      <c r="I52" s="576"/>
      <c r="J52" s="576"/>
      <c r="K52" s="576"/>
      <c r="L52" s="577"/>
      <c r="M52" s="9"/>
      <c r="O52" s="17"/>
    </row>
    <row r="53" spans="1:16" x14ac:dyDescent="0.3">
      <c r="B53" s="563" t="str">
        <f>IF(Intro!$G$23="English",O53,P53)</f>
        <v>Comment 5</v>
      </c>
      <c r="C53" s="566"/>
      <c r="D53" s="569"/>
      <c r="E53" s="570"/>
      <c r="F53" s="570"/>
      <c r="G53" s="570"/>
      <c r="H53" s="570"/>
      <c r="I53" s="570"/>
      <c r="J53" s="570"/>
      <c r="K53" s="570"/>
      <c r="L53" s="571"/>
      <c r="M53" s="9"/>
      <c r="O53" s="17" t="s">
        <v>115</v>
      </c>
      <c r="P53" s="9" t="s">
        <v>116</v>
      </c>
    </row>
    <row r="54" spans="1:16" x14ac:dyDescent="0.3">
      <c r="B54" s="564"/>
      <c r="C54" s="567"/>
      <c r="D54" s="572"/>
      <c r="E54" s="573"/>
      <c r="F54" s="573"/>
      <c r="G54" s="573"/>
      <c r="H54" s="573"/>
      <c r="I54" s="573"/>
      <c r="J54" s="573"/>
      <c r="K54" s="573"/>
      <c r="L54" s="574"/>
      <c r="M54" s="9"/>
      <c r="O54" s="17"/>
    </row>
    <row r="55" spans="1:16" x14ac:dyDescent="0.3">
      <c r="B55" s="564"/>
      <c r="C55" s="567"/>
      <c r="D55" s="572"/>
      <c r="E55" s="573"/>
      <c r="F55" s="573"/>
      <c r="G55" s="573"/>
      <c r="H55" s="573"/>
      <c r="I55" s="573"/>
      <c r="J55" s="573"/>
      <c r="K55" s="573"/>
      <c r="L55" s="574"/>
      <c r="M55" s="9"/>
      <c r="O55" s="17"/>
    </row>
    <row r="56" spans="1:16" x14ac:dyDescent="0.3">
      <c r="B56" s="564"/>
      <c r="C56" s="567"/>
      <c r="D56" s="572"/>
      <c r="E56" s="573"/>
      <c r="F56" s="573"/>
      <c r="G56" s="573"/>
      <c r="H56" s="573"/>
      <c r="I56" s="573"/>
      <c r="J56" s="573"/>
      <c r="K56" s="573"/>
      <c r="L56" s="574"/>
      <c r="M56" s="9"/>
      <c r="O56" s="17"/>
    </row>
    <row r="57" spans="1:16" x14ac:dyDescent="0.3">
      <c r="B57" s="564"/>
      <c r="C57" s="567"/>
      <c r="D57" s="572"/>
      <c r="E57" s="573"/>
      <c r="F57" s="573"/>
      <c r="G57" s="573"/>
      <c r="H57" s="573"/>
      <c r="I57" s="573"/>
      <c r="J57" s="573"/>
      <c r="K57" s="573"/>
      <c r="L57" s="574"/>
      <c r="M57" s="9"/>
      <c r="O57" s="17"/>
    </row>
    <row r="58" spans="1:16" x14ac:dyDescent="0.3">
      <c r="B58" s="564"/>
      <c r="C58" s="567"/>
      <c r="D58" s="572"/>
      <c r="E58" s="573"/>
      <c r="F58" s="573"/>
      <c r="G58" s="573"/>
      <c r="H58" s="573"/>
      <c r="I58" s="573"/>
      <c r="J58" s="573"/>
      <c r="K58" s="573"/>
      <c r="L58" s="574"/>
      <c r="M58" s="9"/>
      <c r="O58" s="17"/>
    </row>
    <row r="59" spans="1:16" x14ac:dyDescent="0.3">
      <c r="B59" s="564"/>
      <c r="C59" s="567"/>
      <c r="D59" s="572"/>
      <c r="E59" s="573"/>
      <c r="F59" s="573"/>
      <c r="G59" s="573"/>
      <c r="H59" s="573"/>
      <c r="I59" s="573"/>
      <c r="J59" s="573"/>
      <c r="K59" s="573"/>
      <c r="L59" s="574"/>
      <c r="M59" s="9"/>
      <c r="O59" s="17"/>
    </row>
    <row r="60" spans="1:16" x14ac:dyDescent="0.3">
      <c r="B60" s="564"/>
      <c r="C60" s="567"/>
      <c r="D60" s="572"/>
      <c r="E60" s="573"/>
      <c r="F60" s="573"/>
      <c r="G60" s="573"/>
      <c r="H60" s="573"/>
      <c r="I60" s="573"/>
      <c r="J60" s="573"/>
      <c r="K60" s="573"/>
      <c r="L60" s="574"/>
      <c r="M60" s="9"/>
      <c r="O60" s="17"/>
    </row>
    <row r="61" spans="1:16" x14ac:dyDescent="0.3">
      <c r="B61" s="564"/>
      <c r="C61" s="567"/>
      <c r="D61" s="572"/>
      <c r="E61" s="573"/>
      <c r="F61" s="573"/>
      <c r="G61" s="573"/>
      <c r="H61" s="573"/>
      <c r="I61" s="573"/>
      <c r="J61" s="573"/>
      <c r="K61" s="573"/>
      <c r="L61" s="574"/>
      <c r="M61" s="9"/>
      <c r="O61" s="17"/>
    </row>
    <row r="62" spans="1:16" x14ac:dyDescent="0.3">
      <c r="B62" s="578"/>
      <c r="C62" s="582"/>
      <c r="D62" s="583"/>
      <c r="E62" s="584"/>
      <c r="F62" s="584"/>
      <c r="G62" s="584"/>
      <c r="H62" s="584"/>
      <c r="I62" s="584"/>
      <c r="J62" s="584"/>
      <c r="K62" s="584"/>
      <c r="L62" s="585"/>
      <c r="M62" s="9"/>
      <c r="O62" s="17"/>
    </row>
    <row r="63" spans="1:16" s="34" customFormat="1" x14ac:dyDescent="0.3">
      <c r="A63" s="60"/>
      <c r="B63" s="4"/>
      <c r="C63" s="61"/>
      <c r="D63" s="61"/>
      <c r="E63" s="61"/>
      <c r="F63" s="61"/>
      <c r="G63" s="61"/>
      <c r="H63" s="61"/>
      <c r="I63" s="61"/>
      <c r="J63" s="61"/>
      <c r="K63" s="61"/>
      <c r="L63" s="61"/>
      <c r="N63" s="62"/>
    </row>
  </sheetData>
  <sheetProtection algorithmName="SHA-512" hashValue="iTDag64gNp0W4PPkCUcsBxrDuEfCRKeK8ijsdb6txFrOC9/1Q+O4ptE8FbjtdRLz6lltaEjquyn/30jrAjl+ig==" saltValue="5EgwphefybeQ6dLNt9PVug==" spinCount="100000" sheet="1" objects="1" scenarios="1" selectLockedCells="1"/>
  <mergeCells count="21">
    <mergeCell ref="C13:C22"/>
    <mergeCell ref="D13:L22"/>
    <mergeCell ref="B23:B32"/>
    <mergeCell ref="C23:C32"/>
    <mergeCell ref="D23:L32"/>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s>
  <printOptions horizontalCentered="1"/>
  <pageMargins left="0.25" right="0.25" top="0.75" bottom="0.75" header="0.3" footer="0.3"/>
  <pageSetup scale="63" fitToHeight="0" orientation="portrait" r:id="rId1"/>
  <headerFooter>
    <oddFooter>&amp;L&amp;A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5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9" width="9.109375" style="9" customWidth="1"/>
    <col min="20" max="16384" width="9.109375" style="9"/>
  </cols>
  <sheetData>
    <row r="1" spans="1:16" x14ac:dyDescent="0.3">
      <c r="O1" s="9" t="s">
        <v>378</v>
      </c>
      <c r="P1" s="9" t="s">
        <v>378</v>
      </c>
    </row>
    <row r="2" spans="1:16" x14ac:dyDescent="0.3">
      <c r="B2" s="11" t="s">
        <v>46</v>
      </c>
      <c r="O2" s="10" t="s">
        <v>73</v>
      </c>
      <c r="P2" s="10" t="s">
        <v>85</v>
      </c>
    </row>
    <row r="3" spans="1:16" x14ac:dyDescent="0.3">
      <c r="B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ht="14.25" customHeight="1" x14ac:dyDescent="0.3">
      <c r="A6" s="4"/>
      <c r="B6" s="579" t="str">
        <f>Info!B6</f>
        <v>WHEAT GLUTEN</v>
      </c>
      <c r="C6" s="580"/>
      <c r="D6" s="580"/>
      <c r="E6" s="580"/>
      <c r="F6" s="580"/>
      <c r="G6" s="580"/>
      <c r="H6" s="580"/>
      <c r="I6" s="580"/>
      <c r="J6" s="580"/>
      <c r="K6" s="580"/>
      <c r="L6" s="581"/>
      <c r="M6" s="18"/>
      <c r="N6" s="18"/>
      <c r="O6" s="14"/>
      <c r="P6" s="14"/>
    </row>
    <row r="7" spans="1:16" s="6" customFormat="1" x14ac:dyDescent="0.3">
      <c r="A7" s="4"/>
      <c r="B7" s="13"/>
      <c r="C7" s="3"/>
      <c r="D7" s="3"/>
      <c r="E7" s="3"/>
      <c r="F7" s="3"/>
      <c r="G7" s="3"/>
      <c r="H7" s="3"/>
      <c r="I7" s="3"/>
      <c r="J7" s="3"/>
      <c r="K7" s="3"/>
      <c r="L7" s="3"/>
      <c r="O7" s="14"/>
      <c r="P7" s="14"/>
    </row>
    <row r="8" spans="1:16" x14ac:dyDescent="0.3">
      <c r="B8" s="326" t="str">
        <f>IF(Intro!$G$23="English",O8,P8)</f>
        <v>CONFIRMATION OF REPORTED DATA</v>
      </c>
      <c r="C8" s="327"/>
      <c r="D8" s="327"/>
      <c r="E8" s="327"/>
      <c r="F8" s="327"/>
      <c r="G8" s="327"/>
      <c r="H8" s="327"/>
      <c r="I8" s="327"/>
      <c r="J8" s="327"/>
      <c r="K8" s="327"/>
      <c r="L8" s="328"/>
      <c r="M8" s="9"/>
      <c r="O8" s="9" t="s">
        <v>40</v>
      </c>
      <c r="P8" s="9" t="s">
        <v>29</v>
      </c>
    </row>
    <row r="9" spans="1:16" x14ac:dyDescent="0.3">
      <c r="B9" s="326" t="str">
        <f>IF(Intro!$G$23="English",O9,P9)</f>
        <v>GENERAL</v>
      </c>
      <c r="C9" s="327"/>
      <c r="D9" s="327"/>
      <c r="E9" s="327"/>
      <c r="F9" s="327"/>
      <c r="G9" s="327"/>
      <c r="H9" s="327"/>
      <c r="I9" s="327"/>
      <c r="J9" s="327"/>
      <c r="K9" s="327"/>
      <c r="L9" s="328"/>
      <c r="M9" s="9"/>
      <c r="O9" s="79" t="s">
        <v>270</v>
      </c>
      <c r="P9" s="79" t="s">
        <v>271</v>
      </c>
    </row>
    <row r="10" spans="1:16" x14ac:dyDescent="0.3">
      <c r="B10" s="59"/>
      <c r="C10" s="30"/>
      <c r="D10" s="30"/>
      <c r="E10" s="30"/>
      <c r="F10" s="30"/>
      <c r="G10" s="30"/>
      <c r="H10" s="30"/>
      <c r="I10" s="30"/>
      <c r="J10" s="30"/>
      <c r="K10" s="30"/>
      <c r="L10" s="45"/>
      <c r="M10" s="9"/>
    </row>
    <row r="11" spans="1:16" s="8" customFormat="1" x14ac:dyDescent="0.3">
      <c r="A11" s="141"/>
      <c r="B11" s="167"/>
      <c r="C11" s="1"/>
      <c r="D11" s="1"/>
      <c r="E11" s="1"/>
      <c r="F11" s="1"/>
      <c r="G11" s="1"/>
      <c r="H11" s="1"/>
      <c r="I11" s="1"/>
      <c r="J11" s="172" t="str">
        <f>IF(Intro!$G$23="English",O11,P11)</f>
        <v>Select Yes or No</v>
      </c>
      <c r="K11" s="1"/>
      <c r="L11" s="142"/>
      <c r="O11" s="8" t="s">
        <v>140</v>
      </c>
      <c r="P11" s="8" t="s">
        <v>340</v>
      </c>
    </row>
    <row r="12" spans="1:16" s="28" customFormat="1" x14ac:dyDescent="0.3">
      <c r="A12" s="36"/>
      <c r="B12" s="299" t="str">
        <f>IF(Intro!$G$23="English",O12,P12)</f>
        <v>Confirm that all data reported in this questionnaire pertain to the goods as defined in the "Intro" tab.</v>
      </c>
      <c r="C12" s="300"/>
      <c r="D12" s="300"/>
      <c r="E12" s="300"/>
      <c r="F12" s="300"/>
      <c r="G12" s="300"/>
      <c r="H12" s="300"/>
      <c r="I12" s="300"/>
      <c r="J12" s="91"/>
      <c r="K12" s="1"/>
      <c r="L12" s="41"/>
      <c r="O12" s="28" t="s">
        <v>354</v>
      </c>
      <c r="P12" s="28" t="s">
        <v>355</v>
      </c>
    </row>
    <row r="13" spans="1:16" s="28" customFormat="1" x14ac:dyDescent="0.3">
      <c r="A13" s="36"/>
      <c r="B13" s="299" t="str">
        <f>IF(Intro!$G$23="English",O13,P13)</f>
        <v>Confirm that all the sources of imports (countries) of the goods have been reported in this questionnaire.</v>
      </c>
      <c r="C13" s="300"/>
      <c r="D13" s="300"/>
      <c r="E13" s="300"/>
      <c r="F13" s="300"/>
      <c r="G13" s="300"/>
      <c r="H13" s="300"/>
      <c r="I13" s="300"/>
      <c r="J13" s="91"/>
      <c r="K13" s="1"/>
      <c r="L13" s="41"/>
      <c r="O13" s="28" t="s">
        <v>396</v>
      </c>
      <c r="P13" s="28" t="s">
        <v>397</v>
      </c>
    </row>
    <row r="14" spans="1:16" s="28" customFormat="1" x14ac:dyDescent="0.3">
      <c r="A14" s="36"/>
      <c r="B14" s="299" t="str">
        <f>IF(Intro!$G$23="English",O14,P14)</f>
        <v>Confirm that all volumes reported in this questionnaire are in Tonnes.</v>
      </c>
      <c r="C14" s="300"/>
      <c r="D14" s="300"/>
      <c r="E14" s="300"/>
      <c r="F14" s="300"/>
      <c r="G14" s="300"/>
      <c r="H14" s="300"/>
      <c r="I14" s="300"/>
      <c r="J14" s="91"/>
      <c r="K14" s="1"/>
      <c r="L14" s="56"/>
      <c r="O14" s="28" t="str">
        <f>"Confirm that all volumes reported in this questionnaire are in "&amp;(Variables!B23)&amp;"."</f>
        <v>Confirm that all volumes reported in this questionnaire are in Tonnes.</v>
      </c>
      <c r="P14" s="28" t="str">
        <f>"Confirmez que tous les volumes déclarés dans ce questionnaire sont en "&amp;(Variables!C23)&amp;"."</f>
        <v>Confirmez que tous les volumes déclarés dans ce questionnaire sont en Tonnes.</v>
      </c>
    </row>
    <row r="15" spans="1:16" s="28" customFormat="1" x14ac:dyDescent="0.3">
      <c r="A15" s="36"/>
      <c r="B15" s="299" t="str">
        <f>IF(Intro!$G$23="English",O15,P15)</f>
        <v>Confirm that all values reported in this questionnaire are in Canadian dollars.</v>
      </c>
      <c r="C15" s="300" t="str">
        <f>IF(SUM(Pro!E19:E19)&lt;&gt;0,"X","-")</f>
        <v>-</v>
      </c>
      <c r="D15" s="300" t="str">
        <f>IF(SUM(Pro!F19:F19)&lt;&gt;0,"X","-")</f>
        <v>-</v>
      </c>
      <c r="E15" s="300" t="str">
        <f>IF(SUM(Pro!G19:G19)&lt;&gt;0,"X","-")</f>
        <v>-</v>
      </c>
      <c r="F15" s="300" t="str">
        <f>IF(SUM(Pro!H19:H19)&lt;&gt;0,"X","-")</f>
        <v>-</v>
      </c>
      <c r="G15" s="300" t="str">
        <f>IF(SUM(Pro!I19:I19)&lt;&gt;0,"X","-")</f>
        <v>-</v>
      </c>
      <c r="H15" s="300"/>
      <c r="I15" s="300"/>
      <c r="J15" s="91"/>
      <c r="K15" s="1"/>
      <c r="L15" s="56"/>
      <c r="O15" s="28" t="s">
        <v>170</v>
      </c>
      <c r="P15" s="28" t="s">
        <v>169</v>
      </c>
    </row>
    <row r="16" spans="1:16" s="28" customFormat="1" x14ac:dyDescent="0.3">
      <c r="A16" s="36"/>
      <c r="B16" s="299" t="str">
        <f>IF(Intro!$G$23="English",O16,P16)</f>
        <v>Confirm that all information is reported on a calendar-year basis.</v>
      </c>
      <c r="C16" s="300" t="e">
        <f>IF(SUM(Pro!#REF!)&lt;&gt;0,"X","-")</f>
        <v>#REF!</v>
      </c>
      <c r="D16" s="300" t="e">
        <f>IF(SUM(Pro!#REF!)&lt;&gt;0,"X","-")</f>
        <v>#REF!</v>
      </c>
      <c r="E16" s="300" t="e">
        <f>IF(SUM(Pro!#REF!)&lt;&gt;0,"X","-")</f>
        <v>#REF!</v>
      </c>
      <c r="F16" s="300" t="e">
        <f>IF(SUM(Pro!#REF!)&lt;&gt;0,"X","-")</f>
        <v>#REF!</v>
      </c>
      <c r="G16" s="300" t="e">
        <f>IF(SUM(Pro!#REF!)&lt;&gt;0,"X","-")</f>
        <v>#REF!</v>
      </c>
      <c r="H16" s="300"/>
      <c r="I16" s="300"/>
      <c r="J16" s="91"/>
      <c r="K16" s="1"/>
      <c r="L16" s="41"/>
      <c r="O16" s="28" t="s">
        <v>69</v>
      </c>
      <c r="P16" s="28" t="s">
        <v>70</v>
      </c>
    </row>
    <row r="17" spans="1:16" x14ac:dyDescent="0.3">
      <c r="B17" s="59"/>
      <c r="C17" s="30"/>
      <c r="D17" s="30"/>
      <c r="E17" s="30"/>
      <c r="F17" s="30"/>
      <c r="G17" s="30"/>
      <c r="H17" s="30"/>
      <c r="I17" s="30"/>
      <c r="J17" s="30"/>
      <c r="K17" s="30"/>
      <c r="L17" s="45"/>
      <c r="M17" s="9"/>
    </row>
    <row r="18" spans="1:16" x14ac:dyDescent="0.3">
      <c r="B18" s="348" t="str">
        <f>IF(Intro!$G$23="English",O18,P18)</f>
        <v>If no, explain.</v>
      </c>
      <c r="C18" s="349"/>
      <c r="D18" s="349"/>
      <c r="E18" s="349"/>
      <c r="F18" s="349"/>
      <c r="G18" s="349"/>
      <c r="H18" s="349"/>
      <c r="I18" s="349"/>
      <c r="J18" s="349"/>
      <c r="K18" s="349"/>
      <c r="L18" s="350"/>
      <c r="M18" s="9"/>
      <c r="O18" s="42" t="s">
        <v>290</v>
      </c>
      <c r="P18" s="6" t="s">
        <v>291</v>
      </c>
    </row>
    <row r="19" spans="1:16" s="28" customFormat="1" x14ac:dyDescent="0.3">
      <c r="A19" s="36"/>
      <c r="B19" s="40"/>
      <c r="C19" s="69"/>
      <c r="D19" s="69"/>
      <c r="E19" s="69"/>
      <c r="F19" s="69"/>
      <c r="G19" s="69"/>
      <c r="H19" s="69"/>
      <c r="I19" s="69"/>
      <c r="J19" s="69"/>
      <c r="K19" s="69"/>
      <c r="L19" s="41"/>
      <c r="O19" s="6"/>
      <c r="P19" s="6"/>
    </row>
    <row r="20" spans="1:16" s="10" customFormat="1" x14ac:dyDescent="0.3">
      <c r="A20" s="7"/>
      <c r="B20" s="493"/>
      <c r="C20" s="494"/>
      <c r="D20" s="494"/>
      <c r="E20" s="494"/>
      <c r="F20" s="494"/>
      <c r="G20" s="494"/>
      <c r="H20" s="494"/>
      <c r="I20" s="494"/>
      <c r="J20" s="494"/>
      <c r="K20" s="494"/>
      <c r="L20" s="495"/>
      <c r="M20" s="28"/>
      <c r="O20" s="101"/>
      <c r="P20" s="101"/>
    </row>
    <row r="21" spans="1:16" s="10" customFormat="1" x14ac:dyDescent="0.3">
      <c r="A21" s="7"/>
      <c r="B21" s="493"/>
      <c r="C21" s="494"/>
      <c r="D21" s="494"/>
      <c r="E21" s="494"/>
      <c r="F21" s="494"/>
      <c r="G21" s="494"/>
      <c r="H21" s="494"/>
      <c r="I21" s="494"/>
      <c r="J21" s="494"/>
      <c r="K21" s="494"/>
      <c r="L21" s="495"/>
      <c r="M21" s="28"/>
      <c r="O21" s="101"/>
      <c r="P21" s="101"/>
    </row>
    <row r="22" spans="1:16" s="10" customFormat="1" x14ac:dyDescent="0.3">
      <c r="A22" s="7"/>
      <c r="B22" s="493"/>
      <c r="C22" s="494"/>
      <c r="D22" s="494"/>
      <c r="E22" s="494"/>
      <c r="F22" s="494"/>
      <c r="G22" s="494"/>
      <c r="H22" s="494"/>
      <c r="I22" s="494"/>
      <c r="J22" s="494"/>
      <c r="K22" s="494"/>
      <c r="L22" s="495"/>
      <c r="M22" s="28"/>
      <c r="O22" s="101"/>
      <c r="P22" s="101"/>
    </row>
    <row r="23" spans="1:16" s="10" customFormat="1" x14ac:dyDescent="0.3">
      <c r="A23" s="7"/>
      <c r="B23" s="493"/>
      <c r="C23" s="494"/>
      <c r="D23" s="494"/>
      <c r="E23" s="494"/>
      <c r="F23" s="494"/>
      <c r="G23" s="494"/>
      <c r="H23" s="494"/>
      <c r="I23" s="494"/>
      <c r="J23" s="494"/>
      <c r="K23" s="494"/>
      <c r="L23" s="495"/>
      <c r="M23" s="28"/>
      <c r="O23" s="101"/>
      <c r="P23" s="101"/>
    </row>
    <row r="24" spans="1:16" s="10" customFormat="1" x14ac:dyDescent="0.3">
      <c r="A24" s="7"/>
      <c r="B24" s="493"/>
      <c r="C24" s="494"/>
      <c r="D24" s="494"/>
      <c r="E24" s="494"/>
      <c r="F24" s="494"/>
      <c r="G24" s="494"/>
      <c r="H24" s="494"/>
      <c r="I24" s="494"/>
      <c r="J24" s="494"/>
      <c r="K24" s="494"/>
      <c r="L24" s="495"/>
      <c r="M24" s="28"/>
      <c r="O24" s="101"/>
      <c r="P24" s="101"/>
    </row>
    <row r="25" spans="1:16" s="10" customFormat="1" x14ac:dyDescent="0.3">
      <c r="A25" s="7"/>
      <c r="B25" s="493"/>
      <c r="C25" s="494"/>
      <c r="D25" s="494"/>
      <c r="E25" s="494"/>
      <c r="F25" s="494"/>
      <c r="G25" s="494"/>
      <c r="H25" s="494"/>
      <c r="I25" s="494"/>
      <c r="J25" s="494"/>
      <c r="K25" s="494"/>
      <c r="L25" s="495"/>
      <c r="M25" s="28"/>
      <c r="O25" s="101"/>
      <c r="P25" s="101"/>
    </row>
    <row r="26" spans="1:16" s="10" customFormat="1" x14ac:dyDescent="0.3">
      <c r="A26" s="7"/>
      <c r="B26" s="493"/>
      <c r="C26" s="494"/>
      <c r="D26" s="494"/>
      <c r="E26" s="494"/>
      <c r="F26" s="494"/>
      <c r="G26" s="494"/>
      <c r="H26" s="494"/>
      <c r="I26" s="494"/>
      <c r="J26" s="494"/>
      <c r="K26" s="494"/>
      <c r="L26" s="495"/>
      <c r="M26" s="28"/>
      <c r="O26" s="101"/>
      <c r="P26" s="101"/>
    </row>
    <row r="27" spans="1:16" s="10" customFormat="1" x14ac:dyDescent="0.3">
      <c r="A27" s="7"/>
      <c r="B27" s="493"/>
      <c r="C27" s="494"/>
      <c r="D27" s="494"/>
      <c r="E27" s="494"/>
      <c r="F27" s="494"/>
      <c r="G27" s="494"/>
      <c r="H27" s="494"/>
      <c r="I27" s="494"/>
      <c r="J27" s="494"/>
      <c r="K27" s="494"/>
      <c r="L27" s="495"/>
      <c r="M27" s="28"/>
      <c r="O27" s="101"/>
      <c r="P27" s="101"/>
    </row>
    <row r="28" spans="1:16" x14ac:dyDescent="0.3">
      <c r="B28" s="59"/>
      <c r="C28" s="30"/>
      <c r="D28" s="30"/>
      <c r="E28" s="30"/>
      <c r="F28" s="30"/>
      <c r="G28" s="30"/>
      <c r="H28" s="30"/>
      <c r="I28" s="30"/>
      <c r="J28" s="30"/>
      <c r="K28" s="30"/>
      <c r="L28" s="45"/>
      <c r="M28" s="9"/>
    </row>
    <row r="29" spans="1:16" x14ac:dyDescent="0.3">
      <c r="B29" s="326" t="str">
        <f>IF(Intro!$G$23="English",O29,P29)</f>
        <v>IMPORTS AND SALES</v>
      </c>
      <c r="C29" s="327"/>
      <c r="D29" s="327"/>
      <c r="E29" s="327"/>
      <c r="F29" s="327"/>
      <c r="G29" s="327"/>
      <c r="H29" s="327"/>
      <c r="I29" s="327"/>
      <c r="J29" s="327"/>
      <c r="K29" s="327"/>
      <c r="L29" s="328"/>
      <c r="M29" s="9"/>
      <c r="O29" s="79" t="s">
        <v>264</v>
      </c>
      <c r="P29" s="79" t="s">
        <v>265</v>
      </c>
    </row>
    <row r="30" spans="1:16" x14ac:dyDescent="0.3">
      <c r="B30" s="59"/>
      <c r="C30" s="30"/>
      <c r="D30" s="30"/>
      <c r="E30" s="30"/>
      <c r="F30" s="30"/>
      <c r="G30" s="30"/>
      <c r="H30" s="30"/>
      <c r="I30" s="30"/>
      <c r="J30" s="30"/>
      <c r="K30" s="30"/>
      <c r="L30" s="45"/>
      <c r="M30" s="9"/>
    </row>
    <row r="31" spans="1:16" x14ac:dyDescent="0.3">
      <c r="B31" s="345" t="str">
        <f>IF(Intro!$G$23="English",O31,P31)</f>
        <v>Note: Public/non-confidential information in this table is automatically generated from the information provided in the "Imp" tabs and "Invent-Stock" tab. Any changes to this public summary must therefore be made in those tabs.</v>
      </c>
      <c r="C31" s="346"/>
      <c r="D31" s="346"/>
      <c r="E31" s="346"/>
      <c r="F31" s="346"/>
      <c r="G31" s="346"/>
      <c r="H31" s="346"/>
      <c r="I31" s="346"/>
      <c r="J31" s="346"/>
      <c r="K31" s="346"/>
      <c r="L31" s="347"/>
      <c r="M31" s="9"/>
      <c r="O31" s="9" t="s">
        <v>279</v>
      </c>
      <c r="P31" s="9" t="s">
        <v>139</v>
      </c>
    </row>
    <row r="32" spans="1:16" x14ac:dyDescent="0.3">
      <c r="B32" s="345"/>
      <c r="C32" s="346"/>
      <c r="D32" s="346"/>
      <c r="E32" s="346"/>
      <c r="F32" s="346"/>
      <c r="G32" s="346"/>
      <c r="H32" s="346"/>
      <c r="I32" s="346"/>
      <c r="J32" s="346"/>
      <c r="K32" s="346"/>
      <c r="L32" s="347"/>
      <c r="M32" s="9"/>
    </row>
    <row r="33" spans="1:15" x14ac:dyDescent="0.3">
      <c r="B33" s="59"/>
      <c r="C33" s="30"/>
      <c r="D33" s="30"/>
      <c r="E33" s="30"/>
      <c r="F33" s="30"/>
      <c r="G33" s="30"/>
      <c r="H33" s="30"/>
      <c r="I33" s="30"/>
      <c r="J33" s="30"/>
      <c r="K33" s="30"/>
      <c r="L33" s="45"/>
      <c r="M33" s="9"/>
    </row>
    <row r="34" spans="1:15" x14ac:dyDescent="0.3">
      <c r="B34" s="48"/>
      <c r="D34" s="83"/>
      <c r="E34" s="604">
        <f>Variables!B6</f>
        <v>2023</v>
      </c>
      <c r="F34" s="604">
        <f>E34+1</f>
        <v>2024</v>
      </c>
      <c r="G34" s="604">
        <f>F34+1</f>
        <v>2025</v>
      </c>
      <c r="H34" s="604" t="str">
        <f>IF(Intro!$G$23="English",Variables!B9,Variables!C9)</f>
        <v>Jan-Jun 2025</v>
      </c>
      <c r="I34" s="604" t="str">
        <f>IF(Intro!$G$23="English",Variables!B10,Variables!C10)</f>
        <v>Jan-Jun 2026</v>
      </c>
      <c r="J34" s="28"/>
      <c r="K34" s="28"/>
      <c r="L34" s="56"/>
      <c r="M34" s="9"/>
      <c r="O34" s="17"/>
    </row>
    <row r="35" spans="1:15" x14ac:dyDescent="0.3">
      <c r="B35" s="48"/>
      <c r="D35" s="83"/>
      <c r="E35" s="604"/>
      <c r="F35" s="604"/>
      <c r="G35" s="604"/>
      <c r="H35" s="604"/>
      <c r="I35" s="604"/>
      <c r="J35" s="28"/>
      <c r="K35" s="28"/>
      <c r="L35" s="56"/>
      <c r="M35" s="9"/>
      <c r="O35" s="17"/>
    </row>
    <row r="36" spans="1:15" s="28" customFormat="1" x14ac:dyDescent="0.3">
      <c r="A36" s="36"/>
      <c r="B36" s="63"/>
      <c r="C36" s="64"/>
      <c r="D36" s="99" t="str">
        <f>IF(Intro!$G$23="English","Imports from "&amp;Variables!B47,"Importations de "&amp;Variables!C47)</f>
        <v>Imports from Commonwealth of Australia</v>
      </c>
      <c r="E36" s="197" t="str">
        <f>IF(SUM('Australia•Australie'!G27:G28)&lt;&gt;0,"X","-")</f>
        <v>-</v>
      </c>
      <c r="F36" s="100" t="str">
        <f>IF(SUM('Australia•Australie'!H27:H28)&lt;&gt;0,"X","-")</f>
        <v>-</v>
      </c>
      <c r="G36" s="100" t="str">
        <f>IF(SUM('Australia•Australie'!I27:I28)&lt;&gt;0,"X","-")</f>
        <v>-</v>
      </c>
      <c r="H36" s="100" t="str">
        <f>IF(SUM('Australia•Australie'!J27:J28)&lt;&gt;0,"X","-")</f>
        <v>-</v>
      </c>
      <c r="I36" s="100" t="str">
        <f>IF(SUM('Australia•Australie'!K27:K28)&lt;&gt;0,"X","-")</f>
        <v>-</v>
      </c>
      <c r="L36" s="56"/>
    </row>
    <row r="37" spans="1:15" s="28" customFormat="1" x14ac:dyDescent="0.3">
      <c r="A37" s="36"/>
      <c r="B37" s="63"/>
      <c r="C37" s="64"/>
      <c r="D37" s="99" t="str">
        <f>IF(Intro!$G$23="English","Imports from "&amp;Variables!B46,"Importations de "&amp;Variables!C46)</f>
        <v>Imports from Republic of Austria</v>
      </c>
      <c r="E37" s="197" t="str">
        <f>IF(SUM('Austria•Autriche'!G27:G28)&lt;&gt;0,"X","-")</f>
        <v>-</v>
      </c>
      <c r="F37" s="100" t="str">
        <f>IF(SUM('Austria•Autriche'!H27:H28)&lt;&gt;0,"X","-")</f>
        <v>-</v>
      </c>
      <c r="G37" s="100" t="str">
        <f>IF(SUM('Austria•Autriche'!I27:I28)&lt;&gt;0,"X","-")</f>
        <v>-</v>
      </c>
      <c r="H37" s="100" t="str">
        <f>IF(SUM('Austria•Autriche'!J27:J28)&lt;&gt;0,"X","-")</f>
        <v>-</v>
      </c>
      <c r="I37" s="100" t="str">
        <f>IF(SUM('Austria•Autriche'!K27:K28)&lt;&gt;0,"X","-")</f>
        <v>-</v>
      </c>
      <c r="L37" s="56"/>
    </row>
    <row r="38" spans="1:15" s="28" customFormat="1" x14ac:dyDescent="0.3">
      <c r="A38" s="36"/>
      <c r="B38" s="63"/>
      <c r="C38" s="64"/>
      <c r="D38" s="99" t="str">
        <f>IF(Intro!$G$23="English","Imports from "&amp;Variables!B45,"Importations de "&amp;Variables!C45)</f>
        <v>Imports from Kingdom of Belgium</v>
      </c>
      <c r="E38" s="197" t="str">
        <f>IF(SUM('Belgium•Belgique'!G27:G28)&lt;&gt;0,"X","-")</f>
        <v>-</v>
      </c>
      <c r="F38" s="100" t="str">
        <f>IF(SUM('Belgium•Belgique'!H27:H28)&lt;&gt;0,"X","-")</f>
        <v>-</v>
      </c>
      <c r="G38" s="100" t="str">
        <f>IF(SUM('Belgium•Belgique'!I27:I28)&lt;&gt;0,"X","-")</f>
        <v>-</v>
      </c>
      <c r="H38" s="100" t="str">
        <f>IF(SUM('Belgium•Belgique'!J27:J28)&lt;&gt;0,"X","-")</f>
        <v>-</v>
      </c>
      <c r="I38" s="100" t="str">
        <f>IF(SUM('Belgium•Belgique'!K27:K28)&lt;&gt;0,"X","-")</f>
        <v>-</v>
      </c>
      <c r="L38" s="56"/>
    </row>
    <row r="39" spans="1:15" s="28" customFormat="1" x14ac:dyDescent="0.3">
      <c r="A39" s="36"/>
      <c r="B39" s="63"/>
      <c r="C39" s="64"/>
      <c r="D39" s="99" t="str">
        <f>IF(Intro!$G$23="English","Imports from "&amp;Variables!B44,"Importations de "&amp;Variables!C44)</f>
        <v>Imports from French Republic</v>
      </c>
      <c r="E39" s="197" t="str">
        <f>IF(SUM(France!G27:G28)&lt;&gt;0,"X","-")</f>
        <v>-</v>
      </c>
      <c r="F39" s="100" t="str">
        <f>IF(SUM(France!H27:H28)&lt;&gt;0,"X","-")</f>
        <v>-</v>
      </c>
      <c r="G39" s="100" t="str">
        <f>IF(SUM(France!I27:I28)&lt;&gt;0,"X","-")</f>
        <v>-</v>
      </c>
      <c r="H39" s="100" t="str">
        <f>IF(SUM(France!J27:J28)&lt;&gt;0,"X","-")</f>
        <v>-</v>
      </c>
      <c r="I39" s="100" t="str">
        <f>IF(SUM(France!K27:K28)&lt;&gt;0,"X","-")</f>
        <v>-</v>
      </c>
      <c r="L39" s="56"/>
    </row>
    <row r="40" spans="1:15" s="28" customFormat="1" x14ac:dyDescent="0.3">
      <c r="A40" s="36"/>
      <c r="B40" s="63"/>
      <c r="C40" s="64"/>
      <c r="D40" s="99" t="str">
        <f>IF(Intro!$G$23="English","Imports from "&amp;Variables!B43,"Importations de "&amp;Variables!C43)</f>
        <v>Imports from Federal Republic of Germany</v>
      </c>
      <c r="E40" s="197" t="str">
        <f>IF(SUM('Germany•Allemagne'!G27:G28)&lt;&gt;0,"X","-")</f>
        <v>-</v>
      </c>
      <c r="F40" s="100" t="str">
        <f>IF(SUM('Germany•Allemagne'!H27:H28)&lt;&gt;0,"X","-")</f>
        <v>-</v>
      </c>
      <c r="G40" s="100" t="str">
        <f>IF(SUM('Germany•Allemagne'!I27:I28)&lt;&gt;0,"X","-")</f>
        <v>-</v>
      </c>
      <c r="H40" s="100" t="str">
        <f>IF(SUM('Germany•Allemagne'!J27:J28)&lt;&gt;0,"X","-")</f>
        <v>-</v>
      </c>
      <c r="I40" s="100" t="str">
        <f>IF(SUM('Germany•Allemagne'!K27:K28)&lt;&gt;0,"X","-")</f>
        <v>-</v>
      </c>
      <c r="L40" s="56"/>
    </row>
    <row r="41" spans="1:15" s="28" customFormat="1" x14ac:dyDescent="0.3">
      <c r="A41" s="36"/>
      <c r="B41" s="63"/>
      <c r="C41" s="64"/>
      <c r="D41" s="99" t="str">
        <f>IF(Intro!$G$23="English","Imports from "&amp;Variables!B48,"Importations de "&amp;Variables!C48)</f>
        <v>Imports from Republic of Lithuania</v>
      </c>
      <c r="E41" s="197" t="str">
        <f>IF(SUM('Lithuania•Lithuanie'!G27:G28)&lt;&gt;0,"X","-")</f>
        <v>-</v>
      </c>
      <c r="F41" s="100" t="str">
        <f>IF(SUM('Lithuania•Lithuanie'!H27:H28)&lt;&gt;0,"X","-")</f>
        <v>-</v>
      </c>
      <c r="G41" s="100" t="str">
        <f>IF(SUM('Lithuania•Lithuanie'!I27:I28)&lt;&gt;0,"X","-")</f>
        <v>-</v>
      </c>
      <c r="H41" s="100" t="str">
        <f>IF(SUM('Lithuania•Lithuanie'!J27:J28)&lt;&gt;0,"X","-")</f>
        <v>-</v>
      </c>
      <c r="I41" s="100" t="str">
        <f>IF(SUM('Lithuania•Lithuanie'!K27:K28)&lt;&gt;0,"X","-")</f>
        <v>-</v>
      </c>
      <c r="L41" s="56"/>
    </row>
    <row r="42" spans="1:15" s="28" customFormat="1" x14ac:dyDescent="0.3">
      <c r="A42" s="36"/>
      <c r="B42" s="63"/>
      <c r="C42" s="64"/>
      <c r="D42" s="99" t="str">
        <f>IF(Intro!$G$23="English","Imports from "&amp;Variables!B49,"Importations de "&amp;Variables!C49)</f>
        <v>Imports from Republic of Italy</v>
      </c>
      <c r="E42" s="197" t="str">
        <f>IF(SUM('Italy•Italie_EXP1'!G27:G28,'Italy•Italie_EXP2'!G27:G28,'Italy•Italie_EXP3'!G27:G28)&lt;&gt;0,"X","-")</f>
        <v>-</v>
      </c>
      <c r="F42" s="100" t="str">
        <f>IF(SUM('Italy•Italie_EXP1'!H27:H28,'Italy•Italie_EXP2'!H27:H28,'Italy•Italie_EXP3'!H27:H28)&lt;&gt;0,"X","-")</f>
        <v>-</v>
      </c>
      <c r="G42" s="100" t="str">
        <f>IF(SUM('Italy•Italie_EXP1'!I27:I28,'Italy•Italie_EXP2'!I27:I28,'Italy•Italie_EXP3'!I27:I28)&lt;&gt;0,"X","-")</f>
        <v>-</v>
      </c>
      <c r="H42" s="100" t="str">
        <f>IF(SUM('Italy•Italie_EXP1'!J27:J28,'Italy•Italie_EXP2'!J27:J28,'Italy•Italie_EXP3'!J27:J28)&lt;&gt;0,"X","-")</f>
        <v>-</v>
      </c>
      <c r="I42" s="100" t="str">
        <f>IF(SUM('Italy•Italie_EXP1'!K27:K28,'Italy•Italie_EXP2'!K27:K28,'Italy•Italie_EXP3'!K27:K28)&lt;&gt;0,"X","-")</f>
        <v>-</v>
      </c>
      <c r="L42" s="56"/>
    </row>
    <row r="43" spans="1:15" s="28" customFormat="1" x14ac:dyDescent="0.3">
      <c r="A43" s="36"/>
      <c r="B43" s="63"/>
      <c r="C43" s="64"/>
      <c r="D43" s="99" t="str">
        <f>IF(Intro!$G$23="English","Imports from "&amp;Variables!B52,"Importations de "&amp;Variables!C52)</f>
        <v>Imports from Republic of Poland</v>
      </c>
      <c r="E43" s="197" t="str">
        <f>IF(SUM('Poland•Pologne'!G27:G28)&lt;&gt;0,"X","-")</f>
        <v>-</v>
      </c>
      <c r="F43" s="100" t="str">
        <f>IF(SUM('Poland•Pologne'!H27:H28)&lt;&gt;0,"X","-")</f>
        <v>-</v>
      </c>
      <c r="G43" s="100" t="str">
        <f>IF(SUM('Poland•Pologne'!I27:I28)&lt;&gt;0,"X","-")</f>
        <v>-</v>
      </c>
      <c r="H43" s="100" t="str">
        <f>IF(SUM('Poland•Pologne'!J27:J28)&lt;&gt;0,"X","-")</f>
        <v>-</v>
      </c>
      <c r="I43" s="100" t="str">
        <f>IF(SUM('Poland•Pologne'!K27:K28)&lt;&gt;0,"X","-")</f>
        <v>-</v>
      </c>
      <c r="L43" s="56"/>
    </row>
    <row r="44" spans="1:15" s="28" customFormat="1" x14ac:dyDescent="0.3">
      <c r="A44" s="36"/>
      <c r="B44" s="63"/>
      <c r="C44" s="64"/>
      <c r="D44" s="99" t="str">
        <f>IF(Intro!$G$23="English","Imports from "&amp;Variables!B51,"Importations de "&amp;Variables!C51)</f>
        <v>Imports from United Kingdom</v>
      </c>
      <c r="E44" s="197" t="str">
        <f>IF(SUM('UK•RU'!G27:G28)&lt;&gt;0,"X","-")</f>
        <v>-</v>
      </c>
      <c r="F44" s="100" t="str">
        <f>IF(SUM('UK•RU'!H27:H28)&lt;&gt;0,"X","-")</f>
        <v>-</v>
      </c>
      <c r="G44" s="100" t="str">
        <f>IF(SUM('UK•RU'!I27:I28)&lt;&gt;0,"X","-")</f>
        <v>-</v>
      </c>
      <c r="H44" s="100" t="str">
        <f>IF(SUM('UK•RU'!J27:J28)&lt;&gt;0,"X","-")</f>
        <v>-</v>
      </c>
      <c r="I44" s="100" t="str">
        <f>IF(SUM('UK•RU'!K27:K28)&lt;&gt;0,"X","-")</f>
        <v>-</v>
      </c>
      <c r="L44" s="56"/>
    </row>
    <row r="45" spans="1:15" s="28" customFormat="1" x14ac:dyDescent="0.3">
      <c r="A45" s="36"/>
      <c r="B45" s="63"/>
      <c r="C45" s="64"/>
      <c r="D45" s="99" t="str">
        <f>IF(Intro!$G$23="English","Imports from "&amp;Variables!B50,"Importations de "&amp;Variables!C50)</f>
        <v>Imports from United States of America</v>
      </c>
      <c r="E45" s="197" t="str">
        <f>IF(SUM('US•ÉU'!G27:G28)&lt;&gt;0,"X","-")</f>
        <v>-</v>
      </c>
      <c r="F45" s="100" t="str">
        <f>IF(SUM('US•ÉU'!H27:H28)&lt;&gt;0,"X","-")</f>
        <v>-</v>
      </c>
      <c r="G45" s="100" t="str">
        <f>IF(SUM('US•ÉU'!I27:I28)&lt;&gt;0,"X","-")</f>
        <v>-</v>
      </c>
      <c r="H45" s="100" t="str">
        <f>IF(SUM('US•ÉU'!J27:J28)&lt;&gt;0,"X","-")</f>
        <v>-</v>
      </c>
      <c r="I45" s="100" t="str">
        <f>IF(SUM('US•ÉU'!K27:K28)&lt;&gt;0,"X","-")</f>
        <v>-</v>
      </c>
      <c r="L45" s="56"/>
    </row>
    <row r="46" spans="1:15" s="28" customFormat="1" x14ac:dyDescent="0.3">
      <c r="A46" s="36"/>
      <c r="B46" s="63"/>
      <c r="C46" s="64"/>
      <c r="D46" s="99" t="str">
        <f>IF(Intro!$G$23="English","Imports from "&amp;Variables!B53,"Importations de "&amp;Variables!C53)</f>
        <v>Imports from Other Countries</v>
      </c>
      <c r="E46" s="197" t="str">
        <f>IF(SUM('Other•Autre'!G27:G28)&lt;&gt;0,"X","-")</f>
        <v>-</v>
      </c>
      <c r="F46" s="100" t="str">
        <f>IF(SUM('Other•Autre'!H27:H28)&lt;&gt;0,"X","-")</f>
        <v>-</v>
      </c>
      <c r="G46" s="100" t="str">
        <f>IF(SUM('Other•Autre'!I27:I28)&lt;&gt;0,"X","-")</f>
        <v>-</v>
      </c>
      <c r="H46" s="100" t="str">
        <f>IF(SUM('Other•Autre'!J27:J28)&lt;&gt;0,"X","-")</f>
        <v>-</v>
      </c>
      <c r="I46" s="100" t="str">
        <f>IF(SUM('Other•Autre'!K27:K28)&lt;&gt;0,"X","-")</f>
        <v>-</v>
      </c>
      <c r="L46" s="56"/>
    </row>
    <row r="47" spans="1:15" s="28" customFormat="1" x14ac:dyDescent="0.3">
      <c r="A47" s="36"/>
      <c r="B47" s="63"/>
      <c r="C47" s="64"/>
      <c r="D47" s="99" t="str">
        <f>'Other•Autre'!B23</f>
        <v xml:space="preserve">Other countries include: </v>
      </c>
      <c r="E47" s="623" t="str">
        <f>IF('Other•Autre'!D23="","-",'Other•Autre'!D23)</f>
        <v>-</v>
      </c>
      <c r="F47" s="623"/>
      <c r="G47" s="623"/>
      <c r="H47" s="623"/>
      <c r="I47" s="623"/>
      <c r="L47" s="56"/>
    </row>
    <row r="48" spans="1:15" s="28" customFormat="1" x14ac:dyDescent="0.3">
      <c r="A48" s="36"/>
      <c r="B48" s="63"/>
      <c r="C48" s="64"/>
      <c r="D48" s="99"/>
      <c r="E48" s="623"/>
      <c r="F48" s="623"/>
      <c r="G48" s="623"/>
      <c r="H48" s="623"/>
      <c r="I48" s="623"/>
      <c r="L48" s="56"/>
    </row>
    <row r="49" spans="1:13" s="28" customFormat="1" x14ac:dyDescent="0.3">
      <c r="A49" s="36"/>
      <c r="B49" s="63"/>
      <c r="C49" s="64"/>
      <c r="D49" s="99"/>
      <c r="E49" s="623"/>
      <c r="F49" s="623"/>
      <c r="G49" s="623"/>
      <c r="H49" s="623"/>
      <c r="I49" s="623"/>
      <c r="L49" s="56"/>
    </row>
    <row r="50" spans="1:13" s="28" customFormat="1" x14ac:dyDescent="0.3">
      <c r="A50" s="36"/>
      <c r="B50" s="63"/>
      <c r="C50" s="64"/>
      <c r="D50" s="99" t="str">
        <f>'Austria•Autriche'!B31</f>
        <v>Sales to distributors in Canada</v>
      </c>
      <c r="E50" s="197" t="str">
        <f>IF(SUM(Begin:End!G31:G32)&lt;&gt;0,"X","-")</f>
        <v>-</v>
      </c>
      <c r="F50" s="100" t="str">
        <f>IF(SUM(Begin:End!H31:H32)&lt;&gt;0,"X","-")</f>
        <v>-</v>
      </c>
      <c r="G50" s="100" t="str">
        <f>IF(SUM(Begin:End!I31:I32)&lt;&gt;0,"X","-")</f>
        <v>-</v>
      </c>
      <c r="H50" s="100" t="str">
        <f>IF(SUM(Begin:End!J31:J32)&lt;&gt;0,"X","-")</f>
        <v>-</v>
      </c>
      <c r="I50" s="100" t="str">
        <f>IF(SUM(Begin:End!K31:K32)&lt;&gt;0,"X","-")</f>
        <v>-</v>
      </c>
      <c r="L50" s="56"/>
    </row>
    <row r="51" spans="1:13" s="28" customFormat="1" x14ac:dyDescent="0.3">
      <c r="A51" s="36"/>
      <c r="B51" s="63"/>
      <c r="C51" s="64"/>
      <c r="D51" s="99" t="str">
        <f>'Austria•Autriche'!B34</f>
        <v>Sales to end users in Canada</v>
      </c>
      <c r="E51" s="197" t="str">
        <f>IF(SUM(Begin:End!G34:G35)&lt;&gt;0,"X","-")</f>
        <v>-</v>
      </c>
      <c r="F51" s="100" t="str">
        <f>IF(SUM(Begin:End!H34:H35)&lt;&gt;0,"X","-")</f>
        <v>-</v>
      </c>
      <c r="G51" s="100" t="str">
        <f>IF(SUM(Begin:End!I34:I35)&lt;&gt;0,"X","-")</f>
        <v>-</v>
      </c>
      <c r="H51" s="100" t="str">
        <f>IF(SUM(Begin:End!J34:J35)&lt;&gt;0,"X","-")</f>
        <v>-</v>
      </c>
      <c r="I51" s="100" t="str">
        <f>IF(SUM(Begin:End!K34:K35)&lt;&gt;0,"X","-")</f>
        <v>-</v>
      </c>
      <c r="L51" s="56"/>
    </row>
    <row r="52" spans="1:13" s="28" customFormat="1" x14ac:dyDescent="0.3">
      <c r="A52" s="36"/>
      <c r="B52" s="63"/>
      <c r="C52" s="64"/>
      <c r="D52" s="99" t="str">
        <f>'Invent-Stock'!B35</f>
        <v>Export sales</v>
      </c>
      <c r="E52" s="197" t="str">
        <f>IF(SUM('Invent-Stock'!G35:G36)&lt;&gt;0,"X","-")</f>
        <v>-</v>
      </c>
      <c r="F52" s="100" t="str">
        <f>IF(SUM('Invent-Stock'!H35:H36)&lt;&gt;0,"X","-")</f>
        <v>-</v>
      </c>
      <c r="G52" s="100" t="str">
        <f>IF(SUM('Invent-Stock'!I35:I36)&lt;&gt;0,"X","-")</f>
        <v>-</v>
      </c>
      <c r="H52" s="100" t="str">
        <f>IF(SUM('Invent-Stock'!J35:J36)&lt;&gt;0,"X","-")</f>
        <v>-</v>
      </c>
      <c r="I52" s="100" t="str">
        <f>IF(SUM('Invent-Stock'!K35:K36)&lt;&gt;0,"X","-")</f>
        <v>-</v>
      </c>
      <c r="L52" s="56"/>
    </row>
    <row r="53" spans="1:13" x14ac:dyDescent="0.3">
      <c r="B53" s="57"/>
      <c r="C53" s="54"/>
      <c r="D53" s="54"/>
      <c r="E53" s="54"/>
      <c r="F53" s="54"/>
      <c r="G53" s="54"/>
      <c r="H53" s="54"/>
      <c r="I53" s="54"/>
      <c r="J53" s="54"/>
      <c r="K53" s="54"/>
      <c r="L53" s="55"/>
      <c r="M53" s="9"/>
    </row>
  </sheetData>
  <sheetProtection algorithmName="SHA-512" hashValue="nhr/xumGjcnsPbnLQAT/v9Wh9WygMuDmAmnYYMcRXjpyTjaFzf+d8LjODoqv3nssFhDzDvp0+TqOvQ3HbJxmYA==" saltValue="8bZFbHDWLX4AYoUhXGnQog==" spinCount="100000" sheet="1" objects="1" scenarios="1" selectLockedCells="1"/>
  <mergeCells count="20">
    <mergeCell ref="B4:L4"/>
    <mergeCell ref="B5:L5"/>
    <mergeCell ref="B6:L6"/>
    <mergeCell ref="B29:L29"/>
    <mergeCell ref="B8:L8"/>
    <mergeCell ref="B9:L9"/>
    <mergeCell ref="B12:I12"/>
    <mergeCell ref="B13:I13"/>
    <mergeCell ref="E47:I49"/>
    <mergeCell ref="B31:L32"/>
    <mergeCell ref="B14:I14"/>
    <mergeCell ref="B15:I15"/>
    <mergeCell ref="B16:I16"/>
    <mergeCell ref="E34:E35"/>
    <mergeCell ref="F34:F35"/>
    <mergeCell ref="G34:G35"/>
    <mergeCell ref="H34:H35"/>
    <mergeCell ref="I34:I35"/>
    <mergeCell ref="B18:L18"/>
    <mergeCell ref="B20:L27"/>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Variables!$D$57:$D$58</xm:f>
          </x14:formula1>
          <xm:sqref>J12:J16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36235-221C-487B-9AF2-9AA673BE9BDE}">
  <sheetPr>
    <tabColor rgb="FFFF0000"/>
  </sheetPr>
  <dimension ref="B4:Z77"/>
  <sheetViews>
    <sheetView workbookViewId="0"/>
  </sheetViews>
  <sheetFormatPr defaultRowHeight="14.4" x14ac:dyDescent="0.3"/>
  <cols>
    <col min="5" max="5" width="14.6640625" bestFit="1" customWidth="1"/>
    <col min="16" max="16" width="12.88671875" bestFit="1" customWidth="1"/>
    <col min="17" max="19" width="11.33203125" bestFit="1" customWidth="1"/>
    <col min="20" max="20" width="15.109375" bestFit="1" customWidth="1"/>
    <col min="21" max="21" width="13.6640625" bestFit="1" customWidth="1"/>
    <col min="22" max="24" width="11.33203125" bestFit="1" customWidth="1"/>
    <col min="25" max="26" width="13.6640625" bestFit="1" customWidth="1"/>
  </cols>
  <sheetData>
    <row r="4" spans="2:14" x14ac:dyDescent="0.3">
      <c r="B4" s="624" t="s">
        <v>552</v>
      </c>
      <c r="C4" s="625"/>
    </row>
    <row r="5" spans="2:14" x14ac:dyDescent="0.3">
      <c r="B5" s="198" t="s">
        <v>553</v>
      </c>
      <c r="C5" s="198" t="s">
        <v>554</v>
      </c>
      <c r="D5" s="198" t="s">
        <v>555</v>
      </c>
      <c r="E5" s="199" t="s">
        <v>556</v>
      </c>
      <c r="F5" s="199" t="s">
        <v>557</v>
      </c>
      <c r="G5" s="199" t="s">
        <v>558</v>
      </c>
      <c r="H5" s="200" t="s">
        <v>559</v>
      </c>
      <c r="I5" s="200" t="s">
        <v>560</v>
      </c>
      <c r="J5" s="198" t="s">
        <v>561</v>
      </c>
      <c r="K5" s="198" t="s">
        <v>562</v>
      </c>
      <c r="L5" s="198" t="s">
        <v>563</v>
      </c>
      <c r="M5" s="199" t="s">
        <v>564</v>
      </c>
      <c r="N5" s="199" t="s">
        <v>565</v>
      </c>
    </row>
    <row r="6" spans="2:14" x14ac:dyDescent="0.3">
      <c r="B6" s="201">
        <f>Intro!E79</f>
        <v>0</v>
      </c>
      <c r="C6" s="202" t="s">
        <v>566</v>
      </c>
      <c r="D6" s="201" t="s">
        <v>567</v>
      </c>
      <c r="E6" s="203" t="s">
        <v>568</v>
      </c>
      <c r="F6" s="203" t="s">
        <v>569</v>
      </c>
      <c r="G6" s="203"/>
      <c r="H6" s="204" t="str">
        <f>IF(Public!K17="X","Retailer  |  Détaillant",IF(Public!K19="X","Distributor  |  Distributeur",IF(OR(Public!K21="X",Public!K23="X"),"End user  |  Utilisateur final","-")))</f>
        <v>-</v>
      </c>
      <c r="I6" s="203" t="s">
        <v>570</v>
      </c>
      <c r="J6" s="205" t="str">
        <f>IF(SUM('Australia•Australie'!G27:G28)&lt;&gt;0,"X","-")</f>
        <v>-</v>
      </c>
      <c r="K6" s="206" t="str">
        <f>IF(SUM('Australia•Australie'!H27:H28)&lt;&gt;0,"X","-")</f>
        <v>-</v>
      </c>
      <c r="L6" s="207" t="str">
        <f>IF(SUM('Australia•Australie'!I27:I28)&lt;&gt;0,"X","-")</f>
        <v>-</v>
      </c>
      <c r="M6" s="208" t="str">
        <f>IF(SUM('Australia•Australie'!J27:J28)&lt;&gt;0,"X","-")</f>
        <v>-</v>
      </c>
      <c r="N6" s="209" t="str">
        <f>IF(SUM('Australia•Australie'!K27:K28)&lt;&gt;0,"X","-")</f>
        <v>-</v>
      </c>
    </row>
    <row r="7" spans="2:14" x14ac:dyDescent="0.3">
      <c r="B7" s="210">
        <f t="shared" ref="B7:B19" si="0">B6</f>
        <v>0</v>
      </c>
      <c r="C7" s="210" t="s">
        <v>566</v>
      </c>
      <c r="D7" s="210" t="s">
        <v>567</v>
      </c>
      <c r="E7" s="211" t="s">
        <v>571</v>
      </c>
      <c r="F7" s="211" t="s">
        <v>569</v>
      </c>
      <c r="G7" s="212"/>
      <c r="H7" s="213" t="str">
        <f t="shared" ref="H7:H19" si="1">H6</f>
        <v>-</v>
      </c>
      <c r="I7" s="211" t="s">
        <v>570</v>
      </c>
      <c r="J7" s="214" t="str">
        <f>IF(SUM('Austria•Autriche'!G27:G28)&lt;&gt;0,"X","-")</f>
        <v>-</v>
      </c>
      <c r="K7" s="215" t="str">
        <f>IF(SUM('Austria•Autriche'!H27:H28)&lt;&gt;0,"X","-")</f>
        <v>-</v>
      </c>
      <c r="L7" s="215" t="str">
        <f>IF(SUM('Austria•Autriche'!I27:I28)&lt;&gt;0,"X","-")</f>
        <v>-</v>
      </c>
      <c r="M7" s="216" t="str">
        <f>IF(SUM('Austria•Autriche'!J27:J28)&lt;&gt;0,"X","-")</f>
        <v>-</v>
      </c>
      <c r="N7" s="217" t="str">
        <f>IF(SUM('Austria•Autriche'!K27:K28)&lt;&gt;0,"X","-")</f>
        <v>-</v>
      </c>
    </row>
    <row r="8" spans="2:14" x14ac:dyDescent="0.3">
      <c r="B8" s="218">
        <f t="shared" si="0"/>
        <v>0</v>
      </c>
      <c r="C8" s="218" t="s">
        <v>566</v>
      </c>
      <c r="D8" s="218" t="s">
        <v>567</v>
      </c>
      <c r="E8" s="219" t="s">
        <v>572</v>
      </c>
      <c r="F8" s="219" t="s">
        <v>569</v>
      </c>
      <c r="G8" s="203"/>
      <c r="H8" s="220" t="str">
        <f t="shared" si="1"/>
        <v>-</v>
      </c>
      <c r="I8" s="219" t="s">
        <v>570</v>
      </c>
      <c r="J8" s="221" t="str">
        <f>IF(SUM('Belgium•Belgique'!G27:G28)&lt;&gt;0,"X","-")</f>
        <v>-</v>
      </c>
      <c r="K8" s="222" t="str">
        <f>IF(SUM('Belgium•Belgique'!H27:H28)&lt;&gt;0,"X","-")</f>
        <v>-</v>
      </c>
      <c r="L8" s="222" t="str">
        <f>IF(SUM('Belgium•Belgique'!I27:I28)&lt;&gt;0,"X","-")</f>
        <v>-</v>
      </c>
      <c r="M8" s="223" t="str">
        <f>IF(SUM('Belgium•Belgique'!J27:J28)&lt;&gt;0,"X","-")</f>
        <v>-</v>
      </c>
      <c r="N8" s="224" t="str">
        <f>IF(SUM('Belgium•Belgique'!K27:K28)&lt;&gt;0,"X","-")</f>
        <v>-</v>
      </c>
    </row>
    <row r="9" spans="2:14" x14ac:dyDescent="0.3">
      <c r="B9" s="210">
        <f t="shared" si="0"/>
        <v>0</v>
      </c>
      <c r="C9" s="210" t="s">
        <v>566</v>
      </c>
      <c r="D9" s="210" t="s">
        <v>567</v>
      </c>
      <c r="E9" s="211" t="s">
        <v>512</v>
      </c>
      <c r="F9" s="211" t="s">
        <v>569</v>
      </c>
      <c r="G9" s="212"/>
      <c r="H9" s="213" t="str">
        <f t="shared" si="1"/>
        <v>-</v>
      </c>
      <c r="I9" s="211" t="s">
        <v>570</v>
      </c>
      <c r="J9" s="214" t="str">
        <f>IF(SUM(France!G27:G28)&lt;&gt;0,"X","-")</f>
        <v>-</v>
      </c>
      <c r="K9" s="215" t="str">
        <f>IF(SUM(France!H27:H28)&lt;&gt;0,"X","-")</f>
        <v>-</v>
      </c>
      <c r="L9" s="215" t="str">
        <f>IF(SUM(France!I27:I28)&lt;&gt;0,"X","-")</f>
        <v>-</v>
      </c>
      <c r="M9" s="216" t="str">
        <f>IF(SUM(France!J27:J28)&lt;&gt;0,"X","-")</f>
        <v>-</v>
      </c>
      <c r="N9" s="217" t="str">
        <f>IF(SUM(France!K27:K28)&lt;&gt;0,"X","-")</f>
        <v>-</v>
      </c>
    </row>
    <row r="10" spans="2:14" x14ac:dyDescent="0.3">
      <c r="B10" s="218">
        <f t="shared" si="0"/>
        <v>0</v>
      </c>
      <c r="C10" s="218" t="s">
        <v>566</v>
      </c>
      <c r="D10" s="218" t="s">
        <v>567</v>
      </c>
      <c r="E10" s="219" t="s">
        <v>573</v>
      </c>
      <c r="F10" s="219" t="s">
        <v>569</v>
      </c>
      <c r="G10" s="203"/>
      <c r="H10" s="220" t="str">
        <f t="shared" si="1"/>
        <v>-</v>
      </c>
      <c r="I10" s="219" t="s">
        <v>570</v>
      </c>
      <c r="J10" s="221" t="str">
        <f>IF(SUM('Germany•Allemagne'!G27:G28)&lt;&gt;0,"X","-")</f>
        <v>-</v>
      </c>
      <c r="K10" s="222" t="str">
        <f>IF(SUM('Germany•Allemagne'!H27:H28)&lt;&gt;0,"X","-")</f>
        <v>-</v>
      </c>
      <c r="L10" s="222" t="str">
        <f>IF(SUM('Germany•Allemagne'!I27:I28)&lt;&gt;0,"X","-")</f>
        <v>-</v>
      </c>
      <c r="M10" s="223" t="str">
        <f>IF(SUM('Germany•Allemagne'!J27:J28)&lt;&gt;0,"X","-")</f>
        <v>-</v>
      </c>
      <c r="N10" s="224" t="str">
        <f>IF(SUM('Germany•Allemagne'!K27:K28)&lt;&gt;0,"X","-")</f>
        <v>-</v>
      </c>
    </row>
    <row r="11" spans="2:14" x14ac:dyDescent="0.3">
      <c r="B11" s="210">
        <f t="shared" si="0"/>
        <v>0</v>
      </c>
      <c r="C11" s="210" t="s">
        <v>566</v>
      </c>
      <c r="D11" s="210" t="s">
        <v>567</v>
      </c>
      <c r="E11" s="211" t="s">
        <v>574</v>
      </c>
      <c r="F11" s="211" t="s">
        <v>569</v>
      </c>
      <c r="G11" s="212"/>
      <c r="H11" s="213" t="str">
        <f t="shared" si="1"/>
        <v>-</v>
      </c>
      <c r="I11" s="211" t="s">
        <v>570</v>
      </c>
      <c r="J11" s="214" t="str">
        <f>IF(SUM('Lithuania•Lithuanie'!G27:G28)&lt;&gt;0,"X","-")</f>
        <v>-</v>
      </c>
      <c r="K11" s="215" t="str">
        <f>IF(SUM('Lithuania•Lithuanie'!H27:H28)&lt;&gt;0,"X","-")</f>
        <v>-</v>
      </c>
      <c r="L11" s="215" t="str">
        <f>IF(SUM('Lithuania•Lithuanie'!I27:I28)&lt;&gt;0,"X","-")</f>
        <v>-</v>
      </c>
      <c r="M11" s="216" t="str">
        <f>IF(SUM('Lithuania•Lithuanie'!J27:J28)&lt;&gt;0,"X","-")</f>
        <v>-</v>
      </c>
      <c r="N11" s="217" t="str">
        <f>IF(SUM('Lithuania•Lithuanie'!K27:K28)&lt;&gt;0,"X","-")</f>
        <v>-</v>
      </c>
    </row>
    <row r="12" spans="2:14" x14ac:dyDescent="0.3">
      <c r="B12" s="218">
        <f t="shared" si="0"/>
        <v>0</v>
      </c>
      <c r="C12" s="218" t="s">
        <v>566</v>
      </c>
      <c r="D12" s="218" t="s">
        <v>567</v>
      </c>
      <c r="E12" s="219" t="s">
        <v>575</v>
      </c>
      <c r="F12" s="219" t="s">
        <v>576</v>
      </c>
      <c r="G12" s="203"/>
      <c r="H12" s="220" t="str">
        <f t="shared" si="1"/>
        <v>-</v>
      </c>
      <c r="I12" s="219" t="s">
        <v>570</v>
      </c>
      <c r="J12" s="221" t="str">
        <f>IF(SUM('Italy•Italie_EXP1'!G27:G28,'Italy•Italie_EXP2'!G27:G28,'Italy•Italie_EXP3'!G27:G28)&lt;&gt;0,"X","-")</f>
        <v>-</v>
      </c>
      <c r="K12" s="222" t="str">
        <f>IF(SUM('Italy•Italie_EXP1'!H27:H28,'Italy•Italie_EXP2'!H27:H28,'Italy•Italie_EXP3'!H27:H28)&lt;&gt;0,"X","-")</f>
        <v>-</v>
      </c>
      <c r="L12" s="222" t="str">
        <f>IF(SUM('Italy•Italie_EXP1'!I27:I28,'Italy•Italie_EXP2'!I27:I28,'Italy•Italie_EXP3'!I27:I28)&lt;&gt;0,"X","-")</f>
        <v>-</v>
      </c>
      <c r="M12" s="223" t="str">
        <f>IF(SUM('Italy•Italie_EXP1'!J27:J28,'Italy•Italie_EXP2'!J27:J28,'Italy•Italie_EXP3'!J27:J28)&lt;&gt;0,"X","-")</f>
        <v>-</v>
      </c>
      <c r="N12" s="224" t="str">
        <f>IF(SUM('Italy•Italie_EXP1'!K27:K28,'Italy•Italie_EXP2'!K27:K28,'Italy•Italie_EXP3'!K27:K28)&lt;&gt;0,"X","-")</f>
        <v>-</v>
      </c>
    </row>
    <row r="13" spans="2:14" x14ac:dyDescent="0.3">
      <c r="B13" s="210">
        <f t="shared" si="0"/>
        <v>0</v>
      </c>
      <c r="C13" s="210" t="s">
        <v>566</v>
      </c>
      <c r="D13" s="210" t="s">
        <v>567</v>
      </c>
      <c r="E13" s="211" t="s">
        <v>577</v>
      </c>
      <c r="F13" s="211" t="s">
        <v>576</v>
      </c>
      <c r="G13" s="212"/>
      <c r="H13" s="213" t="str">
        <f t="shared" si="1"/>
        <v>-</v>
      </c>
      <c r="I13" s="211" t="s">
        <v>570</v>
      </c>
      <c r="J13" s="214" t="str">
        <f>IF(SUM('Poland•Pologne'!G27:G28)&lt;&gt;0,"X","-")</f>
        <v>-</v>
      </c>
      <c r="K13" s="215" t="str">
        <f>IF(SUM('Poland•Pologne'!H27:H28)&lt;&gt;0,"X","-")</f>
        <v>-</v>
      </c>
      <c r="L13" s="215" t="str">
        <f>IF(SUM('Poland•Pologne'!I27:I28)&lt;&gt;0,"X","-")</f>
        <v>-</v>
      </c>
      <c r="M13" s="216" t="str">
        <f>IF(SUM('Poland•Pologne'!J27:J28)&lt;&gt;0,"X","-")</f>
        <v>-</v>
      </c>
      <c r="N13" s="217" t="str">
        <f>IF(SUM('Poland•Pologne'!K27:K28)&lt;&gt;0,"X","-")</f>
        <v>-</v>
      </c>
    </row>
    <row r="14" spans="2:14" x14ac:dyDescent="0.3">
      <c r="B14" s="218">
        <f t="shared" si="0"/>
        <v>0</v>
      </c>
      <c r="C14" s="218" t="s">
        <v>566</v>
      </c>
      <c r="D14" s="218" t="s">
        <v>567</v>
      </c>
      <c r="E14" s="219" t="s">
        <v>578</v>
      </c>
      <c r="F14" s="219" t="s">
        <v>576</v>
      </c>
      <c r="G14" s="203"/>
      <c r="H14" s="220" t="str">
        <f t="shared" si="1"/>
        <v>-</v>
      </c>
      <c r="I14" s="219" t="s">
        <v>570</v>
      </c>
      <c r="J14" s="221" t="str">
        <f>IF(SUM('UK•RU'!G27:G28)&lt;&gt;0,"X","-")</f>
        <v>-</v>
      </c>
      <c r="K14" s="222" t="str">
        <f>IF(SUM('UK•RU'!H27:H28)&lt;&gt;0,"X","-")</f>
        <v>-</v>
      </c>
      <c r="L14" s="222" t="str">
        <f>IF(SUM('UK•RU'!I27:I28)&lt;&gt;0,"X","-")</f>
        <v>-</v>
      </c>
      <c r="M14" s="223" t="str">
        <f>IF(SUM('UK•RU'!J27:J28)&lt;&gt;0,"X","-")</f>
        <v>-</v>
      </c>
      <c r="N14" s="224" t="str">
        <f>IF(SUM('UK•RU'!K27:K28)&lt;&gt;0,"X","-")</f>
        <v>-</v>
      </c>
    </row>
    <row r="15" spans="2:14" x14ac:dyDescent="0.3">
      <c r="B15" s="210">
        <f t="shared" si="0"/>
        <v>0</v>
      </c>
      <c r="C15" s="210" t="s">
        <v>566</v>
      </c>
      <c r="D15" s="210" t="s">
        <v>567</v>
      </c>
      <c r="E15" s="211" t="s">
        <v>579</v>
      </c>
      <c r="F15" s="211" t="s">
        <v>576</v>
      </c>
      <c r="G15" s="212"/>
      <c r="H15" s="213" t="str">
        <f t="shared" si="1"/>
        <v>-</v>
      </c>
      <c r="I15" s="211" t="s">
        <v>570</v>
      </c>
      <c r="J15" s="214" t="str">
        <f>IF(SUM('US•ÉU'!G27:G28)&lt;&gt;0,"X","-")</f>
        <v>-</v>
      </c>
      <c r="K15" s="215" t="str">
        <f>IF(SUM('US•ÉU'!H27:H28)&lt;&gt;0,"X","-")</f>
        <v>-</v>
      </c>
      <c r="L15" s="215" t="str">
        <f>IF(SUM('US•ÉU'!I27:I28)&lt;&gt;0,"X","-")</f>
        <v>-</v>
      </c>
      <c r="M15" s="216" t="str">
        <f>IF(SUM('US•ÉU'!J27:J28)&lt;&gt;0,"X","-")</f>
        <v>-</v>
      </c>
      <c r="N15" s="217" t="str">
        <f>IF(SUM('US•ÉU'!K27:K28)&lt;&gt;0,"X","-")</f>
        <v>-</v>
      </c>
    </row>
    <row r="16" spans="2:14" x14ac:dyDescent="0.3">
      <c r="B16" s="218">
        <f t="shared" si="0"/>
        <v>0</v>
      </c>
      <c r="C16" s="218" t="s">
        <v>566</v>
      </c>
      <c r="D16" s="218" t="s">
        <v>567</v>
      </c>
      <c r="E16" s="219" t="s">
        <v>580</v>
      </c>
      <c r="F16" s="219" t="s">
        <v>576</v>
      </c>
      <c r="G16" s="203">
        <f>'Other•Autre'!D23</f>
        <v>0</v>
      </c>
      <c r="H16" s="220" t="str">
        <f t="shared" si="1"/>
        <v>-</v>
      </c>
      <c r="I16" s="219" t="s">
        <v>570</v>
      </c>
      <c r="J16" s="225" t="str">
        <f>IF(SUM('Other•Autre'!G27:G28)&lt;&gt;0,"X","-")</f>
        <v>-</v>
      </c>
      <c r="K16" s="222" t="str">
        <f>IF(SUM('Other•Autre'!H27:H28)&lt;&gt;0,"X","-")</f>
        <v>-</v>
      </c>
      <c r="L16" s="222" t="str">
        <f>IF(SUM('Other•Autre'!I27:I28)&lt;&gt;0,"X","-")</f>
        <v>-</v>
      </c>
      <c r="M16" s="223" t="str">
        <f>IF(SUM('Other•Autre'!J27:J28)&lt;&gt;0,"X","-")</f>
        <v>-</v>
      </c>
      <c r="N16" s="224" t="str">
        <f>IF(SUM('Other•Autre'!K27:K28)&lt;&gt;0,"X","-")</f>
        <v>-</v>
      </c>
    </row>
    <row r="17" spans="2:26" x14ac:dyDescent="0.3">
      <c r="B17" s="210">
        <f t="shared" si="0"/>
        <v>0</v>
      </c>
      <c r="C17" s="210" t="s">
        <v>566</v>
      </c>
      <c r="D17" s="210" t="s">
        <v>581</v>
      </c>
      <c r="E17" s="211" t="s">
        <v>582</v>
      </c>
      <c r="F17" s="211" t="s">
        <v>570</v>
      </c>
      <c r="G17" s="212"/>
      <c r="H17" s="213" t="str">
        <f t="shared" si="1"/>
        <v>-</v>
      </c>
      <c r="I17" s="211" t="s">
        <v>583</v>
      </c>
      <c r="J17" s="214" t="str">
        <f>IF(SUM(Begin:End!G31:G32)&lt;&gt;0,"X","-")</f>
        <v>-</v>
      </c>
      <c r="K17" s="215" t="str">
        <f>IF(SUM(Begin:End!H31:H32)&lt;&gt;0,"X","-")</f>
        <v>-</v>
      </c>
      <c r="L17" s="215" t="str">
        <f>IF(SUM(Begin:End!I31:I32)&lt;&gt;0,"X","-")</f>
        <v>-</v>
      </c>
      <c r="M17" s="216" t="str">
        <f>IF(SUM(Begin:End!J31:J32)&lt;&gt;0,"X","-")</f>
        <v>-</v>
      </c>
      <c r="N17" s="217" t="str">
        <f>IF(SUM(Begin:End!K31:K32)&lt;&gt;0,"X","-")</f>
        <v>-</v>
      </c>
    </row>
    <row r="18" spans="2:26" x14ac:dyDescent="0.3">
      <c r="B18" s="218">
        <f t="shared" si="0"/>
        <v>0</v>
      </c>
      <c r="C18" s="218" t="s">
        <v>566</v>
      </c>
      <c r="D18" s="218" t="s">
        <v>581</v>
      </c>
      <c r="E18" s="219" t="s">
        <v>582</v>
      </c>
      <c r="F18" s="219" t="s">
        <v>570</v>
      </c>
      <c r="G18" s="203"/>
      <c r="H18" s="220" t="str">
        <f t="shared" si="1"/>
        <v>-</v>
      </c>
      <c r="I18" s="219" t="s">
        <v>584</v>
      </c>
      <c r="J18" s="221" t="str">
        <f>IF(SUM(Begin:End!G34:G35)&lt;&gt;0,"X","-")</f>
        <v>-</v>
      </c>
      <c r="K18" s="222" t="str">
        <f>IF(SUM(Begin:End!H34:H35)&lt;&gt;0,"X","-")</f>
        <v>-</v>
      </c>
      <c r="L18" s="222" t="str">
        <f>IF(SUM(Begin:End!I34:I35)&lt;&gt;0,"X","-")</f>
        <v>-</v>
      </c>
      <c r="M18" s="223" t="str">
        <f>IF(SUM(Begin:End!J34:J35)&lt;&gt;0,"X","-")</f>
        <v>-</v>
      </c>
      <c r="N18" s="224" t="str">
        <f>IF(SUM(Begin:End!K34:K35)&lt;&gt;0,"X","-")</f>
        <v>-</v>
      </c>
    </row>
    <row r="19" spans="2:26" x14ac:dyDescent="0.3">
      <c r="B19" s="210">
        <f t="shared" si="0"/>
        <v>0</v>
      </c>
      <c r="C19" s="210" t="s">
        <v>566</v>
      </c>
      <c r="D19" s="210" t="s">
        <v>585</v>
      </c>
      <c r="E19" s="211" t="s">
        <v>582</v>
      </c>
      <c r="F19" s="211" t="s">
        <v>570</v>
      </c>
      <c r="G19" s="212"/>
      <c r="H19" s="213" t="str">
        <f t="shared" si="1"/>
        <v>-</v>
      </c>
      <c r="I19" s="211" t="s">
        <v>570</v>
      </c>
      <c r="J19" s="214" t="str">
        <f>IF(SUM('Invent-Stock'!G35:G36)&lt;&gt;0,"X","-")</f>
        <v>-</v>
      </c>
      <c r="K19" s="215" t="str">
        <f>IF(SUM('Invent-Stock'!H35:H36)&lt;&gt;0,"X","-")</f>
        <v>-</v>
      </c>
      <c r="L19" s="215" t="str">
        <f>IF(SUM('Invent-Stock'!I35:I36)&lt;&gt;0,"X","-")</f>
        <v>-</v>
      </c>
      <c r="M19" s="216" t="str">
        <f>IF(SUM('Invent-Stock'!J35:J36)&lt;&gt;0,"X","-")</f>
        <v>-</v>
      </c>
      <c r="N19" s="217" t="str">
        <f>IF(SUM('Invent-Stock'!K35:K36)&lt;&gt;0,"X","-")</f>
        <v>-</v>
      </c>
    </row>
    <row r="23" spans="2:26" x14ac:dyDescent="0.3">
      <c r="B23" s="624" t="s">
        <v>586</v>
      </c>
      <c r="C23" s="625"/>
    </row>
    <row r="24" spans="2:26" x14ac:dyDescent="0.3">
      <c r="B24" s="226" t="s">
        <v>587</v>
      </c>
      <c r="C24" s="226" t="s">
        <v>588</v>
      </c>
      <c r="D24" s="226" t="s">
        <v>589</v>
      </c>
      <c r="E24" s="226" t="s">
        <v>590</v>
      </c>
      <c r="F24" s="227" t="s">
        <v>591</v>
      </c>
      <c r="G24" s="227" t="s">
        <v>592</v>
      </c>
      <c r="H24" s="227" t="s">
        <v>593</v>
      </c>
      <c r="I24" s="226" t="s">
        <v>594</v>
      </c>
      <c r="J24" s="226" t="s">
        <v>595</v>
      </c>
      <c r="K24" s="228" t="s">
        <v>596</v>
      </c>
      <c r="L24" s="226" t="s">
        <v>597</v>
      </c>
      <c r="M24" s="229" t="s">
        <v>598</v>
      </c>
      <c r="N24" s="226" t="s">
        <v>599</v>
      </c>
      <c r="O24" s="226" t="s">
        <v>600</v>
      </c>
      <c r="P24" s="226" t="s">
        <v>601</v>
      </c>
      <c r="Q24" s="230" t="s">
        <v>602</v>
      </c>
      <c r="R24" s="230" t="s">
        <v>603</v>
      </c>
      <c r="S24" s="230" t="s">
        <v>604</v>
      </c>
      <c r="T24" s="230" t="s">
        <v>605</v>
      </c>
      <c r="U24" s="230" t="s">
        <v>606</v>
      </c>
      <c r="V24" s="231" t="s">
        <v>607</v>
      </c>
      <c r="W24" s="231" t="s">
        <v>608</v>
      </c>
      <c r="X24" s="232" t="s">
        <v>609</v>
      </c>
      <c r="Y24" s="232" t="s">
        <v>610</v>
      </c>
      <c r="Z24" s="232" t="s">
        <v>611</v>
      </c>
    </row>
    <row r="25" spans="2:26" x14ac:dyDescent="0.3">
      <c r="B25" s="233">
        <f>Intro!E79</f>
        <v>0</v>
      </c>
      <c r="C25" s="233">
        <f>B25</f>
        <v>0</v>
      </c>
      <c r="D25" s="234" t="s">
        <v>612</v>
      </c>
      <c r="E25" s="233" t="str">
        <f>IF(Public!K17="X","3 - Retailer",IF(Public!K19="X","1 - Distributor",IF(OR(Public!K21="X",Public!K23="X"),"2 - End user","-")))</f>
        <v>-</v>
      </c>
      <c r="F25" s="235"/>
      <c r="G25" s="235"/>
      <c r="H25" s="235"/>
      <c r="I25" s="233" t="s">
        <v>613</v>
      </c>
      <c r="J25" s="233" t="s">
        <v>614</v>
      </c>
      <c r="K25" s="233" t="s">
        <v>615</v>
      </c>
      <c r="L25" s="233" t="s">
        <v>568</v>
      </c>
      <c r="M25" s="236"/>
      <c r="N25" s="233" t="s">
        <v>616</v>
      </c>
      <c r="O25" s="237" t="s">
        <v>617</v>
      </c>
      <c r="P25" s="238" t="s">
        <v>570</v>
      </c>
      <c r="Q25" s="239">
        <f>'Australia•Australie'!G27</f>
        <v>0</v>
      </c>
      <c r="R25" s="240">
        <f>'Australia•Australie'!H27</f>
        <v>0</v>
      </c>
      <c r="S25" s="240">
        <f>'Australia•Australie'!I27</f>
        <v>0</v>
      </c>
      <c r="T25" s="240">
        <f>'Australia•Australie'!J27</f>
        <v>0</v>
      </c>
      <c r="U25" s="241">
        <f>'Australia•Australie'!K27</f>
        <v>0</v>
      </c>
      <c r="V25" s="239">
        <f>'Australia•Australie'!G28/1000</f>
        <v>0</v>
      </c>
      <c r="W25" s="240">
        <f>'Australia•Australie'!H28/1000</f>
        <v>0</v>
      </c>
      <c r="X25" s="240">
        <f>'Australia•Australie'!I28/1000</f>
        <v>0</v>
      </c>
      <c r="Y25" s="240">
        <f>'Australia•Australie'!J28/1000</f>
        <v>0</v>
      </c>
      <c r="Z25" s="241">
        <f>'Australia•Australie'!K28/1000</f>
        <v>0</v>
      </c>
    </row>
    <row r="26" spans="2:26" x14ac:dyDescent="0.3">
      <c r="B26" s="242">
        <f>B25</f>
        <v>0</v>
      </c>
      <c r="C26" s="242">
        <f>C25</f>
        <v>0</v>
      </c>
      <c r="D26" s="242" t="str">
        <f>D25</f>
        <v>2 - Importer</v>
      </c>
      <c r="E26" s="242" t="str">
        <f>E25</f>
        <v>-</v>
      </c>
      <c r="F26" s="243"/>
      <c r="G26" s="243"/>
      <c r="H26" s="243"/>
      <c r="I26" s="242" t="s">
        <v>613</v>
      </c>
      <c r="J26" s="242" t="s">
        <v>614</v>
      </c>
      <c r="K26" s="242" t="s">
        <v>615</v>
      </c>
      <c r="L26" s="242" t="s">
        <v>568</v>
      </c>
      <c r="M26" s="244"/>
      <c r="N26" s="242" t="s">
        <v>616</v>
      </c>
      <c r="O26" s="245" t="s">
        <v>618</v>
      </c>
      <c r="P26" s="246" t="s">
        <v>619</v>
      </c>
      <c r="Q26" s="247">
        <f>'Australia•Australie'!G31</f>
        <v>0</v>
      </c>
      <c r="R26" s="248">
        <f>'Australia•Australie'!H31</f>
        <v>0</v>
      </c>
      <c r="S26" s="248">
        <f>'Australia•Australie'!I31</f>
        <v>0</v>
      </c>
      <c r="T26" s="248">
        <f>'Australia•Australie'!J31</f>
        <v>0</v>
      </c>
      <c r="U26" s="249">
        <f>'Australia•Australie'!K31</f>
        <v>0</v>
      </c>
      <c r="V26" s="247">
        <f>'Australia•Australie'!G32/1000</f>
        <v>0</v>
      </c>
      <c r="W26" s="248">
        <f>'Australia•Australie'!H32/1000</f>
        <v>0</v>
      </c>
      <c r="X26" s="248">
        <f>'Australia•Australie'!I32/1000</f>
        <v>0</v>
      </c>
      <c r="Y26" s="248">
        <f>'Australia•Australie'!J32/1000</f>
        <v>0</v>
      </c>
      <c r="Z26" s="249">
        <f>'Australia•Australie'!K32/1000</f>
        <v>0</v>
      </c>
    </row>
    <row r="27" spans="2:26" x14ac:dyDescent="0.3">
      <c r="B27" s="242">
        <f t="shared" ref="B27:E63" si="2">B26</f>
        <v>0</v>
      </c>
      <c r="C27" s="242">
        <f t="shared" si="2"/>
        <v>0</v>
      </c>
      <c r="D27" s="242" t="str">
        <f t="shared" si="2"/>
        <v>2 - Importer</v>
      </c>
      <c r="E27" s="242" t="str">
        <f t="shared" si="2"/>
        <v>-</v>
      </c>
      <c r="F27" s="243"/>
      <c r="G27" s="243"/>
      <c r="H27" s="243"/>
      <c r="I27" s="242" t="s">
        <v>613</v>
      </c>
      <c r="J27" s="242" t="s">
        <v>614</v>
      </c>
      <c r="K27" s="242" t="s">
        <v>615</v>
      </c>
      <c r="L27" s="242" t="s">
        <v>568</v>
      </c>
      <c r="M27" s="244"/>
      <c r="N27" s="242" t="s">
        <v>616</v>
      </c>
      <c r="O27" s="245" t="s">
        <v>618</v>
      </c>
      <c r="P27" s="246" t="s">
        <v>620</v>
      </c>
      <c r="Q27" s="247">
        <f>'Australia•Australie'!G34</f>
        <v>0</v>
      </c>
      <c r="R27" s="248">
        <f>'Australia•Australie'!H34</f>
        <v>0</v>
      </c>
      <c r="S27" s="248">
        <f>'Australia•Australie'!I34</f>
        <v>0</v>
      </c>
      <c r="T27" s="248">
        <f>'Australia•Australie'!J34</f>
        <v>0</v>
      </c>
      <c r="U27" s="249">
        <f>'Australia•Australie'!K34</f>
        <v>0</v>
      </c>
      <c r="V27" s="247">
        <f>'Australia•Australie'!G35/1000</f>
        <v>0</v>
      </c>
      <c r="W27" s="248">
        <f>'Australia•Australie'!H35/1000</f>
        <v>0</v>
      </c>
      <c r="X27" s="248">
        <f>'Australia•Australie'!I35/1000</f>
        <v>0</v>
      </c>
      <c r="Y27" s="248">
        <f>'Australia•Australie'!J35/1000</f>
        <v>0</v>
      </c>
      <c r="Z27" s="249">
        <f>'Australia•Australie'!K35/1000</f>
        <v>0</v>
      </c>
    </row>
    <row r="28" spans="2:26" x14ac:dyDescent="0.3">
      <c r="B28" s="233">
        <f t="shared" si="2"/>
        <v>0</v>
      </c>
      <c r="C28" s="233">
        <f t="shared" si="2"/>
        <v>0</v>
      </c>
      <c r="D28" s="234" t="str">
        <f t="shared" si="2"/>
        <v>2 - Importer</v>
      </c>
      <c r="E28" s="233" t="str">
        <f t="shared" si="2"/>
        <v>-</v>
      </c>
      <c r="F28" s="235"/>
      <c r="G28" s="235"/>
      <c r="H28" s="235"/>
      <c r="I28" s="233" t="s">
        <v>621</v>
      </c>
      <c r="J28" s="233" t="s">
        <v>614</v>
      </c>
      <c r="K28" s="233" t="s">
        <v>622</v>
      </c>
      <c r="L28" s="233" t="s">
        <v>571</v>
      </c>
      <c r="M28" s="236"/>
      <c r="N28" s="233" t="s">
        <v>616</v>
      </c>
      <c r="O28" s="237" t="s">
        <v>617</v>
      </c>
      <c r="P28" s="238" t="s">
        <v>570</v>
      </c>
      <c r="Q28" s="239">
        <f>'Austria•Autriche'!G27</f>
        <v>0</v>
      </c>
      <c r="R28" s="240">
        <f>'Austria•Autriche'!H27</f>
        <v>0</v>
      </c>
      <c r="S28" s="240">
        <f>'Austria•Autriche'!I27</f>
        <v>0</v>
      </c>
      <c r="T28" s="240">
        <f>'Austria•Autriche'!J27</f>
        <v>0</v>
      </c>
      <c r="U28" s="241">
        <f>'Austria•Autriche'!K27</f>
        <v>0</v>
      </c>
      <c r="V28" s="239">
        <f>'Austria•Autriche'!G28/1000</f>
        <v>0</v>
      </c>
      <c r="W28" s="240">
        <f>'Austria•Autriche'!H28/1000</f>
        <v>0</v>
      </c>
      <c r="X28" s="240">
        <f>'Austria•Autriche'!I28/1000</f>
        <v>0</v>
      </c>
      <c r="Y28" s="240">
        <f>'Austria•Autriche'!J28/1000</f>
        <v>0</v>
      </c>
      <c r="Z28" s="241">
        <f>'Austria•Autriche'!K28/1000</f>
        <v>0</v>
      </c>
    </row>
    <row r="29" spans="2:26" x14ac:dyDescent="0.3">
      <c r="B29" s="242">
        <f t="shared" si="2"/>
        <v>0</v>
      </c>
      <c r="C29" s="242">
        <f t="shared" si="2"/>
        <v>0</v>
      </c>
      <c r="D29" s="242" t="str">
        <f t="shared" si="2"/>
        <v>2 - Importer</v>
      </c>
      <c r="E29" s="242" t="str">
        <f t="shared" si="2"/>
        <v>-</v>
      </c>
      <c r="F29" s="243"/>
      <c r="G29" s="243"/>
      <c r="H29" s="243"/>
      <c r="I29" s="242" t="s">
        <v>621</v>
      </c>
      <c r="J29" s="242" t="s">
        <v>614</v>
      </c>
      <c r="K29" s="242" t="s">
        <v>622</v>
      </c>
      <c r="L29" s="242" t="s">
        <v>571</v>
      </c>
      <c r="M29" s="244"/>
      <c r="N29" s="242" t="s">
        <v>616</v>
      </c>
      <c r="O29" s="245" t="s">
        <v>618</v>
      </c>
      <c r="P29" s="246" t="s">
        <v>619</v>
      </c>
      <c r="Q29" s="247">
        <f>'Austria•Autriche'!G31</f>
        <v>0</v>
      </c>
      <c r="R29" s="248">
        <f>'Austria•Autriche'!H31</f>
        <v>0</v>
      </c>
      <c r="S29" s="248">
        <f>'Austria•Autriche'!I31</f>
        <v>0</v>
      </c>
      <c r="T29" s="248">
        <f>'Austria•Autriche'!J31</f>
        <v>0</v>
      </c>
      <c r="U29" s="249">
        <f>'Austria•Autriche'!K31</f>
        <v>0</v>
      </c>
      <c r="V29" s="247">
        <f>'Austria•Autriche'!G32/1000</f>
        <v>0</v>
      </c>
      <c r="W29" s="248">
        <f>'Austria•Autriche'!H32/1000</f>
        <v>0</v>
      </c>
      <c r="X29" s="248">
        <f>'Austria•Autriche'!I32/1000</f>
        <v>0</v>
      </c>
      <c r="Y29" s="248">
        <f>'Austria•Autriche'!J32/1000</f>
        <v>0</v>
      </c>
      <c r="Z29" s="249">
        <f>'Austria•Autriche'!K32/1000</f>
        <v>0</v>
      </c>
    </row>
    <row r="30" spans="2:26" x14ac:dyDescent="0.3">
      <c r="B30" s="242">
        <f t="shared" si="2"/>
        <v>0</v>
      </c>
      <c r="C30" s="242">
        <f t="shared" si="2"/>
        <v>0</v>
      </c>
      <c r="D30" s="242" t="str">
        <f t="shared" si="2"/>
        <v>2 - Importer</v>
      </c>
      <c r="E30" s="242" t="str">
        <f t="shared" si="2"/>
        <v>-</v>
      </c>
      <c r="F30" s="243"/>
      <c r="G30" s="243"/>
      <c r="H30" s="243"/>
      <c r="I30" s="242" t="s">
        <v>621</v>
      </c>
      <c r="J30" s="242" t="s">
        <v>614</v>
      </c>
      <c r="K30" s="242" t="s">
        <v>622</v>
      </c>
      <c r="L30" s="242" t="s">
        <v>571</v>
      </c>
      <c r="M30" s="244"/>
      <c r="N30" s="242" t="s">
        <v>616</v>
      </c>
      <c r="O30" s="245" t="s">
        <v>618</v>
      </c>
      <c r="P30" s="246" t="s">
        <v>620</v>
      </c>
      <c r="Q30" s="247">
        <f>'Austria•Autriche'!G34</f>
        <v>0</v>
      </c>
      <c r="R30" s="248">
        <f>'Austria•Autriche'!H34</f>
        <v>0</v>
      </c>
      <c r="S30" s="248">
        <f>'Austria•Autriche'!I34</f>
        <v>0</v>
      </c>
      <c r="T30" s="248">
        <f>'Austria•Autriche'!J34</f>
        <v>0</v>
      </c>
      <c r="U30" s="249">
        <f>'Austria•Autriche'!K34</f>
        <v>0</v>
      </c>
      <c r="V30" s="247">
        <f>'Austria•Autriche'!G35/1000</f>
        <v>0</v>
      </c>
      <c r="W30" s="248">
        <f>'Austria•Autriche'!H35/1000</f>
        <v>0</v>
      </c>
      <c r="X30" s="248">
        <f>'Austria•Autriche'!I35/1000</f>
        <v>0</v>
      </c>
      <c r="Y30" s="248">
        <f>'Austria•Autriche'!J35/1000</f>
        <v>0</v>
      </c>
      <c r="Z30" s="249">
        <f>'Austria•Autriche'!K35/1000</f>
        <v>0</v>
      </c>
    </row>
    <row r="31" spans="2:26" x14ac:dyDescent="0.3">
      <c r="B31" s="233">
        <f t="shared" si="2"/>
        <v>0</v>
      </c>
      <c r="C31" s="233">
        <f t="shared" si="2"/>
        <v>0</v>
      </c>
      <c r="D31" s="234" t="str">
        <f t="shared" si="2"/>
        <v>2 - Importer</v>
      </c>
      <c r="E31" s="233" t="str">
        <f t="shared" si="2"/>
        <v>-</v>
      </c>
      <c r="F31" s="235"/>
      <c r="G31" s="235"/>
      <c r="H31" s="235"/>
      <c r="I31" s="233" t="s">
        <v>623</v>
      </c>
      <c r="J31" s="233" t="s">
        <v>614</v>
      </c>
      <c r="K31" s="233" t="s">
        <v>624</v>
      </c>
      <c r="L31" s="233" t="s">
        <v>572</v>
      </c>
      <c r="M31" s="236"/>
      <c r="N31" s="233" t="s">
        <v>616</v>
      </c>
      <c r="O31" s="237" t="s">
        <v>617</v>
      </c>
      <c r="P31" s="238" t="s">
        <v>570</v>
      </c>
      <c r="Q31" s="239">
        <f>'Belgium•Belgique'!G27</f>
        <v>0</v>
      </c>
      <c r="R31" s="240">
        <f>'Belgium•Belgique'!H27</f>
        <v>0</v>
      </c>
      <c r="S31" s="240">
        <f>'Belgium•Belgique'!I27</f>
        <v>0</v>
      </c>
      <c r="T31" s="240">
        <f>'Belgium•Belgique'!J27</f>
        <v>0</v>
      </c>
      <c r="U31" s="241">
        <f>'Belgium•Belgique'!K27</f>
        <v>0</v>
      </c>
      <c r="V31" s="239">
        <f>'Belgium•Belgique'!G28/1000</f>
        <v>0</v>
      </c>
      <c r="W31" s="240">
        <f>'Belgium•Belgique'!H28/1000</f>
        <v>0</v>
      </c>
      <c r="X31" s="240">
        <f>'Belgium•Belgique'!I28/1000</f>
        <v>0</v>
      </c>
      <c r="Y31" s="240">
        <f>'Belgium•Belgique'!J28/1000</f>
        <v>0</v>
      </c>
      <c r="Z31" s="241">
        <f>'Belgium•Belgique'!K28/1000</f>
        <v>0</v>
      </c>
    </row>
    <row r="32" spans="2:26" x14ac:dyDescent="0.3">
      <c r="B32" s="242">
        <f t="shared" si="2"/>
        <v>0</v>
      </c>
      <c r="C32" s="242">
        <f t="shared" si="2"/>
        <v>0</v>
      </c>
      <c r="D32" s="242" t="str">
        <f t="shared" si="2"/>
        <v>2 - Importer</v>
      </c>
      <c r="E32" s="242" t="str">
        <f t="shared" si="2"/>
        <v>-</v>
      </c>
      <c r="F32" s="243"/>
      <c r="G32" s="243"/>
      <c r="H32" s="243"/>
      <c r="I32" s="242" t="s">
        <v>623</v>
      </c>
      <c r="J32" s="242" t="s">
        <v>614</v>
      </c>
      <c r="K32" s="242" t="s">
        <v>624</v>
      </c>
      <c r="L32" s="242" t="s">
        <v>572</v>
      </c>
      <c r="M32" s="244"/>
      <c r="N32" s="242" t="s">
        <v>616</v>
      </c>
      <c r="O32" s="245" t="s">
        <v>618</v>
      </c>
      <c r="P32" s="246" t="s">
        <v>619</v>
      </c>
      <c r="Q32" s="247">
        <f>'Belgium•Belgique'!G31</f>
        <v>0</v>
      </c>
      <c r="R32" s="248">
        <f>'Belgium•Belgique'!H31</f>
        <v>0</v>
      </c>
      <c r="S32" s="248">
        <f>'Belgium•Belgique'!I31</f>
        <v>0</v>
      </c>
      <c r="T32" s="248">
        <f>'Belgium•Belgique'!J31</f>
        <v>0</v>
      </c>
      <c r="U32" s="249">
        <f>'Belgium•Belgique'!K31</f>
        <v>0</v>
      </c>
      <c r="V32" s="247">
        <f>'Belgium•Belgique'!G32/1000</f>
        <v>0</v>
      </c>
      <c r="W32" s="248">
        <f>'Belgium•Belgique'!H32/1000</f>
        <v>0</v>
      </c>
      <c r="X32" s="248">
        <f>'Belgium•Belgique'!I32/1000</f>
        <v>0</v>
      </c>
      <c r="Y32" s="248">
        <f>'Belgium•Belgique'!J32/1000</f>
        <v>0</v>
      </c>
      <c r="Z32" s="249">
        <f>'Belgium•Belgique'!K32/1000</f>
        <v>0</v>
      </c>
    </row>
    <row r="33" spans="2:26" x14ac:dyDescent="0.3">
      <c r="B33" s="242">
        <f t="shared" si="2"/>
        <v>0</v>
      </c>
      <c r="C33" s="242">
        <f t="shared" si="2"/>
        <v>0</v>
      </c>
      <c r="D33" s="242" t="str">
        <f t="shared" si="2"/>
        <v>2 - Importer</v>
      </c>
      <c r="E33" s="242" t="str">
        <f t="shared" si="2"/>
        <v>-</v>
      </c>
      <c r="F33" s="243"/>
      <c r="G33" s="243"/>
      <c r="H33" s="243"/>
      <c r="I33" s="242" t="s">
        <v>623</v>
      </c>
      <c r="J33" s="242" t="s">
        <v>614</v>
      </c>
      <c r="K33" s="242" t="s">
        <v>624</v>
      </c>
      <c r="L33" s="242" t="s">
        <v>572</v>
      </c>
      <c r="M33" s="244"/>
      <c r="N33" s="242" t="s">
        <v>616</v>
      </c>
      <c r="O33" s="245" t="s">
        <v>618</v>
      </c>
      <c r="P33" s="246" t="s">
        <v>620</v>
      </c>
      <c r="Q33" s="247">
        <f>'Belgium•Belgique'!G34</f>
        <v>0</v>
      </c>
      <c r="R33" s="248">
        <f>'Belgium•Belgique'!H34</f>
        <v>0</v>
      </c>
      <c r="S33" s="248">
        <f>'Belgium•Belgique'!I34</f>
        <v>0</v>
      </c>
      <c r="T33" s="248">
        <f>'Belgium•Belgique'!J34</f>
        <v>0</v>
      </c>
      <c r="U33" s="249">
        <f>'Belgium•Belgique'!K34</f>
        <v>0</v>
      </c>
      <c r="V33" s="247">
        <f>'Belgium•Belgique'!G35/1000</f>
        <v>0</v>
      </c>
      <c r="W33" s="248">
        <f>'Belgium•Belgique'!H35/1000</f>
        <v>0</v>
      </c>
      <c r="X33" s="248">
        <f>'Belgium•Belgique'!I35/1000</f>
        <v>0</v>
      </c>
      <c r="Y33" s="248">
        <f>'Belgium•Belgique'!J35/1000</f>
        <v>0</v>
      </c>
      <c r="Z33" s="249">
        <f>'Belgium•Belgique'!K35/1000</f>
        <v>0</v>
      </c>
    </row>
    <row r="34" spans="2:26" x14ac:dyDescent="0.3">
      <c r="B34" s="233">
        <f t="shared" si="2"/>
        <v>0</v>
      </c>
      <c r="C34" s="233">
        <f t="shared" si="2"/>
        <v>0</v>
      </c>
      <c r="D34" s="234" t="str">
        <f t="shared" si="2"/>
        <v>2 - Importer</v>
      </c>
      <c r="E34" s="233" t="str">
        <f t="shared" si="2"/>
        <v>-</v>
      </c>
      <c r="F34" s="235"/>
      <c r="G34" s="235"/>
      <c r="H34" s="235"/>
      <c r="I34" s="233" t="s">
        <v>625</v>
      </c>
      <c r="J34" s="233" t="s">
        <v>614</v>
      </c>
      <c r="K34" s="233" t="s">
        <v>626</v>
      </c>
      <c r="L34" s="233" t="s">
        <v>512</v>
      </c>
      <c r="M34" s="236"/>
      <c r="N34" s="233" t="s">
        <v>616</v>
      </c>
      <c r="O34" s="237" t="s">
        <v>617</v>
      </c>
      <c r="P34" s="238" t="s">
        <v>570</v>
      </c>
      <c r="Q34" s="239">
        <f>France!G27</f>
        <v>0</v>
      </c>
      <c r="R34" s="240">
        <f>France!H27</f>
        <v>0</v>
      </c>
      <c r="S34" s="240">
        <f>France!I27</f>
        <v>0</v>
      </c>
      <c r="T34" s="240">
        <f>France!J27</f>
        <v>0</v>
      </c>
      <c r="U34" s="241">
        <f>France!K27</f>
        <v>0</v>
      </c>
      <c r="V34" s="239">
        <f>France!G28/1000</f>
        <v>0</v>
      </c>
      <c r="W34" s="240">
        <f>France!H28/1000</f>
        <v>0</v>
      </c>
      <c r="X34" s="240">
        <f>France!I28/1000</f>
        <v>0</v>
      </c>
      <c r="Y34" s="240">
        <f>France!J28/1000</f>
        <v>0</v>
      </c>
      <c r="Z34" s="241">
        <f>France!K28/1000</f>
        <v>0</v>
      </c>
    </row>
    <row r="35" spans="2:26" x14ac:dyDescent="0.3">
      <c r="B35" s="242">
        <f t="shared" si="2"/>
        <v>0</v>
      </c>
      <c r="C35" s="242">
        <f t="shared" si="2"/>
        <v>0</v>
      </c>
      <c r="D35" s="242" t="str">
        <f t="shared" si="2"/>
        <v>2 - Importer</v>
      </c>
      <c r="E35" s="242" t="str">
        <f t="shared" si="2"/>
        <v>-</v>
      </c>
      <c r="F35" s="243"/>
      <c r="G35" s="243"/>
      <c r="H35" s="243"/>
      <c r="I35" s="242" t="s">
        <v>625</v>
      </c>
      <c r="J35" s="242" t="s">
        <v>614</v>
      </c>
      <c r="K35" s="242" t="s">
        <v>626</v>
      </c>
      <c r="L35" s="242" t="s">
        <v>512</v>
      </c>
      <c r="M35" s="244"/>
      <c r="N35" s="242" t="s">
        <v>616</v>
      </c>
      <c r="O35" s="245" t="s">
        <v>618</v>
      </c>
      <c r="P35" s="246" t="s">
        <v>619</v>
      </c>
      <c r="Q35" s="247">
        <f>France!G31</f>
        <v>0</v>
      </c>
      <c r="R35" s="248">
        <f>France!H31</f>
        <v>0</v>
      </c>
      <c r="S35" s="248">
        <f>France!I31</f>
        <v>0</v>
      </c>
      <c r="T35" s="248">
        <f>France!J31</f>
        <v>0</v>
      </c>
      <c r="U35" s="249">
        <f>France!K31</f>
        <v>0</v>
      </c>
      <c r="V35" s="247">
        <f>France!G32/1000</f>
        <v>0</v>
      </c>
      <c r="W35" s="248">
        <f>France!H32/1000</f>
        <v>0</v>
      </c>
      <c r="X35" s="248">
        <f>France!I32/1000</f>
        <v>0</v>
      </c>
      <c r="Y35" s="248">
        <f>France!J32/1000</f>
        <v>0</v>
      </c>
      <c r="Z35" s="249">
        <f>France!K32/1000</f>
        <v>0</v>
      </c>
    </row>
    <row r="36" spans="2:26" x14ac:dyDescent="0.3">
      <c r="B36" s="242">
        <f t="shared" si="2"/>
        <v>0</v>
      </c>
      <c r="C36" s="242">
        <f t="shared" si="2"/>
        <v>0</v>
      </c>
      <c r="D36" s="242" t="str">
        <f t="shared" si="2"/>
        <v>2 - Importer</v>
      </c>
      <c r="E36" s="242" t="str">
        <f t="shared" si="2"/>
        <v>-</v>
      </c>
      <c r="F36" s="243"/>
      <c r="G36" s="243"/>
      <c r="H36" s="243"/>
      <c r="I36" s="242" t="s">
        <v>625</v>
      </c>
      <c r="J36" s="242" t="s">
        <v>614</v>
      </c>
      <c r="K36" s="242" t="s">
        <v>626</v>
      </c>
      <c r="L36" s="242" t="s">
        <v>512</v>
      </c>
      <c r="M36" s="244"/>
      <c r="N36" s="242" t="s">
        <v>616</v>
      </c>
      <c r="O36" s="245" t="s">
        <v>618</v>
      </c>
      <c r="P36" s="246" t="s">
        <v>620</v>
      </c>
      <c r="Q36" s="247">
        <f>France!G34</f>
        <v>0</v>
      </c>
      <c r="R36" s="248">
        <f>France!H34</f>
        <v>0</v>
      </c>
      <c r="S36" s="248">
        <f>France!I34</f>
        <v>0</v>
      </c>
      <c r="T36" s="248">
        <f>France!J34</f>
        <v>0</v>
      </c>
      <c r="U36" s="249">
        <f>France!K34</f>
        <v>0</v>
      </c>
      <c r="V36" s="247">
        <f>France!G35/1000</f>
        <v>0</v>
      </c>
      <c r="W36" s="248">
        <f>France!H35/1000</f>
        <v>0</v>
      </c>
      <c r="X36" s="248">
        <f>France!I35/1000</f>
        <v>0</v>
      </c>
      <c r="Y36" s="248">
        <f>France!J35/1000</f>
        <v>0</v>
      </c>
      <c r="Z36" s="249">
        <f>France!K35/1000</f>
        <v>0</v>
      </c>
    </row>
    <row r="37" spans="2:26" x14ac:dyDescent="0.3">
      <c r="B37" s="233">
        <f t="shared" si="2"/>
        <v>0</v>
      </c>
      <c r="C37" s="233">
        <f t="shared" si="2"/>
        <v>0</v>
      </c>
      <c r="D37" s="234" t="str">
        <f t="shared" si="2"/>
        <v>2 - Importer</v>
      </c>
      <c r="E37" s="233" t="str">
        <f t="shared" si="2"/>
        <v>-</v>
      </c>
      <c r="F37" s="235"/>
      <c r="G37" s="235"/>
      <c r="H37" s="235"/>
      <c r="I37" s="233" t="s">
        <v>627</v>
      </c>
      <c r="J37" s="233" t="s">
        <v>614</v>
      </c>
      <c r="K37" s="233" t="s">
        <v>628</v>
      </c>
      <c r="L37" s="233" t="s">
        <v>573</v>
      </c>
      <c r="M37" s="236"/>
      <c r="N37" s="233" t="s">
        <v>616</v>
      </c>
      <c r="O37" s="237" t="s">
        <v>617</v>
      </c>
      <c r="P37" s="238" t="s">
        <v>570</v>
      </c>
      <c r="Q37" s="239">
        <f>'Germany•Allemagne'!G27</f>
        <v>0</v>
      </c>
      <c r="R37" s="240">
        <f>'Germany•Allemagne'!H27</f>
        <v>0</v>
      </c>
      <c r="S37" s="240">
        <f>'Germany•Allemagne'!I27</f>
        <v>0</v>
      </c>
      <c r="T37" s="240">
        <f>'Germany•Allemagne'!J27</f>
        <v>0</v>
      </c>
      <c r="U37" s="241">
        <f>'Germany•Allemagne'!K27</f>
        <v>0</v>
      </c>
      <c r="V37" s="239">
        <f>'Germany•Allemagne'!G28/1000</f>
        <v>0</v>
      </c>
      <c r="W37" s="240">
        <f>'Germany•Allemagne'!H28/1000</f>
        <v>0</v>
      </c>
      <c r="X37" s="240">
        <f>'Germany•Allemagne'!I28/1000</f>
        <v>0</v>
      </c>
      <c r="Y37" s="240">
        <f>'Germany•Allemagne'!J28/1000</f>
        <v>0</v>
      </c>
      <c r="Z37" s="241">
        <f>'Germany•Allemagne'!K28/1000</f>
        <v>0</v>
      </c>
    </row>
    <row r="38" spans="2:26" x14ac:dyDescent="0.3">
      <c r="B38" s="242">
        <f t="shared" si="2"/>
        <v>0</v>
      </c>
      <c r="C38" s="242">
        <f t="shared" si="2"/>
        <v>0</v>
      </c>
      <c r="D38" s="242" t="str">
        <f t="shared" si="2"/>
        <v>2 - Importer</v>
      </c>
      <c r="E38" s="242" t="str">
        <f t="shared" si="2"/>
        <v>-</v>
      </c>
      <c r="F38" s="243"/>
      <c r="G38" s="243"/>
      <c r="H38" s="243"/>
      <c r="I38" s="242" t="s">
        <v>627</v>
      </c>
      <c r="J38" s="242" t="s">
        <v>614</v>
      </c>
      <c r="K38" s="242" t="s">
        <v>628</v>
      </c>
      <c r="L38" s="242" t="s">
        <v>573</v>
      </c>
      <c r="M38" s="244"/>
      <c r="N38" s="242" t="s">
        <v>616</v>
      </c>
      <c r="O38" s="245" t="s">
        <v>618</v>
      </c>
      <c r="P38" s="246" t="s">
        <v>619</v>
      </c>
      <c r="Q38" s="247">
        <f>'Germany•Allemagne'!G31</f>
        <v>0</v>
      </c>
      <c r="R38" s="248">
        <f>'Germany•Allemagne'!H31</f>
        <v>0</v>
      </c>
      <c r="S38" s="248">
        <f>'Germany•Allemagne'!I31</f>
        <v>0</v>
      </c>
      <c r="T38" s="248">
        <f>'Germany•Allemagne'!J31</f>
        <v>0</v>
      </c>
      <c r="U38" s="249">
        <f>'Germany•Allemagne'!K31</f>
        <v>0</v>
      </c>
      <c r="V38" s="247">
        <f>'Germany•Allemagne'!G32/1000</f>
        <v>0</v>
      </c>
      <c r="W38" s="248">
        <f>'Germany•Allemagne'!H32/1000</f>
        <v>0</v>
      </c>
      <c r="X38" s="248">
        <f>'Germany•Allemagne'!I32/1000</f>
        <v>0</v>
      </c>
      <c r="Y38" s="248">
        <f>'Germany•Allemagne'!J32/1000</f>
        <v>0</v>
      </c>
      <c r="Z38" s="249">
        <f>'Germany•Allemagne'!K32/1000</f>
        <v>0</v>
      </c>
    </row>
    <row r="39" spans="2:26" x14ac:dyDescent="0.3">
      <c r="B39" s="242">
        <f t="shared" si="2"/>
        <v>0</v>
      </c>
      <c r="C39" s="242">
        <f t="shared" si="2"/>
        <v>0</v>
      </c>
      <c r="D39" s="242" t="str">
        <f t="shared" si="2"/>
        <v>2 - Importer</v>
      </c>
      <c r="E39" s="242" t="str">
        <f t="shared" si="2"/>
        <v>-</v>
      </c>
      <c r="F39" s="243"/>
      <c r="G39" s="243"/>
      <c r="H39" s="243"/>
      <c r="I39" s="242" t="s">
        <v>627</v>
      </c>
      <c r="J39" s="242" t="s">
        <v>614</v>
      </c>
      <c r="K39" s="242" t="s">
        <v>628</v>
      </c>
      <c r="L39" s="242" t="s">
        <v>573</v>
      </c>
      <c r="M39" s="244"/>
      <c r="N39" s="242" t="s">
        <v>616</v>
      </c>
      <c r="O39" s="245" t="s">
        <v>618</v>
      </c>
      <c r="P39" s="246" t="s">
        <v>620</v>
      </c>
      <c r="Q39" s="247">
        <f>'Germany•Allemagne'!G34</f>
        <v>0</v>
      </c>
      <c r="R39" s="248">
        <f>'Germany•Allemagne'!H34</f>
        <v>0</v>
      </c>
      <c r="S39" s="248">
        <f>'Germany•Allemagne'!I34</f>
        <v>0</v>
      </c>
      <c r="T39" s="248">
        <f>'Germany•Allemagne'!J34</f>
        <v>0</v>
      </c>
      <c r="U39" s="249">
        <f>'Germany•Allemagne'!K34</f>
        <v>0</v>
      </c>
      <c r="V39" s="247">
        <f>'Germany•Allemagne'!G35/1000</f>
        <v>0</v>
      </c>
      <c r="W39" s="248">
        <f>'Germany•Allemagne'!H35/1000</f>
        <v>0</v>
      </c>
      <c r="X39" s="248">
        <f>'Germany•Allemagne'!I35/1000</f>
        <v>0</v>
      </c>
      <c r="Y39" s="248">
        <f>'Germany•Allemagne'!J35/1000</f>
        <v>0</v>
      </c>
      <c r="Z39" s="249">
        <f>'Germany•Allemagne'!K35/1000</f>
        <v>0</v>
      </c>
    </row>
    <row r="40" spans="2:26" x14ac:dyDescent="0.3">
      <c r="B40" s="233">
        <f t="shared" si="2"/>
        <v>0</v>
      </c>
      <c r="C40" s="233">
        <f t="shared" si="2"/>
        <v>0</v>
      </c>
      <c r="D40" s="234" t="str">
        <f t="shared" si="2"/>
        <v>2 - Importer</v>
      </c>
      <c r="E40" s="233" t="str">
        <f t="shared" si="2"/>
        <v>-</v>
      </c>
      <c r="F40" s="235"/>
      <c r="G40" s="235"/>
      <c r="H40" s="235"/>
      <c r="I40" s="233" t="s">
        <v>629</v>
      </c>
      <c r="J40" s="233" t="s">
        <v>614</v>
      </c>
      <c r="K40" s="233" t="s">
        <v>630</v>
      </c>
      <c r="L40" s="233" t="s">
        <v>574</v>
      </c>
      <c r="M40" s="236"/>
      <c r="N40" s="233" t="s">
        <v>616</v>
      </c>
      <c r="O40" s="237" t="s">
        <v>617</v>
      </c>
      <c r="P40" s="238" t="s">
        <v>570</v>
      </c>
      <c r="Q40" s="239">
        <f>'Lithuania•Lithuanie'!G27</f>
        <v>0</v>
      </c>
      <c r="R40" s="240">
        <f>'Lithuania•Lithuanie'!H27</f>
        <v>0</v>
      </c>
      <c r="S40" s="240">
        <f>'Lithuania•Lithuanie'!I27</f>
        <v>0</v>
      </c>
      <c r="T40" s="240">
        <f>'Lithuania•Lithuanie'!J27</f>
        <v>0</v>
      </c>
      <c r="U40" s="241">
        <f>'Lithuania•Lithuanie'!K27</f>
        <v>0</v>
      </c>
      <c r="V40" s="239">
        <f>'Lithuania•Lithuanie'!G28/1000</f>
        <v>0</v>
      </c>
      <c r="W40" s="240">
        <f>'Lithuania•Lithuanie'!H28/1000</f>
        <v>0</v>
      </c>
      <c r="X40" s="240">
        <f>'Lithuania•Lithuanie'!I28/1000</f>
        <v>0</v>
      </c>
      <c r="Y40" s="240">
        <f>'Lithuania•Lithuanie'!J28/1000</f>
        <v>0</v>
      </c>
      <c r="Z40" s="241">
        <f>'Lithuania•Lithuanie'!K28/1000</f>
        <v>0</v>
      </c>
    </row>
    <row r="41" spans="2:26" x14ac:dyDescent="0.3">
      <c r="B41" s="242">
        <f t="shared" si="2"/>
        <v>0</v>
      </c>
      <c r="C41" s="242">
        <f t="shared" si="2"/>
        <v>0</v>
      </c>
      <c r="D41" s="242" t="str">
        <f t="shared" si="2"/>
        <v>2 - Importer</v>
      </c>
      <c r="E41" s="242" t="str">
        <f t="shared" si="2"/>
        <v>-</v>
      </c>
      <c r="F41" s="243"/>
      <c r="G41" s="243"/>
      <c r="H41" s="243"/>
      <c r="I41" s="242" t="s">
        <v>629</v>
      </c>
      <c r="J41" s="242" t="s">
        <v>614</v>
      </c>
      <c r="K41" s="242" t="s">
        <v>630</v>
      </c>
      <c r="L41" s="242" t="s">
        <v>574</v>
      </c>
      <c r="M41" s="244"/>
      <c r="N41" s="242" t="s">
        <v>616</v>
      </c>
      <c r="O41" s="245" t="s">
        <v>618</v>
      </c>
      <c r="P41" s="246" t="s">
        <v>619</v>
      </c>
      <c r="Q41" s="247">
        <f>'Lithuania•Lithuanie'!G31</f>
        <v>0</v>
      </c>
      <c r="R41" s="248">
        <f>'Lithuania•Lithuanie'!H31</f>
        <v>0</v>
      </c>
      <c r="S41" s="248">
        <f>'Lithuania•Lithuanie'!I31</f>
        <v>0</v>
      </c>
      <c r="T41" s="248">
        <f>'Lithuania•Lithuanie'!J31</f>
        <v>0</v>
      </c>
      <c r="U41" s="249">
        <f>'Lithuania•Lithuanie'!K31</f>
        <v>0</v>
      </c>
      <c r="V41" s="247">
        <f>'Lithuania•Lithuanie'!G32/1000</f>
        <v>0</v>
      </c>
      <c r="W41" s="248">
        <f>'Lithuania•Lithuanie'!H32/1000</f>
        <v>0</v>
      </c>
      <c r="X41" s="248">
        <f>'Lithuania•Lithuanie'!I32/1000</f>
        <v>0</v>
      </c>
      <c r="Y41" s="248">
        <f>'Lithuania•Lithuanie'!J32/1000</f>
        <v>0</v>
      </c>
      <c r="Z41" s="249">
        <f>'Lithuania•Lithuanie'!K32/1000</f>
        <v>0</v>
      </c>
    </row>
    <row r="42" spans="2:26" x14ac:dyDescent="0.3">
      <c r="B42" s="242">
        <f t="shared" si="2"/>
        <v>0</v>
      </c>
      <c r="C42" s="242">
        <f t="shared" si="2"/>
        <v>0</v>
      </c>
      <c r="D42" s="242" t="str">
        <f t="shared" si="2"/>
        <v>2 - Importer</v>
      </c>
      <c r="E42" s="242" t="str">
        <f t="shared" si="2"/>
        <v>-</v>
      </c>
      <c r="F42" s="243"/>
      <c r="G42" s="243"/>
      <c r="H42" s="243"/>
      <c r="I42" s="242" t="s">
        <v>629</v>
      </c>
      <c r="J42" s="242" t="s">
        <v>614</v>
      </c>
      <c r="K42" s="242" t="s">
        <v>630</v>
      </c>
      <c r="L42" s="242" t="s">
        <v>574</v>
      </c>
      <c r="M42" s="244"/>
      <c r="N42" s="242" t="s">
        <v>616</v>
      </c>
      <c r="O42" s="245" t="s">
        <v>618</v>
      </c>
      <c r="P42" s="246" t="s">
        <v>620</v>
      </c>
      <c r="Q42" s="247">
        <f>'Lithuania•Lithuanie'!G34</f>
        <v>0</v>
      </c>
      <c r="R42" s="248">
        <f>'Lithuania•Lithuanie'!H34</f>
        <v>0</v>
      </c>
      <c r="S42" s="248">
        <f>'Lithuania•Lithuanie'!I34</f>
        <v>0</v>
      </c>
      <c r="T42" s="248">
        <f>'Lithuania•Lithuanie'!J34</f>
        <v>0</v>
      </c>
      <c r="U42" s="249">
        <f>'Lithuania•Lithuanie'!K34</f>
        <v>0</v>
      </c>
      <c r="V42" s="247">
        <f>'Lithuania•Lithuanie'!G35/1000</f>
        <v>0</v>
      </c>
      <c r="W42" s="248">
        <f>'Lithuania•Lithuanie'!H35/1000</f>
        <v>0</v>
      </c>
      <c r="X42" s="248">
        <f>'Lithuania•Lithuanie'!I35/1000</f>
        <v>0</v>
      </c>
      <c r="Y42" s="248">
        <f>'Lithuania•Lithuanie'!J35/1000</f>
        <v>0</v>
      </c>
      <c r="Z42" s="249">
        <f>'Lithuania•Lithuanie'!K35/1000</f>
        <v>0</v>
      </c>
    </row>
    <row r="43" spans="2:26" x14ac:dyDescent="0.3">
      <c r="B43" s="233">
        <f t="shared" si="2"/>
        <v>0</v>
      </c>
      <c r="C43" s="233">
        <f t="shared" si="2"/>
        <v>0</v>
      </c>
      <c r="D43" s="234" t="str">
        <f t="shared" si="2"/>
        <v>2 - Importer</v>
      </c>
      <c r="E43" s="233" t="str">
        <f t="shared" si="2"/>
        <v>-</v>
      </c>
      <c r="F43" s="235"/>
      <c r="G43" s="235"/>
      <c r="H43" s="250">
        <f>'Italy•Italie_EXP1'!G23</f>
        <v>0</v>
      </c>
      <c r="I43" s="233" t="s">
        <v>631</v>
      </c>
      <c r="J43" s="233" t="s">
        <v>632</v>
      </c>
      <c r="K43" s="233" t="s">
        <v>633</v>
      </c>
      <c r="L43" s="233" t="s">
        <v>575</v>
      </c>
      <c r="M43" s="236"/>
      <c r="N43" s="233" t="s">
        <v>634</v>
      </c>
      <c r="O43" s="237" t="s">
        <v>617</v>
      </c>
      <c r="P43" s="238" t="s">
        <v>570</v>
      </c>
      <c r="Q43" s="239">
        <f>'Italy•Italie_EXP1'!G27</f>
        <v>0</v>
      </c>
      <c r="R43" s="240">
        <f>'Italy•Italie_EXP1'!H27</f>
        <v>0</v>
      </c>
      <c r="S43" s="240">
        <f>'Italy•Italie_EXP1'!I27</f>
        <v>0</v>
      </c>
      <c r="T43" s="240">
        <f>'Italy•Italie_EXP1'!J27</f>
        <v>0</v>
      </c>
      <c r="U43" s="241">
        <f>'Italy•Italie_EXP1'!K27</f>
        <v>0</v>
      </c>
      <c r="V43" s="239">
        <f>'Italy•Italie_EXP1'!G28/1000</f>
        <v>0</v>
      </c>
      <c r="W43" s="240">
        <f>'Italy•Italie_EXP1'!H28/1000</f>
        <v>0</v>
      </c>
      <c r="X43" s="240">
        <f>'Italy•Italie_EXP1'!I28/1000</f>
        <v>0</v>
      </c>
      <c r="Y43" s="240">
        <f>'Italy•Italie_EXP1'!J28/1000</f>
        <v>0</v>
      </c>
      <c r="Z43" s="241">
        <f>'Italy•Italie_EXP1'!K28/1000</f>
        <v>0</v>
      </c>
    </row>
    <row r="44" spans="2:26" x14ac:dyDescent="0.3">
      <c r="B44" s="242">
        <f t="shared" si="2"/>
        <v>0</v>
      </c>
      <c r="C44" s="242">
        <f t="shared" si="2"/>
        <v>0</v>
      </c>
      <c r="D44" s="242" t="str">
        <f t="shared" si="2"/>
        <v>2 - Importer</v>
      </c>
      <c r="E44" s="242" t="str">
        <f t="shared" si="2"/>
        <v>-</v>
      </c>
      <c r="F44" s="243"/>
      <c r="G44" s="243"/>
      <c r="H44" s="251">
        <f>H43</f>
        <v>0</v>
      </c>
      <c r="I44" s="242" t="s">
        <v>631</v>
      </c>
      <c r="J44" s="242" t="s">
        <v>632</v>
      </c>
      <c r="K44" s="242" t="s">
        <v>633</v>
      </c>
      <c r="L44" s="242" t="s">
        <v>575</v>
      </c>
      <c r="M44" s="244"/>
      <c r="N44" s="242" t="s">
        <v>634</v>
      </c>
      <c r="O44" s="245" t="s">
        <v>618</v>
      </c>
      <c r="P44" s="246" t="s">
        <v>619</v>
      </c>
      <c r="Q44" s="247">
        <f>'Italy•Italie_EXP1'!G31</f>
        <v>0</v>
      </c>
      <c r="R44" s="248">
        <f>'Italy•Italie_EXP1'!H31</f>
        <v>0</v>
      </c>
      <c r="S44" s="248">
        <f>'Italy•Italie_EXP1'!I31</f>
        <v>0</v>
      </c>
      <c r="T44" s="248">
        <f>'Italy•Italie_EXP1'!J31</f>
        <v>0</v>
      </c>
      <c r="U44" s="249">
        <f>'Italy•Italie_EXP1'!K31</f>
        <v>0</v>
      </c>
      <c r="V44" s="247">
        <f>'Italy•Italie_EXP1'!G32/1000</f>
        <v>0</v>
      </c>
      <c r="W44" s="248">
        <f>'Italy•Italie_EXP1'!H32/1000</f>
        <v>0</v>
      </c>
      <c r="X44" s="248">
        <f>'Italy•Italie_EXP1'!I32/1000</f>
        <v>0</v>
      </c>
      <c r="Y44" s="248">
        <f>'Italy•Italie_EXP1'!J32/1000</f>
        <v>0</v>
      </c>
      <c r="Z44" s="249">
        <f>'Italy•Italie_EXP1'!K32/1000</f>
        <v>0</v>
      </c>
    </row>
    <row r="45" spans="2:26" x14ac:dyDescent="0.3">
      <c r="B45" s="242">
        <f t="shared" si="2"/>
        <v>0</v>
      </c>
      <c r="C45" s="242">
        <f t="shared" si="2"/>
        <v>0</v>
      </c>
      <c r="D45" s="242" t="str">
        <f t="shared" si="2"/>
        <v>2 - Importer</v>
      </c>
      <c r="E45" s="242" t="str">
        <f t="shared" si="2"/>
        <v>-</v>
      </c>
      <c r="F45" s="243"/>
      <c r="G45" s="243"/>
      <c r="H45" s="251">
        <f>H44</f>
        <v>0</v>
      </c>
      <c r="I45" s="242" t="s">
        <v>631</v>
      </c>
      <c r="J45" s="242" t="s">
        <v>632</v>
      </c>
      <c r="K45" s="242" t="s">
        <v>633</v>
      </c>
      <c r="L45" s="242" t="s">
        <v>575</v>
      </c>
      <c r="M45" s="244"/>
      <c r="N45" s="242" t="s">
        <v>634</v>
      </c>
      <c r="O45" s="245" t="s">
        <v>618</v>
      </c>
      <c r="P45" s="246" t="s">
        <v>620</v>
      </c>
      <c r="Q45" s="247">
        <f>'Italy•Italie_EXP1'!G34</f>
        <v>0</v>
      </c>
      <c r="R45" s="248">
        <f>'Italy•Italie_EXP1'!H34</f>
        <v>0</v>
      </c>
      <c r="S45" s="248">
        <f>'Italy•Italie_EXP1'!I34</f>
        <v>0</v>
      </c>
      <c r="T45" s="248">
        <f>'Italy•Italie_EXP1'!J34</f>
        <v>0</v>
      </c>
      <c r="U45" s="249">
        <f>'Italy•Italie_EXP1'!K34</f>
        <v>0</v>
      </c>
      <c r="V45" s="247">
        <f>'Italy•Italie_EXP1'!G35/1000</f>
        <v>0</v>
      </c>
      <c r="W45" s="248">
        <f>'Italy•Italie_EXP1'!H35/1000</f>
        <v>0</v>
      </c>
      <c r="X45" s="248">
        <f>'Italy•Italie_EXP1'!I35/1000</f>
        <v>0</v>
      </c>
      <c r="Y45" s="248">
        <f>'Italy•Italie_EXP1'!J35/1000</f>
        <v>0</v>
      </c>
      <c r="Z45" s="249">
        <f>'Italy•Italie_EXP1'!K35/1000</f>
        <v>0</v>
      </c>
    </row>
    <row r="46" spans="2:26" x14ac:dyDescent="0.3">
      <c r="B46" s="233">
        <f t="shared" si="2"/>
        <v>0</v>
      </c>
      <c r="C46" s="233">
        <f t="shared" si="2"/>
        <v>0</v>
      </c>
      <c r="D46" s="234" t="str">
        <f t="shared" si="2"/>
        <v>2 - Importer</v>
      </c>
      <c r="E46" s="233" t="str">
        <f t="shared" si="2"/>
        <v>-</v>
      </c>
      <c r="F46" s="235"/>
      <c r="G46" s="235"/>
      <c r="H46" s="250">
        <f>'Italy•Italie_EXP2'!G23</f>
        <v>0</v>
      </c>
      <c r="I46" s="233" t="s">
        <v>631</v>
      </c>
      <c r="J46" s="233" t="s">
        <v>632</v>
      </c>
      <c r="K46" s="233" t="s">
        <v>633</v>
      </c>
      <c r="L46" s="233" t="s">
        <v>575</v>
      </c>
      <c r="M46" s="236"/>
      <c r="N46" s="233" t="s">
        <v>634</v>
      </c>
      <c r="O46" s="237" t="s">
        <v>617</v>
      </c>
      <c r="P46" s="238" t="s">
        <v>570</v>
      </c>
      <c r="Q46" s="239">
        <f>'Italy•Italie_EXP2'!G27</f>
        <v>0</v>
      </c>
      <c r="R46" s="240">
        <f>'Italy•Italie_EXP2'!H27</f>
        <v>0</v>
      </c>
      <c r="S46" s="240">
        <f>'Italy•Italie_EXP2'!I27</f>
        <v>0</v>
      </c>
      <c r="T46" s="240">
        <f>'Italy•Italie_EXP2'!J27</f>
        <v>0</v>
      </c>
      <c r="U46" s="241">
        <f>'Italy•Italie_EXP2'!K27</f>
        <v>0</v>
      </c>
      <c r="V46" s="239">
        <f>'Italy•Italie_EXP2'!G28/1000</f>
        <v>0</v>
      </c>
      <c r="W46" s="240">
        <f>'Italy•Italie_EXP2'!H28/1000</f>
        <v>0</v>
      </c>
      <c r="X46" s="240">
        <f>'Italy•Italie_EXP2'!I28/1000</f>
        <v>0</v>
      </c>
      <c r="Y46" s="240">
        <f>'Italy•Italie_EXP2'!J28/1000</f>
        <v>0</v>
      </c>
      <c r="Z46" s="241">
        <f>'Italy•Italie_EXP2'!K28/1000</f>
        <v>0</v>
      </c>
    </row>
    <row r="47" spans="2:26" x14ac:dyDescent="0.3">
      <c r="B47" s="242">
        <f t="shared" si="2"/>
        <v>0</v>
      </c>
      <c r="C47" s="242">
        <f t="shared" si="2"/>
        <v>0</v>
      </c>
      <c r="D47" s="242" t="str">
        <f t="shared" si="2"/>
        <v>2 - Importer</v>
      </c>
      <c r="E47" s="242" t="str">
        <f t="shared" si="2"/>
        <v>-</v>
      </c>
      <c r="F47" s="243"/>
      <c r="G47" s="243"/>
      <c r="H47" s="251">
        <f>H46</f>
        <v>0</v>
      </c>
      <c r="I47" s="242" t="s">
        <v>631</v>
      </c>
      <c r="J47" s="242" t="s">
        <v>632</v>
      </c>
      <c r="K47" s="242" t="s">
        <v>633</v>
      </c>
      <c r="L47" s="242" t="s">
        <v>575</v>
      </c>
      <c r="M47" s="244"/>
      <c r="N47" s="242" t="s">
        <v>634</v>
      </c>
      <c r="O47" s="245" t="s">
        <v>618</v>
      </c>
      <c r="P47" s="246" t="s">
        <v>619</v>
      </c>
      <c r="Q47" s="247">
        <f>'Italy•Italie_EXP2'!G31</f>
        <v>0</v>
      </c>
      <c r="R47" s="248">
        <f>'Italy•Italie_EXP2'!H31</f>
        <v>0</v>
      </c>
      <c r="S47" s="248">
        <f>'Italy•Italie_EXP2'!I31</f>
        <v>0</v>
      </c>
      <c r="T47" s="248">
        <f>'Italy•Italie_EXP2'!J31</f>
        <v>0</v>
      </c>
      <c r="U47" s="249">
        <f>'Italy•Italie_EXP2'!K31</f>
        <v>0</v>
      </c>
      <c r="V47" s="247">
        <f>'Italy•Italie_EXP2'!G32/1000</f>
        <v>0</v>
      </c>
      <c r="W47" s="248">
        <f>'Italy•Italie_EXP2'!H32/1000</f>
        <v>0</v>
      </c>
      <c r="X47" s="248">
        <f>'Italy•Italie_EXP2'!I32/1000</f>
        <v>0</v>
      </c>
      <c r="Y47" s="248">
        <f>'Italy•Italie_EXP2'!J32/1000</f>
        <v>0</v>
      </c>
      <c r="Z47" s="249">
        <f>'Italy•Italie_EXP2'!K32/1000</f>
        <v>0</v>
      </c>
    </row>
    <row r="48" spans="2:26" x14ac:dyDescent="0.3">
      <c r="B48" s="242">
        <f t="shared" si="2"/>
        <v>0</v>
      </c>
      <c r="C48" s="242">
        <f t="shared" si="2"/>
        <v>0</v>
      </c>
      <c r="D48" s="242" t="str">
        <f t="shared" si="2"/>
        <v>2 - Importer</v>
      </c>
      <c r="E48" s="242" t="str">
        <f t="shared" si="2"/>
        <v>-</v>
      </c>
      <c r="F48" s="243"/>
      <c r="G48" s="243"/>
      <c r="H48" s="251">
        <f>H47</f>
        <v>0</v>
      </c>
      <c r="I48" s="242" t="s">
        <v>631</v>
      </c>
      <c r="J48" s="242" t="s">
        <v>632</v>
      </c>
      <c r="K48" s="242" t="s">
        <v>633</v>
      </c>
      <c r="L48" s="242" t="s">
        <v>575</v>
      </c>
      <c r="M48" s="244"/>
      <c r="N48" s="242" t="s">
        <v>634</v>
      </c>
      <c r="O48" s="245" t="s">
        <v>618</v>
      </c>
      <c r="P48" s="246" t="s">
        <v>620</v>
      </c>
      <c r="Q48" s="247">
        <f>'Italy•Italie_EXP2'!G34</f>
        <v>0</v>
      </c>
      <c r="R48" s="248">
        <f>'Italy•Italie_EXP2'!H34</f>
        <v>0</v>
      </c>
      <c r="S48" s="248">
        <f>'Italy•Italie_EXP2'!I34</f>
        <v>0</v>
      </c>
      <c r="T48" s="248">
        <f>'Italy•Italie_EXP2'!J34</f>
        <v>0</v>
      </c>
      <c r="U48" s="249">
        <f>'Italy•Italie_EXP2'!K34</f>
        <v>0</v>
      </c>
      <c r="V48" s="247">
        <f>'Italy•Italie_EXP2'!G35/1000</f>
        <v>0</v>
      </c>
      <c r="W48" s="248">
        <f>'Italy•Italie_EXP2'!H35/1000</f>
        <v>0</v>
      </c>
      <c r="X48" s="248">
        <f>'Italy•Italie_EXP2'!I35/1000</f>
        <v>0</v>
      </c>
      <c r="Y48" s="248">
        <f>'Italy•Italie_EXP2'!J35/1000</f>
        <v>0</v>
      </c>
      <c r="Z48" s="249">
        <f>'Italy•Italie_EXP2'!K35/1000</f>
        <v>0</v>
      </c>
    </row>
    <row r="49" spans="2:26" x14ac:dyDescent="0.3">
      <c r="B49" s="233">
        <f t="shared" si="2"/>
        <v>0</v>
      </c>
      <c r="C49" s="233">
        <f t="shared" si="2"/>
        <v>0</v>
      </c>
      <c r="D49" s="234" t="str">
        <f t="shared" si="2"/>
        <v>2 - Importer</v>
      </c>
      <c r="E49" s="233" t="str">
        <f t="shared" si="2"/>
        <v>-</v>
      </c>
      <c r="F49" s="235"/>
      <c r="G49" s="235"/>
      <c r="H49" s="250">
        <f>'Italy•Italie_EXP3'!G23</f>
        <v>0</v>
      </c>
      <c r="I49" s="233" t="s">
        <v>631</v>
      </c>
      <c r="J49" s="233" t="s">
        <v>632</v>
      </c>
      <c r="K49" s="233" t="s">
        <v>633</v>
      </c>
      <c r="L49" s="233" t="s">
        <v>575</v>
      </c>
      <c r="M49" s="236"/>
      <c r="N49" s="233" t="s">
        <v>634</v>
      </c>
      <c r="O49" s="237" t="s">
        <v>617</v>
      </c>
      <c r="P49" s="238" t="s">
        <v>570</v>
      </c>
      <c r="Q49" s="239">
        <f>'Italy•Italie_EXP3'!G27</f>
        <v>0</v>
      </c>
      <c r="R49" s="240">
        <f>'Italy•Italie_EXP3'!H27</f>
        <v>0</v>
      </c>
      <c r="S49" s="240">
        <f>'Italy•Italie_EXP3'!I27</f>
        <v>0</v>
      </c>
      <c r="T49" s="240">
        <f>'Italy•Italie_EXP3'!J27</f>
        <v>0</v>
      </c>
      <c r="U49" s="241">
        <f>'Italy•Italie_EXP3'!K27</f>
        <v>0</v>
      </c>
      <c r="V49" s="239">
        <f>'Italy•Italie_EXP3'!G28/1000</f>
        <v>0</v>
      </c>
      <c r="W49" s="240">
        <f>'Italy•Italie_EXP3'!H28/1000</f>
        <v>0</v>
      </c>
      <c r="X49" s="240">
        <f>'Italy•Italie_EXP3'!I28/1000</f>
        <v>0</v>
      </c>
      <c r="Y49" s="240">
        <f>'Italy•Italie_EXP3'!J28/1000</f>
        <v>0</v>
      </c>
      <c r="Z49" s="241">
        <f>'Italy•Italie_EXP3'!K28/1000</f>
        <v>0</v>
      </c>
    </row>
    <row r="50" spans="2:26" x14ac:dyDescent="0.3">
      <c r="B50" s="242">
        <f t="shared" si="2"/>
        <v>0</v>
      </c>
      <c r="C50" s="242">
        <f t="shared" si="2"/>
        <v>0</v>
      </c>
      <c r="D50" s="242" t="str">
        <f t="shared" si="2"/>
        <v>2 - Importer</v>
      </c>
      <c r="E50" s="242" t="str">
        <f t="shared" si="2"/>
        <v>-</v>
      </c>
      <c r="F50" s="243"/>
      <c r="G50" s="243"/>
      <c r="H50" s="251">
        <f>H49</f>
        <v>0</v>
      </c>
      <c r="I50" s="242" t="s">
        <v>631</v>
      </c>
      <c r="J50" s="242" t="s">
        <v>632</v>
      </c>
      <c r="K50" s="242" t="s">
        <v>633</v>
      </c>
      <c r="L50" s="242" t="s">
        <v>575</v>
      </c>
      <c r="M50" s="244"/>
      <c r="N50" s="242" t="s">
        <v>634</v>
      </c>
      <c r="O50" s="245" t="s">
        <v>618</v>
      </c>
      <c r="P50" s="246" t="s">
        <v>619</v>
      </c>
      <c r="Q50" s="247">
        <f>'Italy•Italie_EXP3'!G31</f>
        <v>0</v>
      </c>
      <c r="R50" s="248">
        <f>'Italy•Italie_EXP3'!H31</f>
        <v>0</v>
      </c>
      <c r="S50" s="248">
        <f>'Italy•Italie_EXP3'!I31</f>
        <v>0</v>
      </c>
      <c r="T50" s="248">
        <f>'Italy•Italie_EXP3'!J31</f>
        <v>0</v>
      </c>
      <c r="U50" s="249">
        <f>'Italy•Italie_EXP3'!K31</f>
        <v>0</v>
      </c>
      <c r="V50" s="247">
        <f>'Italy•Italie_EXP3'!G32/1000</f>
        <v>0</v>
      </c>
      <c r="W50" s="248">
        <f>'Italy•Italie_EXP3'!H32/1000</f>
        <v>0</v>
      </c>
      <c r="X50" s="248">
        <f>'Italy•Italie_EXP3'!I32/1000</f>
        <v>0</v>
      </c>
      <c r="Y50" s="248">
        <f>'Italy•Italie_EXP3'!J32/1000</f>
        <v>0</v>
      </c>
      <c r="Z50" s="249">
        <f>'Italy•Italie_EXP3'!K32/1000</f>
        <v>0</v>
      </c>
    </row>
    <row r="51" spans="2:26" x14ac:dyDescent="0.3">
      <c r="B51" s="242">
        <f t="shared" si="2"/>
        <v>0</v>
      </c>
      <c r="C51" s="242">
        <f t="shared" si="2"/>
        <v>0</v>
      </c>
      <c r="D51" s="242" t="str">
        <f t="shared" si="2"/>
        <v>2 - Importer</v>
      </c>
      <c r="E51" s="242" t="str">
        <f t="shared" si="2"/>
        <v>-</v>
      </c>
      <c r="F51" s="243"/>
      <c r="G51" s="243"/>
      <c r="H51" s="251">
        <f>H50</f>
        <v>0</v>
      </c>
      <c r="I51" s="242" t="s">
        <v>631</v>
      </c>
      <c r="J51" s="242" t="s">
        <v>632</v>
      </c>
      <c r="K51" s="242" t="s">
        <v>633</v>
      </c>
      <c r="L51" s="242" t="s">
        <v>575</v>
      </c>
      <c r="M51" s="244"/>
      <c r="N51" s="242" t="s">
        <v>634</v>
      </c>
      <c r="O51" s="245" t="s">
        <v>618</v>
      </c>
      <c r="P51" s="246" t="s">
        <v>620</v>
      </c>
      <c r="Q51" s="247">
        <f>'Italy•Italie_EXP3'!G34</f>
        <v>0</v>
      </c>
      <c r="R51" s="248">
        <f>'Italy•Italie_EXP3'!H34</f>
        <v>0</v>
      </c>
      <c r="S51" s="248">
        <f>'Italy•Italie_EXP3'!I34</f>
        <v>0</v>
      </c>
      <c r="T51" s="248">
        <f>'Italy•Italie_EXP3'!J34</f>
        <v>0</v>
      </c>
      <c r="U51" s="249">
        <f>'Italy•Italie_EXP3'!K34</f>
        <v>0</v>
      </c>
      <c r="V51" s="247">
        <f>'Italy•Italie_EXP3'!G35/1000</f>
        <v>0</v>
      </c>
      <c r="W51" s="248">
        <f>'Italy•Italie_EXP3'!H35/1000</f>
        <v>0</v>
      </c>
      <c r="X51" s="248">
        <f>'Italy•Italie_EXP3'!I35/1000</f>
        <v>0</v>
      </c>
      <c r="Y51" s="248">
        <f>'Italy•Italie_EXP3'!J35/1000</f>
        <v>0</v>
      </c>
      <c r="Z51" s="249">
        <f>'Italy•Italie_EXP3'!K35/1000</f>
        <v>0</v>
      </c>
    </row>
    <row r="52" spans="2:26" x14ac:dyDescent="0.3">
      <c r="B52" s="233">
        <f t="shared" si="2"/>
        <v>0</v>
      </c>
      <c r="C52" s="233">
        <f t="shared" si="2"/>
        <v>0</v>
      </c>
      <c r="D52" s="234" t="str">
        <f t="shared" si="2"/>
        <v>2 - Importer</v>
      </c>
      <c r="E52" s="233" t="str">
        <f t="shared" si="2"/>
        <v>-</v>
      </c>
      <c r="F52" s="235"/>
      <c r="G52" s="235"/>
      <c r="H52" s="250">
        <f>'Poland•Pologne'!G23</f>
        <v>0</v>
      </c>
      <c r="I52" s="233" t="s">
        <v>635</v>
      </c>
      <c r="J52" s="233" t="s">
        <v>632</v>
      </c>
      <c r="K52" s="233" t="s">
        <v>636</v>
      </c>
      <c r="L52" s="233" t="s">
        <v>577</v>
      </c>
      <c r="M52" s="236"/>
      <c r="N52" s="233" t="s">
        <v>634</v>
      </c>
      <c r="O52" s="237" t="s">
        <v>617</v>
      </c>
      <c r="P52" s="238" t="s">
        <v>570</v>
      </c>
      <c r="Q52" s="239">
        <f>'Poland•Pologne'!G27</f>
        <v>0</v>
      </c>
      <c r="R52" s="240">
        <f>'Poland•Pologne'!H27</f>
        <v>0</v>
      </c>
      <c r="S52" s="240">
        <f>'Poland•Pologne'!I27</f>
        <v>0</v>
      </c>
      <c r="T52" s="240">
        <f>'Poland•Pologne'!J27</f>
        <v>0</v>
      </c>
      <c r="U52" s="241">
        <f>'Poland•Pologne'!K27</f>
        <v>0</v>
      </c>
      <c r="V52" s="239">
        <f>'Poland•Pologne'!G28/1000</f>
        <v>0</v>
      </c>
      <c r="W52" s="240">
        <f>'Poland•Pologne'!H28/1000</f>
        <v>0</v>
      </c>
      <c r="X52" s="240">
        <f>'Poland•Pologne'!I28/1000</f>
        <v>0</v>
      </c>
      <c r="Y52" s="240">
        <f>'Poland•Pologne'!J28/1000</f>
        <v>0</v>
      </c>
      <c r="Z52" s="241">
        <f>'Poland•Pologne'!K28/1000</f>
        <v>0</v>
      </c>
    </row>
    <row r="53" spans="2:26" x14ac:dyDescent="0.3">
      <c r="B53" s="242">
        <f t="shared" si="2"/>
        <v>0</v>
      </c>
      <c r="C53" s="242">
        <f t="shared" si="2"/>
        <v>0</v>
      </c>
      <c r="D53" s="242" t="str">
        <f t="shared" si="2"/>
        <v>2 - Importer</v>
      </c>
      <c r="E53" s="242" t="str">
        <f t="shared" si="2"/>
        <v>-</v>
      </c>
      <c r="F53" s="243"/>
      <c r="G53" s="243"/>
      <c r="H53" s="251">
        <f>H52</f>
        <v>0</v>
      </c>
      <c r="I53" s="242" t="s">
        <v>635</v>
      </c>
      <c r="J53" s="242" t="s">
        <v>632</v>
      </c>
      <c r="K53" s="242" t="s">
        <v>636</v>
      </c>
      <c r="L53" s="242" t="s">
        <v>577</v>
      </c>
      <c r="M53" s="244"/>
      <c r="N53" s="242" t="s">
        <v>634</v>
      </c>
      <c r="O53" s="245" t="s">
        <v>618</v>
      </c>
      <c r="P53" s="246" t="s">
        <v>619</v>
      </c>
      <c r="Q53" s="247">
        <f>'Poland•Pologne'!G31</f>
        <v>0</v>
      </c>
      <c r="R53" s="248">
        <f>'Poland•Pologne'!H31</f>
        <v>0</v>
      </c>
      <c r="S53" s="248">
        <f>'Poland•Pologne'!I31</f>
        <v>0</v>
      </c>
      <c r="T53" s="248">
        <f>'Poland•Pologne'!J31</f>
        <v>0</v>
      </c>
      <c r="U53" s="249">
        <f>'Poland•Pologne'!K31</f>
        <v>0</v>
      </c>
      <c r="V53" s="247">
        <f>'Poland•Pologne'!G32/1000</f>
        <v>0</v>
      </c>
      <c r="W53" s="248">
        <f>'Poland•Pologne'!H32/1000</f>
        <v>0</v>
      </c>
      <c r="X53" s="248">
        <f>'Poland•Pologne'!I32/1000</f>
        <v>0</v>
      </c>
      <c r="Y53" s="248">
        <f>'Poland•Pologne'!J32/1000</f>
        <v>0</v>
      </c>
      <c r="Z53" s="249">
        <f>'Poland•Pologne'!K32/1000</f>
        <v>0</v>
      </c>
    </row>
    <row r="54" spans="2:26" x14ac:dyDescent="0.3">
      <c r="B54" s="242">
        <f t="shared" si="2"/>
        <v>0</v>
      </c>
      <c r="C54" s="242">
        <f t="shared" si="2"/>
        <v>0</v>
      </c>
      <c r="D54" s="242" t="str">
        <f t="shared" si="2"/>
        <v>2 - Importer</v>
      </c>
      <c r="E54" s="242" t="str">
        <f t="shared" si="2"/>
        <v>-</v>
      </c>
      <c r="F54" s="243"/>
      <c r="G54" s="243"/>
      <c r="H54" s="251">
        <f>H53</f>
        <v>0</v>
      </c>
      <c r="I54" s="242" t="s">
        <v>635</v>
      </c>
      <c r="J54" s="242" t="s">
        <v>632</v>
      </c>
      <c r="K54" s="242" t="s">
        <v>636</v>
      </c>
      <c r="L54" s="242" t="s">
        <v>577</v>
      </c>
      <c r="M54" s="244"/>
      <c r="N54" s="242" t="s">
        <v>634</v>
      </c>
      <c r="O54" s="245" t="s">
        <v>618</v>
      </c>
      <c r="P54" s="246" t="s">
        <v>620</v>
      </c>
      <c r="Q54" s="247">
        <f>'Poland•Pologne'!G34</f>
        <v>0</v>
      </c>
      <c r="R54" s="248">
        <f>'Poland•Pologne'!H34</f>
        <v>0</v>
      </c>
      <c r="S54" s="248">
        <f>'Poland•Pologne'!I34</f>
        <v>0</v>
      </c>
      <c r="T54" s="248">
        <f>'Poland•Pologne'!J34</f>
        <v>0</v>
      </c>
      <c r="U54" s="249">
        <f>'Poland•Pologne'!K34</f>
        <v>0</v>
      </c>
      <c r="V54" s="247">
        <f>'Poland•Pologne'!G35/1000</f>
        <v>0</v>
      </c>
      <c r="W54" s="248">
        <f>'Poland•Pologne'!H35/1000</f>
        <v>0</v>
      </c>
      <c r="X54" s="248">
        <f>'Poland•Pologne'!I35/1000</f>
        <v>0</v>
      </c>
      <c r="Y54" s="248">
        <f>'Poland•Pologne'!J35/1000</f>
        <v>0</v>
      </c>
      <c r="Z54" s="249">
        <f>'Poland•Pologne'!K35/1000</f>
        <v>0</v>
      </c>
    </row>
    <row r="55" spans="2:26" x14ac:dyDescent="0.3">
      <c r="B55" s="233">
        <f t="shared" si="2"/>
        <v>0</v>
      </c>
      <c r="C55" s="233">
        <f t="shared" si="2"/>
        <v>0</v>
      </c>
      <c r="D55" s="234" t="str">
        <f t="shared" si="2"/>
        <v>2 - Importer</v>
      </c>
      <c r="E55" s="233" t="str">
        <f t="shared" si="2"/>
        <v>-</v>
      </c>
      <c r="F55" s="235"/>
      <c r="G55" s="235"/>
      <c r="H55" s="250">
        <f>'UK•RU'!G23</f>
        <v>0</v>
      </c>
      <c r="I55" s="233" t="s">
        <v>637</v>
      </c>
      <c r="J55" s="233" t="s">
        <v>632</v>
      </c>
      <c r="K55" s="233" t="s">
        <v>638</v>
      </c>
      <c r="L55" s="233" t="s">
        <v>578</v>
      </c>
      <c r="M55" s="236"/>
      <c r="N55" s="233" t="s">
        <v>634</v>
      </c>
      <c r="O55" s="237" t="s">
        <v>617</v>
      </c>
      <c r="P55" s="238" t="s">
        <v>570</v>
      </c>
      <c r="Q55" s="239">
        <f>'UK•RU'!G27</f>
        <v>0</v>
      </c>
      <c r="R55" s="240">
        <f>'UK•RU'!H27</f>
        <v>0</v>
      </c>
      <c r="S55" s="240">
        <f>'UK•RU'!I27</f>
        <v>0</v>
      </c>
      <c r="T55" s="240">
        <f>'UK•RU'!J27</f>
        <v>0</v>
      </c>
      <c r="U55" s="241">
        <f>'UK•RU'!K27</f>
        <v>0</v>
      </c>
      <c r="V55" s="239">
        <f>'UK•RU'!G28/1000</f>
        <v>0</v>
      </c>
      <c r="W55" s="240">
        <f>'UK•RU'!H28/1000</f>
        <v>0</v>
      </c>
      <c r="X55" s="240">
        <f>'UK•RU'!I28/1000</f>
        <v>0</v>
      </c>
      <c r="Y55" s="240">
        <f>'UK•RU'!J28/1000</f>
        <v>0</v>
      </c>
      <c r="Z55" s="241">
        <f>'UK•RU'!K28/1000</f>
        <v>0</v>
      </c>
    </row>
    <row r="56" spans="2:26" x14ac:dyDescent="0.3">
      <c r="B56" s="242">
        <f t="shared" si="2"/>
        <v>0</v>
      </c>
      <c r="C56" s="242">
        <f t="shared" si="2"/>
        <v>0</v>
      </c>
      <c r="D56" s="242" t="str">
        <f t="shared" si="2"/>
        <v>2 - Importer</v>
      </c>
      <c r="E56" s="242" t="str">
        <f t="shared" si="2"/>
        <v>-</v>
      </c>
      <c r="F56" s="243"/>
      <c r="G56" s="243"/>
      <c r="H56" s="251">
        <f>H55</f>
        <v>0</v>
      </c>
      <c r="I56" s="242" t="s">
        <v>637</v>
      </c>
      <c r="J56" s="242" t="s">
        <v>632</v>
      </c>
      <c r="K56" s="242" t="s">
        <v>638</v>
      </c>
      <c r="L56" s="242" t="s">
        <v>578</v>
      </c>
      <c r="M56" s="244"/>
      <c r="N56" s="242" t="s">
        <v>634</v>
      </c>
      <c r="O56" s="245" t="s">
        <v>618</v>
      </c>
      <c r="P56" s="246" t="s">
        <v>619</v>
      </c>
      <c r="Q56" s="247">
        <f>'UK•RU'!G31</f>
        <v>0</v>
      </c>
      <c r="R56" s="248">
        <f>'UK•RU'!H31</f>
        <v>0</v>
      </c>
      <c r="S56" s="248">
        <f>'UK•RU'!I31</f>
        <v>0</v>
      </c>
      <c r="T56" s="248">
        <f>'UK•RU'!J31</f>
        <v>0</v>
      </c>
      <c r="U56" s="249">
        <f>'UK•RU'!K31</f>
        <v>0</v>
      </c>
      <c r="V56" s="247">
        <f>'UK•RU'!G32/1000</f>
        <v>0</v>
      </c>
      <c r="W56" s="248">
        <f>'UK•RU'!H32/1000</f>
        <v>0</v>
      </c>
      <c r="X56" s="248">
        <f>'UK•RU'!I32/1000</f>
        <v>0</v>
      </c>
      <c r="Y56" s="248">
        <f>'UK•RU'!J32/1000</f>
        <v>0</v>
      </c>
      <c r="Z56" s="249">
        <f>'UK•RU'!K32/1000</f>
        <v>0</v>
      </c>
    </row>
    <row r="57" spans="2:26" x14ac:dyDescent="0.3">
      <c r="B57" s="242">
        <f t="shared" si="2"/>
        <v>0</v>
      </c>
      <c r="C57" s="242">
        <f t="shared" si="2"/>
        <v>0</v>
      </c>
      <c r="D57" s="242" t="str">
        <f t="shared" si="2"/>
        <v>2 - Importer</v>
      </c>
      <c r="E57" s="242" t="str">
        <f t="shared" si="2"/>
        <v>-</v>
      </c>
      <c r="F57" s="243"/>
      <c r="G57" s="243"/>
      <c r="H57" s="251">
        <f>H56</f>
        <v>0</v>
      </c>
      <c r="I57" s="242" t="s">
        <v>637</v>
      </c>
      <c r="J57" s="242" t="s">
        <v>632</v>
      </c>
      <c r="K57" s="242" t="s">
        <v>638</v>
      </c>
      <c r="L57" s="242" t="s">
        <v>578</v>
      </c>
      <c r="M57" s="244"/>
      <c r="N57" s="242" t="s">
        <v>634</v>
      </c>
      <c r="O57" s="245" t="s">
        <v>618</v>
      </c>
      <c r="P57" s="246" t="s">
        <v>620</v>
      </c>
      <c r="Q57" s="247">
        <f>'UK•RU'!G34</f>
        <v>0</v>
      </c>
      <c r="R57" s="248">
        <f>'UK•RU'!H34</f>
        <v>0</v>
      </c>
      <c r="S57" s="248">
        <f>'UK•RU'!I34</f>
        <v>0</v>
      </c>
      <c r="T57" s="248">
        <f>'UK•RU'!J34</f>
        <v>0</v>
      </c>
      <c r="U57" s="249">
        <f>'UK•RU'!K34</f>
        <v>0</v>
      </c>
      <c r="V57" s="247">
        <f>'UK•RU'!G35/1000</f>
        <v>0</v>
      </c>
      <c r="W57" s="248">
        <f>'UK•RU'!H35/1000</f>
        <v>0</v>
      </c>
      <c r="X57" s="248">
        <f>'UK•RU'!I35/1000</f>
        <v>0</v>
      </c>
      <c r="Y57" s="248">
        <f>'UK•RU'!J35/1000</f>
        <v>0</v>
      </c>
      <c r="Z57" s="249">
        <f>'UK•RU'!K35/1000</f>
        <v>0</v>
      </c>
    </row>
    <row r="58" spans="2:26" x14ac:dyDescent="0.3">
      <c r="B58" s="233">
        <f t="shared" si="2"/>
        <v>0</v>
      </c>
      <c r="C58" s="233">
        <f t="shared" si="2"/>
        <v>0</v>
      </c>
      <c r="D58" s="234" t="str">
        <f t="shared" si="2"/>
        <v>2 - Importer</v>
      </c>
      <c r="E58" s="233" t="str">
        <f t="shared" si="2"/>
        <v>-</v>
      </c>
      <c r="F58" s="235"/>
      <c r="G58" s="235"/>
      <c r="H58" s="235"/>
      <c r="I58" s="233" t="s">
        <v>639</v>
      </c>
      <c r="J58" s="233" t="s">
        <v>632</v>
      </c>
      <c r="K58" s="233" t="s">
        <v>640</v>
      </c>
      <c r="L58" s="233" t="s">
        <v>641</v>
      </c>
      <c r="M58" s="236"/>
      <c r="N58" s="233" t="s">
        <v>634</v>
      </c>
      <c r="O58" s="237" t="s">
        <v>617</v>
      </c>
      <c r="P58" s="238" t="s">
        <v>570</v>
      </c>
      <c r="Q58" s="239">
        <f>'US•ÉU'!G27</f>
        <v>0</v>
      </c>
      <c r="R58" s="240">
        <f>'US•ÉU'!H27</f>
        <v>0</v>
      </c>
      <c r="S58" s="240">
        <f>'US•ÉU'!I27</f>
        <v>0</v>
      </c>
      <c r="T58" s="240">
        <f>'US•ÉU'!J27</f>
        <v>0</v>
      </c>
      <c r="U58" s="241">
        <f>'US•ÉU'!K27</f>
        <v>0</v>
      </c>
      <c r="V58" s="239">
        <f>'US•ÉU'!G28/1000</f>
        <v>0</v>
      </c>
      <c r="W58" s="240">
        <f>'US•ÉU'!H28/1000</f>
        <v>0</v>
      </c>
      <c r="X58" s="240">
        <f>'US•ÉU'!I28/1000</f>
        <v>0</v>
      </c>
      <c r="Y58" s="240">
        <f>'US•ÉU'!J28/1000</f>
        <v>0</v>
      </c>
      <c r="Z58" s="241">
        <f>'US•ÉU'!K28/1000</f>
        <v>0</v>
      </c>
    </row>
    <row r="59" spans="2:26" x14ac:dyDescent="0.3">
      <c r="B59" s="242">
        <f t="shared" si="2"/>
        <v>0</v>
      </c>
      <c r="C59" s="242">
        <f t="shared" si="2"/>
        <v>0</v>
      </c>
      <c r="D59" s="242" t="str">
        <f t="shared" si="2"/>
        <v>2 - Importer</v>
      </c>
      <c r="E59" s="242" t="str">
        <f t="shared" si="2"/>
        <v>-</v>
      </c>
      <c r="F59" s="243"/>
      <c r="G59" s="243"/>
      <c r="H59" s="243"/>
      <c r="I59" s="242" t="s">
        <v>639</v>
      </c>
      <c r="J59" s="242" t="s">
        <v>632</v>
      </c>
      <c r="K59" s="242" t="s">
        <v>640</v>
      </c>
      <c r="L59" s="242" t="s">
        <v>641</v>
      </c>
      <c r="M59" s="244"/>
      <c r="N59" s="242" t="s">
        <v>634</v>
      </c>
      <c r="O59" s="245" t="s">
        <v>618</v>
      </c>
      <c r="P59" s="246" t="s">
        <v>619</v>
      </c>
      <c r="Q59" s="247">
        <f>'US•ÉU'!G31</f>
        <v>0</v>
      </c>
      <c r="R59" s="248">
        <f>'US•ÉU'!H31</f>
        <v>0</v>
      </c>
      <c r="S59" s="248">
        <f>'US•ÉU'!I31</f>
        <v>0</v>
      </c>
      <c r="T59" s="248">
        <f>'US•ÉU'!J31</f>
        <v>0</v>
      </c>
      <c r="U59" s="249">
        <f>'US•ÉU'!K31</f>
        <v>0</v>
      </c>
      <c r="V59" s="247">
        <f>'US•ÉU'!G32/1000</f>
        <v>0</v>
      </c>
      <c r="W59" s="248">
        <f>'US•ÉU'!H32/1000</f>
        <v>0</v>
      </c>
      <c r="X59" s="248">
        <f>'US•ÉU'!I32/1000</f>
        <v>0</v>
      </c>
      <c r="Y59" s="248">
        <f>'US•ÉU'!J32/1000</f>
        <v>0</v>
      </c>
      <c r="Z59" s="249">
        <f>'US•ÉU'!K32/1000</f>
        <v>0</v>
      </c>
    </row>
    <row r="60" spans="2:26" x14ac:dyDescent="0.3">
      <c r="B60" s="242">
        <f t="shared" si="2"/>
        <v>0</v>
      </c>
      <c r="C60" s="242">
        <f t="shared" si="2"/>
        <v>0</v>
      </c>
      <c r="D60" s="242" t="str">
        <f t="shared" si="2"/>
        <v>2 - Importer</v>
      </c>
      <c r="E60" s="242" t="str">
        <f t="shared" si="2"/>
        <v>-</v>
      </c>
      <c r="F60" s="243"/>
      <c r="G60" s="243"/>
      <c r="H60" s="243"/>
      <c r="I60" s="242" t="s">
        <v>639</v>
      </c>
      <c r="J60" s="242" t="s">
        <v>632</v>
      </c>
      <c r="K60" s="242" t="s">
        <v>640</v>
      </c>
      <c r="L60" s="242" t="s">
        <v>641</v>
      </c>
      <c r="M60" s="244"/>
      <c r="N60" s="242" t="s">
        <v>634</v>
      </c>
      <c r="O60" s="245" t="s">
        <v>618</v>
      </c>
      <c r="P60" s="246" t="s">
        <v>620</v>
      </c>
      <c r="Q60" s="247">
        <f>'US•ÉU'!G34</f>
        <v>0</v>
      </c>
      <c r="R60" s="248">
        <f>'US•ÉU'!H34</f>
        <v>0</v>
      </c>
      <c r="S60" s="248">
        <f>'US•ÉU'!I34</f>
        <v>0</v>
      </c>
      <c r="T60" s="248">
        <f>'US•ÉU'!J34</f>
        <v>0</v>
      </c>
      <c r="U60" s="249">
        <f>'US•ÉU'!K34</f>
        <v>0</v>
      </c>
      <c r="V60" s="247">
        <f>'US•ÉU'!G35/1000</f>
        <v>0</v>
      </c>
      <c r="W60" s="248">
        <f>'US•ÉU'!H35/1000</f>
        <v>0</v>
      </c>
      <c r="X60" s="248">
        <f>'US•ÉU'!I35/1000</f>
        <v>0</v>
      </c>
      <c r="Y60" s="248">
        <f>'US•ÉU'!J35/1000</f>
        <v>0</v>
      </c>
      <c r="Z60" s="249">
        <f>'US•ÉU'!K35/1000</f>
        <v>0</v>
      </c>
    </row>
    <row r="61" spans="2:26" x14ac:dyDescent="0.3">
      <c r="B61" s="233">
        <f t="shared" si="2"/>
        <v>0</v>
      </c>
      <c r="C61" s="233">
        <f t="shared" si="2"/>
        <v>0</v>
      </c>
      <c r="D61" s="234" t="str">
        <f t="shared" si="2"/>
        <v>2 - Importer</v>
      </c>
      <c r="E61" s="233" t="str">
        <f t="shared" si="2"/>
        <v>-</v>
      </c>
      <c r="F61" s="235"/>
      <c r="G61" s="235"/>
      <c r="H61" s="235"/>
      <c r="I61" s="233" t="s">
        <v>642</v>
      </c>
      <c r="J61" s="233" t="s">
        <v>632</v>
      </c>
      <c r="K61" s="233" t="s">
        <v>643</v>
      </c>
      <c r="L61" s="233" t="s">
        <v>580</v>
      </c>
      <c r="M61" s="236"/>
      <c r="N61" s="233" t="s">
        <v>634</v>
      </c>
      <c r="O61" s="237" t="s">
        <v>617</v>
      </c>
      <c r="P61" s="238" t="s">
        <v>570</v>
      </c>
      <c r="Q61" s="239">
        <f>'Other•Autre'!G27</f>
        <v>0</v>
      </c>
      <c r="R61" s="240">
        <f>'Other•Autre'!H27</f>
        <v>0</v>
      </c>
      <c r="S61" s="240">
        <f>'Other•Autre'!I27</f>
        <v>0</v>
      </c>
      <c r="T61" s="240">
        <f>'Other•Autre'!J27</f>
        <v>0</v>
      </c>
      <c r="U61" s="241">
        <f>'Other•Autre'!K27</f>
        <v>0</v>
      </c>
      <c r="V61" s="239">
        <f>'Other•Autre'!G28/1000</f>
        <v>0</v>
      </c>
      <c r="W61" s="240">
        <f>'Other•Autre'!H28/1000</f>
        <v>0</v>
      </c>
      <c r="X61" s="240">
        <f>'Other•Autre'!I28/1000</f>
        <v>0</v>
      </c>
      <c r="Y61" s="240">
        <f>'Other•Autre'!J28/1000</f>
        <v>0</v>
      </c>
      <c r="Z61" s="241">
        <f>'Other•Autre'!K28/1000</f>
        <v>0</v>
      </c>
    </row>
    <row r="62" spans="2:26" x14ac:dyDescent="0.3">
      <c r="B62" s="242">
        <f t="shared" si="2"/>
        <v>0</v>
      </c>
      <c r="C62" s="242">
        <f t="shared" si="2"/>
        <v>0</v>
      </c>
      <c r="D62" s="242" t="str">
        <f t="shared" si="2"/>
        <v>2 - Importer</v>
      </c>
      <c r="E62" s="242" t="str">
        <f t="shared" si="2"/>
        <v>-</v>
      </c>
      <c r="F62" s="243"/>
      <c r="G62" s="243"/>
      <c r="H62" s="243"/>
      <c r="I62" s="242" t="s">
        <v>642</v>
      </c>
      <c r="J62" s="242" t="s">
        <v>632</v>
      </c>
      <c r="K62" s="242" t="s">
        <v>643</v>
      </c>
      <c r="L62" s="242" t="s">
        <v>580</v>
      </c>
      <c r="M62" s="244"/>
      <c r="N62" s="242" t="s">
        <v>634</v>
      </c>
      <c r="O62" s="245" t="s">
        <v>618</v>
      </c>
      <c r="P62" s="246" t="s">
        <v>619</v>
      </c>
      <c r="Q62" s="247">
        <f>'Other•Autre'!G31</f>
        <v>0</v>
      </c>
      <c r="R62" s="248">
        <f>'Other•Autre'!H31</f>
        <v>0</v>
      </c>
      <c r="S62" s="248">
        <f>'Other•Autre'!I31</f>
        <v>0</v>
      </c>
      <c r="T62" s="248">
        <f>'Other•Autre'!J31</f>
        <v>0</v>
      </c>
      <c r="U62" s="249">
        <f>'Other•Autre'!K31</f>
        <v>0</v>
      </c>
      <c r="V62" s="247">
        <f>'Other•Autre'!G32/1000</f>
        <v>0</v>
      </c>
      <c r="W62" s="248">
        <f>'Other•Autre'!H32/1000</f>
        <v>0</v>
      </c>
      <c r="X62" s="248">
        <f>'Other•Autre'!I32/1000</f>
        <v>0</v>
      </c>
      <c r="Y62" s="248">
        <f>'Other•Autre'!J32/1000</f>
        <v>0</v>
      </c>
      <c r="Z62" s="249">
        <f>'Other•Autre'!K32/1000</f>
        <v>0</v>
      </c>
    </row>
    <row r="63" spans="2:26" x14ac:dyDescent="0.3">
      <c r="B63" s="242">
        <f t="shared" si="2"/>
        <v>0</v>
      </c>
      <c r="C63" s="242">
        <f t="shared" si="2"/>
        <v>0</v>
      </c>
      <c r="D63" s="242" t="str">
        <f t="shared" si="2"/>
        <v>2 - Importer</v>
      </c>
      <c r="E63" s="242" t="str">
        <f t="shared" si="2"/>
        <v>-</v>
      </c>
      <c r="F63" s="243"/>
      <c r="G63" s="243"/>
      <c r="H63" s="243"/>
      <c r="I63" s="242" t="s">
        <v>642</v>
      </c>
      <c r="J63" s="242" t="s">
        <v>632</v>
      </c>
      <c r="K63" s="242" t="s">
        <v>643</v>
      </c>
      <c r="L63" s="242" t="s">
        <v>580</v>
      </c>
      <c r="M63" s="244"/>
      <c r="N63" s="242" t="s">
        <v>634</v>
      </c>
      <c r="O63" s="245" t="s">
        <v>618</v>
      </c>
      <c r="P63" s="246" t="s">
        <v>620</v>
      </c>
      <c r="Q63" s="247">
        <f>'Other•Autre'!G34</f>
        <v>0</v>
      </c>
      <c r="R63" s="248">
        <f>'Other•Autre'!H34</f>
        <v>0</v>
      </c>
      <c r="S63" s="248">
        <f>'Other•Autre'!I34</f>
        <v>0</v>
      </c>
      <c r="T63" s="248">
        <f>'Other•Autre'!J34</f>
        <v>0</v>
      </c>
      <c r="U63" s="249">
        <f>'Other•Autre'!K34</f>
        <v>0</v>
      </c>
      <c r="V63" s="247">
        <f>'Other•Autre'!G35/1000</f>
        <v>0</v>
      </c>
      <c r="W63" s="248">
        <f>'Other•Autre'!H35/1000</f>
        <v>0</v>
      </c>
      <c r="X63" s="248">
        <f>'Other•Autre'!I35/1000</f>
        <v>0</v>
      </c>
      <c r="Y63" s="248">
        <f>'Other•Autre'!J35/1000</f>
        <v>0</v>
      </c>
      <c r="Z63" s="249">
        <f>'Other•Autre'!K35/1000</f>
        <v>0</v>
      </c>
    </row>
    <row r="66" spans="2:26" x14ac:dyDescent="0.3">
      <c r="O66" s="252" t="s">
        <v>644</v>
      </c>
      <c r="P66" s="253" t="s">
        <v>71</v>
      </c>
      <c r="Q66" s="254">
        <f>SUMIFS(Q$25:Q$63,$O$25:$O$63,$O$25)</f>
        <v>0</v>
      </c>
      <c r="R66" s="254">
        <f t="shared" ref="R66:Z66" si="3">SUMIFS(R$25:R$63,$O$25:$O$63,$O$25)</f>
        <v>0</v>
      </c>
      <c r="S66" s="254">
        <f t="shared" si="3"/>
        <v>0</v>
      </c>
      <c r="T66" s="254">
        <f t="shared" si="3"/>
        <v>0</v>
      </c>
      <c r="U66" s="254">
        <f t="shared" si="3"/>
        <v>0</v>
      </c>
      <c r="V66" s="254">
        <f t="shared" si="3"/>
        <v>0</v>
      </c>
      <c r="W66" s="254">
        <f t="shared" si="3"/>
        <v>0</v>
      </c>
      <c r="X66" s="254">
        <f t="shared" si="3"/>
        <v>0</v>
      </c>
      <c r="Y66" s="254">
        <f t="shared" si="3"/>
        <v>0</v>
      </c>
      <c r="Z66" s="255">
        <f t="shared" si="3"/>
        <v>0</v>
      </c>
    </row>
    <row r="67" spans="2:26" x14ac:dyDescent="0.3">
      <c r="O67" s="256"/>
      <c r="P67" s="257"/>
      <c r="Q67" s="258">
        <f>SUM(Begin:End!G27)</f>
        <v>0</v>
      </c>
      <c r="R67" s="258">
        <f>SUM(Begin:End!H27)</f>
        <v>0</v>
      </c>
      <c r="S67" s="258">
        <f>SUM(Begin:End!I27)</f>
        <v>0</v>
      </c>
      <c r="T67" s="258">
        <f>SUM(Begin:End!J27)</f>
        <v>0</v>
      </c>
      <c r="U67" s="258">
        <f>SUM(Begin:End!K27)</f>
        <v>0</v>
      </c>
      <c r="V67" s="258">
        <f>SUM(Begin:End!G28)</f>
        <v>0</v>
      </c>
      <c r="W67" s="258">
        <f>SUM(Begin:End!H28)</f>
        <v>0</v>
      </c>
      <c r="X67" s="258">
        <f>SUM(Begin:End!I28)</f>
        <v>0</v>
      </c>
      <c r="Y67" s="258">
        <f>SUM(Begin:End!J28)</f>
        <v>0</v>
      </c>
      <c r="Z67" s="259">
        <f>SUM(Begin:End!K28)</f>
        <v>0</v>
      </c>
    </row>
    <row r="68" spans="2:26" x14ac:dyDescent="0.3">
      <c r="O68" s="256"/>
      <c r="P68" s="257"/>
      <c r="Q68" t="b">
        <f>Q66=Q67</f>
        <v>1</v>
      </c>
      <c r="R68" t="b">
        <f t="shared" ref="R68:Z68" si="4">R66=R67</f>
        <v>1</v>
      </c>
      <c r="S68" t="b">
        <f t="shared" si="4"/>
        <v>1</v>
      </c>
      <c r="T68" t="b">
        <f t="shared" si="4"/>
        <v>1</v>
      </c>
      <c r="U68" t="b">
        <f t="shared" si="4"/>
        <v>1</v>
      </c>
      <c r="V68" t="b">
        <f t="shared" si="4"/>
        <v>1</v>
      </c>
      <c r="W68" t="b">
        <f t="shared" si="4"/>
        <v>1</v>
      </c>
      <c r="X68" t="b">
        <f t="shared" si="4"/>
        <v>1</v>
      </c>
      <c r="Y68" t="b">
        <f t="shared" si="4"/>
        <v>1</v>
      </c>
      <c r="Z68" s="260" t="b">
        <f t="shared" si="4"/>
        <v>1</v>
      </c>
    </row>
    <row r="69" spans="2:26" x14ac:dyDescent="0.3">
      <c r="O69" s="256"/>
      <c r="P69" s="257" t="s">
        <v>645</v>
      </c>
      <c r="Q69" s="258">
        <f>SUMIFS(Q$25:Q$63,$O$25:$O$63,$O$26)</f>
        <v>0</v>
      </c>
      <c r="R69" s="258">
        <f t="shared" ref="R69:Z69" si="5">SUMIFS(R$25:R$63,$O$25:$O$63,$O$26)</f>
        <v>0</v>
      </c>
      <c r="S69" s="258">
        <f t="shared" si="5"/>
        <v>0</v>
      </c>
      <c r="T69" s="258">
        <f t="shared" si="5"/>
        <v>0</v>
      </c>
      <c r="U69" s="258">
        <f t="shared" si="5"/>
        <v>0</v>
      </c>
      <c r="V69" s="258">
        <f t="shared" si="5"/>
        <v>0</v>
      </c>
      <c r="W69" s="258">
        <f t="shared" si="5"/>
        <v>0</v>
      </c>
      <c r="X69" s="258">
        <f t="shared" si="5"/>
        <v>0</v>
      </c>
      <c r="Y69" s="258">
        <f t="shared" si="5"/>
        <v>0</v>
      </c>
      <c r="Z69" s="259">
        <f t="shared" si="5"/>
        <v>0</v>
      </c>
    </row>
    <row r="70" spans="2:26" x14ac:dyDescent="0.3">
      <c r="O70" s="256"/>
      <c r="Q70" s="258">
        <f>SUM(Begin:End!G31,Begin:End!G34)</f>
        <v>0</v>
      </c>
      <c r="R70" s="258">
        <f>SUM(Begin:End!H31,Begin:End!H34)</f>
        <v>0</v>
      </c>
      <c r="S70" s="258">
        <f>SUM(Begin:End!I31,Begin:End!I34)</f>
        <v>0</v>
      </c>
      <c r="T70" s="258">
        <f>SUM(Begin:End!J31,Begin:End!J34)</f>
        <v>0</v>
      </c>
      <c r="U70" s="258">
        <f>SUM(Begin:End!K31,Begin:End!K34)</f>
        <v>0</v>
      </c>
      <c r="V70" s="258">
        <f>SUM(Begin:End!G32,Begin:End!G35)</f>
        <v>0</v>
      </c>
      <c r="W70" s="258">
        <f>SUM(Begin:End!H32,Begin:End!H35)</f>
        <v>0</v>
      </c>
      <c r="X70" s="258">
        <f>SUM(Begin:End!I32,Begin:End!I35)</f>
        <v>0</v>
      </c>
      <c r="Y70" s="258">
        <f>SUM(Begin:End!J32,Begin:End!J35)</f>
        <v>0</v>
      </c>
      <c r="Z70" s="259">
        <f>SUM(Begin:End!K32,Begin:End!K35)</f>
        <v>0</v>
      </c>
    </row>
    <row r="71" spans="2:26" x14ac:dyDescent="0.3">
      <c r="O71" s="261"/>
      <c r="P71" s="262"/>
      <c r="Q71" s="262" t="b">
        <f>Q69=Q70</f>
        <v>1</v>
      </c>
      <c r="R71" s="262" t="b">
        <f t="shared" ref="R71:Z71" si="6">R69=R70</f>
        <v>1</v>
      </c>
      <c r="S71" s="262" t="b">
        <f t="shared" si="6"/>
        <v>1</v>
      </c>
      <c r="T71" s="262" t="b">
        <f t="shared" si="6"/>
        <v>1</v>
      </c>
      <c r="U71" s="262" t="b">
        <f t="shared" si="6"/>
        <v>1</v>
      </c>
      <c r="V71" s="262" t="b">
        <f t="shared" si="6"/>
        <v>1</v>
      </c>
      <c r="W71" s="262" t="b">
        <f t="shared" si="6"/>
        <v>1</v>
      </c>
      <c r="X71" s="262" t="b">
        <f t="shared" si="6"/>
        <v>1</v>
      </c>
      <c r="Y71" s="262" t="b">
        <f t="shared" si="6"/>
        <v>1</v>
      </c>
      <c r="Z71" s="263" t="b">
        <f t="shared" si="6"/>
        <v>1</v>
      </c>
    </row>
    <row r="75" spans="2:26" x14ac:dyDescent="0.3">
      <c r="B75" s="626" t="s">
        <v>646</v>
      </c>
      <c r="C75" s="627"/>
    </row>
    <row r="76" spans="2:26" x14ac:dyDescent="0.3">
      <c r="B76" s="264" t="s">
        <v>587</v>
      </c>
      <c r="C76" s="265" t="s">
        <v>647</v>
      </c>
      <c r="D76" s="265" t="s">
        <v>648</v>
      </c>
      <c r="E76" s="266" t="s">
        <v>602</v>
      </c>
      <c r="F76" s="266" t="s">
        <v>603</v>
      </c>
      <c r="G76" s="266" t="s">
        <v>604</v>
      </c>
      <c r="H76" s="266" t="s">
        <v>649</v>
      </c>
      <c r="I76" s="266" t="s">
        <v>650</v>
      </c>
      <c r="J76" s="266" t="s">
        <v>607</v>
      </c>
      <c r="K76" s="266" t="s">
        <v>608</v>
      </c>
      <c r="L76" s="266" t="s">
        <v>609</v>
      </c>
      <c r="M76" s="266" t="s">
        <v>651</v>
      </c>
      <c r="N76" s="267" t="s">
        <v>652</v>
      </c>
    </row>
    <row r="77" spans="2:26" x14ac:dyDescent="0.3">
      <c r="B77" s="268">
        <f>Intro!E79</f>
        <v>0</v>
      </c>
      <c r="C77" s="269" t="s">
        <v>653</v>
      </c>
      <c r="D77" s="269" t="s">
        <v>570</v>
      </c>
      <c r="E77" s="270">
        <f>'Invent-Stock'!G38</f>
        <v>0</v>
      </c>
      <c r="F77" s="271">
        <f>'Invent-Stock'!H38</f>
        <v>0</v>
      </c>
      <c r="G77" s="271">
        <f>'Invent-Stock'!I38</f>
        <v>0</v>
      </c>
      <c r="H77" s="271">
        <f>'Invent-Stock'!J38</f>
        <v>0</v>
      </c>
      <c r="I77" s="272">
        <f>'Invent-Stock'!K38</f>
        <v>0</v>
      </c>
      <c r="J77" s="270">
        <f>'Invent-Stock'!G39/1000</f>
        <v>0</v>
      </c>
      <c r="K77" s="271">
        <f>'Invent-Stock'!H39/1000</f>
        <v>0</v>
      </c>
      <c r="L77" s="271">
        <f>'Invent-Stock'!I39/1000</f>
        <v>0</v>
      </c>
      <c r="M77" s="271">
        <f>'Invent-Stock'!J39/1000</f>
        <v>0</v>
      </c>
      <c r="N77" s="272">
        <f>'Invent-Stock'!K39/1000</f>
        <v>0</v>
      </c>
    </row>
  </sheetData>
  <sheetProtection algorithmName="SHA-512" hashValue="DLmrFbidWiuFAIghqW9e6iqfLnUO02SX2GaRSdUzzF0/CWPm3n6lFfTMeJ8ZA3KbMTPlfbed+iv74lp25YJ/Dw==" saltValue="IY4guF0e3qhZd7FUo9ABvw==" spinCount="100000" sheet="1" objects="1" scenarios="1" selectLockedCells="1"/>
  <mergeCells count="3">
    <mergeCell ref="B4:C4"/>
    <mergeCell ref="B23:C23"/>
    <mergeCell ref="B75:C75"/>
  </mergeCells>
  <conditionalFormatting sqref="Q68:Z68 Q71:Z71">
    <cfRule type="containsText" dxfId="1" priority="1" operator="containsText" text="FALSE">
      <formula>NOT(ISERROR(SEARCH("FALSE",Q68)))</formula>
    </cfRule>
    <cfRule type="containsText" dxfId="0" priority="2" operator="containsText" text="TRUE">
      <formula>NOT(ISERROR(SEARCH("TRUE",Q68)))</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
        <v>46</v>
      </c>
      <c r="C2" s="11"/>
      <c r="D2" s="11"/>
      <c r="O2" s="10" t="s">
        <v>73</v>
      </c>
      <c r="P2" s="10" t="s">
        <v>85</v>
      </c>
    </row>
    <row r="3" spans="1:16" x14ac:dyDescent="0.3">
      <c r="B3" s="12"/>
      <c r="C3" s="12"/>
      <c r="D3" s="12"/>
      <c r="O3" s="2"/>
      <c r="P3" s="31"/>
    </row>
    <row r="4" spans="1:16" s="2" customFormat="1" x14ac:dyDescent="0.3">
      <c r="A4" s="4"/>
      <c r="B4" s="385" t="str">
        <f>IF(Intro!$G$23="English",O4,P4)</f>
        <v>IMPORTER QUESTIONNAIRE</v>
      </c>
      <c r="C4" s="386"/>
      <c r="D4" s="386"/>
      <c r="E4" s="386"/>
      <c r="F4" s="386"/>
      <c r="G4" s="386"/>
      <c r="H4" s="386"/>
      <c r="I4" s="386"/>
      <c r="J4" s="386"/>
      <c r="K4" s="386"/>
      <c r="L4" s="387"/>
      <c r="M4" s="5"/>
      <c r="N4" s="5"/>
      <c r="O4" s="18" t="s">
        <v>471</v>
      </c>
      <c r="P4" s="79" t="s">
        <v>242</v>
      </c>
    </row>
    <row r="5" spans="1:16" s="2" customFormat="1" x14ac:dyDescent="0.3">
      <c r="A5" s="4"/>
      <c r="B5" s="388" t="str">
        <f>Intro!B5</f>
        <v xml:space="preserve">RR-2025-009 </v>
      </c>
      <c r="C5" s="389"/>
      <c r="D5" s="389"/>
      <c r="E5" s="389"/>
      <c r="F5" s="389"/>
      <c r="G5" s="389"/>
      <c r="H5" s="389"/>
      <c r="I5" s="389"/>
      <c r="J5" s="389"/>
      <c r="K5" s="389"/>
      <c r="L5" s="390"/>
      <c r="M5" s="5"/>
      <c r="N5" s="5"/>
      <c r="O5" s="18"/>
      <c r="P5" s="8"/>
    </row>
    <row r="6" spans="1:16" s="6" customFormat="1" x14ac:dyDescent="0.3">
      <c r="A6" s="4"/>
      <c r="B6" s="391" t="str">
        <f>UPPER(IF(Intro!$G$23="English",Variables!B3,Variables!C3))</f>
        <v>WHEAT GLUTEN</v>
      </c>
      <c r="C6" s="392"/>
      <c r="D6" s="392"/>
      <c r="E6" s="392"/>
      <c r="F6" s="392"/>
      <c r="G6" s="392"/>
      <c r="H6" s="392"/>
      <c r="I6" s="392"/>
      <c r="J6" s="392"/>
      <c r="K6" s="392"/>
      <c r="L6" s="393"/>
      <c r="M6" s="18"/>
      <c r="N6" s="18"/>
      <c r="O6" s="14"/>
      <c r="P6" s="22"/>
    </row>
    <row r="7" spans="1:16" s="6" customFormat="1" x14ac:dyDescent="0.3">
      <c r="A7" s="4"/>
      <c r="B7" s="13"/>
      <c r="C7" s="13"/>
      <c r="D7" s="13"/>
      <c r="E7" s="3"/>
      <c r="F7" s="3"/>
      <c r="G7" s="3"/>
      <c r="H7" s="3"/>
      <c r="I7" s="3"/>
      <c r="J7" s="3"/>
      <c r="K7" s="3"/>
      <c r="L7" s="3"/>
      <c r="O7" s="14"/>
      <c r="P7" s="22"/>
    </row>
    <row r="8" spans="1:16" s="2" customFormat="1" x14ac:dyDescent="0.3">
      <c r="A8" s="4"/>
      <c r="B8" s="351" t="str">
        <f>UPPER(IF(Intro!$G$23="English",O8,P8))</f>
        <v>QUESTIONNAIRE OUTLINE</v>
      </c>
      <c r="C8" s="352"/>
      <c r="D8" s="352" t="str">
        <f>UPPER(IF(Intro!$G$23="English",P8,Q8))</f>
        <v>APERÇU DU QUESTIONNAIRE</v>
      </c>
      <c r="E8" s="352" t="str">
        <f>UPPER(IF(Intro!$G$23="English",Q8,R8))</f>
        <v/>
      </c>
      <c r="F8" s="352" t="str">
        <f>UPPER(IF(Intro!$G$23="English",R8,S8))</f>
        <v/>
      </c>
      <c r="G8" s="352" t="str">
        <f>UPPER(IF(Intro!$G$23="English",S8,T8))</f>
        <v/>
      </c>
      <c r="H8" s="352" t="str">
        <f>UPPER(IF(Intro!$G$23="English",T8,U8))</f>
        <v/>
      </c>
      <c r="I8" s="352" t="str">
        <f>UPPER(IF(Intro!$G$23="English",U8,V8))</f>
        <v/>
      </c>
      <c r="J8" s="352" t="str">
        <f>UPPER(IF(Intro!$G$23="English",V8,W8))</f>
        <v/>
      </c>
      <c r="K8" s="352" t="str">
        <f>UPPER(IF(Intro!$G$23="English",W8,X8))</f>
        <v/>
      </c>
      <c r="L8" s="353" t="str">
        <f>UPPER(IF(Intro!$G$23="English",X8,Y8))</f>
        <v/>
      </c>
      <c r="M8" s="6"/>
      <c r="N8" s="5"/>
      <c r="O8" s="80" t="s">
        <v>243</v>
      </c>
      <c r="P8" s="80" t="s">
        <v>244</v>
      </c>
    </row>
    <row r="9" spans="1:16" x14ac:dyDescent="0.3">
      <c r="B9" s="15"/>
      <c r="C9" s="26"/>
      <c r="D9" s="26"/>
      <c r="E9" s="27"/>
      <c r="F9" s="27"/>
      <c r="G9" s="27"/>
      <c r="H9" s="27"/>
      <c r="I9" s="27"/>
      <c r="J9" s="27"/>
      <c r="K9" s="27"/>
      <c r="L9" s="16"/>
      <c r="M9" s="9"/>
    </row>
    <row r="10" spans="1:16" s="28" customFormat="1" x14ac:dyDescent="0.3">
      <c r="A10" s="36"/>
      <c r="B10" s="348" t="str">
        <f>IF(Intro!$G$23="English",O10,P10)</f>
        <v xml:space="preserve">This questionnaire is divided into two parts:
</v>
      </c>
      <c r="C10" s="349"/>
      <c r="D10" s="349"/>
      <c r="E10" s="349"/>
      <c r="F10" s="349"/>
      <c r="G10" s="349"/>
      <c r="H10" s="349"/>
      <c r="I10" s="349"/>
      <c r="J10" s="349"/>
      <c r="K10" s="349"/>
      <c r="L10" s="350"/>
      <c r="O10" s="9" t="s">
        <v>89</v>
      </c>
      <c r="P10" s="9" t="s">
        <v>90</v>
      </c>
    </row>
    <row r="11" spans="1:16" s="28" customFormat="1" x14ac:dyDescent="0.3">
      <c r="A11" s="36"/>
      <c r="B11" s="48"/>
      <c r="C11" s="49"/>
      <c r="D11" s="49"/>
      <c r="E11" s="49"/>
      <c r="F11" s="49"/>
      <c r="G11" s="49"/>
      <c r="H11" s="49"/>
      <c r="I11" s="49"/>
      <c r="J11" s="49"/>
      <c r="K11" s="49"/>
      <c r="L11" s="50"/>
      <c r="O11" s="9"/>
      <c r="P11" s="9"/>
    </row>
    <row r="12" spans="1:16" s="28" customFormat="1" x14ac:dyDescent="0.3">
      <c r="A12" s="36"/>
      <c r="B12" s="348" t="str">
        <f>IF(Intro!$G$23="English",O12,P12)</f>
        <v xml:space="preserve">PART I (Blue Tabs) - Information requested in this part is public. Requests to treat any of this information as confidential must be fully justified in writing and accompanied by a redacted version for the public record.
</v>
      </c>
      <c r="C12" s="349"/>
      <c r="D12" s="349"/>
      <c r="E12" s="349"/>
      <c r="F12" s="349"/>
      <c r="G12" s="349"/>
      <c r="H12" s="349"/>
      <c r="I12" s="349"/>
      <c r="J12" s="349"/>
      <c r="K12" s="349"/>
      <c r="L12" s="350"/>
      <c r="O12" s="9" t="s">
        <v>91</v>
      </c>
      <c r="P12" s="9" t="s">
        <v>92</v>
      </c>
    </row>
    <row r="13" spans="1:16" s="28" customFormat="1" x14ac:dyDescent="0.3">
      <c r="A13" s="36"/>
      <c r="B13" s="348"/>
      <c r="C13" s="349"/>
      <c r="D13" s="349"/>
      <c r="E13" s="349"/>
      <c r="F13" s="349"/>
      <c r="G13" s="349"/>
      <c r="H13" s="349"/>
      <c r="I13" s="349"/>
      <c r="J13" s="349"/>
      <c r="K13" s="349"/>
      <c r="L13" s="350"/>
      <c r="O13" s="9"/>
      <c r="P13" s="9"/>
    </row>
    <row r="14" spans="1:16" s="28" customFormat="1" x14ac:dyDescent="0.3">
      <c r="A14" s="36"/>
      <c r="B14" s="48"/>
      <c r="C14" s="49"/>
      <c r="D14" s="49"/>
      <c r="E14" s="49"/>
      <c r="F14" s="49"/>
      <c r="G14" s="49"/>
      <c r="H14" s="49"/>
      <c r="I14" s="49"/>
      <c r="J14" s="49"/>
      <c r="K14" s="49"/>
      <c r="L14" s="50"/>
      <c r="O14" s="9"/>
      <c r="P14" s="9"/>
    </row>
    <row r="15" spans="1:16" s="28" customFormat="1" x14ac:dyDescent="0.3">
      <c r="A15" s="36"/>
      <c r="B15" s="348" t="str">
        <f>IF(Intro!$G$23="English",O15,P15)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349"/>
      <c r="D15" s="349"/>
      <c r="E15" s="349"/>
      <c r="F15" s="349"/>
      <c r="G15" s="349"/>
      <c r="H15" s="349"/>
      <c r="I15" s="349"/>
      <c r="J15" s="349"/>
      <c r="K15" s="349"/>
      <c r="L15" s="350"/>
      <c r="O15" s="9" t="s">
        <v>93</v>
      </c>
      <c r="P15" s="9" t="s">
        <v>94</v>
      </c>
    </row>
    <row r="16" spans="1:16" s="28" customFormat="1" x14ac:dyDescent="0.3">
      <c r="A16" s="36"/>
      <c r="B16" s="348"/>
      <c r="C16" s="349"/>
      <c r="D16" s="349"/>
      <c r="E16" s="349"/>
      <c r="F16" s="349"/>
      <c r="G16" s="349"/>
      <c r="H16" s="349"/>
      <c r="I16" s="349"/>
      <c r="J16" s="349"/>
      <c r="K16" s="349"/>
      <c r="L16" s="350"/>
      <c r="O16" s="9"/>
      <c r="P16" s="9"/>
    </row>
    <row r="17" spans="1:16" s="28" customFormat="1" x14ac:dyDescent="0.3">
      <c r="A17" s="36"/>
      <c r="B17" s="37"/>
      <c r="C17" s="38"/>
      <c r="D17" s="38"/>
      <c r="E17" s="38"/>
      <c r="F17" s="38"/>
      <c r="G17" s="38"/>
      <c r="H17" s="38"/>
      <c r="I17" s="38"/>
      <c r="J17" s="38"/>
      <c r="K17" s="38"/>
      <c r="L17" s="39"/>
      <c r="O17" s="9"/>
      <c r="P17" s="9"/>
    </row>
    <row r="18" spans="1:16" s="6" customFormat="1" x14ac:dyDescent="0.3">
      <c r="A18" s="4"/>
      <c r="B18" s="13"/>
      <c r="C18" s="13"/>
      <c r="D18" s="13"/>
      <c r="E18" s="3"/>
      <c r="F18" s="3"/>
      <c r="G18" s="3"/>
      <c r="H18" s="3"/>
      <c r="I18" s="3"/>
      <c r="J18" s="3"/>
      <c r="K18" s="3"/>
      <c r="L18" s="3"/>
      <c r="O18" s="14"/>
      <c r="P18" s="22"/>
    </row>
    <row r="19" spans="1:16" s="2" customFormat="1" hidden="1" x14ac:dyDescent="0.3">
      <c r="A19" s="4"/>
      <c r="B19" s="351" t="str">
        <f>UPPER(IF(Intro!$G$23="English",O19,P19))</f>
        <v>ADDITIONAL PRODUCT INFORMATION</v>
      </c>
      <c r="C19" s="352"/>
      <c r="D19" s="352" t="str">
        <f>UPPER(IF(Intro!$G$23="English",P19,Q19))</f>
        <v>RENSEIGNEMENTS ADDITIONNELS SUR LE PRODUIT</v>
      </c>
      <c r="E19" s="352" t="str">
        <f>UPPER(IF(Intro!$G$23="English",Q19,R19))</f>
        <v/>
      </c>
      <c r="F19" s="352" t="str">
        <f>UPPER(IF(Intro!$G$23="English",R19,S19))</f>
        <v/>
      </c>
      <c r="G19" s="352" t="str">
        <f>UPPER(IF(Intro!$G$23="English",S19,T19))</f>
        <v/>
      </c>
      <c r="H19" s="352" t="str">
        <f>UPPER(IF(Intro!$G$23="English",T19,U19))</f>
        <v/>
      </c>
      <c r="I19" s="352" t="str">
        <f>UPPER(IF(Intro!$G$23="English",U19,V19))</f>
        <v/>
      </c>
      <c r="J19" s="352" t="str">
        <f>UPPER(IF(Intro!$G$23="English",V19,W19))</f>
        <v/>
      </c>
      <c r="K19" s="352" t="str">
        <f>UPPER(IF(Intro!$G$23="English",W19,X19))</f>
        <v/>
      </c>
      <c r="L19" s="353" t="str">
        <f>UPPER(IF(Intro!$G$23="English",X19,Y19))</f>
        <v/>
      </c>
      <c r="M19" s="6"/>
      <c r="N19" s="5"/>
      <c r="O19" s="81" t="s">
        <v>245</v>
      </c>
      <c r="P19" s="81" t="s">
        <v>246</v>
      </c>
    </row>
    <row r="20" spans="1:16" hidden="1" x14ac:dyDescent="0.3">
      <c r="B20" s="15"/>
      <c r="C20" s="26"/>
      <c r="D20" s="26"/>
      <c r="E20" s="27"/>
      <c r="F20" s="27"/>
      <c r="G20" s="27"/>
      <c r="H20" s="27"/>
      <c r="I20" s="27"/>
      <c r="J20" s="27"/>
      <c r="K20" s="27"/>
      <c r="L20" s="16"/>
      <c r="M20" s="9"/>
    </row>
    <row r="21" spans="1:16" s="28" customFormat="1" hidden="1" x14ac:dyDescent="0.3">
      <c r="A21" s="36"/>
      <c r="B21" s="487" t="str">
        <f>IF(Intro!$G$23="English",HYPERLINK(Variables!B17),HYPERLINK(Variables!C17))</f>
        <v>https://www.cbsa-asfc.gc.ca/sima-lmsi/mif-mev/mif-mev-stats-eng.html#wg</v>
      </c>
      <c r="C21" s="488"/>
      <c r="D21" s="488"/>
      <c r="E21" s="488"/>
      <c r="F21" s="488"/>
      <c r="G21" s="488"/>
      <c r="H21" s="488"/>
      <c r="I21" s="488"/>
      <c r="J21" s="488"/>
      <c r="K21" s="488"/>
      <c r="L21" s="489"/>
      <c r="O21" s="9"/>
      <c r="P21" s="30"/>
    </row>
    <row r="22" spans="1:16" s="28" customFormat="1" hidden="1" x14ac:dyDescent="0.3">
      <c r="A22" s="36"/>
      <c r="B22" s="37"/>
      <c r="C22" s="38"/>
      <c r="D22" s="38"/>
      <c r="E22" s="38"/>
      <c r="F22" s="38"/>
      <c r="G22" s="38"/>
      <c r="H22" s="38"/>
      <c r="I22" s="38"/>
      <c r="J22" s="38"/>
      <c r="K22" s="38"/>
      <c r="L22" s="39"/>
      <c r="O22" s="9"/>
      <c r="P22" s="9"/>
    </row>
    <row r="23" spans="1:16" s="6" customFormat="1" hidden="1" x14ac:dyDescent="0.3">
      <c r="A23" s="4"/>
      <c r="B23" s="13"/>
      <c r="C23" s="13"/>
      <c r="D23" s="13"/>
      <c r="E23" s="3"/>
      <c r="F23" s="3"/>
      <c r="G23" s="3"/>
      <c r="H23" s="3"/>
      <c r="I23" s="3"/>
      <c r="J23" s="3"/>
      <c r="K23" s="3"/>
      <c r="L23" s="3"/>
      <c r="O23" s="14"/>
      <c r="P23" s="22"/>
    </row>
    <row r="24" spans="1:16" s="2" customFormat="1" hidden="1" x14ac:dyDescent="0.3">
      <c r="A24" s="4"/>
      <c r="B24" s="351" t="str">
        <f>UPPER(IF(Intro!$G$23="English",O24,P24))</f>
        <v>CUSTOMS TARIFF</v>
      </c>
      <c r="C24" s="352"/>
      <c r="D24" s="352" t="str">
        <f>UPPER(IF(Intro!$G$23="English",P24,Q24))</f>
        <v>TARIF DES DOUANES</v>
      </c>
      <c r="E24" s="352" t="str">
        <f>UPPER(IF(Intro!$G$23="English",Q24,R24))</f>
        <v/>
      </c>
      <c r="F24" s="352" t="str">
        <f>UPPER(IF(Intro!$G$23="English",R24,S24))</f>
        <v/>
      </c>
      <c r="G24" s="352" t="str">
        <f>UPPER(IF(Intro!$G$23="English",S24,T24))</f>
        <v/>
      </c>
      <c r="H24" s="352" t="str">
        <f>UPPER(IF(Intro!$G$23="English",T24,U24))</f>
        <v/>
      </c>
      <c r="I24" s="352" t="str">
        <f>UPPER(IF(Intro!$G$23="English",U24,V24))</f>
        <v/>
      </c>
      <c r="J24" s="352" t="str">
        <f>UPPER(IF(Intro!$G$23="English",V24,W24))</f>
        <v/>
      </c>
      <c r="K24" s="352" t="str">
        <f>UPPER(IF(Intro!$G$23="English",W24,X24))</f>
        <v/>
      </c>
      <c r="L24" s="353" t="str">
        <f>UPPER(IF(Intro!$G$23="English",X24,Y24))</f>
        <v/>
      </c>
      <c r="M24" s="6"/>
      <c r="N24" s="5"/>
      <c r="O24" s="18" t="s">
        <v>47</v>
      </c>
      <c r="P24" s="8" t="s">
        <v>48</v>
      </c>
    </row>
    <row r="25" spans="1:16" hidden="1" x14ac:dyDescent="0.3">
      <c r="B25" s="15"/>
      <c r="C25" s="26"/>
      <c r="D25" s="26"/>
      <c r="E25" s="27"/>
      <c r="F25" s="27"/>
      <c r="G25" s="27"/>
      <c r="H25" s="27"/>
      <c r="I25" s="27"/>
      <c r="J25" s="27"/>
      <c r="K25" s="27"/>
      <c r="L25" s="16"/>
      <c r="M25" s="9"/>
    </row>
    <row r="26" spans="1:16" s="28" customFormat="1" hidden="1" x14ac:dyDescent="0.3">
      <c r="A26" s="36"/>
      <c r="B26" s="345" t="str">
        <f>IF(Intro!$G$23="English",O26,P26)</f>
        <v>The goods are commonly classified in the Customs Tariff under the following Harmonized Commodity Description and Coding System (HS) numbers:</v>
      </c>
      <c r="C26" s="346"/>
      <c r="D26" s="346"/>
      <c r="E26" s="346"/>
      <c r="F26" s="346"/>
      <c r="G26" s="346"/>
      <c r="H26" s="346"/>
      <c r="I26" s="346"/>
      <c r="J26" s="346"/>
      <c r="K26" s="346"/>
      <c r="L26" s="347"/>
      <c r="O26" s="9" t="s">
        <v>415</v>
      </c>
      <c r="P26" s="9" t="s">
        <v>272</v>
      </c>
    </row>
    <row r="27" spans="1:16" hidden="1" x14ac:dyDescent="0.3">
      <c r="B27" s="84"/>
      <c r="C27" s="49"/>
      <c r="D27" s="52"/>
      <c r="E27" s="52"/>
      <c r="F27" s="52"/>
      <c r="G27" s="52"/>
      <c r="H27" s="52"/>
      <c r="I27" s="52"/>
      <c r="J27" s="52"/>
      <c r="K27" s="52"/>
      <c r="L27" s="53"/>
      <c r="M27" s="9"/>
    </row>
    <row r="28" spans="1:16" s="28" customFormat="1" hidden="1" x14ac:dyDescent="0.3">
      <c r="A28" s="36"/>
      <c r="B28" s="345"/>
      <c r="C28" s="346"/>
      <c r="D28" s="479" t="str">
        <f>Variables!B20</f>
        <v>1109.00.10.00       1109.00.20.00</v>
      </c>
      <c r="E28" s="480"/>
      <c r="F28" s="480"/>
      <c r="G28" s="480"/>
      <c r="H28" s="480"/>
      <c r="I28" s="480"/>
      <c r="J28" s="481"/>
      <c r="K28" s="52"/>
      <c r="L28" s="53"/>
      <c r="O28" s="9" t="str">
        <f>"Prior to "&amp;Variables!B19&amp;":"</f>
        <v>Prior to :</v>
      </c>
      <c r="P28" s="9" t="str">
        <f>"Avant le "&amp;Variables!C19&amp;" :"</f>
        <v>Avant le  :</v>
      </c>
    </row>
    <row r="29" spans="1:16" s="28" customFormat="1" hidden="1" x14ac:dyDescent="0.3">
      <c r="A29" s="36"/>
      <c r="B29" s="345"/>
      <c r="C29" s="346"/>
      <c r="D29" s="482"/>
      <c r="E29" s="433"/>
      <c r="F29" s="433"/>
      <c r="G29" s="433"/>
      <c r="H29" s="433"/>
      <c r="I29" s="433"/>
      <c r="J29" s="483"/>
      <c r="K29" s="52"/>
      <c r="L29" s="53"/>
      <c r="O29" s="9"/>
      <c r="P29" s="9"/>
    </row>
    <row r="30" spans="1:16" s="28" customFormat="1" hidden="1" x14ac:dyDescent="0.3">
      <c r="A30" s="36"/>
      <c r="B30" s="345"/>
      <c r="C30" s="346"/>
      <c r="D30" s="484"/>
      <c r="E30" s="485"/>
      <c r="F30" s="485"/>
      <c r="G30" s="485"/>
      <c r="H30" s="485"/>
      <c r="I30" s="485"/>
      <c r="J30" s="486"/>
      <c r="K30" s="52"/>
      <c r="L30" s="53"/>
      <c r="O30" s="9"/>
      <c r="P30" s="9"/>
    </row>
    <row r="31" spans="1:16" hidden="1" x14ac:dyDescent="0.3">
      <c r="B31" s="85"/>
      <c r="C31" s="86"/>
      <c r="D31" s="52"/>
      <c r="E31" s="52"/>
      <c r="F31" s="52"/>
      <c r="G31" s="52"/>
      <c r="H31" s="52"/>
      <c r="I31" s="52"/>
      <c r="J31" s="52"/>
      <c r="K31" s="52"/>
      <c r="L31" s="53"/>
      <c r="M31" s="9"/>
    </row>
    <row r="32" spans="1:16" s="28" customFormat="1" hidden="1" x14ac:dyDescent="0.3">
      <c r="A32" s="36"/>
      <c r="B32" s="345" t="str">
        <f>IF(Intro!$G$23="English",O32,P32)</f>
        <v>Beginning :</v>
      </c>
      <c r="C32" s="346"/>
      <c r="D32" s="479">
        <f>Variables!B21</f>
        <v>0</v>
      </c>
      <c r="E32" s="480"/>
      <c r="F32" s="480"/>
      <c r="G32" s="480"/>
      <c r="H32" s="480"/>
      <c r="I32" s="480"/>
      <c r="J32" s="481"/>
      <c r="K32" s="52"/>
      <c r="L32" s="53"/>
      <c r="O32" s="9" t="str">
        <f>"Beginning "&amp;Variables!B19&amp;":"</f>
        <v>Beginning :</v>
      </c>
      <c r="P32" s="9" t="str">
        <f>"À partir du "&amp;Variables!C19&amp;" :"</f>
        <v>À partir du  :</v>
      </c>
    </row>
    <row r="33" spans="1:18" s="28" customFormat="1" hidden="1" x14ac:dyDescent="0.3">
      <c r="A33" s="36"/>
      <c r="B33" s="345"/>
      <c r="C33" s="346"/>
      <c r="D33" s="482"/>
      <c r="E33" s="433"/>
      <c r="F33" s="433"/>
      <c r="G33" s="433"/>
      <c r="H33" s="433"/>
      <c r="I33" s="433"/>
      <c r="J33" s="483"/>
      <c r="K33" s="52"/>
      <c r="L33" s="53"/>
      <c r="O33" s="9"/>
      <c r="P33" s="9"/>
    </row>
    <row r="34" spans="1:18" s="28" customFormat="1" hidden="1" x14ac:dyDescent="0.3">
      <c r="A34" s="36"/>
      <c r="B34" s="345"/>
      <c r="C34" s="346"/>
      <c r="D34" s="484"/>
      <c r="E34" s="485"/>
      <c r="F34" s="485"/>
      <c r="G34" s="485"/>
      <c r="H34" s="485"/>
      <c r="I34" s="485"/>
      <c r="J34" s="486"/>
      <c r="K34" s="52"/>
      <c r="L34" s="53"/>
      <c r="O34" s="9"/>
      <c r="P34" s="9"/>
    </row>
    <row r="35" spans="1:18" s="28" customFormat="1" hidden="1" x14ac:dyDescent="0.3">
      <c r="A35" s="36"/>
      <c r="B35" s="158"/>
      <c r="C35" s="86"/>
      <c r="D35" s="174"/>
      <c r="E35" s="174"/>
      <c r="F35" s="174"/>
      <c r="G35" s="174"/>
      <c r="H35" s="174"/>
      <c r="I35" s="174"/>
      <c r="J35" s="174"/>
      <c r="K35" s="52"/>
      <c r="L35" s="53"/>
      <c r="O35" s="9"/>
      <c r="P35" s="9"/>
    </row>
    <row r="36" spans="1:18" s="28" customFormat="1" hidden="1" x14ac:dyDescent="0.3">
      <c r="A36" s="36"/>
      <c r="B36" s="345" t="str">
        <f>IF(Intro!$G$23="English",O36,P36)</f>
        <v>These tariff classification numbers may include other products than the goods, and the goods may also fall under additional tariff classification numbers.</v>
      </c>
      <c r="C36" s="346"/>
      <c r="D36" s="346"/>
      <c r="E36" s="346"/>
      <c r="F36" s="346"/>
      <c r="G36" s="346"/>
      <c r="H36" s="346"/>
      <c r="I36" s="346"/>
      <c r="J36" s="346"/>
      <c r="K36" s="346"/>
      <c r="L36" s="347"/>
      <c r="O36" s="9" t="s">
        <v>402</v>
      </c>
      <c r="P36" s="9" t="s">
        <v>403</v>
      </c>
    </row>
    <row r="37" spans="1:18" s="28" customFormat="1" hidden="1" x14ac:dyDescent="0.3">
      <c r="A37" s="36"/>
      <c r="B37" s="37"/>
      <c r="C37" s="38"/>
      <c r="D37" s="38"/>
      <c r="E37" s="38"/>
      <c r="F37" s="38"/>
      <c r="G37" s="38"/>
      <c r="H37" s="38"/>
      <c r="I37" s="38"/>
      <c r="J37" s="38"/>
      <c r="K37" s="38"/>
      <c r="L37" s="39"/>
      <c r="O37" s="9"/>
      <c r="P37" s="9"/>
    </row>
    <row r="38" spans="1:18" s="6" customFormat="1" x14ac:dyDescent="0.3">
      <c r="A38" s="4"/>
      <c r="B38" s="13"/>
      <c r="C38" s="13"/>
      <c r="D38" s="13"/>
      <c r="E38" s="3"/>
      <c r="F38" s="3"/>
      <c r="G38" s="3"/>
      <c r="H38" s="3"/>
      <c r="I38" s="3"/>
      <c r="J38" s="3"/>
      <c r="K38" s="3"/>
      <c r="L38" s="3"/>
      <c r="O38" s="14"/>
      <c r="P38" s="22"/>
    </row>
    <row r="39" spans="1:18" s="2" customFormat="1" x14ac:dyDescent="0.3">
      <c r="A39" s="4"/>
      <c r="B39" s="461" t="str">
        <f>UPPER(IF(Intro!$G$23="English",O39,P39))</f>
        <v>GLOSSARY</v>
      </c>
      <c r="C39" s="461"/>
      <c r="D39" s="461" t="s">
        <v>156</v>
      </c>
      <c r="E39" s="461" t="s">
        <v>157</v>
      </c>
      <c r="F39" s="461" t="s">
        <v>157</v>
      </c>
      <c r="G39" s="461" t="s">
        <v>157</v>
      </c>
      <c r="H39" s="461" t="s">
        <v>157</v>
      </c>
      <c r="I39" s="461" t="s">
        <v>157</v>
      </c>
      <c r="J39" s="461" t="s">
        <v>157</v>
      </c>
      <c r="K39" s="461" t="s">
        <v>157</v>
      </c>
      <c r="L39" s="461" t="s">
        <v>157</v>
      </c>
      <c r="M39" s="6"/>
      <c r="N39" s="5"/>
      <c r="O39" s="18" t="s">
        <v>247</v>
      </c>
      <c r="P39" s="18" t="s">
        <v>156</v>
      </c>
    </row>
    <row r="40" spans="1:18" s="2" customFormat="1" x14ac:dyDescent="0.3">
      <c r="A40" s="4"/>
      <c r="B40" s="475" t="str">
        <f>IF(Intro!$G$23="English",O40,P40)</f>
        <v>Delivery costs</v>
      </c>
      <c r="C40" s="476"/>
      <c r="D40" s="477" t="str">
        <f>IF(Intro!$G$23="English",O41,P41)</f>
        <v>The costs of freight, handling, and insurance to your Canadian warehouse and, where applicable, all import costs such as customs and other duties (including anti-dumping and countervailing duties), brokerage fees and surcharges.</v>
      </c>
      <c r="E40" s="477"/>
      <c r="F40" s="477"/>
      <c r="G40" s="477"/>
      <c r="H40" s="477"/>
      <c r="I40" s="477"/>
      <c r="J40" s="477"/>
      <c r="K40" s="477"/>
      <c r="L40" s="478"/>
      <c r="M40" s="6"/>
      <c r="N40" s="5"/>
      <c r="O40" s="9" t="s">
        <v>379</v>
      </c>
      <c r="P40" s="9" t="s">
        <v>380</v>
      </c>
    </row>
    <row r="41" spans="1:18" s="2" customFormat="1" x14ac:dyDescent="0.3">
      <c r="A41" s="4"/>
      <c r="B41" s="293"/>
      <c r="C41" s="294"/>
      <c r="D41" s="462"/>
      <c r="E41" s="462"/>
      <c r="F41" s="462"/>
      <c r="G41" s="462"/>
      <c r="H41" s="462"/>
      <c r="I41" s="462"/>
      <c r="J41" s="462"/>
      <c r="K41" s="462"/>
      <c r="L41" s="463"/>
      <c r="M41" s="6"/>
      <c r="N41" s="5"/>
      <c r="O41" s="9" t="s">
        <v>381</v>
      </c>
      <c r="P41" s="8" t="s">
        <v>382</v>
      </c>
    </row>
    <row r="42" spans="1:18" s="2" customFormat="1" x14ac:dyDescent="0.3">
      <c r="A42" s="4"/>
      <c r="B42" s="293"/>
      <c r="C42" s="294"/>
      <c r="D42" s="462"/>
      <c r="E42" s="462"/>
      <c r="F42" s="462"/>
      <c r="G42" s="462"/>
      <c r="H42" s="462"/>
      <c r="I42" s="462"/>
      <c r="J42" s="462"/>
      <c r="K42" s="462"/>
      <c r="L42" s="463"/>
      <c r="M42" s="6"/>
      <c r="N42" s="5"/>
      <c r="O42" s="81"/>
      <c r="P42" s="81"/>
    </row>
    <row r="43" spans="1:18" s="28" customFormat="1" x14ac:dyDescent="0.3">
      <c r="A43" s="36"/>
      <c r="B43" s="291" t="str">
        <f>IF(Intro!$G$23="English",O43,P43)</f>
        <v>Net delivered purchase value (laid-in cost)</v>
      </c>
      <c r="C43" s="292"/>
      <c r="D43" s="468" t="str">
        <f>IF(Intro!$G$23="English",O44,P44)</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43" s="468"/>
      <c r="F43" s="468"/>
      <c r="G43" s="468"/>
      <c r="H43" s="468"/>
      <c r="I43" s="468"/>
      <c r="J43" s="468"/>
      <c r="K43" s="468"/>
      <c r="L43" s="469"/>
      <c r="O43" s="9" t="s">
        <v>148</v>
      </c>
      <c r="P43" s="9" t="s">
        <v>333</v>
      </c>
    </row>
    <row r="44" spans="1:18" s="28" customFormat="1" x14ac:dyDescent="0.3">
      <c r="A44" s="36"/>
      <c r="B44" s="293"/>
      <c r="C44" s="294"/>
      <c r="D44" s="462"/>
      <c r="E44" s="462"/>
      <c r="F44" s="462"/>
      <c r="G44" s="462"/>
      <c r="H44" s="462"/>
      <c r="I44" s="462"/>
      <c r="J44" s="462"/>
      <c r="K44" s="462"/>
      <c r="L44" s="463"/>
      <c r="O44" s="14" t="s">
        <v>213</v>
      </c>
      <c r="P44" s="14" t="s">
        <v>214</v>
      </c>
      <c r="Q44" s="14"/>
      <c r="R44" s="14"/>
    </row>
    <row r="45" spans="1:18" s="28" customFormat="1" x14ac:dyDescent="0.3">
      <c r="A45" s="36"/>
      <c r="B45" s="293"/>
      <c r="C45" s="294"/>
      <c r="D45" s="462"/>
      <c r="E45" s="462"/>
      <c r="F45" s="462"/>
      <c r="G45" s="462"/>
      <c r="H45" s="462"/>
      <c r="I45" s="462"/>
      <c r="J45" s="462"/>
      <c r="K45" s="462"/>
      <c r="L45" s="463"/>
      <c r="O45" s="14"/>
      <c r="P45" s="14"/>
      <c r="Q45" s="14"/>
      <c r="R45" s="14"/>
    </row>
    <row r="46" spans="1:18" s="28" customFormat="1" x14ac:dyDescent="0.3">
      <c r="A46" s="36"/>
      <c r="B46" s="293"/>
      <c r="C46" s="294"/>
      <c r="D46" s="462"/>
      <c r="E46" s="462"/>
      <c r="F46" s="462"/>
      <c r="G46" s="462"/>
      <c r="H46" s="462"/>
      <c r="I46" s="462"/>
      <c r="J46" s="462"/>
      <c r="K46" s="462"/>
      <c r="L46" s="463"/>
      <c r="O46" s="9"/>
      <c r="P46" s="9"/>
      <c r="Q46" s="14"/>
      <c r="R46" s="14"/>
    </row>
    <row r="47" spans="1:18" s="28" customFormat="1" x14ac:dyDescent="0.3">
      <c r="A47" s="36"/>
      <c r="B47" s="293" t="str">
        <f>IF(Intro!$G$23="English",O47,P47)</f>
        <v>Net delivered selling value</v>
      </c>
      <c r="C47" s="294"/>
      <c r="D47" s="462" t="str">
        <f>IF(Intro!$G$23="English",O48,P48)</f>
        <v>The value of your sales net of all discounts (cash, quantity or deferred), allowances, taxes, rebates and incentives, whether or not shown on the invoice. It includes all delivery costs.</v>
      </c>
      <c r="E47" s="462"/>
      <c r="F47" s="462"/>
      <c r="G47" s="462"/>
      <c r="H47" s="462"/>
      <c r="I47" s="462"/>
      <c r="J47" s="462"/>
      <c r="K47" s="462"/>
      <c r="L47" s="463"/>
      <c r="O47" s="9" t="s">
        <v>146</v>
      </c>
      <c r="P47" s="9" t="s">
        <v>147</v>
      </c>
    </row>
    <row r="48" spans="1:18" x14ac:dyDescent="0.3">
      <c r="B48" s="293"/>
      <c r="C48" s="294"/>
      <c r="D48" s="462"/>
      <c r="E48" s="462"/>
      <c r="F48" s="462"/>
      <c r="G48" s="462"/>
      <c r="H48" s="462"/>
      <c r="I48" s="462"/>
      <c r="J48" s="462"/>
      <c r="K48" s="462"/>
      <c r="L48" s="463"/>
      <c r="O48" s="9" t="s">
        <v>383</v>
      </c>
      <c r="P48" s="8" t="s">
        <v>248</v>
      </c>
    </row>
    <row r="49" spans="1:18" x14ac:dyDescent="0.3">
      <c r="B49" s="466"/>
      <c r="C49" s="467"/>
      <c r="D49" s="464"/>
      <c r="E49" s="464"/>
      <c r="F49" s="464"/>
      <c r="G49" s="464"/>
      <c r="H49" s="464"/>
      <c r="I49" s="464"/>
      <c r="J49" s="464"/>
      <c r="K49" s="464"/>
      <c r="L49" s="465"/>
    </row>
    <row r="50" spans="1:18" s="28" customFormat="1" x14ac:dyDescent="0.3">
      <c r="A50" s="36"/>
      <c r="B50" s="293" t="str">
        <f>IF(Intro!$G$23="English",O50,P50)</f>
        <v>Related firms</v>
      </c>
      <c r="C50" s="294"/>
      <c r="D50" s="300" t="str">
        <f>IF(Intro!$G$23="English",O51,P51)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0" s="300"/>
      <c r="F50" s="300"/>
      <c r="G50" s="300"/>
      <c r="H50" s="300"/>
      <c r="I50" s="300"/>
      <c r="J50" s="300"/>
      <c r="K50" s="300"/>
      <c r="L50" s="470"/>
      <c r="O50" s="9" t="s">
        <v>219</v>
      </c>
      <c r="P50" s="9" t="s">
        <v>220</v>
      </c>
    </row>
    <row r="51" spans="1:18" s="28" customFormat="1" x14ac:dyDescent="0.3">
      <c r="A51" s="36"/>
      <c r="B51" s="293"/>
      <c r="C51" s="294"/>
      <c r="D51" s="300"/>
      <c r="E51" s="300"/>
      <c r="F51" s="300"/>
      <c r="G51" s="300"/>
      <c r="H51" s="300"/>
      <c r="I51" s="300"/>
      <c r="J51" s="300"/>
      <c r="K51" s="300"/>
      <c r="L51" s="470"/>
      <c r="O51" s="9" t="s">
        <v>217</v>
      </c>
      <c r="P51" s="9" t="s">
        <v>218</v>
      </c>
      <c r="Q51" s="9"/>
      <c r="R51" s="9"/>
    </row>
    <row r="52" spans="1:18" s="28" customFormat="1" x14ac:dyDescent="0.3">
      <c r="A52" s="36"/>
      <c r="B52" s="293"/>
      <c r="C52" s="294"/>
      <c r="D52" s="300"/>
      <c r="E52" s="300"/>
      <c r="F52" s="300"/>
      <c r="G52" s="300"/>
      <c r="H52" s="300"/>
      <c r="I52" s="300"/>
      <c r="J52" s="300"/>
      <c r="K52" s="300"/>
      <c r="L52" s="470"/>
      <c r="O52" s="9"/>
      <c r="P52" s="9"/>
      <c r="Q52" s="9"/>
      <c r="R52" s="9"/>
    </row>
    <row r="53" spans="1:18" s="28" customFormat="1" x14ac:dyDescent="0.3">
      <c r="A53" s="36"/>
      <c r="B53" s="473"/>
      <c r="C53" s="474"/>
      <c r="D53" s="471"/>
      <c r="E53" s="471"/>
      <c r="F53" s="471"/>
      <c r="G53" s="471"/>
      <c r="H53" s="471"/>
      <c r="I53" s="471"/>
      <c r="J53" s="471"/>
      <c r="K53" s="471"/>
      <c r="L53" s="472"/>
      <c r="O53" s="9"/>
      <c r="P53" s="9"/>
      <c r="Q53" s="9"/>
      <c r="R53" s="9"/>
    </row>
  </sheetData>
  <sheetProtection algorithmName="SHA-512" hashValue="TLvKrpH8lb1AIONL+ZJQwyeKRgaaN0e2HgWs6HryMYnOasATXK7JcBHLND1CT9AVwSgEsBZcpkB2hJAhIWyu3A==" saltValue="zoKjgeqsMwKNgWLQ9fpujw==" spinCount="100000" sheet="1" objects="1" scenarios="1" selectLockedCells="1"/>
  <mergeCells count="25">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 ref="D50:L53"/>
    <mergeCell ref="B50:C53"/>
    <mergeCell ref="B43:C46"/>
    <mergeCell ref="B40:C42"/>
    <mergeCell ref="D40:L42"/>
    <mergeCell ref="B36:L36"/>
    <mergeCell ref="B39:L39"/>
    <mergeCell ref="D47:L49"/>
    <mergeCell ref="B47:C49"/>
    <mergeCell ref="D43:L4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477"/>
  <sheetViews>
    <sheetView showGridLines="0" topLeftCell="B5" zoomScaleNormal="100" zoomScaleSheetLayoutView="55" workbookViewId="0">
      <selection activeCell="B17" sqref="B17:J18"/>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9" width="8.44140625" style="9" customWidth="1"/>
    <col min="20" max="16384" width="9.109375" style="9"/>
  </cols>
  <sheetData>
    <row r="1" spans="1:21" x14ac:dyDescent="0.3">
      <c r="O1" s="9" t="s">
        <v>378</v>
      </c>
      <c r="P1" s="9" t="s">
        <v>378</v>
      </c>
    </row>
    <row r="2" spans="1:21" x14ac:dyDescent="0.3">
      <c r="B2" s="11" t="s">
        <v>46</v>
      </c>
      <c r="C2" s="11"/>
      <c r="O2" s="10" t="s">
        <v>73</v>
      </c>
      <c r="P2" s="10" t="s">
        <v>85</v>
      </c>
    </row>
    <row r="3" spans="1:21" x14ac:dyDescent="0.3">
      <c r="B3" s="12"/>
      <c r="C3" s="12"/>
      <c r="O3" s="2"/>
      <c r="P3" s="2"/>
    </row>
    <row r="4" spans="1:21" s="2" customFormat="1" x14ac:dyDescent="0.3">
      <c r="A4" s="4"/>
      <c r="B4" s="320" t="str">
        <f>Info!B4</f>
        <v>IMPORTER QUESTIONNAIRE</v>
      </c>
      <c r="C4" s="321"/>
      <c r="D4" s="321"/>
      <c r="E4" s="321"/>
      <c r="F4" s="321"/>
      <c r="G4" s="321"/>
      <c r="H4" s="321"/>
      <c r="I4" s="321"/>
      <c r="J4" s="321"/>
      <c r="K4" s="321"/>
      <c r="L4" s="322"/>
      <c r="M4" s="5"/>
      <c r="N4" s="5"/>
      <c r="O4" s="18"/>
      <c r="P4" s="18"/>
    </row>
    <row r="5" spans="1:21" s="2" customFormat="1" x14ac:dyDescent="0.3">
      <c r="A5" s="4"/>
      <c r="B5" s="323" t="str">
        <f>Info!B5</f>
        <v xml:space="preserve">RR-2025-009 </v>
      </c>
      <c r="C5" s="324"/>
      <c r="D5" s="324"/>
      <c r="E5" s="324"/>
      <c r="F5" s="324"/>
      <c r="G5" s="324"/>
      <c r="H5" s="324"/>
      <c r="I5" s="324"/>
      <c r="J5" s="324"/>
      <c r="K5" s="324"/>
      <c r="L5" s="325"/>
      <c r="M5" s="5"/>
      <c r="N5" s="5"/>
      <c r="O5" s="18"/>
      <c r="P5" s="18"/>
    </row>
    <row r="6" spans="1:21" s="6" customFormat="1" x14ac:dyDescent="0.3">
      <c r="A6" s="4"/>
      <c r="B6" s="323" t="str">
        <f>Info!B6</f>
        <v>WHEAT GLUTEN</v>
      </c>
      <c r="C6" s="324"/>
      <c r="D6" s="324"/>
      <c r="E6" s="324"/>
      <c r="F6" s="324"/>
      <c r="G6" s="324"/>
      <c r="H6" s="324"/>
      <c r="I6" s="324"/>
      <c r="J6" s="324"/>
      <c r="K6" s="324"/>
      <c r="L6" s="325"/>
      <c r="M6" s="18"/>
      <c r="N6" s="18"/>
      <c r="O6" s="14"/>
      <c r="P6" s="14"/>
    </row>
    <row r="7" spans="1:21" s="6" customFormat="1" x14ac:dyDescent="0.3">
      <c r="A7" s="4"/>
      <c r="B7" s="108"/>
      <c r="C7" s="109"/>
      <c r="D7" s="109"/>
      <c r="E7" s="109"/>
      <c r="F7" s="109"/>
      <c r="G7" s="109"/>
      <c r="H7" s="109"/>
      <c r="I7" s="109"/>
      <c r="J7" s="109"/>
      <c r="K7" s="109"/>
      <c r="L7" s="110"/>
      <c r="M7" s="18"/>
      <c r="N7" s="18"/>
      <c r="O7" s="19"/>
    </row>
    <row r="8" spans="1:21" s="6" customFormat="1" x14ac:dyDescent="0.3">
      <c r="A8" s="4"/>
      <c r="B8" s="311" t="str">
        <f>IF(Intro!$G$23="English",O8,P8)</f>
        <v>The following questions refer to the goods as defined in the product description on the Intro tab.</v>
      </c>
      <c r="C8" s="312"/>
      <c r="D8" s="312"/>
      <c r="E8" s="312"/>
      <c r="F8" s="312"/>
      <c r="G8" s="312"/>
      <c r="H8" s="312"/>
      <c r="I8" s="312"/>
      <c r="J8" s="312"/>
      <c r="K8" s="312"/>
      <c r="L8" s="313"/>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
      <c r="A9" s="4"/>
      <c r="B9" s="311" t="str">
        <f>IF(Intro!$G$23="English",O9,P9)</f>
        <v xml:space="preserve">Product information and a glossary of terms can be found in the Info tab.
</v>
      </c>
      <c r="C9" s="312"/>
      <c r="D9" s="312"/>
      <c r="E9" s="312"/>
      <c r="F9" s="312"/>
      <c r="G9" s="312"/>
      <c r="H9" s="312"/>
      <c r="I9" s="312"/>
      <c r="J9" s="312"/>
      <c r="K9" s="312"/>
      <c r="L9" s="313"/>
      <c r="M9" s="18"/>
      <c r="N9" s="18"/>
      <c r="O9" s="14" t="s">
        <v>95</v>
      </c>
      <c r="P9" s="6" t="s">
        <v>96</v>
      </c>
    </row>
    <row r="10" spans="1:21" s="6" customFormat="1" x14ac:dyDescent="0.3">
      <c r="A10" s="4"/>
      <c r="B10" s="317" t="str">
        <f>IF(Intro!$G$23="English",O10,P10)</f>
        <v xml:space="preserve">Use the AddPub tab if more space is needed.
</v>
      </c>
      <c r="C10" s="318"/>
      <c r="D10" s="318"/>
      <c r="E10" s="318"/>
      <c r="F10" s="318"/>
      <c r="G10" s="318"/>
      <c r="H10" s="318"/>
      <c r="I10" s="318"/>
      <c r="J10" s="318"/>
      <c r="K10" s="318"/>
      <c r="L10" s="319"/>
      <c r="M10" s="18"/>
      <c r="N10" s="18"/>
      <c r="O10" s="14" t="s">
        <v>97</v>
      </c>
      <c r="P10" s="14" t="s">
        <v>98</v>
      </c>
    </row>
    <row r="11" spans="1:21" s="6" customFormat="1" x14ac:dyDescent="0.3">
      <c r="A11" s="4"/>
      <c r="B11" s="13"/>
      <c r="C11" s="13"/>
      <c r="D11" s="3"/>
      <c r="E11" s="3"/>
      <c r="F11" s="3"/>
      <c r="G11" s="3"/>
      <c r="H11" s="3"/>
      <c r="I11" s="3"/>
      <c r="J11" s="3"/>
      <c r="K11" s="3"/>
      <c r="L11" s="3"/>
      <c r="O11" s="14"/>
      <c r="P11" s="14"/>
    </row>
    <row r="12" spans="1:21" x14ac:dyDescent="0.3">
      <c r="B12" s="326" t="str">
        <f>IF(Intro!$G$23="English",O12,P12)</f>
        <v>GENERAL FIRM INFORMATION</v>
      </c>
      <c r="C12" s="327"/>
      <c r="D12" s="327"/>
      <c r="E12" s="327"/>
      <c r="F12" s="327"/>
      <c r="G12" s="327"/>
      <c r="H12" s="327"/>
      <c r="I12" s="327"/>
      <c r="J12" s="327"/>
      <c r="K12" s="327"/>
      <c r="L12" s="328"/>
      <c r="M12" s="28"/>
      <c r="O12" s="81" t="s">
        <v>249</v>
      </c>
      <c r="P12" s="81" t="s">
        <v>250</v>
      </c>
    </row>
    <row r="13" spans="1:21" x14ac:dyDescent="0.3">
      <c r="B13" s="329" t="s">
        <v>12</v>
      </c>
      <c r="C13" s="330"/>
      <c r="D13" s="330"/>
      <c r="E13" s="330"/>
      <c r="F13" s="330"/>
      <c r="G13" s="330"/>
      <c r="H13" s="330"/>
      <c r="I13" s="330"/>
      <c r="J13" s="330"/>
      <c r="K13" s="330"/>
      <c r="L13" s="331"/>
      <c r="M13" s="9"/>
    </row>
    <row r="14" spans="1:21" s="28" customFormat="1" x14ac:dyDescent="0.3">
      <c r="A14" s="36"/>
      <c r="B14" s="40"/>
      <c r="C14" s="69"/>
      <c r="D14" s="69"/>
      <c r="E14" s="69"/>
      <c r="F14" s="69"/>
      <c r="G14" s="69"/>
      <c r="H14" s="69"/>
      <c r="I14" s="69"/>
      <c r="J14" s="69"/>
      <c r="K14" s="69"/>
      <c r="L14" s="41"/>
      <c r="Q14" s="9"/>
      <c r="R14" s="9"/>
      <c r="S14" s="9"/>
      <c r="T14" s="9"/>
      <c r="U14" s="9"/>
    </row>
    <row r="15" spans="1:21" s="28" customFormat="1" x14ac:dyDescent="0.3">
      <c r="A15" s="36"/>
      <c r="B15" s="513" t="str">
        <f>IF(Intro!$G$23="English",O15,P15)</f>
        <v>Select your firm's primary activity with respect to the goods between January 1, 2023 and June 30, 2026 (select only one response):</v>
      </c>
      <c r="C15" s="394"/>
      <c r="D15" s="394"/>
      <c r="E15" s="394"/>
      <c r="F15" s="394"/>
      <c r="G15" s="394"/>
      <c r="H15" s="394"/>
      <c r="I15" s="394"/>
      <c r="J15" s="394"/>
      <c r="K15" s="394"/>
      <c r="L15" s="395"/>
      <c r="O15" s="28" t="str">
        <f>"Select your firm's primary activity with respect to the goods between January 1, "&amp;Variables!B6&amp;" and "&amp;Variables!B7&amp;", "&amp;Variables!B8&amp;" (select only one response):"</f>
        <v>Select your firm's primary activity with respect to the goods between January 1, 2023 and June 30, 2026 (select only one response):</v>
      </c>
      <c r="P15" s="28"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30 juin 2026 (sélectionnez une seule réponse) :</v>
      </c>
      <c r="Q15" s="9"/>
      <c r="R15" s="9"/>
      <c r="S15" s="9"/>
      <c r="T15" s="9"/>
      <c r="U15" s="9"/>
    </row>
    <row r="16" spans="1:21" s="28" customFormat="1" ht="14.1" customHeight="1" x14ac:dyDescent="0.3">
      <c r="A16" s="36"/>
      <c r="B16" s="59"/>
      <c r="C16" s="30"/>
      <c r="D16" s="30"/>
      <c r="E16" s="30"/>
      <c r="F16" s="30"/>
      <c r="G16" s="30"/>
      <c r="H16" s="30"/>
      <c r="I16" s="30"/>
      <c r="J16" s="30"/>
      <c r="K16" s="30"/>
      <c r="L16" s="45"/>
      <c r="P16" s="173"/>
      <c r="R16" s="9"/>
      <c r="S16" s="9"/>
      <c r="T16" s="9"/>
      <c r="U16" s="9"/>
    </row>
    <row r="17" spans="1:21" s="28" customFormat="1" ht="14.1" customHeight="1" x14ac:dyDescent="0.3">
      <c r="A17" s="36"/>
      <c r="B17" s="499" t="str">
        <f>IF(Intro!$G$23="English",O17,P17)</f>
        <v>Your firm sold the goods, without modification, directly to members of the public (i.e. your firm is a retailer).</v>
      </c>
      <c r="C17" s="500"/>
      <c r="D17" s="500"/>
      <c r="E17" s="500"/>
      <c r="F17" s="500"/>
      <c r="G17" s="500"/>
      <c r="H17" s="500"/>
      <c r="I17" s="500"/>
      <c r="J17" s="501"/>
      <c r="K17" s="343"/>
      <c r="L17" s="45"/>
      <c r="O17" s="173" t="s">
        <v>416</v>
      </c>
      <c r="P17" s="173" t="s">
        <v>417</v>
      </c>
      <c r="R17" s="9"/>
      <c r="S17" s="9"/>
      <c r="T17" s="9"/>
      <c r="U17" s="9"/>
    </row>
    <row r="18" spans="1:21" s="28" customFormat="1" x14ac:dyDescent="0.3">
      <c r="A18" s="36"/>
      <c r="B18" s="502"/>
      <c r="C18" s="503"/>
      <c r="D18" s="503"/>
      <c r="E18" s="503"/>
      <c r="F18" s="503"/>
      <c r="G18" s="503"/>
      <c r="H18" s="503"/>
      <c r="I18" s="503"/>
      <c r="J18" s="504"/>
      <c r="K18" s="344"/>
      <c r="L18" s="45"/>
      <c r="O18" s="173"/>
      <c r="P18" s="173"/>
      <c r="R18" s="9"/>
      <c r="S18" s="9"/>
      <c r="T18" s="9"/>
      <c r="U18" s="9"/>
    </row>
    <row r="19" spans="1:21" s="28" customFormat="1" ht="14.1" customHeight="1" x14ac:dyDescent="0.3">
      <c r="A19" s="36"/>
      <c r="B19" s="499" t="str">
        <f>IF(Intro!$G$23="English",O19,P19)</f>
        <v>Your firm sold the goods, without modification, to other businesses (i.e. your firm is a distributor of the goods).</v>
      </c>
      <c r="C19" s="500"/>
      <c r="D19" s="500"/>
      <c r="E19" s="500"/>
      <c r="F19" s="500"/>
      <c r="G19" s="500"/>
      <c r="H19" s="500"/>
      <c r="I19" s="500"/>
      <c r="J19" s="501"/>
      <c r="K19" s="343"/>
      <c r="L19" s="45"/>
      <c r="O19" s="173" t="s">
        <v>418</v>
      </c>
      <c r="P19" s="173" t="s">
        <v>419</v>
      </c>
      <c r="R19" s="9"/>
      <c r="S19" s="9"/>
      <c r="T19" s="9"/>
      <c r="U19" s="9"/>
    </row>
    <row r="20" spans="1:21" s="28" customFormat="1" x14ac:dyDescent="0.3">
      <c r="A20" s="36"/>
      <c r="B20" s="502"/>
      <c r="C20" s="503"/>
      <c r="D20" s="503"/>
      <c r="E20" s="503"/>
      <c r="F20" s="503"/>
      <c r="G20" s="503"/>
      <c r="H20" s="503"/>
      <c r="I20" s="503"/>
      <c r="J20" s="504"/>
      <c r="K20" s="344"/>
      <c r="L20" s="45"/>
      <c r="O20" s="173"/>
      <c r="P20" s="173"/>
      <c r="R20" s="9"/>
      <c r="S20" s="9"/>
      <c r="T20" s="9"/>
      <c r="U20" s="9"/>
    </row>
    <row r="21" spans="1:21" ht="14.1" customHeight="1" x14ac:dyDescent="0.3">
      <c r="B21" s="499" t="str">
        <f>IF(Intro!$G$23="English",O21,P21)</f>
        <v>Your firm used the goods in the production of a different product which your firm then sold (i.e. your firm is an end user of the goods).</v>
      </c>
      <c r="C21" s="500"/>
      <c r="D21" s="500"/>
      <c r="E21" s="500"/>
      <c r="F21" s="500"/>
      <c r="G21" s="500"/>
      <c r="H21" s="500"/>
      <c r="I21" s="500"/>
      <c r="J21" s="501"/>
      <c r="K21" s="343"/>
      <c r="L21" s="45"/>
      <c r="M21" s="9"/>
      <c r="O21" s="173" t="s">
        <v>420</v>
      </c>
      <c r="P21" s="173" t="s">
        <v>421</v>
      </c>
    </row>
    <row r="22" spans="1:21" ht="14.1" customHeight="1" x14ac:dyDescent="0.3">
      <c r="B22" s="502"/>
      <c r="C22" s="503"/>
      <c r="D22" s="503"/>
      <c r="E22" s="503"/>
      <c r="F22" s="503"/>
      <c r="G22" s="503"/>
      <c r="H22" s="503"/>
      <c r="I22" s="503"/>
      <c r="J22" s="504"/>
      <c r="K22" s="344"/>
      <c r="L22" s="45"/>
      <c r="M22" s="9"/>
      <c r="O22" s="173"/>
      <c r="P22" s="173"/>
    </row>
    <row r="23" spans="1:21" ht="14.1" customHeight="1" x14ac:dyDescent="0.3">
      <c r="B23" s="505" t="str">
        <f>IF(Intro!$G$23="English",O23,P23)</f>
        <v>Your firm used the goods for its own purposes and the goods were not sold in any capacity (i.e. your firm is an end user of the goods).</v>
      </c>
      <c r="C23" s="506"/>
      <c r="D23" s="506"/>
      <c r="E23" s="506"/>
      <c r="F23" s="506"/>
      <c r="G23" s="506"/>
      <c r="H23" s="506"/>
      <c r="I23" s="506"/>
      <c r="J23" s="506"/>
      <c r="K23" s="343"/>
      <c r="L23" s="45"/>
      <c r="M23" s="9"/>
      <c r="O23" s="173" t="s">
        <v>422</v>
      </c>
      <c r="P23" s="173" t="s">
        <v>423</v>
      </c>
    </row>
    <row r="24" spans="1:21" ht="14.1" customHeight="1" x14ac:dyDescent="0.3">
      <c r="B24" s="505"/>
      <c r="C24" s="506"/>
      <c r="D24" s="506"/>
      <c r="E24" s="506"/>
      <c r="F24" s="506"/>
      <c r="G24" s="506"/>
      <c r="H24" s="506"/>
      <c r="I24" s="506"/>
      <c r="J24" s="506"/>
      <c r="K24" s="344"/>
      <c r="L24" s="45"/>
      <c r="M24" s="9"/>
      <c r="O24" s="173"/>
      <c r="P24" s="173"/>
    </row>
    <row r="25" spans="1:21" s="28" customFormat="1" x14ac:dyDescent="0.3">
      <c r="A25" s="36"/>
      <c r="B25" s="37"/>
      <c r="C25" s="38"/>
      <c r="D25" s="38"/>
      <c r="E25" s="38"/>
      <c r="F25" s="38"/>
      <c r="G25" s="38"/>
      <c r="H25" s="38"/>
      <c r="I25" s="38"/>
      <c r="J25" s="38"/>
      <c r="K25" s="38"/>
      <c r="L25" s="39"/>
      <c r="N25" s="9"/>
      <c r="O25" s="9"/>
      <c r="P25" s="9"/>
      <c r="T25" s="9"/>
      <c r="U25" s="9"/>
    </row>
    <row r="26" spans="1:21" x14ac:dyDescent="0.3">
      <c r="B26" s="507" t="s">
        <v>15</v>
      </c>
      <c r="C26" s="508"/>
      <c r="D26" s="508"/>
      <c r="E26" s="508"/>
      <c r="F26" s="508"/>
      <c r="G26" s="508"/>
      <c r="H26" s="508"/>
      <c r="I26" s="508"/>
      <c r="J26" s="508"/>
      <c r="K26" s="508"/>
      <c r="L26" s="509"/>
      <c r="M26" s="9"/>
      <c r="P26" s="28"/>
    </row>
    <row r="27" spans="1:21" x14ac:dyDescent="0.3">
      <c r="B27" s="15"/>
      <c r="C27" s="26"/>
      <c r="D27" s="27"/>
      <c r="E27" s="27"/>
      <c r="F27" s="27"/>
      <c r="G27" s="27"/>
      <c r="H27" s="27"/>
      <c r="I27" s="27"/>
      <c r="J27" s="27"/>
      <c r="K27" s="27"/>
      <c r="L27" s="16"/>
      <c r="M27" s="9"/>
    </row>
    <row r="28" spans="1:21" x14ac:dyDescent="0.3">
      <c r="B28" s="348" t="str">
        <f>IF(Intro!$G$23="English",O28,P28)</f>
        <v>Provide a brief history of your firm, with particular emphasis on activities regarding the goods.</v>
      </c>
      <c r="C28" s="349"/>
      <c r="D28" s="349"/>
      <c r="E28" s="349"/>
      <c r="F28" s="349"/>
      <c r="G28" s="349"/>
      <c r="H28" s="349"/>
      <c r="I28" s="349"/>
      <c r="J28" s="349"/>
      <c r="K28" s="349"/>
      <c r="L28" s="350"/>
      <c r="M28" s="9"/>
      <c r="O28" s="17" t="s">
        <v>54</v>
      </c>
      <c r="P28" s="9" t="s">
        <v>55</v>
      </c>
    </row>
    <row r="29" spans="1:21" s="28" customFormat="1" x14ac:dyDescent="0.3">
      <c r="A29" s="36"/>
      <c r="B29" s="40"/>
      <c r="C29" s="69"/>
      <c r="D29" s="69"/>
      <c r="E29" s="69"/>
      <c r="F29" s="69"/>
      <c r="G29" s="69"/>
      <c r="H29" s="69"/>
      <c r="I29" s="69"/>
      <c r="J29" s="69"/>
      <c r="K29" s="69"/>
      <c r="L29" s="41"/>
      <c r="O29" s="9"/>
      <c r="P29" s="9"/>
      <c r="Q29" s="9"/>
      <c r="R29" s="9"/>
      <c r="S29" s="9"/>
      <c r="T29" s="9"/>
      <c r="U29" s="9"/>
    </row>
    <row r="30" spans="1:21" s="10" customFormat="1" x14ac:dyDescent="0.3">
      <c r="A30" s="7"/>
      <c r="B30" s="493"/>
      <c r="C30" s="494"/>
      <c r="D30" s="494"/>
      <c r="E30" s="494"/>
      <c r="F30" s="494"/>
      <c r="G30" s="494"/>
      <c r="H30" s="494"/>
      <c r="I30" s="494"/>
      <c r="J30" s="494"/>
      <c r="K30" s="494"/>
      <c r="L30" s="495"/>
      <c r="M30" s="28"/>
      <c r="Q30" s="9"/>
    </row>
    <row r="31" spans="1:21" s="10" customFormat="1" x14ac:dyDescent="0.3">
      <c r="A31" s="7"/>
      <c r="B31" s="493"/>
      <c r="C31" s="494"/>
      <c r="D31" s="494"/>
      <c r="E31" s="494"/>
      <c r="F31" s="494"/>
      <c r="G31" s="494"/>
      <c r="H31" s="494"/>
      <c r="I31" s="494"/>
      <c r="J31" s="494"/>
      <c r="K31" s="494"/>
      <c r="L31" s="495"/>
      <c r="M31" s="28"/>
      <c r="Q31" s="9"/>
    </row>
    <row r="32" spans="1:21" s="10" customFormat="1" x14ac:dyDescent="0.3">
      <c r="A32" s="7"/>
      <c r="B32" s="493"/>
      <c r="C32" s="494"/>
      <c r="D32" s="494"/>
      <c r="E32" s="494"/>
      <c r="F32" s="494"/>
      <c r="G32" s="494"/>
      <c r="H32" s="494"/>
      <c r="I32" s="494"/>
      <c r="J32" s="494"/>
      <c r="K32" s="494"/>
      <c r="L32" s="495"/>
      <c r="M32" s="28"/>
      <c r="Q32" s="9"/>
    </row>
    <row r="33" spans="1:21" s="10" customFormat="1" x14ac:dyDescent="0.3">
      <c r="A33" s="7"/>
      <c r="B33" s="493"/>
      <c r="C33" s="494"/>
      <c r="D33" s="494"/>
      <c r="E33" s="494"/>
      <c r="F33" s="494"/>
      <c r="G33" s="494"/>
      <c r="H33" s="494"/>
      <c r="I33" s="494"/>
      <c r="J33" s="494"/>
      <c r="K33" s="494"/>
      <c r="L33" s="495"/>
      <c r="M33" s="28"/>
      <c r="Q33" s="9"/>
    </row>
    <row r="34" spans="1:21" s="10" customFormat="1" x14ac:dyDescent="0.3">
      <c r="A34" s="7"/>
      <c r="B34" s="493"/>
      <c r="C34" s="494"/>
      <c r="D34" s="494"/>
      <c r="E34" s="494"/>
      <c r="F34" s="494"/>
      <c r="G34" s="494"/>
      <c r="H34" s="494"/>
      <c r="I34" s="494"/>
      <c r="J34" s="494"/>
      <c r="K34" s="494"/>
      <c r="L34" s="495"/>
      <c r="M34" s="28"/>
      <c r="Q34" s="9"/>
    </row>
    <row r="35" spans="1:21" s="10" customFormat="1" x14ac:dyDescent="0.3">
      <c r="A35" s="7"/>
      <c r="B35" s="493"/>
      <c r="C35" s="494"/>
      <c r="D35" s="494"/>
      <c r="E35" s="494"/>
      <c r="F35" s="494"/>
      <c r="G35" s="494"/>
      <c r="H35" s="494"/>
      <c r="I35" s="494"/>
      <c r="J35" s="494"/>
      <c r="K35" s="494"/>
      <c r="L35" s="495"/>
      <c r="M35" s="28"/>
      <c r="Q35" s="9"/>
    </row>
    <row r="36" spans="1:21" s="10" customFormat="1" x14ac:dyDescent="0.3">
      <c r="A36" s="7"/>
      <c r="B36" s="493"/>
      <c r="C36" s="494"/>
      <c r="D36" s="494"/>
      <c r="E36" s="494"/>
      <c r="F36" s="494"/>
      <c r="G36" s="494"/>
      <c r="H36" s="494"/>
      <c r="I36" s="494"/>
      <c r="J36" s="494"/>
      <c r="K36" s="494"/>
      <c r="L36" s="495"/>
      <c r="M36" s="28"/>
      <c r="Q36" s="9"/>
    </row>
    <row r="37" spans="1:21" s="10" customFormat="1" x14ac:dyDescent="0.3">
      <c r="A37" s="7"/>
      <c r="B37" s="493"/>
      <c r="C37" s="494"/>
      <c r="D37" s="494"/>
      <c r="E37" s="494"/>
      <c r="F37" s="494"/>
      <c r="G37" s="494"/>
      <c r="H37" s="494"/>
      <c r="I37" s="494"/>
      <c r="J37" s="494"/>
      <c r="K37" s="494"/>
      <c r="L37" s="495"/>
      <c r="M37" s="28"/>
      <c r="Q37" s="9"/>
    </row>
    <row r="38" spans="1:21" s="28" customFormat="1" x14ac:dyDescent="0.3">
      <c r="A38" s="36"/>
      <c r="B38" s="37"/>
      <c r="C38" s="38"/>
      <c r="D38" s="38"/>
      <c r="E38" s="38"/>
      <c r="F38" s="38"/>
      <c r="G38" s="38"/>
      <c r="H38" s="38"/>
      <c r="I38" s="38"/>
      <c r="J38" s="38"/>
      <c r="K38" s="38"/>
      <c r="L38" s="39"/>
      <c r="O38" s="9"/>
      <c r="P38" s="9"/>
      <c r="Q38" s="9"/>
      <c r="R38" s="9"/>
      <c r="S38" s="9"/>
      <c r="T38" s="9"/>
      <c r="U38" s="9"/>
    </row>
    <row r="39" spans="1:21" s="10" customFormat="1" x14ac:dyDescent="0.3">
      <c r="A39" s="7"/>
      <c r="B39" s="507" t="s">
        <v>16</v>
      </c>
      <c r="C39" s="508"/>
      <c r="D39" s="508"/>
      <c r="E39" s="508"/>
      <c r="F39" s="508"/>
      <c r="G39" s="508"/>
      <c r="H39" s="508"/>
      <c r="I39" s="508"/>
      <c r="J39" s="508"/>
      <c r="K39" s="508"/>
      <c r="L39" s="509"/>
      <c r="M39" s="58"/>
    </row>
    <row r="40" spans="1:21" s="28" customFormat="1" x14ac:dyDescent="0.3">
      <c r="A40" s="36"/>
      <c r="B40" s="40"/>
      <c r="C40" s="69"/>
      <c r="D40" s="69"/>
      <c r="E40" s="69"/>
      <c r="F40" s="69"/>
      <c r="G40" s="69"/>
      <c r="H40" s="69"/>
      <c r="I40" s="69"/>
      <c r="J40" s="69"/>
      <c r="K40" s="69"/>
      <c r="L40" s="41"/>
      <c r="O40" s="9"/>
      <c r="P40" s="9"/>
      <c r="Q40" s="9"/>
      <c r="R40" s="9"/>
      <c r="S40" s="9"/>
      <c r="T40" s="9"/>
      <c r="U40" s="9"/>
    </row>
    <row r="41" spans="1:21" s="28" customFormat="1" x14ac:dyDescent="0.3">
      <c r="A41" s="36"/>
      <c r="B41" s="345" t="str">
        <f>IF(Intro!$G$23="English",O41,P41)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1" s="346"/>
      <c r="D41" s="346"/>
      <c r="E41" s="346"/>
      <c r="F41" s="346"/>
      <c r="G41" s="346"/>
      <c r="H41" s="346"/>
      <c r="I41" s="346"/>
      <c r="J41" s="346"/>
      <c r="K41" s="346"/>
      <c r="L41" s="347"/>
      <c r="O41" s="9" t="s">
        <v>411</v>
      </c>
      <c r="P41" s="9" t="s">
        <v>412</v>
      </c>
      <c r="Q41" s="9"/>
      <c r="R41" s="9"/>
      <c r="S41" s="9"/>
      <c r="T41" s="9"/>
      <c r="U41" s="9"/>
    </row>
    <row r="42" spans="1:21" s="28" customFormat="1" x14ac:dyDescent="0.3">
      <c r="A42" s="36"/>
      <c r="B42" s="345"/>
      <c r="C42" s="346"/>
      <c r="D42" s="346"/>
      <c r="E42" s="346"/>
      <c r="F42" s="346"/>
      <c r="G42" s="346"/>
      <c r="H42" s="346"/>
      <c r="I42" s="346"/>
      <c r="J42" s="346"/>
      <c r="K42" s="346"/>
      <c r="L42" s="347"/>
      <c r="O42" s="9"/>
      <c r="P42" s="9"/>
      <c r="Q42" s="9"/>
      <c r="R42" s="9"/>
      <c r="S42" s="9"/>
      <c r="T42" s="9"/>
      <c r="U42" s="9"/>
    </row>
    <row r="43" spans="1:21" s="28" customFormat="1" x14ac:dyDescent="0.3">
      <c r="A43" s="36"/>
      <c r="B43" s="345"/>
      <c r="C43" s="346"/>
      <c r="D43" s="346"/>
      <c r="E43" s="346"/>
      <c r="F43" s="346"/>
      <c r="G43" s="346"/>
      <c r="H43" s="346"/>
      <c r="I43" s="346"/>
      <c r="J43" s="346"/>
      <c r="K43" s="346"/>
      <c r="L43" s="347"/>
      <c r="O43" s="9"/>
      <c r="P43" s="9"/>
      <c r="Q43" s="9"/>
      <c r="R43" s="9"/>
      <c r="S43" s="9"/>
      <c r="T43" s="9"/>
      <c r="U43" s="9"/>
    </row>
    <row r="44" spans="1:21" s="28" customFormat="1" x14ac:dyDescent="0.3">
      <c r="A44" s="36"/>
      <c r="B44" s="345"/>
      <c r="C44" s="346"/>
      <c r="D44" s="346"/>
      <c r="E44" s="346"/>
      <c r="F44" s="346"/>
      <c r="G44" s="346"/>
      <c r="H44" s="346"/>
      <c r="I44" s="346"/>
      <c r="J44" s="346"/>
      <c r="K44" s="346"/>
      <c r="L44" s="347"/>
      <c r="O44" s="9"/>
      <c r="P44" s="9"/>
      <c r="Q44" s="9"/>
      <c r="R44" s="9"/>
      <c r="S44" s="9"/>
      <c r="T44" s="9"/>
      <c r="U44" s="9"/>
    </row>
    <row r="45" spans="1:21" s="28" customFormat="1" x14ac:dyDescent="0.3">
      <c r="A45" s="36"/>
      <c r="B45" s="40"/>
      <c r="C45" s="69"/>
      <c r="D45" s="69"/>
      <c r="E45" s="69"/>
      <c r="F45" s="69"/>
      <c r="G45" s="69"/>
      <c r="H45" s="69"/>
      <c r="I45" s="69"/>
      <c r="J45" s="69"/>
      <c r="K45" s="69"/>
      <c r="L45" s="41"/>
      <c r="O45" s="9"/>
      <c r="P45" s="9"/>
      <c r="Q45" s="9"/>
      <c r="R45" s="9"/>
      <c r="S45" s="9"/>
      <c r="T45" s="9"/>
      <c r="U45" s="9"/>
    </row>
    <row r="46" spans="1:21" x14ac:dyDescent="0.3">
      <c r="B46" s="497"/>
      <c r="C46" s="524" t="str">
        <f>IF(Intro!$G$23="English",O46,P46)</f>
        <v>Firm Name</v>
      </c>
      <c r="D46" s="524"/>
      <c r="E46" s="524" t="str">
        <f>IF(Intro!$G$23="English",O47,P47)</f>
        <v>Firm Address</v>
      </c>
      <c r="F46" s="524"/>
      <c r="G46" s="524" t="str">
        <f>IF(Intro!$G$23="English",O48,P48)</f>
        <v>Nature of association</v>
      </c>
      <c r="H46" s="524"/>
      <c r="I46" s="524"/>
      <c r="J46" s="524" t="str">
        <f>IF(Intro!$G$23="English",O49,P49)</f>
        <v>Role in the Industry</v>
      </c>
      <c r="K46" s="524"/>
      <c r="L46" s="525"/>
      <c r="M46" s="9"/>
      <c r="O46" s="9" t="s">
        <v>1</v>
      </c>
      <c r="P46" s="9" t="s">
        <v>13</v>
      </c>
    </row>
    <row r="47" spans="1:21" x14ac:dyDescent="0.3">
      <c r="B47" s="497"/>
      <c r="C47" s="524"/>
      <c r="D47" s="524"/>
      <c r="E47" s="524"/>
      <c r="F47" s="524"/>
      <c r="G47" s="524"/>
      <c r="H47" s="524"/>
      <c r="I47" s="524"/>
      <c r="J47" s="524"/>
      <c r="K47" s="524"/>
      <c r="L47" s="525"/>
      <c r="M47" s="9"/>
      <c r="O47" s="9" t="s">
        <v>2</v>
      </c>
      <c r="P47" s="9" t="s">
        <v>3</v>
      </c>
    </row>
    <row r="48" spans="1:21" x14ac:dyDescent="0.3">
      <c r="B48" s="496">
        <v>1</v>
      </c>
      <c r="C48" s="498"/>
      <c r="D48" s="416"/>
      <c r="E48" s="416"/>
      <c r="F48" s="416"/>
      <c r="G48" s="416"/>
      <c r="H48" s="416"/>
      <c r="I48" s="416"/>
      <c r="J48" s="416"/>
      <c r="K48" s="416"/>
      <c r="L48" s="417"/>
      <c r="M48" s="9"/>
      <c r="O48" s="9" t="s">
        <v>162</v>
      </c>
      <c r="P48" s="9" t="s">
        <v>193</v>
      </c>
    </row>
    <row r="49" spans="2:16" x14ac:dyDescent="0.3">
      <c r="B49" s="496"/>
      <c r="C49" s="498"/>
      <c r="D49" s="416"/>
      <c r="E49" s="418"/>
      <c r="F49" s="418"/>
      <c r="G49" s="418"/>
      <c r="H49" s="418"/>
      <c r="I49" s="418"/>
      <c r="J49" s="418"/>
      <c r="K49" s="418"/>
      <c r="L49" s="419"/>
      <c r="M49" s="9"/>
      <c r="O49" s="9" t="s">
        <v>14</v>
      </c>
      <c r="P49" s="9" t="s">
        <v>44</v>
      </c>
    </row>
    <row r="50" spans="2:16" x14ac:dyDescent="0.3">
      <c r="B50" s="496">
        <v>2</v>
      </c>
      <c r="C50" s="498"/>
      <c r="D50" s="416"/>
      <c r="E50" s="416"/>
      <c r="F50" s="416"/>
      <c r="G50" s="416"/>
      <c r="H50" s="416"/>
      <c r="I50" s="416"/>
      <c r="J50" s="416"/>
      <c r="K50" s="416"/>
      <c r="L50" s="417"/>
      <c r="M50" s="9"/>
    </row>
    <row r="51" spans="2:16" x14ac:dyDescent="0.3">
      <c r="B51" s="496"/>
      <c r="C51" s="498"/>
      <c r="D51" s="416"/>
      <c r="E51" s="418"/>
      <c r="F51" s="418"/>
      <c r="G51" s="418"/>
      <c r="H51" s="418"/>
      <c r="I51" s="418"/>
      <c r="J51" s="418"/>
      <c r="K51" s="418"/>
      <c r="L51" s="419"/>
      <c r="M51" s="9"/>
    </row>
    <row r="52" spans="2:16" x14ac:dyDescent="0.3">
      <c r="B52" s="496">
        <v>3</v>
      </c>
      <c r="C52" s="498"/>
      <c r="D52" s="416"/>
      <c r="E52" s="416"/>
      <c r="F52" s="416"/>
      <c r="G52" s="416"/>
      <c r="H52" s="416"/>
      <c r="I52" s="416"/>
      <c r="J52" s="416"/>
      <c r="K52" s="416"/>
      <c r="L52" s="417"/>
      <c r="M52" s="9"/>
    </row>
    <row r="53" spans="2:16" x14ac:dyDescent="0.3">
      <c r="B53" s="496"/>
      <c r="C53" s="498"/>
      <c r="D53" s="416"/>
      <c r="E53" s="418"/>
      <c r="F53" s="418"/>
      <c r="G53" s="418"/>
      <c r="H53" s="418"/>
      <c r="I53" s="418"/>
      <c r="J53" s="418"/>
      <c r="K53" s="418"/>
      <c r="L53" s="419"/>
      <c r="M53" s="9"/>
    </row>
    <row r="54" spans="2:16" x14ac:dyDescent="0.3">
      <c r="B54" s="496">
        <v>4</v>
      </c>
      <c r="C54" s="498"/>
      <c r="D54" s="416"/>
      <c r="E54" s="416"/>
      <c r="F54" s="416"/>
      <c r="G54" s="416"/>
      <c r="H54" s="416"/>
      <c r="I54" s="416"/>
      <c r="J54" s="416"/>
      <c r="K54" s="416"/>
      <c r="L54" s="417"/>
      <c r="M54" s="9"/>
    </row>
    <row r="55" spans="2:16" x14ac:dyDescent="0.3">
      <c r="B55" s="496"/>
      <c r="C55" s="498"/>
      <c r="D55" s="416"/>
      <c r="E55" s="418"/>
      <c r="F55" s="418"/>
      <c r="G55" s="418"/>
      <c r="H55" s="418"/>
      <c r="I55" s="418"/>
      <c r="J55" s="418"/>
      <c r="K55" s="418"/>
      <c r="L55" s="419"/>
      <c r="M55" s="9"/>
    </row>
    <row r="56" spans="2:16" x14ac:dyDescent="0.3">
      <c r="B56" s="496">
        <v>5</v>
      </c>
      <c r="C56" s="498"/>
      <c r="D56" s="416"/>
      <c r="E56" s="416"/>
      <c r="F56" s="416"/>
      <c r="G56" s="416"/>
      <c r="H56" s="416"/>
      <c r="I56" s="416"/>
      <c r="J56" s="416"/>
      <c r="K56" s="416"/>
      <c r="L56" s="417"/>
      <c r="M56" s="9"/>
    </row>
    <row r="57" spans="2:16" x14ac:dyDescent="0.3">
      <c r="B57" s="496"/>
      <c r="C57" s="498"/>
      <c r="D57" s="416"/>
      <c r="E57" s="418"/>
      <c r="F57" s="418"/>
      <c r="G57" s="418"/>
      <c r="H57" s="418"/>
      <c r="I57" s="418"/>
      <c r="J57" s="418"/>
      <c r="K57" s="418"/>
      <c r="L57" s="419"/>
      <c r="M57" s="9"/>
    </row>
    <row r="58" spans="2:16" x14ac:dyDescent="0.3">
      <c r="B58" s="496">
        <v>6</v>
      </c>
      <c r="C58" s="498"/>
      <c r="D58" s="416"/>
      <c r="E58" s="416"/>
      <c r="F58" s="416"/>
      <c r="G58" s="416"/>
      <c r="H58" s="416"/>
      <c r="I58" s="416"/>
      <c r="J58" s="416"/>
      <c r="K58" s="416"/>
      <c r="L58" s="417"/>
      <c r="M58" s="9"/>
    </row>
    <row r="59" spans="2:16" x14ac:dyDescent="0.3">
      <c r="B59" s="496"/>
      <c r="C59" s="498"/>
      <c r="D59" s="416"/>
      <c r="E59" s="418"/>
      <c r="F59" s="418"/>
      <c r="G59" s="418"/>
      <c r="H59" s="418"/>
      <c r="I59" s="418"/>
      <c r="J59" s="418"/>
      <c r="K59" s="418"/>
      <c r="L59" s="419"/>
      <c r="M59" s="9"/>
    </row>
    <row r="60" spans="2:16" x14ac:dyDescent="0.3">
      <c r="B60" s="496">
        <v>7</v>
      </c>
      <c r="C60" s="498"/>
      <c r="D60" s="416"/>
      <c r="E60" s="416"/>
      <c r="F60" s="416"/>
      <c r="G60" s="416"/>
      <c r="H60" s="416"/>
      <c r="I60" s="416"/>
      <c r="J60" s="416"/>
      <c r="K60" s="416"/>
      <c r="L60" s="417"/>
      <c r="M60" s="9"/>
    </row>
    <row r="61" spans="2:16" x14ac:dyDescent="0.3">
      <c r="B61" s="496"/>
      <c r="C61" s="498"/>
      <c r="D61" s="416"/>
      <c r="E61" s="418"/>
      <c r="F61" s="418"/>
      <c r="G61" s="418"/>
      <c r="H61" s="418"/>
      <c r="I61" s="418"/>
      <c r="J61" s="418"/>
      <c r="K61" s="418"/>
      <c r="L61" s="419"/>
      <c r="M61" s="9"/>
    </row>
    <row r="62" spans="2:16" x14ac:dyDescent="0.3">
      <c r="B62" s="496">
        <v>8</v>
      </c>
      <c r="C62" s="498"/>
      <c r="D62" s="416"/>
      <c r="E62" s="416"/>
      <c r="F62" s="416"/>
      <c r="G62" s="416"/>
      <c r="H62" s="416"/>
      <c r="I62" s="416"/>
      <c r="J62" s="416"/>
      <c r="K62" s="416"/>
      <c r="L62" s="417"/>
      <c r="M62" s="9"/>
    </row>
    <row r="63" spans="2:16" x14ac:dyDescent="0.3">
      <c r="B63" s="496"/>
      <c r="C63" s="498"/>
      <c r="D63" s="416"/>
      <c r="E63" s="418"/>
      <c r="F63" s="418"/>
      <c r="G63" s="418"/>
      <c r="H63" s="418"/>
      <c r="I63" s="418"/>
      <c r="J63" s="418"/>
      <c r="K63" s="418"/>
      <c r="L63" s="419"/>
      <c r="M63" s="9"/>
    </row>
    <row r="64" spans="2:16" x14ac:dyDescent="0.3">
      <c r="B64" s="496">
        <v>9</v>
      </c>
      <c r="C64" s="498"/>
      <c r="D64" s="416"/>
      <c r="E64" s="416"/>
      <c r="F64" s="416"/>
      <c r="G64" s="416"/>
      <c r="H64" s="416"/>
      <c r="I64" s="416"/>
      <c r="J64" s="416"/>
      <c r="K64" s="416"/>
      <c r="L64" s="417"/>
      <c r="M64" s="9"/>
    </row>
    <row r="65" spans="1:21" x14ac:dyDescent="0.3">
      <c r="B65" s="496"/>
      <c r="C65" s="498"/>
      <c r="D65" s="416"/>
      <c r="E65" s="418"/>
      <c r="F65" s="418"/>
      <c r="G65" s="418"/>
      <c r="H65" s="418"/>
      <c r="I65" s="418"/>
      <c r="J65" s="418"/>
      <c r="K65" s="418"/>
      <c r="L65" s="419"/>
      <c r="M65" s="9"/>
    </row>
    <row r="66" spans="1:21" x14ac:dyDescent="0.3">
      <c r="B66" s="496">
        <v>10</v>
      </c>
      <c r="C66" s="498"/>
      <c r="D66" s="416"/>
      <c r="E66" s="416"/>
      <c r="F66" s="416"/>
      <c r="G66" s="416"/>
      <c r="H66" s="416"/>
      <c r="I66" s="416"/>
      <c r="J66" s="416"/>
      <c r="K66" s="416"/>
      <c r="L66" s="417"/>
      <c r="M66" s="9"/>
    </row>
    <row r="67" spans="1:21" x14ac:dyDescent="0.3">
      <c r="B67" s="496"/>
      <c r="C67" s="498"/>
      <c r="D67" s="416"/>
      <c r="E67" s="418"/>
      <c r="F67" s="418"/>
      <c r="G67" s="418"/>
      <c r="H67" s="418"/>
      <c r="I67" s="418"/>
      <c r="J67" s="418"/>
      <c r="K67" s="418"/>
      <c r="L67" s="419"/>
      <c r="M67" s="9"/>
    </row>
    <row r="68" spans="1:21" s="28" customFormat="1" x14ac:dyDescent="0.3">
      <c r="A68" s="36"/>
      <c r="B68" s="37"/>
      <c r="C68" s="38"/>
      <c r="D68" s="38"/>
      <c r="E68" s="38"/>
      <c r="F68" s="38"/>
      <c r="G68" s="38"/>
      <c r="H68" s="38"/>
      <c r="I68" s="38"/>
      <c r="J68" s="38"/>
      <c r="K68" s="38"/>
      <c r="L68" s="39"/>
      <c r="O68" s="9"/>
      <c r="P68" s="9"/>
      <c r="Q68" s="9"/>
      <c r="R68" s="9"/>
      <c r="S68" s="9"/>
      <c r="T68" s="9"/>
      <c r="U68" s="9"/>
    </row>
    <row r="69" spans="1:21" s="10" customFormat="1" x14ac:dyDescent="0.3">
      <c r="A69" s="7"/>
      <c r="B69" s="507" t="s">
        <v>17</v>
      </c>
      <c r="C69" s="508"/>
      <c r="D69" s="508"/>
      <c r="E69" s="508"/>
      <c r="F69" s="508"/>
      <c r="G69" s="508"/>
      <c r="H69" s="508"/>
      <c r="I69" s="508"/>
      <c r="J69" s="508"/>
      <c r="K69" s="508"/>
      <c r="L69" s="509"/>
      <c r="M69" s="58"/>
    </row>
    <row r="70" spans="1:21" s="28" customFormat="1" x14ac:dyDescent="0.3">
      <c r="A70" s="36"/>
      <c r="B70" s="40"/>
      <c r="C70" s="69"/>
      <c r="D70" s="69"/>
      <c r="E70" s="69"/>
      <c r="F70" s="69"/>
      <c r="G70" s="69"/>
      <c r="H70" s="69"/>
      <c r="I70" s="69"/>
      <c r="J70" s="69"/>
      <c r="K70" s="69"/>
      <c r="L70" s="41"/>
      <c r="O70" s="9"/>
      <c r="P70" s="9"/>
      <c r="Q70" s="9"/>
      <c r="R70" s="9"/>
      <c r="S70" s="9"/>
      <c r="T70" s="9"/>
      <c r="U70" s="9"/>
    </row>
    <row r="71" spans="1:21" s="28" customFormat="1" x14ac:dyDescent="0.3">
      <c r="A71" s="36"/>
      <c r="B71" s="348" t="str">
        <f>IF(Intro!$G$23="English",O71,P71)</f>
        <v>Provide details of any change of majority ownership of your firm since January 1, 2023.</v>
      </c>
      <c r="C71" s="349"/>
      <c r="D71" s="349"/>
      <c r="E71" s="349"/>
      <c r="F71" s="349"/>
      <c r="G71" s="349"/>
      <c r="H71" s="349"/>
      <c r="I71" s="349"/>
      <c r="J71" s="349"/>
      <c r="K71" s="349"/>
      <c r="L71" s="350"/>
      <c r="O71" s="9" t="str">
        <f>"Provide details of any change of majority ownership of your firm since January 1, "&amp;Variables!B6&amp;"."</f>
        <v>Provide details of any change of majority ownership of your firm since January 1, 2023.</v>
      </c>
      <c r="P71" s="9" t="str">
        <f>"Fournissez des détails sur tout changement dans la propriété majoritaire de votre entreprise depuis le 1er janvier "&amp;Variables!B6&amp;"."</f>
        <v>Fournissez des détails sur tout changement dans la propriété majoritaire de votre entreprise depuis le 1er janvier 2023.</v>
      </c>
      <c r="Q71" s="9"/>
      <c r="R71" s="9"/>
      <c r="S71" s="9"/>
      <c r="T71" s="9"/>
      <c r="U71" s="9"/>
    </row>
    <row r="72" spans="1:21" s="28" customFormat="1" x14ac:dyDescent="0.3">
      <c r="A72" s="36"/>
      <c r="B72" s="40"/>
      <c r="C72" s="69"/>
      <c r="D72" s="69"/>
      <c r="E72" s="69"/>
      <c r="F72" s="69"/>
      <c r="G72" s="69"/>
      <c r="H72" s="69"/>
      <c r="I72" s="69"/>
      <c r="J72" s="69"/>
      <c r="K72" s="69"/>
      <c r="L72" s="41"/>
      <c r="O72" s="9"/>
      <c r="P72" s="9"/>
      <c r="Q72" s="9"/>
      <c r="R72" s="9"/>
      <c r="S72" s="9"/>
      <c r="T72" s="9"/>
      <c r="U72" s="9"/>
    </row>
    <row r="73" spans="1:21" s="10" customFormat="1" x14ac:dyDescent="0.3">
      <c r="A73" s="7"/>
      <c r="B73" s="493"/>
      <c r="C73" s="494"/>
      <c r="D73" s="494"/>
      <c r="E73" s="494"/>
      <c r="F73" s="494"/>
      <c r="G73" s="494"/>
      <c r="H73" s="494"/>
      <c r="I73" s="494"/>
      <c r="J73" s="494"/>
      <c r="K73" s="494"/>
      <c r="L73" s="495"/>
      <c r="M73" s="28"/>
      <c r="Q73" s="9"/>
    </row>
    <row r="74" spans="1:21" s="10" customFormat="1" x14ac:dyDescent="0.3">
      <c r="A74" s="7"/>
      <c r="B74" s="493"/>
      <c r="C74" s="494"/>
      <c r="D74" s="494"/>
      <c r="E74" s="494"/>
      <c r="F74" s="494"/>
      <c r="G74" s="494"/>
      <c r="H74" s="494"/>
      <c r="I74" s="494"/>
      <c r="J74" s="494"/>
      <c r="K74" s="494"/>
      <c r="L74" s="495"/>
      <c r="M74" s="28"/>
      <c r="Q74" s="9"/>
    </row>
    <row r="75" spans="1:21" s="10" customFormat="1" x14ac:dyDescent="0.3">
      <c r="A75" s="7"/>
      <c r="B75" s="493"/>
      <c r="C75" s="494"/>
      <c r="D75" s="494"/>
      <c r="E75" s="494"/>
      <c r="F75" s="494"/>
      <c r="G75" s="494"/>
      <c r="H75" s="494"/>
      <c r="I75" s="494"/>
      <c r="J75" s="494"/>
      <c r="K75" s="494"/>
      <c r="L75" s="495"/>
      <c r="M75" s="28"/>
      <c r="Q75" s="9"/>
    </row>
    <row r="76" spans="1:21" s="10" customFormat="1" x14ac:dyDescent="0.3">
      <c r="A76" s="7"/>
      <c r="B76" s="493"/>
      <c r="C76" s="494"/>
      <c r="D76" s="494"/>
      <c r="E76" s="494"/>
      <c r="F76" s="494"/>
      <c r="G76" s="494"/>
      <c r="H76" s="494"/>
      <c r="I76" s="494"/>
      <c r="J76" s="494"/>
      <c r="K76" s="494"/>
      <c r="L76" s="495"/>
      <c r="M76" s="28"/>
      <c r="Q76" s="9"/>
    </row>
    <row r="77" spans="1:21" s="10" customFormat="1" x14ac:dyDescent="0.3">
      <c r="A77" s="7"/>
      <c r="B77" s="493"/>
      <c r="C77" s="494"/>
      <c r="D77" s="494"/>
      <c r="E77" s="494"/>
      <c r="F77" s="494"/>
      <c r="G77" s="494"/>
      <c r="H77" s="494"/>
      <c r="I77" s="494"/>
      <c r="J77" s="494"/>
      <c r="K77" s="494"/>
      <c r="L77" s="495"/>
      <c r="M77" s="28"/>
      <c r="Q77" s="9"/>
    </row>
    <row r="78" spans="1:21" s="10" customFormat="1" x14ac:dyDescent="0.3">
      <c r="A78" s="7"/>
      <c r="B78" s="493"/>
      <c r="C78" s="494"/>
      <c r="D78" s="494"/>
      <c r="E78" s="494"/>
      <c r="F78" s="494"/>
      <c r="G78" s="494"/>
      <c r="H78" s="494"/>
      <c r="I78" s="494"/>
      <c r="J78" s="494"/>
      <c r="K78" s="494"/>
      <c r="L78" s="495"/>
      <c r="M78" s="28"/>
      <c r="Q78" s="9"/>
    </row>
    <row r="79" spans="1:21" s="10" customFormat="1" x14ac:dyDescent="0.3">
      <c r="A79" s="7"/>
      <c r="B79" s="493"/>
      <c r="C79" s="494"/>
      <c r="D79" s="494"/>
      <c r="E79" s="494"/>
      <c r="F79" s="494"/>
      <c r="G79" s="494"/>
      <c r="H79" s="494"/>
      <c r="I79" s="494"/>
      <c r="J79" s="494"/>
      <c r="K79" s="494"/>
      <c r="L79" s="495"/>
      <c r="M79" s="28"/>
      <c r="Q79" s="9"/>
    </row>
    <row r="80" spans="1:21" s="10" customFormat="1" x14ac:dyDescent="0.3">
      <c r="A80" s="7"/>
      <c r="B80" s="493"/>
      <c r="C80" s="494"/>
      <c r="D80" s="494"/>
      <c r="E80" s="494"/>
      <c r="F80" s="494"/>
      <c r="G80" s="494"/>
      <c r="H80" s="494"/>
      <c r="I80" s="494"/>
      <c r="J80" s="494"/>
      <c r="K80" s="494"/>
      <c r="L80" s="495"/>
      <c r="M80" s="28"/>
      <c r="Q80" s="9"/>
    </row>
    <row r="81" spans="1:21" s="28" customFormat="1" x14ac:dyDescent="0.3">
      <c r="A81" s="36"/>
      <c r="B81" s="37"/>
      <c r="C81" s="38"/>
      <c r="D81" s="38"/>
      <c r="E81" s="38"/>
      <c r="F81" s="38"/>
      <c r="G81" s="38"/>
      <c r="H81" s="38"/>
      <c r="I81" s="38"/>
      <c r="J81" s="38"/>
      <c r="K81" s="38"/>
      <c r="L81" s="39"/>
      <c r="O81" s="9"/>
      <c r="P81" s="9"/>
      <c r="Q81" s="9"/>
      <c r="R81" s="9"/>
      <c r="S81" s="9"/>
      <c r="T81" s="9"/>
      <c r="U81" s="9"/>
    </row>
    <row r="82" spans="1:21" s="6" customFormat="1" x14ac:dyDescent="0.3">
      <c r="A82" s="4"/>
      <c r="B82" s="13"/>
      <c r="C82" s="13"/>
      <c r="D82" s="3"/>
      <c r="E82" s="3"/>
      <c r="F82" s="3"/>
      <c r="G82" s="3"/>
      <c r="H82" s="3"/>
      <c r="I82" s="3"/>
      <c r="J82" s="3"/>
      <c r="K82" s="3"/>
      <c r="L82" s="3"/>
      <c r="O82" s="14"/>
      <c r="P82" s="14"/>
    </row>
    <row r="83" spans="1:21" x14ac:dyDescent="0.3">
      <c r="B83" s="326" t="str">
        <f>IF(Intro!$G$23="English",O83,P83)</f>
        <v>PRODUCER INTERACTIONS</v>
      </c>
      <c r="C83" s="327"/>
      <c r="D83" s="327"/>
      <c r="E83" s="327"/>
      <c r="F83" s="327"/>
      <c r="G83" s="327"/>
      <c r="H83" s="327"/>
      <c r="I83" s="327"/>
      <c r="J83" s="327"/>
      <c r="K83" s="327"/>
      <c r="L83" s="328"/>
      <c r="M83" s="28"/>
      <c r="O83" s="79" t="s">
        <v>251</v>
      </c>
      <c r="P83" s="79" t="s">
        <v>252</v>
      </c>
    </row>
    <row r="84" spans="1:21" s="10" customFormat="1" x14ac:dyDescent="0.3">
      <c r="A84" s="7"/>
      <c r="B84" s="329" t="s">
        <v>18</v>
      </c>
      <c r="C84" s="330"/>
      <c r="D84" s="330"/>
      <c r="E84" s="330"/>
      <c r="F84" s="330"/>
      <c r="G84" s="330"/>
      <c r="H84" s="330"/>
      <c r="I84" s="330"/>
      <c r="J84" s="330"/>
      <c r="K84" s="330"/>
      <c r="L84" s="331"/>
      <c r="M84" s="58"/>
    </row>
    <row r="85" spans="1:21" s="28" customFormat="1" x14ac:dyDescent="0.3">
      <c r="A85" s="36"/>
      <c r="B85" s="40"/>
      <c r="C85" s="69"/>
      <c r="D85" s="69"/>
      <c r="E85" s="69"/>
      <c r="F85" s="69"/>
      <c r="G85" s="69"/>
      <c r="H85" s="69"/>
      <c r="I85" s="69"/>
      <c r="J85" s="69"/>
      <c r="K85" s="69"/>
      <c r="L85" s="41"/>
      <c r="O85" s="9"/>
      <c r="P85" s="9"/>
      <c r="Q85" s="9"/>
      <c r="R85" s="9"/>
      <c r="S85" s="9"/>
      <c r="T85" s="9"/>
      <c r="U85" s="9"/>
    </row>
    <row r="86" spans="1:21" s="28" customFormat="1" x14ac:dyDescent="0.3">
      <c r="A86" s="36"/>
      <c r="B86" s="348" t="str">
        <f>IF(Intro!$G$23="English",O86,P86)</f>
        <v>If your firm has purchased the goods manufactured by Canadian producers since January 1, 2023, provide the names of the Canadian producers, as well as the specifications of the goods purchased from the Canadian producers. If not, explain why.</v>
      </c>
      <c r="C86" s="349"/>
      <c r="D86" s="349"/>
      <c r="E86" s="349"/>
      <c r="F86" s="349"/>
      <c r="G86" s="349"/>
      <c r="H86" s="349"/>
      <c r="I86" s="349"/>
      <c r="J86" s="349"/>
      <c r="K86" s="349"/>
      <c r="L86" s="350"/>
      <c r="O86"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6"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6" s="9"/>
      <c r="R86" s="9"/>
      <c r="S86" s="9"/>
      <c r="T86" s="9"/>
      <c r="U86" s="9"/>
    </row>
    <row r="87" spans="1:21" s="28" customFormat="1" x14ac:dyDescent="0.3">
      <c r="A87" s="36"/>
      <c r="B87" s="348"/>
      <c r="C87" s="349"/>
      <c r="D87" s="349"/>
      <c r="E87" s="349"/>
      <c r="F87" s="349"/>
      <c r="G87" s="349"/>
      <c r="H87" s="349"/>
      <c r="I87" s="349"/>
      <c r="J87" s="349"/>
      <c r="K87" s="349"/>
      <c r="L87" s="350"/>
      <c r="O87" s="9"/>
      <c r="P87" s="9"/>
      <c r="Q87" s="9"/>
      <c r="R87" s="9"/>
      <c r="S87" s="9"/>
      <c r="T87" s="9"/>
      <c r="U87" s="9"/>
    </row>
    <row r="88" spans="1:21" s="28" customFormat="1" x14ac:dyDescent="0.3">
      <c r="A88" s="36"/>
      <c r="B88" s="40"/>
      <c r="C88" s="69"/>
      <c r="D88" s="69"/>
      <c r="E88" s="69"/>
      <c r="F88" s="69"/>
      <c r="G88" s="69"/>
      <c r="H88" s="69"/>
      <c r="I88" s="69"/>
      <c r="J88" s="69"/>
      <c r="K88" s="69"/>
      <c r="L88" s="41"/>
      <c r="O88" s="9"/>
      <c r="P88" s="9"/>
      <c r="Q88" s="9"/>
      <c r="R88" s="9"/>
      <c r="S88" s="9"/>
      <c r="T88" s="9"/>
      <c r="U88" s="9"/>
    </row>
    <row r="89" spans="1:21" s="10" customFormat="1" x14ac:dyDescent="0.3">
      <c r="A89" s="7"/>
      <c r="B89" s="493"/>
      <c r="C89" s="494"/>
      <c r="D89" s="494"/>
      <c r="E89" s="494"/>
      <c r="F89" s="494"/>
      <c r="G89" s="494"/>
      <c r="H89" s="494"/>
      <c r="I89" s="494"/>
      <c r="J89" s="494"/>
      <c r="K89" s="494"/>
      <c r="L89" s="495"/>
      <c r="M89" s="28"/>
      <c r="Q89" s="9"/>
    </row>
    <row r="90" spans="1:21" s="10" customFormat="1" x14ac:dyDescent="0.3">
      <c r="A90" s="7"/>
      <c r="B90" s="493"/>
      <c r="C90" s="494"/>
      <c r="D90" s="494"/>
      <c r="E90" s="494"/>
      <c r="F90" s="494"/>
      <c r="G90" s="494"/>
      <c r="H90" s="494"/>
      <c r="I90" s="494"/>
      <c r="J90" s="494"/>
      <c r="K90" s="494"/>
      <c r="L90" s="495"/>
      <c r="M90" s="28"/>
      <c r="Q90" s="9"/>
    </row>
    <row r="91" spans="1:21" s="10" customFormat="1" x14ac:dyDescent="0.3">
      <c r="A91" s="7"/>
      <c r="B91" s="493"/>
      <c r="C91" s="494"/>
      <c r="D91" s="494"/>
      <c r="E91" s="494"/>
      <c r="F91" s="494"/>
      <c r="G91" s="494"/>
      <c r="H91" s="494"/>
      <c r="I91" s="494"/>
      <c r="J91" s="494"/>
      <c r="K91" s="494"/>
      <c r="L91" s="495"/>
      <c r="M91" s="28"/>
      <c r="Q91" s="9"/>
    </row>
    <row r="92" spans="1:21" s="10" customFormat="1" x14ac:dyDescent="0.3">
      <c r="A92" s="7"/>
      <c r="B92" s="493"/>
      <c r="C92" s="494"/>
      <c r="D92" s="494"/>
      <c r="E92" s="494"/>
      <c r="F92" s="494"/>
      <c r="G92" s="494"/>
      <c r="H92" s="494"/>
      <c r="I92" s="494"/>
      <c r="J92" s="494"/>
      <c r="K92" s="494"/>
      <c r="L92" s="495"/>
      <c r="M92" s="28"/>
      <c r="Q92" s="9"/>
    </row>
    <row r="93" spans="1:21" s="10" customFormat="1" x14ac:dyDescent="0.3">
      <c r="A93" s="7"/>
      <c r="B93" s="493"/>
      <c r="C93" s="494"/>
      <c r="D93" s="494"/>
      <c r="E93" s="494"/>
      <c r="F93" s="494"/>
      <c r="G93" s="494"/>
      <c r="H93" s="494"/>
      <c r="I93" s="494"/>
      <c r="J93" s="494"/>
      <c r="K93" s="494"/>
      <c r="L93" s="495"/>
      <c r="M93" s="28"/>
      <c r="Q93" s="9"/>
    </row>
    <row r="94" spans="1:21" s="10" customFormat="1" x14ac:dyDescent="0.3">
      <c r="A94" s="7"/>
      <c r="B94" s="493"/>
      <c r="C94" s="494"/>
      <c r="D94" s="494"/>
      <c r="E94" s="494"/>
      <c r="F94" s="494"/>
      <c r="G94" s="494"/>
      <c r="H94" s="494"/>
      <c r="I94" s="494"/>
      <c r="J94" s="494"/>
      <c r="K94" s="494"/>
      <c r="L94" s="495"/>
      <c r="M94" s="28"/>
      <c r="Q94" s="9"/>
    </row>
    <row r="95" spans="1:21" s="10" customFormat="1" x14ac:dyDescent="0.3">
      <c r="A95" s="7"/>
      <c r="B95" s="493"/>
      <c r="C95" s="494"/>
      <c r="D95" s="494"/>
      <c r="E95" s="494"/>
      <c r="F95" s="494"/>
      <c r="G95" s="494"/>
      <c r="H95" s="494"/>
      <c r="I95" s="494"/>
      <c r="J95" s="494"/>
      <c r="K95" s="494"/>
      <c r="L95" s="495"/>
      <c r="M95" s="28"/>
      <c r="Q95" s="9"/>
    </row>
    <row r="96" spans="1:21" s="10" customFormat="1" x14ac:dyDescent="0.3">
      <c r="A96" s="7"/>
      <c r="B96" s="493"/>
      <c r="C96" s="494"/>
      <c r="D96" s="494"/>
      <c r="E96" s="494"/>
      <c r="F96" s="494"/>
      <c r="G96" s="494"/>
      <c r="H96" s="494"/>
      <c r="I96" s="494"/>
      <c r="J96" s="494"/>
      <c r="K96" s="494"/>
      <c r="L96" s="495"/>
      <c r="M96" s="28"/>
      <c r="Q96" s="9"/>
    </row>
    <row r="97" spans="1:21" s="28" customFormat="1" x14ac:dyDescent="0.3">
      <c r="A97" s="36"/>
      <c r="B97" s="37"/>
      <c r="C97" s="38"/>
      <c r="D97" s="38"/>
      <c r="E97" s="38"/>
      <c r="F97" s="38"/>
      <c r="G97" s="38"/>
      <c r="H97" s="38"/>
      <c r="I97" s="38"/>
      <c r="J97" s="38"/>
      <c r="K97" s="38"/>
      <c r="L97" s="39"/>
      <c r="O97" s="9"/>
      <c r="P97" s="9"/>
      <c r="Q97" s="9"/>
      <c r="R97" s="9"/>
      <c r="S97" s="9"/>
      <c r="T97" s="9"/>
      <c r="U97" s="9"/>
    </row>
    <row r="98" spans="1:21" s="10" customFormat="1" x14ac:dyDescent="0.3">
      <c r="A98" s="7"/>
      <c r="B98" s="507" t="s">
        <v>19</v>
      </c>
      <c r="C98" s="508"/>
      <c r="D98" s="508"/>
      <c r="E98" s="508"/>
      <c r="F98" s="508"/>
      <c r="G98" s="508"/>
      <c r="H98" s="508"/>
      <c r="I98" s="508"/>
      <c r="J98" s="508"/>
      <c r="K98" s="508"/>
      <c r="L98" s="509"/>
      <c r="M98" s="58"/>
    </row>
    <row r="99" spans="1:21" s="28" customFormat="1" x14ac:dyDescent="0.3">
      <c r="A99" s="36"/>
      <c r="B99" s="40"/>
      <c r="C99" s="69"/>
      <c r="D99" s="69"/>
      <c r="E99" s="69"/>
      <c r="F99" s="69"/>
      <c r="G99" s="69"/>
      <c r="H99" s="69"/>
      <c r="I99" s="69"/>
      <c r="J99" s="69"/>
      <c r="K99" s="69"/>
      <c r="L99" s="41"/>
      <c r="O99" s="9"/>
      <c r="P99" s="9"/>
      <c r="Q99" s="9"/>
      <c r="R99" s="9"/>
      <c r="S99" s="9"/>
      <c r="T99" s="9"/>
      <c r="U99" s="9"/>
    </row>
    <row r="100" spans="1:21" s="28" customFormat="1" x14ac:dyDescent="0.3">
      <c r="A100" s="36"/>
      <c r="B100" s="348" t="str">
        <f>IF(Intro!$G$23="English",O100,P100)</f>
        <v>If your firm, as the importer of record, has sold imports of the goods to Canadian producers since January 1, 2023, provide details regarding the specifications of the goods and the countries of origin.</v>
      </c>
      <c r="C100" s="349"/>
      <c r="D100" s="349"/>
      <c r="E100" s="349"/>
      <c r="F100" s="349"/>
      <c r="G100" s="349"/>
      <c r="H100" s="349"/>
      <c r="I100" s="349"/>
      <c r="J100" s="349"/>
      <c r="K100" s="349"/>
      <c r="L100" s="350"/>
      <c r="O100"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0"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0" s="9"/>
      <c r="R100" s="9"/>
      <c r="S100" s="9"/>
      <c r="T100" s="9"/>
      <c r="U100" s="9"/>
    </row>
    <row r="101" spans="1:21" s="28" customFormat="1" x14ac:dyDescent="0.3">
      <c r="A101" s="36"/>
      <c r="B101" s="348"/>
      <c r="C101" s="349"/>
      <c r="D101" s="349"/>
      <c r="E101" s="349"/>
      <c r="F101" s="349"/>
      <c r="G101" s="349"/>
      <c r="H101" s="349"/>
      <c r="I101" s="349"/>
      <c r="J101" s="349"/>
      <c r="K101" s="349"/>
      <c r="L101" s="350"/>
      <c r="O101" s="9"/>
      <c r="P101" s="9"/>
      <c r="Q101" s="9"/>
      <c r="R101" s="9"/>
      <c r="S101" s="9"/>
      <c r="T101" s="9"/>
      <c r="U101" s="9"/>
    </row>
    <row r="102" spans="1:21" s="28" customFormat="1" x14ac:dyDescent="0.3">
      <c r="A102" s="36"/>
      <c r="B102" s="40"/>
      <c r="C102" s="69"/>
      <c r="D102" s="69"/>
      <c r="E102" s="69"/>
      <c r="F102" s="69"/>
      <c r="G102" s="69"/>
      <c r="H102" s="69"/>
      <c r="I102" s="69"/>
      <c r="J102" s="69"/>
      <c r="K102" s="69"/>
      <c r="L102" s="41"/>
      <c r="O102" s="9"/>
      <c r="P102" s="9"/>
      <c r="Q102" s="9"/>
      <c r="R102" s="9"/>
      <c r="S102" s="9"/>
      <c r="T102" s="9"/>
      <c r="U102" s="9"/>
    </row>
    <row r="103" spans="1:21" s="10" customFormat="1" x14ac:dyDescent="0.3">
      <c r="A103" s="7"/>
      <c r="B103" s="493"/>
      <c r="C103" s="494"/>
      <c r="D103" s="494"/>
      <c r="E103" s="494"/>
      <c r="F103" s="494"/>
      <c r="G103" s="494"/>
      <c r="H103" s="494"/>
      <c r="I103" s="494"/>
      <c r="J103" s="494"/>
      <c r="K103" s="494"/>
      <c r="L103" s="495"/>
      <c r="M103" s="28"/>
      <c r="Q103" s="9"/>
    </row>
    <row r="104" spans="1:21" s="10" customFormat="1" x14ac:dyDescent="0.3">
      <c r="A104" s="7"/>
      <c r="B104" s="493"/>
      <c r="C104" s="494"/>
      <c r="D104" s="494"/>
      <c r="E104" s="494"/>
      <c r="F104" s="494"/>
      <c r="G104" s="494"/>
      <c r="H104" s="494"/>
      <c r="I104" s="494"/>
      <c r="J104" s="494"/>
      <c r="K104" s="494"/>
      <c r="L104" s="495"/>
      <c r="M104" s="28"/>
      <c r="Q104" s="9"/>
    </row>
    <row r="105" spans="1:21" s="10" customFormat="1" x14ac:dyDescent="0.3">
      <c r="A105" s="7"/>
      <c r="B105" s="493"/>
      <c r="C105" s="494"/>
      <c r="D105" s="494"/>
      <c r="E105" s="494"/>
      <c r="F105" s="494"/>
      <c r="G105" s="494"/>
      <c r="H105" s="494"/>
      <c r="I105" s="494"/>
      <c r="J105" s="494"/>
      <c r="K105" s="494"/>
      <c r="L105" s="495"/>
      <c r="M105" s="28"/>
      <c r="Q105" s="9"/>
    </row>
    <row r="106" spans="1:21" s="10" customFormat="1" x14ac:dyDescent="0.3">
      <c r="A106" s="7"/>
      <c r="B106" s="493"/>
      <c r="C106" s="494"/>
      <c r="D106" s="494"/>
      <c r="E106" s="494"/>
      <c r="F106" s="494"/>
      <c r="G106" s="494"/>
      <c r="H106" s="494"/>
      <c r="I106" s="494"/>
      <c r="J106" s="494"/>
      <c r="K106" s="494"/>
      <c r="L106" s="495"/>
      <c r="M106" s="28"/>
      <c r="Q106" s="9"/>
    </row>
    <row r="107" spans="1:21" s="10" customFormat="1" x14ac:dyDescent="0.3">
      <c r="A107" s="7"/>
      <c r="B107" s="493"/>
      <c r="C107" s="494"/>
      <c r="D107" s="494"/>
      <c r="E107" s="494"/>
      <c r="F107" s="494"/>
      <c r="G107" s="494"/>
      <c r="H107" s="494"/>
      <c r="I107" s="494"/>
      <c r="J107" s="494"/>
      <c r="K107" s="494"/>
      <c r="L107" s="495"/>
      <c r="M107" s="28"/>
      <c r="Q107" s="9"/>
    </row>
    <row r="108" spans="1:21" s="10" customFormat="1" x14ac:dyDescent="0.3">
      <c r="A108" s="7"/>
      <c r="B108" s="493"/>
      <c r="C108" s="494"/>
      <c r="D108" s="494"/>
      <c r="E108" s="494"/>
      <c r="F108" s="494"/>
      <c r="G108" s="494"/>
      <c r="H108" s="494"/>
      <c r="I108" s="494"/>
      <c r="J108" s="494"/>
      <c r="K108" s="494"/>
      <c r="L108" s="495"/>
      <c r="M108" s="28"/>
      <c r="Q108" s="9"/>
    </row>
    <row r="109" spans="1:21" s="10" customFormat="1" x14ac:dyDescent="0.3">
      <c r="A109" s="7"/>
      <c r="B109" s="493"/>
      <c r="C109" s="494"/>
      <c r="D109" s="494"/>
      <c r="E109" s="494"/>
      <c r="F109" s="494"/>
      <c r="G109" s="494"/>
      <c r="H109" s="494"/>
      <c r="I109" s="494"/>
      <c r="J109" s="494"/>
      <c r="K109" s="494"/>
      <c r="L109" s="495"/>
      <c r="M109" s="28"/>
      <c r="Q109" s="9"/>
    </row>
    <row r="110" spans="1:21" s="10" customFormat="1" x14ac:dyDescent="0.3">
      <c r="A110" s="7"/>
      <c r="B110" s="493"/>
      <c r="C110" s="494"/>
      <c r="D110" s="494"/>
      <c r="E110" s="494"/>
      <c r="F110" s="494"/>
      <c r="G110" s="494"/>
      <c r="H110" s="494"/>
      <c r="I110" s="494"/>
      <c r="J110" s="494"/>
      <c r="K110" s="494"/>
      <c r="L110" s="495"/>
      <c r="M110" s="28"/>
      <c r="Q110" s="9"/>
    </row>
    <row r="111" spans="1:21" s="28" customFormat="1" x14ac:dyDescent="0.3">
      <c r="A111" s="36"/>
      <c r="B111" s="37"/>
      <c r="C111" s="38"/>
      <c r="D111" s="38"/>
      <c r="E111" s="38"/>
      <c r="F111" s="38"/>
      <c r="G111" s="38"/>
      <c r="H111" s="38"/>
      <c r="I111" s="38"/>
      <c r="J111" s="38"/>
      <c r="K111" s="38"/>
      <c r="L111" s="39"/>
      <c r="O111" s="9"/>
      <c r="P111" s="9"/>
      <c r="Q111" s="9"/>
      <c r="R111" s="9"/>
      <c r="S111" s="9"/>
      <c r="T111" s="9"/>
      <c r="U111" s="9"/>
    </row>
    <row r="113" spans="1:21" x14ac:dyDescent="0.3">
      <c r="B113" s="326" t="s">
        <v>253</v>
      </c>
      <c r="C113" s="327"/>
      <c r="D113" s="327"/>
      <c r="E113" s="327"/>
      <c r="F113" s="327"/>
      <c r="G113" s="327"/>
      <c r="H113" s="327"/>
      <c r="I113" s="327"/>
      <c r="J113" s="327"/>
      <c r="K113" s="327"/>
      <c r="L113" s="328"/>
      <c r="M113" s="28"/>
    </row>
    <row r="114" spans="1:21" s="10" customFormat="1" x14ac:dyDescent="0.3">
      <c r="A114" s="7"/>
      <c r="B114" s="507" t="s">
        <v>20</v>
      </c>
      <c r="C114" s="508"/>
      <c r="D114" s="508"/>
      <c r="E114" s="508"/>
      <c r="F114" s="508"/>
      <c r="G114" s="508"/>
      <c r="H114" s="508"/>
      <c r="I114" s="508"/>
      <c r="J114" s="508"/>
      <c r="K114" s="508"/>
      <c r="L114" s="509"/>
      <c r="M114" s="58"/>
    </row>
    <row r="115" spans="1:21" s="28" customFormat="1" x14ac:dyDescent="0.3">
      <c r="A115" s="36"/>
      <c r="B115" s="40"/>
      <c r="C115" s="69"/>
      <c r="D115" s="69"/>
      <c r="E115" s="69"/>
      <c r="F115" s="69"/>
      <c r="G115" s="69"/>
      <c r="H115" s="69"/>
      <c r="I115" s="69"/>
      <c r="J115" s="69"/>
      <c r="K115" s="69"/>
      <c r="L115" s="41"/>
      <c r="O115" s="9"/>
      <c r="P115" s="9"/>
      <c r="Q115" s="9"/>
      <c r="R115" s="9"/>
      <c r="S115" s="9"/>
      <c r="T115" s="9"/>
      <c r="U115" s="9"/>
    </row>
    <row r="116" spans="1:21" s="28" customFormat="1" x14ac:dyDescent="0.3">
      <c r="A116" s="36"/>
      <c r="B116" s="490" t="str">
        <f>IF(Intro!$G$23="English",O116,P116)</f>
        <v>Provide details if your firm changed the product mix of the goods it has imported since January 1, 2023.</v>
      </c>
      <c r="C116" s="491"/>
      <c r="D116" s="491"/>
      <c r="E116" s="491"/>
      <c r="F116" s="491"/>
      <c r="G116" s="491"/>
      <c r="H116" s="491"/>
      <c r="I116" s="491"/>
      <c r="J116" s="491"/>
      <c r="K116" s="491"/>
      <c r="L116" s="492"/>
      <c r="O116" s="9" t="str">
        <f>"Provide details if your firm changed the product mix of the goods it has imported since January 1, "&amp;Variables!B6&amp;"."</f>
        <v>Provide details if your firm changed the product mix of the goods it has imported since January 1, 2023.</v>
      </c>
      <c r="P116"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6" s="9"/>
      <c r="R116" s="9"/>
      <c r="S116" s="9"/>
      <c r="T116" s="9"/>
      <c r="U116" s="9"/>
    </row>
    <row r="117" spans="1:21" s="28" customFormat="1" x14ac:dyDescent="0.3">
      <c r="A117" s="36"/>
      <c r="B117" s="40"/>
      <c r="C117" s="69"/>
      <c r="D117" s="69"/>
      <c r="E117" s="69"/>
      <c r="F117" s="69"/>
      <c r="G117" s="69"/>
      <c r="H117" s="69"/>
      <c r="I117" s="69"/>
      <c r="J117" s="69"/>
      <c r="K117" s="69"/>
      <c r="L117" s="41"/>
      <c r="O117" s="9"/>
      <c r="P117" s="9"/>
      <c r="Q117" s="9"/>
      <c r="R117" s="9"/>
      <c r="S117" s="9"/>
      <c r="T117" s="9"/>
      <c r="U117" s="9"/>
    </row>
    <row r="118" spans="1:21" s="10" customFormat="1" x14ac:dyDescent="0.3">
      <c r="A118" s="7"/>
      <c r="B118" s="493"/>
      <c r="C118" s="494"/>
      <c r="D118" s="494"/>
      <c r="E118" s="494"/>
      <c r="F118" s="494"/>
      <c r="G118" s="494"/>
      <c r="H118" s="494"/>
      <c r="I118" s="494"/>
      <c r="J118" s="494"/>
      <c r="K118" s="494"/>
      <c r="L118" s="495"/>
      <c r="M118" s="28"/>
      <c r="Q118" s="9"/>
    </row>
    <row r="119" spans="1:21" s="10" customFormat="1" x14ac:dyDescent="0.3">
      <c r="A119" s="7"/>
      <c r="B119" s="493"/>
      <c r="C119" s="494"/>
      <c r="D119" s="494"/>
      <c r="E119" s="494"/>
      <c r="F119" s="494"/>
      <c r="G119" s="494"/>
      <c r="H119" s="494"/>
      <c r="I119" s="494"/>
      <c r="J119" s="494"/>
      <c r="K119" s="494"/>
      <c r="L119" s="495"/>
      <c r="M119" s="28"/>
      <c r="Q119" s="9"/>
    </row>
    <row r="120" spans="1:21" s="10" customFormat="1" x14ac:dyDescent="0.3">
      <c r="A120" s="7"/>
      <c r="B120" s="493"/>
      <c r="C120" s="494"/>
      <c r="D120" s="494"/>
      <c r="E120" s="494"/>
      <c r="F120" s="494"/>
      <c r="G120" s="494"/>
      <c r="H120" s="494"/>
      <c r="I120" s="494"/>
      <c r="J120" s="494"/>
      <c r="K120" s="494"/>
      <c r="L120" s="495"/>
      <c r="M120" s="28"/>
      <c r="Q120" s="9"/>
    </row>
    <row r="121" spans="1:21" s="10" customFormat="1" x14ac:dyDescent="0.3">
      <c r="A121" s="7"/>
      <c r="B121" s="493"/>
      <c r="C121" s="494"/>
      <c r="D121" s="494"/>
      <c r="E121" s="494"/>
      <c r="F121" s="494"/>
      <c r="G121" s="494"/>
      <c r="H121" s="494"/>
      <c r="I121" s="494"/>
      <c r="J121" s="494"/>
      <c r="K121" s="494"/>
      <c r="L121" s="495"/>
      <c r="M121" s="28"/>
      <c r="Q121" s="9"/>
    </row>
    <row r="122" spans="1:21" s="10" customFormat="1" x14ac:dyDescent="0.3">
      <c r="A122" s="7"/>
      <c r="B122" s="493"/>
      <c r="C122" s="494"/>
      <c r="D122" s="494"/>
      <c r="E122" s="494"/>
      <c r="F122" s="494"/>
      <c r="G122" s="494"/>
      <c r="H122" s="494"/>
      <c r="I122" s="494"/>
      <c r="J122" s="494"/>
      <c r="K122" s="494"/>
      <c r="L122" s="495"/>
      <c r="M122" s="28"/>
      <c r="Q122" s="9"/>
    </row>
    <row r="123" spans="1:21" s="10" customFormat="1" x14ac:dyDescent="0.3">
      <c r="A123" s="7"/>
      <c r="B123" s="493"/>
      <c r="C123" s="494"/>
      <c r="D123" s="494"/>
      <c r="E123" s="494"/>
      <c r="F123" s="494"/>
      <c r="G123" s="494"/>
      <c r="H123" s="494"/>
      <c r="I123" s="494"/>
      <c r="J123" s="494"/>
      <c r="K123" s="494"/>
      <c r="L123" s="495"/>
      <c r="M123" s="28"/>
      <c r="Q123" s="9"/>
    </row>
    <row r="124" spans="1:21" s="10" customFormat="1" x14ac:dyDescent="0.3">
      <c r="A124" s="7"/>
      <c r="B124" s="493"/>
      <c r="C124" s="494"/>
      <c r="D124" s="494"/>
      <c r="E124" s="494"/>
      <c r="F124" s="494"/>
      <c r="G124" s="494"/>
      <c r="H124" s="494"/>
      <c r="I124" s="494"/>
      <c r="J124" s="494"/>
      <c r="K124" s="494"/>
      <c r="L124" s="495"/>
      <c r="M124" s="28"/>
      <c r="Q124" s="9"/>
    </row>
    <row r="125" spans="1:21" s="10" customFormat="1" x14ac:dyDescent="0.3">
      <c r="A125" s="7"/>
      <c r="B125" s="493"/>
      <c r="C125" s="494"/>
      <c r="D125" s="494"/>
      <c r="E125" s="494"/>
      <c r="F125" s="494"/>
      <c r="G125" s="494"/>
      <c r="H125" s="494"/>
      <c r="I125" s="494"/>
      <c r="J125" s="494"/>
      <c r="K125" s="494"/>
      <c r="L125" s="495"/>
      <c r="M125" s="28"/>
      <c r="Q125" s="9"/>
    </row>
    <row r="126" spans="1:21" s="28" customFormat="1" x14ac:dyDescent="0.3">
      <c r="A126" s="36"/>
      <c r="B126" s="37"/>
      <c r="C126" s="38"/>
      <c r="D126" s="38"/>
      <c r="E126" s="38"/>
      <c r="F126" s="38"/>
      <c r="G126" s="38"/>
      <c r="H126" s="38"/>
      <c r="I126" s="38"/>
      <c r="J126" s="38"/>
      <c r="K126" s="38"/>
      <c r="L126" s="39"/>
      <c r="O126" s="9"/>
      <c r="P126" s="9"/>
      <c r="Q126" s="9"/>
      <c r="R126" s="9"/>
      <c r="S126" s="9"/>
      <c r="T126" s="9"/>
      <c r="U126" s="9"/>
    </row>
    <row r="127" spans="1:21" s="10" customFormat="1" x14ac:dyDescent="0.3">
      <c r="A127" s="7"/>
      <c r="B127" s="507" t="s">
        <v>21</v>
      </c>
      <c r="C127" s="508"/>
      <c r="D127" s="508"/>
      <c r="E127" s="508"/>
      <c r="F127" s="508"/>
      <c r="G127" s="508"/>
      <c r="H127" s="508"/>
      <c r="I127" s="508"/>
      <c r="J127" s="508"/>
      <c r="K127" s="508"/>
      <c r="L127" s="509"/>
      <c r="M127" s="58"/>
    </row>
    <row r="128" spans="1:21" s="28" customFormat="1" x14ac:dyDescent="0.3">
      <c r="A128" s="36"/>
      <c r="B128" s="40"/>
      <c r="C128" s="69"/>
      <c r="D128" s="69"/>
      <c r="E128" s="69"/>
      <c r="F128" s="69"/>
      <c r="G128" s="69"/>
      <c r="H128" s="69"/>
      <c r="I128" s="69"/>
      <c r="J128" s="69"/>
      <c r="K128" s="69"/>
      <c r="L128" s="41"/>
      <c r="O128" s="9"/>
      <c r="P128" s="9"/>
      <c r="Q128" s="9"/>
      <c r="R128" s="9"/>
      <c r="S128" s="9"/>
      <c r="T128" s="9"/>
      <c r="U128" s="9"/>
    </row>
    <row r="129" spans="1:21" s="28" customFormat="1" x14ac:dyDescent="0.3">
      <c r="A129" s="36"/>
      <c r="B129" s="490" t="str">
        <f>IF(Intro!$G$23="English",O129,P129)</f>
        <v>Describe how delivery of the goods purchased by your firm is paid for.</v>
      </c>
      <c r="C129" s="491"/>
      <c r="D129" s="491"/>
      <c r="E129" s="491"/>
      <c r="F129" s="491"/>
      <c r="G129" s="491"/>
      <c r="H129" s="491"/>
      <c r="I129" s="491"/>
      <c r="J129" s="491"/>
      <c r="K129" s="491"/>
      <c r="L129" s="492"/>
      <c r="O129" s="9" t="s">
        <v>127</v>
      </c>
      <c r="P129" s="9" t="s">
        <v>163</v>
      </c>
      <c r="Q129" s="9"/>
      <c r="R129" s="9"/>
      <c r="S129" s="9"/>
      <c r="T129" s="9"/>
      <c r="U129" s="9"/>
    </row>
    <row r="130" spans="1:21" s="28" customFormat="1" x14ac:dyDescent="0.3">
      <c r="A130" s="36"/>
      <c r="B130" s="40"/>
      <c r="C130" s="69"/>
      <c r="D130" s="69"/>
      <c r="E130" s="69"/>
      <c r="F130" s="69"/>
      <c r="G130" s="69"/>
      <c r="H130" s="170" t="str">
        <f>IF(Intro!$G$23="English",O130,P130)</f>
        <v>Select all that apply</v>
      </c>
      <c r="I130" s="69"/>
      <c r="J130" s="69"/>
      <c r="K130" s="69"/>
      <c r="L130" s="41"/>
      <c r="O130" s="9" t="s">
        <v>394</v>
      </c>
      <c r="P130" s="9" t="s">
        <v>395</v>
      </c>
      <c r="Q130" s="9"/>
      <c r="R130" s="9"/>
      <c r="S130" s="9"/>
      <c r="T130" s="9"/>
      <c r="U130" s="9"/>
    </row>
    <row r="131" spans="1:21" x14ac:dyDescent="0.3">
      <c r="B131" s="510" t="str">
        <f>IF(Intro!$G$23="English",O131,P131)</f>
        <v xml:space="preserve">The exporter handles delivery, and the cost is built into the price. </v>
      </c>
      <c r="C131" s="511"/>
      <c r="D131" s="511"/>
      <c r="E131" s="511"/>
      <c r="F131" s="511"/>
      <c r="G131" s="512"/>
      <c r="H131" s="91"/>
      <c r="I131" s="69"/>
      <c r="J131" s="69"/>
      <c r="K131" s="69"/>
      <c r="L131" s="41"/>
      <c r="M131" s="9"/>
      <c r="O131" s="9" t="s">
        <v>335</v>
      </c>
      <c r="P131" s="9" t="s">
        <v>337</v>
      </c>
    </row>
    <row r="132" spans="1:21" x14ac:dyDescent="0.3">
      <c r="B132" s="510" t="str">
        <f>IF(Intro!$G$23="English",O132,P132)</f>
        <v xml:space="preserve">The exporter handles delivery, but charges your firm separately for it. </v>
      </c>
      <c r="C132" s="511"/>
      <c r="D132" s="511"/>
      <c r="E132" s="511"/>
      <c r="F132" s="511"/>
      <c r="G132" s="512"/>
      <c r="H132" s="91"/>
      <c r="I132" s="69"/>
      <c r="J132" s="69"/>
      <c r="K132" s="69"/>
      <c r="L132" s="41"/>
      <c r="M132" s="9"/>
      <c r="O132" s="9" t="s">
        <v>336</v>
      </c>
      <c r="P132" s="9" t="s">
        <v>339</v>
      </c>
    </row>
    <row r="133" spans="1:21" x14ac:dyDescent="0.3">
      <c r="B133" s="510" t="str">
        <f>IF(Intro!$G$23="English",O133,P133)</f>
        <v xml:space="preserve">Your firm arranges and pays for delivery directly. </v>
      </c>
      <c r="C133" s="511"/>
      <c r="D133" s="511"/>
      <c r="E133" s="511"/>
      <c r="F133" s="511"/>
      <c r="G133" s="512"/>
      <c r="H133" s="91"/>
      <c r="I133" s="69"/>
      <c r="J133" s="69"/>
      <c r="K133" s="69"/>
      <c r="L133" s="41"/>
      <c r="M133" s="9"/>
      <c r="O133" s="9" t="s">
        <v>366</v>
      </c>
      <c r="P133" s="9" t="s">
        <v>338</v>
      </c>
    </row>
    <row r="134" spans="1:21" s="28" customFormat="1" x14ac:dyDescent="0.3">
      <c r="A134" s="36"/>
      <c r="B134" s="40"/>
      <c r="C134" s="69"/>
      <c r="D134" s="69"/>
      <c r="E134" s="69"/>
      <c r="F134" s="69"/>
      <c r="G134" s="69"/>
      <c r="H134" s="69"/>
      <c r="I134" s="69"/>
      <c r="J134" s="69"/>
      <c r="K134" s="69"/>
      <c r="L134" s="41"/>
      <c r="O134" s="9"/>
      <c r="P134" s="9"/>
      <c r="Q134" s="9"/>
      <c r="R134" s="9"/>
      <c r="S134" s="9"/>
      <c r="T134" s="9"/>
      <c r="U134" s="9"/>
    </row>
    <row r="135" spans="1:21" s="28" customFormat="1" x14ac:dyDescent="0.3">
      <c r="A135" s="36"/>
      <c r="B135" s="490" t="str">
        <f>IF(Intro!$G$23="English",O135,P135)</f>
        <v>Provide details if delivery charges paid by your firm have changed since January 1, 2023.</v>
      </c>
      <c r="C135" s="491"/>
      <c r="D135" s="491"/>
      <c r="E135" s="491"/>
      <c r="F135" s="491"/>
      <c r="G135" s="491"/>
      <c r="H135" s="491"/>
      <c r="I135" s="491"/>
      <c r="J135" s="491"/>
      <c r="K135" s="491"/>
      <c r="L135" s="492"/>
      <c r="O135" s="9" t="str">
        <f>"Provide details if delivery charges paid by your firm have changed since January 1, "&amp;Variables!B6&amp;"."</f>
        <v>Provide details if delivery charges paid by your firm have changed since January 1, 2023.</v>
      </c>
      <c r="P135" s="9" t="str">
        <f>"Fournissez des détails si les frais de livraison payés par votre entreprise ont changé depuis le 1er janvier "&amp;Variables!B6&amp;"."</f>
        <v>Fournissez des détails si les frais de livraison payés par votre entreprise ont changé depuis le 1er janvier 2023.</v>
      </c>
      <c r="Q135" s="9"/>
      <c r="R135" s="9"/>
      <c r="S135" s="9"/>
      <c r="T135" s="9"/>
      <c r="U135" s="9"/>
    </row>
    <row r="136" spans="1:21" s="28" customFormat="1" x14ac:dyDescent="0.3">
      <c r="A136" s="36"/>
      <c r="B136" s="40"/>
      <c r="C136" s="69"/>
      <c r="D136" s="69"/>
      <c r="E136" s="69"/>
      <c r="F136" s="69"/>
      <c r="G136" s="69"/>
      <c r="H136" s="69"/>
      <c r="I136" s="69"/>
      <c r="J136" s="69"/>
      <c r="K136" s="69"/>
      <c r="L136" s="41"/>
      <c r="O136" s="9"/>
      <c r="P136" s="9"/>
      <c r="Q136" s="9"/>
      <c r="R136" s="9"/>
      <c r="S136" s="9"/>
      <c r="T136" s="9"/>
      <c r="U136" s="9"/>
    </row>
    <row r="137" spans="1:21" s="10" customFormat="1" x14ac:dyDescent="0.3">
      <c r="A137" s="7"/>
      <c r="B137" s="493"/>
      <c r="C137" s="494"/>
      <c r="D137" s="494"/>
      <c r="E137" s="494"/>
      <c r="F137" s="494"/>
      <c r="G137" s="494"/>
      <c r="H137" s="494"/>
      <c r="I137" s="494"/>
      <c r="J137" s="494"/>
      <c r="K137" s="494"/>
      <c r="L137" s="495"/>
      <c r="M137" s="28"/>
      <c r="Q137" s="9"/>
    </row>
    <row r="138" spans="1:21" s="10" customFormat="1" x14ac:dyDescent="0.3">
      <c r="A138" s="7"/>
      <c r="B138" s="493"/>
      <c r="C138" s="494"/>
      <c r="D138" s="494"/>
      <c r="E138" s="494"/>
      <c r="F138" s="494"/>
      <c r="G138" s="494"/>
      <c r="H138" s="494"/>
      <c r="I138" s="494"/>
      <c r="J138" s="494"/>
      <c r="K138" s="494"/>
      <c r="L138" s="495"/>
      <c r="M138" s="28"/>
      <c r="Q138" s="9"/>
    </row>
    <row r="139" spans="1:21" s="10" customFormat="1" x14ac:dyDescent="0.3">
      <c r="A139" s="7"/>
      <c r="B139" s="493"/>
      <c r="C139" s="494"/>
      <c r="D139" s="494"/>
      <c r="E139" s="494"/>
      <c r="F139" s="494"/>
      <c r="G139" s="494"/>
      <c r="H139" s="494"/>
      <c r="I139" s="494"/>
      <c r="J139" s="494"/>
      <c r="K139" s="494"/>
      <c r="L139" s="495"/>
      <c r="M139" s="28"/>
      <c r="Q139" s="9"/>
    </row>
    <row r="140" spans="1:21" s="10" customFormat="1" x14ac:dyDescent="0.3">
      <c r="A140" s="7"/>
      <c r="B140" s="493"/>
      <c r="C140" s="494"/>
      <c r="D140" s="494"/>
      <c r="E140" s="494"/>
      <c r="F140" s="494"/>
      <c r="G140" s="494"/>
      <c r="H140" s="494"/>
      <c r="I140" s="494"/>
      <c r="J140" s="494"/>
      <c r="K140" s="494"/>
      <c r="L140" s="495"/>
      <c r="M140" s="28"/>
      <c r="Q140" s="9"/>
    </row>
    <row r="141" spans="1:21" s="10" customFormat="1" x14ac:dyDescent="0.3">
      <c r="A141" s="7"/>
      <c r="B141" s="493"/>
      <c r="C141" s="494"/>
      <c r="D141" s="494"/>
      <c r="E141" s="494"/>
      <c r="F141" s="494"/>
      <c r="G141" s="494"/>
      <c r="H141" s="494"/>
      <c r="I141" s="494"/>
      <c r="J141" s="494"/>
      <c r="K141" s="494"/>
      <c r="L141" s="495"/>
      <c r="M141" s="28"/>
      <c r="Q141" s="9"/>
    </row>
    <row r="142" spans="1:21" s="10" customFormat="1" x14ac:dyDescent="0.3">
      <c r="A142" s="7"/>
      <c r="B142" s="493"/>
      <c r="C142" s="494"/>
      <c r="D142" s="494"/>
      <c r="E142" s="494"/>
      <c r="F142" s="494"/>
      <c r="G142" s="494"/>
      <c r="H142" s="494"/>
      <c r="I142" s="494"/>
      <c r="J142" s="494"/>
      <c r="K142" s="494"/>
      <c r="L142" s="495"/>
      <c r="M142" s="28"/>
      <c r="Q142" s="9"/>
    </row>
    <row r="143" spans="1:21" s="10" customFormat="1" x14ac:dyDescent="0.3">
      <c r="A143" s="7"/>
      <c r="B143" s="493"/>
      <c r="C143" s="494"/>
      <c r="D143" s="494"/>
      <c r="E143" s="494"/>
      <c r="F143" s="494"/>
      <c r="G143" s="494"/>
      <c r="H143" s="494"/>
      <c r="I143" s="494"/>
      <c r="J143" s="494"/>
      <c r="K143" s="494"/>
      <c r="L143" s="495"/>
      <c r="M143" s="28"/>
      <c r="Q143" s="9"/>
    </row>
    <row r="144" spans="1:21" s="10" customFormat="1" x14ac:dyDescent="0.3">
      <c r="A144" s="7"/>
      <c r="B144" s="493"/>
      <c r="C144" s="494"/>
      <c r="D144" s="494"/>
      <c r="E144" s="494"/>
      <c r="F144" s="494"/>
      <c r="G144" s="494"/>
      <c r="H144" s="494"/>
      <c r="I144" s="494"/>
      <c r="J144" s="494"/>
      <c r="K144" s="494"/>
      <c r="L144" s="495"/>
      <c r="M144" s="28"/>
      <c r="Q144" s="9"/>
    </row>
    <row r="145" spans="1:21" s="28" customFormat="1" x14ac:dyDescent="0.3">
      <c r="A145" s="36"/>
      <c r="B145" s="37"/>
      <c r="C145" s="38"/>
      <c r="D145" s="38"/>
      <c r="E145" s="38"/>
      <c r="F145" s="38"/>
      <c r="G145" s="38"/>
      <c r="H145" s="38"/>
      <c r="I145" s="38"/>
      <c r="J145" s="38"/>
      <c r="K145" s="38"/>
      <c r="L145" s="39"/>
      <c r="O145" s="9"/>
      <c r="P145" s="9"/>
      <c r="Q145" s="9"/>
      <c r="R145" s="9"/>
      <c r="S145" s="9"/>
      <c r="T145" s="9"/>
      <c r="U145" s="9"/>
    </row>
    <row r="146" spans="1:21" s="28" customFormat="1" x14ac:dyDescent="0.3">
      <c r="A146" s="36"/>
      <c r="B146" s="507" t="s">
        <v>22</v>
      </c>
      <c r="C146" s="508"/>
      <c r="D146" s="508"/>
      <c r="E146" s="508"/>
      <c r="F146" s="508"/>
      <c r="G146" s="508"/>
      <c r="H146" s="508"/>
      <c r="I146" s="508"/>
      <c r="J146" s="508"/>
      <c r="K146" s="508"/>
      <c r="L146" s="509"/>
      <c r="O146" s="9"/>
      <c r="P146" s="9"/>
      <c r="Q146" s="9"/>
      <c r="R146" s="9"/>
      <c r="S146" s="9"/>
      <c r="T146" s="9"/>
      <c r="U146" s="9"/>
    </row>
    <row r="147" spans="1:21" s="28" customFormat="1" x14ac:dyDescent="0.3">
      <c r="A147" s="36"/>
      <c r="B147" s="40"/>
      <c r="C147" s="69"/>
      <c r="D147" s="69"/>
      <c r="E147" s="69"/>
      <c r="F147" s="69"/>
      <c r="G147" s="69"/>
      <c r="H147" s="69"/>
      <c r="I147" s="69"/>
      <c r="J147" s="69"/>
      <c r="K147" s="69"/>
      <c r="L147" s="41"/>
      <c r="O147" s="9"/>
      <c r="P147" s="9"/>
      <c r="Q147" s="9"/>
      <c r="R147" s="9"/>
      <c r="S147" s="9"/>
      <c r="T147" s="9"/>
      <c r="U147" s="9"/>
    </row>
    <row r="148" spans="1:21" s="28" customFormat="1" x14ac:dyDescent="0.3">
      <c r="A148" s="36"/>
      <c r="B148" s="490" t="str">
        <f>IF(Intro!$G$23="English",O148,P148)</f>
        <v>Have you experienced periods of increased availability of wheat gluten despite stable or declining demand? If so, what reasons, if any, were provided by your suppliers?</v>
      </c>
      <c r="C148" s="491"/>
      <c r="D148" s="491"/>
      <c r="E148" s="491"/>
      <c r="F148" s="491"/>
      <c r="G148" s="491"/>
      <c r="H148" s="491"/>
      <c r="I148" s="491"/>
      <c r="J148" s="491"/>
      <c r="K148" s="491"/>
      <c r="L148" s="492"/>
      <c r="O148" s="9" t="s">
        <v>654</v>
      </c>
      <c r="P148" s="9" t="s">
        <v>660</v>
      </c>
      <c r="Q148" s="9"/>
      <c r="R148" s="9"/>
      <c r="S148" s="9"/>
      <c r="T148" s="9"/>
      <c r="U148" s="9"/>
    </row>
    <row r="149" spans="1:21" s="28" customFormat="1" x14ac:dyDescent="0.3">
      <c r="A149" s="36"/>
      <c r="B149" s="40"/>
      <c r="C149" s="69"/>
      <c r="D149" s="69"/>
      <c r="E149" s="69"/>
      <c r="F149" s="69"/>
      <c r="G149" s="69"/>
      <c r="H149" s="69"/>
      <c r="I149" s="69"/>
      <c r="J149" s="69"/>
      <c r="K149" s="69"/>
      <c r="L149" s="41"/>
      <c r="O149" s="9"/>
      <c r="P149" s="9"/>
      <c r="Q149" s="9"/>
      <c r="R149" s="9"/>
      <c r="S149" s="9"/>
      <c r="T149" s="9"/>
      <c r="U149" s="9"/>
    </row>
    <row r="150" spans="1:21" s="28" customFormat="1" x14ac:dyDescent="0.3">
      <c r="A150" s="36"/>
      <c r="B150" s="493"/>
      <c r="C150" s="494"/>
      <c r="D150" s="494"/>
      <c r="E150" s="494"/>
      <c r="F150" s="494"/>
      <c r="G150" s="494"/>
      <c r="H150" s="494"/>
      <c r="I150" s="494"/>
      <c r="J150" s="494"/>
      <c r="K150" s="494"/>
      <c r="L150" s="495"/>
      <c r="O150" s="9"/>
      <c r="P150" s="9"/>
      <c r="Q150" s="9"/>
      <c r="R150" s="9"/>
      <c r="S150" s="9"/>
      <c r="T150" s="9"/>
      <c r="U150" s="9"/>
    </row>
    <row r="151" spans="1:21" s="28" customFormat="1" x14ac:dyDescent="0.3">
      <c r="A151" s="36"/>
      <c r="B151" s="493"/>
      <c r="C151" s="494"/>
      <c r="D151" s="494"/>
      <c r="E151" s="494"/>
      <c r="F151" s="494"/>
      <c r="G151" s="494"/>
      <c r="H151" s="494"/>
      <c r="I151" s="494"/>
      <c r="J151" s="494"/>
      <c r="K151" s="494"/>
      <c r="L151" s="495"/>
      <c r="O151" s="9"/>
      <c r="P151" s="9"/>
      <c r="Q151" s="9"/>
      <c r="R151" s="9"/>
      <c r="S151" s="9"/>
      <c r="T151" s="9"/>
      <c r="U151" s="9"/>
    </row>
    <row r="152" spans="1:21" s="28" customFormat="1" x14ac:dyDescent="0.3">
      <c r="A152" s="36"/>
      <c r="B152" s="493"/>
      <c r="C152" s="494"/>
      <c r="D152" s="494"/>
      <c r="E152" s="494"/>
      <c r="F152" s="494"/>
      <c r="G152" s="494"/>
      <c r="H152" s="494"/>
      <c r="I152" s="494"/>
      <c r="J152" s="494"/>
      <c r="K152" s="494"/>
      <c r="L152" s="495"/>
      <c r="O152" s="9"/>
      <c r="P152" s="9"/>
      <c r="Q152" s="9"/>
      <c r="R152" s="9"/>
      <c r="S152" s="9"/>
      <c r="T152" s="9"/>
      <c r="U152" s="9"/>
    </row>
    <row r="153" spans="1:21" s="28" customFormat="1" x14ac:dyDescent="0.3">
      <c r="A153" s="36"/>
      <c r="B153" s="493"/>
      <c r="C153" s="494"/>
      <c r="D153" s="494"/>
      <c r="E153" s="494"/>
      <c r="F153" s="494"/>
      <c r="G153" s="494"/>
      <c r="H153" s="494"/>
      <c r="I153" s="494"/>
      <c r="J153" s="494"/>
      <c r="K153" s="494"/>
      <c r="L153" s="495"/>
      <c r="O153" s="9"/>
      <c r="P153" s="9"/>
      <c r="Q153" s="9"/>
      <c r="R153" s="9"/>
      <c r="S153" s="9"/>
      <c r="T153" s="9"/>
      <c r="U153" s="9"/>
    </row>
    <row r="154" spans="1:21" s="28" customFormat="1" x14ac:dyDescent="0.3">
      <c r="A154" s="36"/>
      <c r="B154" s="493"/>
      <c r="C154" s="494"/>
      <c r="D154" s="494"/>
      <c r="E154" s="494"/>
      <c r="F154" s="494"/>
      <c r="G154" s="494"/>
      <c r="H154" s="494"/>
      <c r="I154" s="494"/>
      <c r="J154" s="494"/>
      <c r="K154" s="494"/>
      <c r="L154" s="495"/>
      <c r="O154" s="9"/>
      <c r="P154" s="9"/>
      <c r="Q154" s="9"/>
      <c r="R154" s="9"/>
      <c r="S154" s="9"/>
      <c r="T154" s="9"/>
      <c r="U154" s="9"/>
    </row>
    <row r="155" spans="1:21" s="28" customFormat="1" x14ac:dyDescent="0.3">
      <c r="A155" s="36"/>
      <c r="B155" s="493"/>
      <c r="C155" s="494"/>
      <c r="D155" s="494"/>
      <c r="E155" s="494"/>
      <c r="F155" s="494"/>
      <c r="G155" s="494"/>
      <c r="H155" s="494"/>
      <c r="I155" s="494"/>
      <c r="J155" s="494"/>
      <c r="K155" s="494"/>
      <c r="L155" s="495"/>
      <c r="O155" s="9"/>
      <c r="P155" s="9"/>
      <c r="Q155" s="9"/>
      <c r="R155" s="9"/>
      <c r="S155" s="9"/>
      <c r="T155" s="9"/>
      <c r="U155" s="9"/>
    </row>
    <row r="156" spans="1:21" s="28" customFormat="1" x14ac:dyDescent="0.3">
      <c r="A156" s="36"/>
      <c r="B156" s="493"/>
      <c r="C156" s="494"/>
      <c r="D156" s="494"/>
      <c r="E156" s="494"/>
      <c r="F156" s="494"/>
      <c r="G156" s="494"/>
      <c r="H156" s="494"/>
      <c r="I156" s="494"/>
      <c r="J156" s="494"/>
      <c r="K156" s="494"/>
      <c r="L156" s="495"/>
      <c r="O156" s="9"/>
      <c r="P156" s="9"/>
      <c r="Q156" s="9"/>
      <c r="R156" s="9"/>
      <c r="S156" s="9"/>
      <c r="T156" s="9"/>
      <c r="U156" s="9"/>
    </row>
    <row r="157" spans="1:21" s="28" customFormat="1" x14ac:dyDescent="0.3">
      <c r="A157" s="36"/>
      <c r="B157" s="493"/>
      <c r="C157" s="494"/>
      <c r="D157" s="494"/>
      <c r="E157" s="494"/>
      <c r="F157" s="494"/>
      <c r="G157" s="494"/>
      <c r="H157" s="494"/>
      <c r="I157" s="494"/>
      <c r="J157" s="494"/>
      <c r="K157" s="494"/>
      <c r="L157" s="495"/>
      <c r="O157" s="9"/>
      <c r="P157" s="9"/>
      <c r="Q157" s="9"/>
      <c r="R157" s="9"/>
      <c r="S157" s="9"/>
      <c r="T157" s="9"/>
      <c r="U157" s="9"/>
    </row>
    <row r="158" spans="1:21" s="28" customFormat="1" x14ac:dyDescent="0.3">
      <c r="A158" s="36"/>
      <c r="B158" s="37"/>
      <c r="C158" s="38"/>
      <c r="D158" s="38"/>
      <c r="E158" s="38"/>
      <c r="F158" s="38"/>
      <c r="G158" s="38"/>
      <c r="H158" s="38"/>
      <c r="I158" s="38"/>
      <c r="J158" s="38"/>
      <c r="K158" s="38"/>
      <c r="L158" s="39"/>
      <c r="O158" s="9"/>
      <c r="P158" s="9"/>
      <c r="Q158" s="9"/>
      <c r="R158" s="9"/>
      <c r="S158" s="9"/>
      <c r="T158" s="9"/>
      <c r="U158" s="9"/>
    </row>
    <row r="159" spans="1:21" s="28" customFormat="1" x14ac:dyDescent="0.3">
      <c r="A159" s="36"/>
      <c r="B159" s="507" t="s">
        <v>23</v>
      </c>
      <c r="C159" s="508"/>
      <c r="D159" s="508"/>
      <c r="E159" s="508"/>
      <c r="F159" s="508"/>
      <c r="G159" s="508"/>
      <c r="H159" s="508"/>
      <c r="I159" s="508"/>
      <c r="J159" s="508"/>
      <c r="K159" s="508"/>
      <c r="L159" s="509"/>
      <c r="O159" s="9"/>
      <c r="P159" s="9"/>
      <c r="Q159" s="9"/>
      <c r="R159" s="9"/>
      <c r="S159" s="9"/>
      <c r="T159" s="9"/>
      <c r="U159" s="9"/>
    </row>
    <row r="160" spans="1:21" s="28" customFormat="1" x14ac:dyDescent="0.3">
      <c r="A160" s="36"/>
      <c r="B160" s="40"/>
      <c r="C160" s="69"/>
      <c r="D160" s="69"/>
      <c r="E160" s="69"/>
      <c r="F160" s="69"/>
      <c r="G160" s="69"/>
      <c r="H160" s="69"/>
      <c r="I160" s="69"/>
      <c r="J160" s="69"/>
      <c r="K160" s="69"/>
      <c r="L160" s="41"/>
      <c r="O160" s="9"/>
      <c r="P160" s="9"/>
      <c r="Q160" s="9"/>
      <c r="R160" s="9"/>
      <c r="S160" s="9"/>
      <c r="T160" s="9"/>
      <c r="U160" s="9"/>
    </row>
    <row r="161" spans="1:21" s="28" customFormat="1" ht="30" customHeight="1" x14ac:dyDescent="0.3">
      <c r="A161" s="36"/>
      <c r="B161" s="490" t="str">
        <f>IF(Intro!$G$23="English",O161,P161)</f>
        <v>Have changes in the availability or pricing of imported wheat gluten affected your purchasing patterns or inventory levels? Please describe any changes in purchasing frequency, order quantities, or inventory management.</v>
      </c>
      <c r="C161" s="491"/>
      <c r="D161" s="491"/>
      <c r="E161" s="491"/>
      <c r="F161" s="491"/>
      <c r="G161" s="491"/>
      <c r="H161" s="491"/>
      <c r="I161" s="491"/>
      <c r="J161" s="491"/>
      <c r="K161" s="491"/>
      <c r="L161" s="492"/>
      <c r="O161" s="9" t="s">
        <v>655</v>
      </c>
      <c r="P161" s="9" t="s">
        <v>661</v>
      </c>
      <c r="Q161" s="9"/>
      <c r="R161" s="9"/>
      <c r="S161" s="9"/>
      <c r="T161" s="9"/>
      <c r="U161" s="9"/>
    </row>
    <row r="162" spans="1:21" s="28" customFormat="1" x14ac:dyDescent="0.3">
      <c r="A162" s="36"/>
      <c r="B162" s="40"/>
      <c r="C162" s="69"/>
      <c r="D162" s="69"/>
      <c r="E162" s="69"/>
      <c r="F162" s="69"/>
      <c r="G162" s="69"/>
      <c r="H162" s="69"/>
      <c r="I162" s="69"/>
      <c r="J162" s="69"/>
      <c r="K162" s="69"/>
      <c r="L162" s="41"/>
      <c r="O162" s="9"/>
      <c r="P162" s="9"/>
      <c r="Q162" s="9"/>
      <c r="R162" s="9"/>
      <c r="S162" s="9"/>
      <c r="T162" s="9"/>
      <c r="U162" s="9"/>
    </row>
    <row r="163" spans="1:21" s="28" customFormat="1" x14ac:dyDescent="0.3">
      <c r="A163" s="36"/>
      <c r="B163" s="493"/>
      <c r="C163" s="494"/>
      <c r="D163" s="494"/>
      <c r="E163" s="494"/>
      <c r="F163" s="494"/>
      <c r="G163" s="494"/>
      <c r="H163" s="494"/>
      <c r="I163" s="494"/>
      <c r="J163" s="494"/>
      <c r="K163" s="494"/>
      <c r="L163" s="495"/>
      <c r="O163" s="9"/>
      <c r="P163" s="9"/>
      <c r="Q163" s="9"/>
      <c r="R163" s="9"/>
      <c r="S163" s="9"/>
      <c r="T163" s="9"/>
      <c r="U163" s="9"/>
    </row>
    <row r="164" spans="1:21" s="28" customFormat="1" x14ac:dyDescent="0.3">
      <c r="A164" s="36"/>
      <c r="B164" s="493"/>
      <c r="C164" s="494"/>
      <c r="D164" s="494"/>
      <c r="E164" s="494"/>
      <c r="F164" s="494"/>
      <c r="G164" s="494"/>
      <c r="H164" s="494"/>
      <c r="I164" s="494"/>
      <c r="J164" s="494"/>
      <c r="K164" s="494"/>
      <c r="L164" s="495"/>
      <c r="O164" s="9"/>
      <c r="P164" s="9"/>
      <c r="Q164" s="9"/>
      <c r="R164" s="9"/>
      <c r="S164" s="9"/>
      <c r="T164" s="9"/>
      <c r="U164" s="9"/>
    </row>
    <row r="165" spans="1:21" s="28" customFormat="1" x14ac:dyDescent="0.3">
      <c r="A165" s="36"/>
      <c r="B165" s="493"/>
      <c r="C165" s="494"/>
      <c r="D165" s="494"/>
      <c r="E165" s="494"/>
      <c r="F165" s="494"/>
      <c r="G165" s="494"/>
      <c r="H165" s="494"/>
      <c r="I165" s="494"/>
      <c r="J165" s="494"/>
      <c r="K165" s="494"/>
      <c r="L165" s="495"/>
      <c r="O165" s="9"/>
      <c r="P165" s="9"/>
      <c r="Q165" s="9"/>
      <c r="R165" s="9"/>
      <c r="S165" s="9"/>
      <c r="T165" s="9"/>
      <c r="U165" s="9"/>
    </row>
    <row r="166" spans="1:21" s="28" customFormat="1" x14ac:dyDescent="0.3">
      <c r="A166" s="36"/>
      <c r="B166" s="493"/>
      <c r="C166" s="494"/>
      <c r="D166" s="494"/>
      <c r="E166" s="494"/>
      <c r="F166" s="494"/>
      <c r="G166" s="494"/>
      <c r="H166" s="494"/>
      <c r="I166" s="494"/>
      <c r="J166" s="494"/>
      <c r="K166" s="494"/>
      <c r="L166" s="495"/>
      <c r="O166" s="9"/>
      <c r="P166" s="9"/>
      <c r="Q166" s="9"/>
      <c r="R166" s="9"/>
      <c r="S166" s="9"/>
      <c r="T166" s="9"/>
      <c r="U166" s="9"/>
    </row>
    <row r="167" spans="1:21" s="28" customFormat="1" x14ac:dyDescent="0.3">
      <c r="A167" s="36"/>
      <c r="B167" s="493"/>
      <c r="C167" s="494"/>
      <c r="D167" s="494"/>
      <c r="E167" s="494"/>
      <c r="F167" s="494"/>
      <c r="G167" s="494"/>
      <c r="H167" s="494"/>
      <c r="I167" s="494"/>
      <c r="J167" s="494"/>
      <c r="K167" s="494"/>
      <c r="L167" s="495"/>
      <c r="O167" s="9"/>
      <c r="P167" s="9"/>
      <c r="Q167" s="9"/>
      <c r="R167" s="9"/>
      <c r="S167" s="9"/>
      <c r="T167" s="9"/>
      <c r="U167" s="9"/>
    </row>
    <row r="168" spans="1:21" s="28" customFormat="1" x14ac:dyDescent="0.3">
      <c r="A168" s="36"/>
      <c r="B168" s="493"/>
      <c r="C168" s="494"/>
      <c r="D168" s="494"/>
      <c r="E168" s="494"/>
      <c r="F168" s="494"/>
      <c r="G168" s="494"/>
      <c r="H168" s="494"/>
      <c r="I168" s="494"/>
      <c r="J168" s="494"/>
      <c r="K168" s="494"/>
      <c r="L168" s="495"/>
      <c r="O168" s="9"/>
      <c r="P168" s="9"/>
      <c r="Q168" s="9"/>
      <c r="R168" s="9"/>
      <c r="S168" s="9"/>
      <c r="T168" s="9"/>
      <c r="U168" s="9"/>
    </row>
    <row r="169" spans="1:21" s="28" customFormat="1" x14ac:dyDescent="0.3">
      <c r="A169" s="36"/>
      <c r="B169" s="493"/>
      <c r="C169" s="494"/>
      <c r="D169" s="494"/>
      <c r="E169" s="494"/>
      <c r="F169" s="494"/>
      <c r="G169" s="494"/>
      <c r="H169" s="494"/>
      <c r="I169" s="494"/>
      <c r="J169" s="494"/>
      <c r="K169" s="494"/>
      <c r="L169" s="495"/>
      <c r="O169" s="9"/>
      <c r="P169" s="9"/>
      <c r="Q169" s="9"/>
      <c r="R169" s="9"/>
      <c r="S169" s="9"/>
      <c r="T169" s="9"/>
      <c r="U169" s="9"/>
    </row>
    <row r="170" spans="1:21" s="28" customFormat="1" x14ac:dyDescent="0.3">
      <c r="A170" s="36"/>
      <c r="B170" s="493"/>
      <c r="C170" s="494"/>
      <c r="D170" s="494"/>
      <c r="E170" s="494"/>
      <c r="F170" s="494"/>
      <c r="G170" s="494"/>
      <c r="H170" s="494"/>
      <c r="I170" s="494"/>
      <c r="J170" s="494"/>
      <c r="K170" s="494"/>
      <c r="L170" s="495"/>
      <c r="O170" s="9"/>
      <c r="P170" s="9"/>
      <c r="Q170" s="9"/>
      <c r="R170" s="9"/>
      <c r="S170" s="9"/>
      <c r="T170" s="9"/>
      <c r="U170" s="9"/>
    </row>
    <row r="171" spans="1:21" s="28" customFormat="1" x14ac:dyDescent="0.3">
      <c r="A171" s="36"/>
      <c r="B171" s="37"/>
      <c r="C171" s="38"/>
      <c r="D171" s="38"/>
      <c r="E171" s="38"/>
      <c r="F171" s="38"/>
      <c r="G171" s="38"/>
      <c r="H171" s="38"/>
      <c r="I171" s="38"/>
      <c r="J171" s="38"/>
      <c r="K171" s="38"/>
      <c r="L171" s="39"/>
      <c r="O171" s="9"/>
      <c r="P171" s="9"/>
      <c r="Q171" s="9"/>
      <c r="R171" s="9"/>
      <c r="S171" s="9"/>
      <c r="T171" s="9"/>
      <c r="U171" s="9"/>
    </row>
    <row r="172" spans="1:21" s="28" customFormat="1" x14ac:dyDescent="0.3">
      <c r="A172" s="36"/>
      <c r="B172" s="507" t="s">
        <v>24</v>
      </c>
      <c r="C172" s="508"/>
      <c r="D172" s="508"/>
      <c r="E172" s="508"/>
      <c r="F172" s="508"/>
      <c r="G172" s="508"/>
      <c r="H172" s="508"/>
      <c r="I172" s="508"/>
      <c r="J172" s="508"/>
      <c r="K172" s="508"/>
      <c r="L172" s="509"/>
      <c r="O172" s="9"/>
      <c r="P172" s="9"/>
      <c r="Q172" s="9"/>
      <c r="R172" s="9"/>
      <c r="S172" s="9"/>
      <c r="T172" s="9"/>
      <c r="U172" s="9"/>
    </row>
    <row r="173" spans="1:21" s="28" customFormat="1" x14ac:dyDescent="0.3">
      <c r="A173" s="36"/>
      <c r="B173" s="40"/>
      <c r="C173" s="69"/>
      <c r="D173" s="69"/>
      <c r="E173" s="69"/>
      <c r="F173" s="69"/>
      <c r="G173" s="69"/>
      <c r="H173" s="69"/>
      <c r="I173" s="69"/>
      <c r="J173" s="69"/>
      <c r="K173" s="69"/>
      <c r="L173" s="41"/>
      <c r="O173" s="9"/>
      <c r="P173" s="9"/>
      <c r="Q173" s="9"/>
      <c r="R173" s="9"/>
      <c r="S173" s="9"/>
      <c r="T173" s="9"/>
      <c r="U173" s="9"/>
    </row>
    <row r="174" spans="1:21" s="28" customFormat="1" ht="26.25" customHeight="1" x14ac:dyDescent="0.3">
      <c r="A174" s="36"/>
      <c r="B174" s="490" t="str">
        <f>IF(Intro!$G$23="English",O174,P174)</f>
        <v>Have you purchased additional quantities of wheat gluten because of increased availability or favourable pricing? If yes, describe the circumstances and resulting inventory levels.</v>
      </c>
      <c r="C174" s="491"/>
      <c r="D174" s="491"/>
      <c r="E174" s="491"/>
      <c r="F174" s="491"/>
      <c r="G174" s="491"/>
      <c r="H174" s="491"/>
      <c r="I174" s="491"/>
      <c r="J174" s="491"/>
      <c r="K174" s="491"/>
      <c r="L174" s="492"/>
      <c r="O174" s="9" t="s">
        <v>656</v>
      </c>
      <c r="P174" s="9" t="s">
        <v>662</v>
      </c>
      <c r="Q174" s="9"/>
      <c r="R174" s="9"/>
      <c r="S174" s="9"/>
      <c r="T174" s="9"/>
      <c r="U174" s="9"/>
    </row>
    <row r="175" spans="1:21" s="28" customFormat="1" x14ac:dyDescent="0.3">
      <c r="A175" s="36"/>
      <c r="B175" s="40"/>
      <c r="C175" s="69"/>
      <c r="D175" s="69"/>
      <c r="E175" s="69"/>
      <c r="F175" s="69"/>
      <c r="G175" s="69"/>
      <c r="H175" s="69"/>
      <c r="I175" s="69"/>
      <c r="J175" s="69"/>
      <c r="K175" s="69"/>
      <c r="L175" s="41"/>
      <c r="O175" s="9"/>
      <c r="P175" s="9"/>
      <c r="Q175" s="9"/>
      <c r="R175" s="9"/>
      <c r="S175" s="9"/>
      <c r="T175" s="9"/>
      <c r="U175" s="9"/>
    </row>
    <row r="176" spans="1:21" s="28" customFormat="1" x14ac:dyDescent="0.3">
      <c r="A176" s="36"/>
      <c r="B176" s="493"/>
      <c r="C176" s="494"/>
      <c r="D176" s="494"/>
      <c r="E176" s="494"/>
      <c r="F176" s="494"/>
      <c r="G176" s="494"/>
      <c r="H176" s="494"/>
      <c r="I176" s="494"/>
      <c r="J176" s="494"/>
      <c r="K176" s="494"/>
      <c r="L176" s="495"/>
      <c r="O176" s="9"/>
      <c r="P176" s="9"/>
      <c r="Q176" s="9"/>
      <c r="R176" s="9"/>
      <c r="S176" s="9"/>
      <c r="T176" s="9"/>
      <c r="U176" s="9"/>
    </row>
    <row r="177" spans="1:21" s="28" customFormat="1" x14ac:dyDescent="0.3">
      <c r="A177" s="36"/>
      <c r="B177" s="493"/>
      <c r="C177" s="494"/>
      <c r="D177" s="494"/>
      <c r="E177" s="494"/>
      <c r="F177" s="494"/>
      <c r="G177" s="494"/>
      <c r="H177" s="494"/>
      <c r="I177" s="494"/>
      <c r="J177" s="494"/>
      <c r="K177" s="494"/>
      <c r="L177" s="495"/>
      <c r="O177" s="9"/>
      <c r="P177" s="9"/>
      <c r="Q177" s="9"/>
      <c r="R177" s="9"/>
      <c r="S177" s="9"/>
      <c r="T177" s="9"/>
      <c r="U177" s="9"/>
    </row>
    <row r="178" spans="1:21" s="28" customFormat="1" x14ac:dyDescent="0.3">
      <c r="A178" s="36"/>
      <c r="B178" s="493"/>
      <c r="C178" s="494"/>
      <c r="D178" s="494"/>
      <c r="E178" s="494"/>
      <c r="F178" s="494"/>
      <c r="G178" s="494"/>
      <c r="H178" s="494"/>
      <c r="I178" s="494"/>
      <c r="J178" s="494"/>
      <c r="K178" s="494"/>
      <c r="L178" s="495"/>
      <c r="O178" s="9"/>
      <c r="P178" s="9"/>
      <c r="Q178" s="9"/>
      <c r="R178" s="9"/>
      <c r="S178" s="9"/>
      <c r="T178" s="9"/>
      <c r="U178" s="9"/>
    </row>
    <row r="179" spans="1:21" s="28" customFormat="1" x14ac:dyDescent="0.3">
      <c r="A179" s="36"/>
      <c r="B179" s="493"/>
      <c r="C179" s="494"/>
      <c r="D179" s="494"/>
      <c r="E179" s="494"/>
      <c r="F179" s="494"/>
      <c r="G179" s="494"/>
      <c r="H179" s="494"/>
      <c r="I179" s="494"/>
      <c r="J179" s="494"/>
      <c r="K179" s="494"/>
      <c r="L179" s="495"/>
      <c r="O179" s="9"/>
      <c r="P179" s="9"/>
      <c r="Q179" s="9"/>
      <c r="R179" s="9"/>
      <c r="S179" s="9"/>
      <c r="T179" s="9"/>
      <c r="U179" s="9"/>
    </row>
    <row r="180" spans="1:21" s="28" customFormat="1" x14ac:dyDescent="0.3">
      <c r="A180" s="36"/>
      <c r="B180" s="493"/>
      <c r="C180" s="494"/>
      <c r="D180" s="494"/>
      <c r="E180" s="494"/>
      <c r="F180" s="494"/>
      <c r="G180" s="494"/>
      <c r="H180" s="494"/>
      <c r="I180" s="494"/>
      <c r="J180" s="494"/>
      <c r="K180" s="494"/>
      <c r="L180" s="495"/>
      <c r="O180" s="9"/>
      <c r="P180" s="9"/>
      <c r="Q180" s="9"/>
      <c r="R180" s="9"/>
      <c r="S180" s="9"/>
      <c r="T180" s="9"/>
      <c r="U180" s="9"/>
    </row>
    <row r="181" spans="1:21" s="28" customFormat="1" x14ac:dyDescent="0.3">
      <c r="A181" s="36"/>
      <c r="B181" s="493"/>
      <c r="C181" s="494"/>
      <c r="D181" s="494"/>
      <c r="E181" s="494"/>
      <c r="F181" s="494"/>
      <c r="G181" s="494"/>
      <c r="H181" s="494"/>
      <c r="I181" s="494"/>
      <c r="J181" s="494"/>
      <c r="K181" s="494"/>
      <c r="L181" s="495"/>
      <c r="O181" s="9"/>
      <c r="P181" s="9"/>
      <c r="Q181" s="9"/>
      <c r="R181" s="9"/>
      <c r="S181" s="9"/>
      <c r="T181" s="9"/>
      <c r="U181" s="9"/>
    </row>
    <row r="182" spans="1:21" s="28" customFormat="1" x14ac:dyDescent="0.3">
      <c r="A182" s="36"/>
      <c r="B182" s="493"/>
      <c r="C182" s="494"/>
      <c r="D182" s="494"/>
      <c r="E182" s="494"/>
      <c r="F182" s="494"/>
      <c r="G182" s="494"/>
      <c r="H182" s="494"/>
      <c r="I182" s="494"/>
      <c r="J182" s="494"/>
      <c r="K182" s="494"/>
      <c r="L182" s="495"/>
      <c r="O182" s="9"/>
      <c r="P182" s="9"/>
      <c r="Q182" s="9"/>
      <c r="R182" s="9"/>
      <c r="S182" s="9"/>
      <c r="T182" s="9"/>
      <c r="U182" s="9"/>
    </row>
    <row r="183" spans="1:21" s="28" customFormat="1" x14ac:dyDescent="0.3">
      <c r="A183" s="36"/>
      <c r="B183" s="493"/>
      <c r="C183" s="494"/>
      <c r="D183" s="494"/>
      <c r="E183" s="494"/>
      <c r="F183" s="494"/>
      <c r="G183" s="494"/>
      <c r="H183" s="494"/>
      <c r="I183" s="494"/>
      <c r="J183" s="494"/>
      <c r="K183" s="494"/>
      <c r="L183" s="495"/>
      <c r="O183" s="9"/>
      <c r="P183" s="9"/>
      <c r="Q183" s="9"/>
      <c r="R183" s="9"/>
      <c r="S183" s="9"/>
      <c r="T183" s="9"/>
      <c r="U183" s="9"/>
    </row>
    <row r="184" spans="1:21" s="28" customFormat="1" x14ac:dyDescent="0.3">
      <c r="A184" s="36"/>
      <c r="B184" s="37"/>
      <c r="C184" s="38"/>
      <c r="D184" s="38"/>
      <c r="E184" s="38"/>
      <c r="F184" s="38"/>
      <c r="G184" s="38"/>
      <c r="H184" s="38"/>
      <c r="I184" s="38"/>
      <c r="J184" s="38"/>
      <c r="K184" s="38"/>
      <c r="L184" s="39"/>
      <c r="O184" s="9"/>
      <c r="P184" s="9"/>
      <c r="Q184" s="9"/>
      <c r="R184" s="9"/>
      <c r="S184" s="9"/>
      <c r="T184" s="9"/>
      <c r="U184" s="9"/>
    </row>
    <row r="185" spans="1:21" s="28" customFormat="1" x14ac:dyDescent="0.3">
      <c r="A185" s="36"/>
      <c r="B185" s="69"/>
      <c r="C185" s="69"/>
      <c r="D185" s="69"/>
      <c r="E185" s="69"/>
      <c r="F185" s="69"/>
      <c r="G185" s="69"/>
      <c r="H185" s="69"/>
      <c r="I185" s="69"/>
      <c r="J185" s="69"/>
      <c r="K185" s="69"/>
      <c r="L185" s="69"/>
      <c r="O185" s="9"/>
      <c r="P185" s="9"/>
      <c r="Q185" s="9"/>
      <c r="R185" s="9"/>
      <c r="S185" s="9"/>
      <c r="T185" s="9"/>
      <c r="U185" s="9"/>
    </row>
    <row r="186" spans="1:21" x14ac:dyDescent="0.3">
      <c r="B186" s="326" t="str">
        <f>IF(Intro!$G$23="English",O186,P186)</f>
        <v>MARKET CHARACTERISTICS OF THE GOODS</v>
      </c>
      <c r="C186" s="327"/>
      <c r="D186" s="327"/>
      <c r="E186" s="327"/>
      <c r="F186" s="327"/>
      <c r="G186" s="327"/>
      <c r="H186" s="327"/>
      <c r="I186" s="327"/>
      <c r="J186" s="327"/>
      <c r="K186" s="327"/>
      <c r="L186" s="328"/>
      <c r="M186" s="28"/>
      <c r="O186" s="79" t="s">
        <v>254</v>
      </c>
      <c r="P186" s="79" t="s">
        <v>255</v>
      </c>
    </row>
    <row r="187" spans="1:21" s="10" customFormat="1" x14ac:dyDescent="0.3">
      <c r="A187" s="7"/>
      <c r="B187" s="329" t="s">
        <v>26</v>
      </c>
      <c r="C187" s="330"/>
      <c r="D187" s="330"/>
      <c r="E187" s="330"/>
      <c r="F187" s="330"/>
      <c r="G187" s="330"/>
      <c r="H187" s="330"/>
      <c r="I187" s="330"/>
      <c r="J187" s="330"/>
      <c r="K187" s="330"/>
      <c r="L187" s="331"/>
      <c r="M187" s="58"/>
    </row>
    <row r="188" spans="1:21" s="28" customFormat="1" x14ac:dyDescent="0.3">
      <c r="A188" s="36"/>
      <c r="B188" s="40"/>
      <c r="C188" s="69"/>
      <c r="D188" s="69"/>
      <c r="E188" s="69"/>
      <c r="F188" s="69"/>
      <c r="G188" s="69"/>
      <c r="H188" s="69"/>
      <c r="I188" s="69"/>
      <c r="J188" s="69"/>
      <c r="K188" s="69"/>
      <c r="L188" s="41"/>
      <c r="O188" s="9"/>
      <c r="P188" s="9"/>
      <c r="Q188" s="9"/>
      <c r="R188" s="9"/>
      <c r="S188" s="9"/>
      <c r="T188" s="9"/>
      <c r="U188" s="9"/>
    </row>
    <row r="189" spans="1:21" s="28" customFormat="1" x14ac:dyDescent="0.3">
      <c r="A189" s="36"/>
      <c r="B189" s="490" t="str">
        <f>IF(Intro!$G$23="English",O189,P189)</f>
        <v>If your firm is a distributor, indicate the primary industries in which the goods are sold.</v>
      </c>
      <c r="C189" s="491"/>
      <c r="D189" s="491"/>
      <c r="E189" s="491"/>
      <c r="F189" s="491"/>
      <c r="G189" s="491"/>
      <c r="H189" s="491"/>
      <c r="I189" s="491"/>
      <c r="J189" s="491"/>
      <c r="K189" s="491"/>
      <c r="L189" s="492"/>
      <c r="O189" s="9" t="s">
        <v>398</v>
      </c>
      <c r="P189" s="9" t="s">
        <v>399</v>
      </c>
      <c r="Q189" s="9"/>
      <c r="R189" s="9"/>
      <c r="S189" s="9"/>
      <c r="T189" s="9"/>
      <c r="U189" s="9"/>
    </row>
    <row r="190" spans="1:21" s="28" customFormat="1" x14ac:dyDescent="0.3">
      <c r="A190" s="36"/>
      <c r="B190" s="490" t="str">
        <f>IF(Intro!$G$23="English",O190,P190)</f>
        <v>If your firm is an end user, indicate your primary industries.</v>
      </c>
      <c r="C190" s="491"/>
      <c r="D190" s="491"/>
      <c r="E190" s="491"/>
      <c r="F190" s="491"/>
      <c r="G190" s="491"/>
      <c r="H190" s="491"/>
      <c r="I190" s="491"/>
      <c r="J190" s="491"/>
      <c r="K190" s="491"/>
      <c r="L190" s="492"/>
      <c r="O190" s="9" t="s">
        <v>401</v>
      </c>
      <c r="P190" s="9" t="s">
        <v>400</v>
      </c>
      <c r="Q190" s="9"/>
      <c r="R190" s="9"/>
      <c r="S190" s="9"/>
      <c r="T190" s="9"/>
      <c r="U190" s="9"/>
    </row>
    <row r="191" spans="1:21" s="28" customFormat="1" x14ac:dyDescent="0.3">
      <c r="A191" s="36"/>
      <c r="B191" s="40"/>
      <c r="C191" s="69"/>
      <c r="D191" s="69"/>
      <c r="E191" s="69"/>
      <c r="F191" s="69"/>
      <c r="G191" s="69"/>
      <c r="H191" s="69"/>
      <c r="I191" s="69"/>
      <c r="J191" s="69"/>
      <c r="K191" s="69"/>
      <c r="L191" s="41"/>
      <c r="O191" s="9"/>
      <c r="P191" s="9"/>
      <c r="Q191" s="9"/>
      <c r="R191" s="9"/>
      <c r="S191" s="9"/>
      <c r="T191" s="9"/>
      <c r="U191" s="9"/>
    </row>
    <row r="192" spans="1:21" x14ac:dyDescent="0.3">
      <c r="B192" s="299" t="str">
        <f>IF(Intro!$G$23="English",O192,P192)</f>
        <v xml:space="preserve">Primary Industry 1 </v>
      </c>
      <c r="C192" s="300"/>
      <c r="D192" s="416"/>
      <c r="E192" s="416"/>
      <c r="F192" s="416"/>
      <c r="G192" s="416"/>
      <c r="H192" s="416"/>
      <c r="I192" s="416"/>
      <c r="J192" s="416"/>
      <c r="K192" s="416"/>
      <c r="L192" s="417"/>
      <c r="M192" s="9"/>
      <c r="O192" s="9" t="s">
        <v>129</v>
      </c>
      <c r="P192" s="9" t="s">
        <v>130</v>
      </c>
    </row>
    <row r="193" spans="1:21" x14ac:dyDescent="0.3">
      <c r="B193" s="299"/>
      <c r="C193" s="300"/>
      <c r="D193" s="416"/>
      <c r="E193" s="416"/>
      <c r="F193" s="416"/>
      <c r="G193" s="416"/>
      <c r="H193" s="416"/>
      <c r="I193" s="416"/>
      <c r="J193" s="416"/>
      <c r="K193" s="416"/>
      <c r="L193" s="417"/>
      <c r="M193" s="9"/>
    </row>
    <row r="194" spans="1:21" x14ac:dyDescent="0.3">
      <c r="B194" s="299"/>
      <c r="C194" s="300"/>
      <c r="D194" s="416"/>
      <c r="E194" s="416"/>
      <c r="F194" s="416"/>
      <c r="G194" s="416"/>
      <c r="H194" s="416"/>
      <c r="I194" s="416"/>
      <c r="J194" s="416"/>
      <c r="K194" s="416"/>
      <c r="L194" s="417"/>
      <c r="M194" s="9"/>
    </row>
    <row r="195" spans="1:21" x14ac:dyDescent="0.3">
      <c r="B195" s="299"/>
      <c r="C195" s="300"/>
      <c r="D195" s="416"/>
      <c r="E195" s="416"/>
      <c r="F195" s="416"/>
      <c r="G195" s="416"/>
      <c r="H195" s="416"/>
      <c r="I195" s="416"/>
      <c r="J195" s="416"/>
      <c r="K195" s="416"/>
      <c r="L195" s="417"/>
      <c r="M195" s="9"/>
    </row>
    <row r="196" spans="1:21" x14ac:dyDescent="0.3">
      <c r="B196" s="299"/>
      <c r="C196" s="300"/>
      <c r="D196" s="416"/>
      <c r="E196" s="416"/>
      <c r="F196" s="416"/>
      <c r="G196" s="416"/>
      <c r="H196" s="416"/>
      <c r="I196" s="416"/>
      <c r="J196" s="416"/>
      <c r="K196" s="416"/>
      <c r="L196" s="417"/>
      <c r="M196" s="9"/>
    </row>
    <row r="197" spans="1:21" x14ac:dyDescent="0.3">
      <c r="B197" s="299" t="str">
        <f>IF(Intro!$G$23="English",O197,P197)</f>
        <v>Primary Industry 2</v>
      </c>
      <c r="C197" s="300"/>
      <c r="D197" s="416"/>
      <c r="E197" s="416"/>
      <c r="F197" s="416"/>
      <c r="G197" s="416"/>
      <c r="H197" s="416"/>
      <c r="I197" s="416"/>
      <c r="J197" s="416"/>
      <c r="K197" s="416"/>
      <c r="L197" s="417"/>
      <c r="M197" s="9"/>
      <c r="O197" s="9" t="s">
        <v>131</v>
      </c>
      <c r="P197" s="9" t="s">
        <v>132</v>
      </c>
    </row>
    <row r="198" spans="1:21" x14ac:dyDescent="0.3">
      <c r="B198" s="299"/>
      <c r="C198" s="300"/>
      <c r="D198" s="416"/>
      <c r="E198" s="416"/>
      <c r="F198" s="416"/>
      <c r="G198" s="416"/>
      <c r="H198" s="416"/>
      <c r="I198" s="416"/>
      <c r="J198" s="416"/>
      <c r="K198" s="416"/>
      <c r="L198" s="417"/>
      <c r="M198" s="9"/>
    </row>
    <row r="199" spans="1:21" x14ac:dyDescent="0.3">
      <c r="B199" s="299"/>
      <c r="C199" s="300"/>
      <c r="D199" s="416"/>
      <c r="E199" s="416"/>
      <c r="F199" s="416"/>
      <c r="G199" s="416"/>
      <c r="H199" s="416"/>
      <c r="I199" s="416"/>
      <c r="J199" s="416"/>
      <c r="K199" s="416"/>
      <c r="L199" s="417"/>
      <c r="M199" s="9"/>
    </row>
    <row r="200" spans="1:21" x14ac:dyDescent="0.3">
      <c r="B200" s="299"/>
      <c r="C200" s="300"/>
      <c r="D200" s="416"/>
      <c r="E200" s="416"/>
      <c r="F200" s="416"/>
      <c r="G200" s="416"/>
      <c r="H200" s="416"/>
      <c r="I200" s="416"/>
      <c r="J200" s="416"/>
      <c r="K200" s="416"/>
      <c r="L200" s="417"/>
      <c r="M200" s="9"/>
    </row>
    <row r="201" spans="1:21" x14ac:dyDescent="0.3">
      <c r="B201" s="299"/>
      <c r="C201" s="300"/>
      <c r="D201" s="416"/>
      <c r="E201" s="416"/>
      <c r="F201" s="416"/>
      <c r="G201" s="416"/>
      <c r="H201" s="416"/>
      <c r="I201" s="416"/>
      <c r="J201" s="416"/>
      <c r="K201" s="416"/>
      <c r="L201" s="417"/>
      <c r="M201" s="9"/>
    </row>
    <row r="202" spans="1:21" x14ac:dyDescent="0.3">
      <c r="B202" s="299" t="str">
        <f>IF(Intro!$G$23="English",O202,P202)</f>
        <v>Primary Industry 3</v>
      </c>
      <c r="C202" s="300"/>
      <c r="D202" s="416"/>
      <c r="E202" s="416"/>
      <c r="F202" s="416"/>
      <c r="G202" s="416"/>
      <c r="H202" s="416"/>
      <c r="I202" s="416"/>
      <c r="J202" s="416"/>
      <c r="K202" s="416"/>
      <c r="L202" s="417"/>
      <c r="M202" s="9"/>
      <c r="O202" s="9" t="s">
        <v>133</v>
      </c>
      <c r="P202" s="9" t="s">
        <v>134</v>
      </c>
    </row>
    <row r="203" spans="1:21" x14ac:dyDescent="0.3">
      <c r="B203" s="299"/>
      <c r="C203" s="300"/>
      <c r="D203" s="416"/>
      <c r="E203" s="416"/>
      <c r="F203" s="416"/>
      <c r="G203" s="416"/>
      <c r="H203" s="416"/>
      <c r="I203" s="416"/>
      <c r="J203" s="416"/>
      <c r="K203" s="416"/>
      <c r="L203" s="417"/>
      <c r="M203" s="9"/>
    </row>
    <row r="204" spans="1:21" x14ac:dyDescent="0.3">
      <c r="B204" s="299"/>
      <c r="C204" s="300"/>
      <c r="D204" s="416"/>
      <c r="E204" s="416"/>
      <c r="F204" s="416"/>
      <c r="G204" s="416"/>
      <c r="H204" s="416"/>
      <c r="I204" s="416"/>
      <c r="J204" s="416"/>
      <c r="K204" s="416"/>
      <c r="L204" s="417"/>
      <c r="M204" s="9"/>
    </row>
    <row r="205" spans="1:21" x14ac:dyDescent="0.3">
      <c r="B205" s="299"/>
      <c r="C205" s="300"/>
      <c r="D205" s="416"/>
      <c r="E205" s="416"/>
      <c r="F205" s="416"/>
      <c r="G205" s="416"/>
      <c r="H205" s="416"/>
      <c r="I205" s="416"/>
      <c r="J205" s="416"/>
      <c r="K205" s="416"/>
      <c r="L205" s="417"/>
      <c r="M205" s="9"/>
    </row>
    <row r="206" spans="1:21" x14ac:dyDescent="0.3">
      <c r="B206" s="299"/>
      <c r="C206" s="300"/>
      <c r="D206" s="416"/>
      <c r="E206" s="416"/>
      <c r="F206" s="416"/>
      <c r="G206" s="416"/>
      <c r="H206" s="416"/>
      <c r="I206" s="416"/>
      <c r="J206" s="416"/>
      <c r="K206" s="416"/>
      <c r="L206" s="417"/>
      <c r="M206" s="9"/>
    </row>
    <row r="207" spans="1:21" s="28" customFormat="1" x14ac:dyDescent="0.3">
      <c r="A207" s="36"/>
      <c r="B207" s="37"/>
      <c r="C207" s="38"/>
      <c r="D207" s="38"/>
      <c r="E207" s="38"/>
      <c r="F207" s="38"/>
      <c r="G207" s="38"/>
      <c r="H207" s="38"/>
      <c r="I207" s="38"/>
      <c r="J207" s="38"/>
      <c r="K207" s="38"/>
      <c r="L207" s="39"/>
      <c r="O207" s="9"/>
      <c r="P207" s="9"/>
      <c r="Q207" s="9"/>
      <c r="R207" s="9"/>
      <c r="S207" s="9"/>
      <c r="T207" s="9"/>
      <c r="U207" s="9"/>
    </row>
    <row r="208" spans="1:21" s="10" customFormat="1" x14ac:dyDescent="0.3">
      <c r="A208" s="7"/>
      <c r="B208" s="507" t="s">
        <v>34</v>
      </c>
      <c r="C208" s="508"/>
      <c r="D208" s="508"/>
      <c r="E208" s="508"/>
      <c r="F208" s="508"/>
      <c r="G208" s="508"/>
      <c r="H208" s="508"/>
      <c r="I208" s="508"/>
      <c r="J208" s="508"/>
      <c r="K208" s="508"/>
      <c r="L208" s="509"/>
      <c r="M208" s="58"/>
    </row>
    <row r="209" spans="1:21" s="28" customFormat="1" x14ac:dyDescent="0.3">
      <c r="A209" s="36"/>
      <c r="B209" s="40"/>
      <c r="C209" s="69"/>
      <c r="D209" s="69"/>
      <c r="E209" s="69"/>
      <c r="F209" s="69"/>
      <c r="G209" s="69"/>
      <c r="H209" s="69"/>
      <c r="I209" s="69"/>
      <c r="J209" s="69"/>
      <c r="K209" s="69"/>
      <c r="L209" s="41"/>
      <c r="O209" s="9"/>
      <c r="P209" s="9"/>
      <c r="Q209" s="9"/>
      <c r="R209" s="9"/>
      <c r="S209" s="9"/>
      <c r="T209" s="9"/>
      <c r="U209" s="9"/>
    </row>
    <row r="210" spans="1:21" s="28" customFormat="1" x14ac:dyDescent="0.3">
      <c r="A210" s="36"/>
      <c r="B210" s="345" t="str">
        <f>IF(Intro!$G$23="English",O210,P210)</f>
        <v>Describe whether there is seasonality in the Canadian market for the goods. Describe any seasonal patterns in your firm's imports, inventory or sales of imports in Canada.</v>
      </c>
      <c r="C210" s="346"/>
      <c r="D210" s="346"/>
      <c r="E210" s="346"/>
      <c r="F210" s="346"/>
      <c r="G210" s="346"/>
      <c r="H210" s="346"/>
      <c r="I210" s="346"/>
      <c r="J210" s="346"/>
      <c r="K210" s="346"/>
      <c r="L210" s="347"/>
      <c r="O210" s="9" t="s">
        <v>149</v>
      </c>
      <c r="P210" s="9" t="s">
        <v>150</v>
      </c>
      <c r="Q210" s="9"/>
      <c r="R210" s="9"/>
      <c r="S210" s="9"/>
      <c r="T210" s="9"/>
      <c r="U210" s="9"/>
    </row>
    <row r="211" spans="1:21" s="28" customFormat="1" x14ac:dyDescent="0.3">
      <c r="A211" s="36"/>
      <c r="B211" s="345"/>
      <c r="C211" s="346"/>
      <c r="D211" s="346"/>
      <c r="E211" s="346"/>
      <c r="F211" s="346"/>
      <c r="G211" s="346"/>
      <c r="H211" s="346"/>
      <c r="I211" s="346"/>
      <c r="J211" s="346"/>
      <c r="K211" s="346"/>
      <c r="L211" s="347"/>
      <c r="O211" s="9"/>
      <c r="P211" s="9"/>
      <c r="Q211" s="9"/>
      <c r="R211" s="9"/>
      <c r="S211" s="9"/>
      <c r="T211" s="9"/>
      <c r="U211" s="9"/>
    </row>
    <row r="212" spans="1:21" s="28" customFormat="1" x14ac:dyDescent="0.3">
      <c r="A212" s="36"/>
      <c r="B212" s="40"/>
      <c r="C212" s="69"/>
      <c r="D212" s="69"/>
      <c r="E212" s="69"/>
      <c r="F212" s="69"/>
      <c r="G212" s="69"/>
      <c r="H212" s="69"/>
      <c r="I212" s="69"/>
      <c r="J212" s="69"/>
      <c r="K212" s="69"/>
      <c r="L212" s="41"/>
      <c r="O212" s="9"/>
      <c r="P212" s="9"/>
      <c r="Q212" s="9"/>
      <c r="R212" s="9"/>
      <c r="S212" s="9"/>
      <c r="T212" s="9"/>
      <c r="U212" s="9"/>
    </row>
    <row r="213" spans="1:21" s="10" customFormat="1" x14ac:dyDescent="0.3">
      <c r="A213" s="7"/>
      <c r="B213" s="493"/>
      <c r="C213" s="494"/>
      <c r="D213" s="494"/>
      <c r="E213" s="494"/>
      <c r="F213" s="494"/>
      <c r="G213" s="494"/>
      <c r="H213" s="494"/>
      <c r="I213" s="494"/>
      <c r="J213" s="494"/>
      <c r="K213" s="494"/>
      <c r="L213" s="495"/>
      <c r="M213" s="28"/>
      <c r="Q213" s="9"/>
    </row>
    <row r="214" spans="1:21" s="10" customFormat="1" x14ac:dyDescent="0.3">
      <c r="A214" s="7"/>
      <c r="B214" s="493"/>
      <c r="C214" s="494"/>
      <c r="D214" s="494"/>
      <c r="E214" s="494"/>
      <c r="F214" s="494"/>
      <c r="G214" s="494"/>
      <c r="H214" s="494"/>
      <c r="I214" s="494"/>
      <c r="J214" s="494"/>
      <c r="K214" s="494"/>
      <c r="L214" s="495"/>
      <c r="M214" s="28"/>
      <c r="Q214" s="9"/>
    </row>
    <row r="215" spans="1:21" s="10" customFormat="1" x14ac:dyDescent="0.3">
      <c r="A215" s="7"/>
      <c r="B215" s="493"/>
      <c r="C215" s="494"/>
      <c r="D215" s="494"/>
      <c r="E215" s="494"/>
      <c r="F215" s="494"/>
      <c r="G215" s="494"/>
      <c r="H215" s="494"/>
      <c r="I215" s="494"/>
      <c r="J215" s="494"/>
      <c r="K215" s="494"/>
      <c r="L215" s="495"/>
      <c r="M215" s="28"/>
      <c r="Q215" s="9"/>
    </row>
    <row r="216" spans="1:21" s="10" customFormat="1" x14ac:dyDescent="0.3">
      <c r="A216" s="7"/>
      <c r="B216" s="493"/>
      <c r="C216" s="494"/>
      <c r="D216" s="494"/>
      <c r="E216" s="494"/>
      <c r="F216" s="494"/>
      <c r="G216" s="494"/>
      <c r="H216" s="494"/>
      <c r="I216" s="494"/>
      <c r="J216" s="494"/>
      <c r="K216" s="494"/>
      <c r="L216" s="495"/>
      <c r="M216" s="28"/>
      <c r="Q216" s="9"/>
    </row>
    <row r="217" spans="1:21" s="10" customFormat="1" x14ac:dyDescent="0.3">
      <c r="A217" s="7"/>
      <c r="B217" s="493"/>
      <c r="C217" s="494"/>
      <c r="D217" s="494"/>
      <c r="E217" s="494"/>
      <c r="F217" s="494"/>
      <c r="G217" s="494"/>
      <c r="H217" s="494"/>
      <c r="I217" s="494"/>
      <c r="J217" s="494"/>
      <c r="K217" s="494"/>
      <c r="L217" s="495"/>
      <c r="M217" s="28"/>
      <c r="Q217" s="9"/>
    </row>
    <row r="218" spans="1:21" s="10" customFormat="1" x14ac:dyDescent="0.3">
      <c r="A218" s="7"/>
      <c r="B218" s="493"/>
      <c r="C218" s="494"/>
      <c r="D218" s="494"/>
      <c r="E218" s="494"/>
      <c r="F218" s="494"/>
      <c r="G218" s="494"/>
      <c r="H218" s="494"/>
      <c r="I218" s="494"/>
      <c r="J218" s="494"/>
      <c r="K218" s="494"/>
      <c r="L218" s="495"/>
      <c r="M218" s="28"/>
      <c r="Q218" s="9"/>
    </row>
    <row r="219" spans="1:21" s="10" customFormat="1" x14ac:dyDescent="0.3">
      <c r="A219" s="7"/>
      <c r="B219" s="493"/>
      <c r="C219" s="494"/>
      <c r="D219" s="494"/>
      <c r="E219" s="494"/>
      <c r="F219" s="494"/>
      <c r="G219" s="494"/>
      <c r="H219" s="494"/>
      <c r="I219" s="494"/>
      <c r="J219" s="494"/>
      <c r="K219" s="494"/>
      <c r="L219" s="495"/>
      <c r="M219" s="28"/>
      <c r="Q219" s="9"/>
    </row>
    <row r="220" spans="1:21" s="10" customFormat="1" x14ac:dyDescent="0.3">
      <c r="A220" s="7"/>
      <c r="B220" s="493"/>
      <c r="C220" s="494"/>
      <c r="D220" s="494"/>
      <c r="E220" s="494"/>
      <c r="F220" s="494"/>
      <c r="G220" s="494"/>
      <c r="H220" s="494"/>
      <c r="I220" s="494"/>
      <c r="J220" s="494"/>
      <c r="K220" s="494"/>
      <c r="L220" s="495"/>
      <c r="M220" s="28"/>
      <c r="Q220" s="9"/>
    </row>
    <row r="221" spans="1:21" s="28" customFormat="1" x14ac:dyDescent="0.3">
      <c r="A221" s="36"/>
      <c r="B221" s="37"/>
      <c r="C221" s="38"/>
      <c r="D221" s="38"/>
      <c r="E221" s="38"/>
      <c r="F221" s="38"/>
      <c r="G221" s="38"/>
      <c r="H221" s="38"/>
      <c r="I221" s="38"/>
      <c r="J221" s="38"/>
      <c r="K221" s="38"/>
      <c r="L221" s="39"/>
      <c r="O221" s="9"/>
      <c r="P221" s="9"/>
      <c r="Q221" s="9"/>
      <c r="R221" s="9"/>
      <c r="S221" s="9"/>
      <c r="T221" s="9"/>
      <c r="U221" s="9"/>
    </row>
    <row r="222" spans="1:21" s="10" customFormat="1" x14ac:dyDescent="0.3">
      <c r="A222" s="7"/>
      <c r="B222" s="507" t="s">
        <v>36</v>
      </c>
      <c r="C222" s="508"/>
      <c r="D222" s="508"/>
      <c r="E222" s="508"/>
      <c r="F222" s="508"/>
      <c r="G222" s="508"/>
      <c r="H222" s="508"/>
      <c r="I222" s="508"/>
      <c r="J222" s="508"/>
      <c r="K222" s="508"/>
      <c r="L222" s="509"/>
      <c r="M222" s="58"/>
    </row>
    <row r="223" spans="1:21" s="28" customFormat="1" x14ac:dyDescent="0.3">
      <c r="A223" s="36"/>
      <c r="B223" s="40"/>
      <c r="C223" s="69"/>
      <c r="D223" s="69"/>
      <c r="E223" s="69"/>
      <c r="F223" s="69"/>
      <c r="G223" s="69"/>
      <c r="H223" s="69"/>
      <c r="I223" s="69"/>
      <c r="J223" s="69"/>
      <c r="K223" s="69"/>
      <c r="L223" s="41"/>
      <c r="O223" s="9"/>
      <c r="P223" s="9"/>
      <c r="Q223" s="9"/>
      <c r="R223" s="9"/>
      <c r="S223" s="9"/>
      <c r="T223" s="9"/>
      <c r="U223" s="9"/>
    </row>
    <row r="224" spans="1:21" s="28" customFormat="1" x14ac:dyDescent="0.3">
      <c r="A224" s="36"/>
      <c r="B224" s="345" t="str">
        <f>IF(Intro!$G$23="English",O224,P224)</f>
        <v>What have been the principal factors affecting the demand for the goods since January 1, 2023 (e.g., user preferences, government policy, economic conditions, exchange rate)?</v>
      </c>
      <c r="C224" s="346"/>
      <c r="D224" s="346"/>
      <c r="E224" s="346"/>
      <c r="F224" s="346"/>
      <c r="G224" s="346"/>
      <c r="H224" s="346"/>
      <c r="I224" s="346"/>
      <c r="J224" s="346"/>
      <c r="K224" s="346"/>
      <c r="L224" s="347"/>
      <c r="O224"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24"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224" s="9"/>
      <c r="R224" s="9"/>
      <c r="S224" s="9"/>
      <c r="T224" s="9"/>
      <c r="U224" s="9"/>
    </row>
    <row r="225" spans="1:21" s="28" customFormat="1" x14ac:dyDescent="0.3">
      <c r="A225" s="36"/>
      <c r="B225" s="345"/>
      <c r="C225" s="346"/>
      <c r="D225" s="346"/>
      <c r="E225" s="346"/>
      <c r="F225" s="346"/>
      <c r="G225" s="346"/>
      <c r="H225" s="346"/>
      <c r="I225" s="346"/>
      <c r="J225" s="346"/>
      <c r="K225" s="346"/>
      <c r="L225" s="347"/>
      <c r="O225" s="9"/>
      <c r="P225" s="9"/>
      <c r="Q225" s="9"/>
      <c r="R225" s="9"/>
      <c r="S225" s="9"/>
      <c r="T225" s="9"/>
      <c r="U225" s="9"/>
    </row>
    <row r="226" spans="1:21" s="28" customFormat="1" x14ac:dyDescent="0.3">
      <c r="A226" s="36"/>
      <c r="B226" s="40"/>
      <c r="C226" s="69"/>
      <c r="D226" s="69"/>
      <c r="E226" s="69"/>
      <c r="F226" s="69"/>
      <c r="G226" s="69"/>
      <c r="H226" s="69"/>
      <c r="I226" s="69"/>
      <c r="J226" s="69"/>
      <c r="K226" s="69"/>
      <c r="L226" s="41"/>
      <c r="O226" s="9"/>
      <c r="P226" s="9"/>
      <c r="Q226" s="9"/>
      <c r="R226" s="9"/>
      <c r="S226" s="9"/>
      <c r="T226" s="9"/>
      <c r="U226" s="9"/>
    </row>
    <row r="227" spans="1:21" s="10" customFormat="1" x14ac:dyDescent="0.3">
      <c r="A227" s="7"/>
      <c r="B227" s="493"/>
      <c r="C227" s="494"/>
      <c r="D227" s="494"/>
      <c r="E227" s="494"/>
      <c r="F227" s="494"/>
      <c r="G227" s="494"/>
      <c r="H227" s="494"/>
      <c r="I227" s="494"/>
      <c r="J227" s="494"/>
      <c r="K227" s="494"/>
      <c r="L227" s="495"/>
      <c r="M227" s="28"/>
      <c r="Q227" s="9"/>
    </row>
    <row r="228" spans="1:21" s="10" customFormat="1" x14ac:dyDescent="0.3">
      <c r="A228" s="7"/>
      <c r="B228" s="493"/>
      <c r="C228" s="494"/>
      <c r="D228" s="494"/>
      <c r="E228" s="494"/>
      <c r="F228" s="494"/>
      <c r="G228" s="494"/>
      <c r="H228" s="494"/>
      <c r="I228" s="494"/>
      <c r="J228" s="494"/>
      <c r="K228" s="494"/>
      <c r="L228" s="495"/>
      <c r="M228" s="28"/>
      <c r="Q228" s="9"/>
    </row>
    <row r="229" spans="1:21" s="10" customFormat="1" x14ac:dyDescent="0.3">
      <c r="A229" s="7"/>
      <c r="B229" s="493"/>
      <c r="C229" s="494"/>
      <c r="D229" s="494"/>
      <c r="E229" s="494"/>
      <c r="F229" s="494"/>
      <c r="G229" s="494"/>
      <c r="H229" s="494"/>
      <c r="I229" s="494"/>
      <c r="J229" s="494"/>
      <c r="K229" s="494"/>
      <c r="L229" s="495"/>
      <c r="M229" s="28"/>
      <c r="Q229" s="9"/>
    </row>
    <row r="230" spans="1:21" s="10" customFormat="1" x14ac:dyDescent="0.3">
      <c r="A230" s="7"/>
      <c r="B230" s="493"/>
      <c r="C230" s="494"/>
      <c r="D230" s="494"/>
      <c r="E230" s="494"/>
      <c r="F230" s="494"/>
      <c r="G230" s="494"/>
      <c r="H230" s="494"/>
      <c r="I230" s="494"/>
      <c r="J230" s="494"/>
      <c r="K230" s="494"/>
      <c r="L230" s="495"/>
      <c r="M230" s="28"/>
      <c r="Q230" s="9"/>
    </row>
    <row r="231" spans="1:21" s="10" customFormat="1" x14ac:dyDescent="0.3">
      <c r="A231" s="7"/>
      <c r="B231" s="493"/>
      <c r="C231" s="494"/>
      <c r="D231" s="494"/>
      <c r="E231" s="494"/>
      <c r="F231" s="494"/>
      <c r="G231" s="494"/>
      <c r="H231" s="494"/>
      <c r="I231" s="494"/>
      <c r="J231" s="494"/>
      <c r="K231" s="494"/>
      <c r="L231" s="495"/>
      <c r="M231" s="28"/>
      <c r="Q231" s="9"/>
    </row>
    <row r="232" spans="1:21" s="10" customFormat="1" x14ac:dyDescent="0.3">
      <c r="A232" s="7"/>
      <c r="B232" s="493"/>
      <c r="C232" s="494"/>
      <c r="D232" s="494"/>
      <c r="E232" s="494"/>
      <c r="F232" s="494"/>
      <c r="G232" s="494"/>
      <c r="H232" s="494"/>
      <c r="I232" s="494"/>
      <c r="J232" s="494"/>
      <c r="K232" s="494"/>
      <c r="L232" s="495"/>
      <c r="M232" s="28"/>
      <c r="Q232" s="9"/>
    </row>
    <row r="233" spans="1:21" s="10" customFormat="1" x14ac:dyDescent="0.3">
      <c r="A233" s="7"/>
      <c r="B233" s="493"/>
      <c r="C233" s="494"/>
      <c r="D233" s="494"/>
      <c r="E233" s="494"/>
      <c r="F233" s="494"/>
      <c r="G233" s="494"/>
      <c r="H233" s="494"/>
      <c r="I233" s="494"/>
      <c r="J233" s="494"/>
      <c r="K233" s="494"/>
      <c r="L233" s="495"/>
      <c r="M233" s="28"/>
      <c r="Q233" s="9"/>
    </row>
    <row r="234" spans="1:21" s="10" customFormat="1" x14ac:dyDescent="0.3">
      <c r="A234" s="7"/>
      <c r="B234" s="493"/>
      <c r="C234" s="494"/>
      <c r="D234" s="494"/>
      <c r="E234" s="494"/>
      <c r="F234" s="494"/>
      <c r="G234" s="494"/>
      <c r="H234" s="494"/>
      <c r="I234" s="494"/>
      <c r="J234" s="494"/>
      <c r="K234" s="494"/>
      <c r="L234" s="495"/>
      <c r="M234" s="28"/>
      <c r="Q234" s="9"/>
    </row>
    <row r="235" spans="1:21" s="28" customFormat="1" x14ac:dyDescent="0.3">
      <c r="A235" s="36"/>
      <c r="B235" s="37"/>
      <c r="C235" s="38"/>
      <c r="D235" s="38"/>
      <c r="E235" s="38"/>
      <c r="F235" s="38"/>
      <c r="G235" s="38"/>
      <c r="H235" s="38"/>
      <c r="I235" s="38"/>
      <c r="J235" s="38"/>
      <c r="K235" s="38"/>
      <c r="L235" s="39"/>
      <c r="O235" s="9"/>
      <c r="P235" s="9"/>
      <c r="Q235" s="9"/>
      <c r="R235" s="9"/>
      <c r="S235" s="9"/>
      <c r="T235" s="9"/>
      <c r="U235" s="9"/>
    </row>
    <row r="236" spans="1:21" s="10" customFormat="1" x14ac:dyDescent="0.3">
      <c r="A236" s="7"/>
      <c r="B236" s="507" t="s">
        <v>37</v>
      </c>
      <c r="C236" s="508"/>
      <c r="D236" s="508"/>
      <c r="E236" s="508"/>
      <c r="F236" s="508"/>
      <c r="G236" s="508"/>
      <c r="H236" s="508"/>
      <c r="I236" s="508"/>
      <c r="J236" s="508"/>
      <c r="K236" s="508"/>
      <c r="L236" s="509"/>
      <c r="M236" s="58"/>
    </row>
    <row r="237" spans="1:21" s="28" customFormat="1" x14ac:dyDescent="0.3">
      <c r="A237" s="36"/>
      <c r="B237" s="40"/>
      <c r="C237" s="69"/>
      <c r="D237" s="69"/>
      <c r="E237" s="69"/>
      <c r="F237" s="69"/>
      <c r="G237" s="69"/>
      <c r="H237" s="69"/>
      <c r="I237" s="69"/>
      <c r="J237" s="69"/>
      <c r="K237" s="69"/>
      <c r="L237" s="41"/>
      <c r="O237" s="9"/>
      <c r="P237" s="9"/>
      <c r="Q237" s="9"/>
      <c r="R237" s="9"/>
      <c r="S237" s="9"/>
      <c r="T237" s="9"/>
      <c r="U237" s="9"/>
    </row>
    <row r="238" spans="1:21" s="28" customFormat="1" x14ac:dyDescent="0.3">
      <c r="A238" s="36"/>
      <c r="B238" s="490" t="str">
        <f>IF(Intro!$G$23="English",O238,P238)</f>
        <v>Describe any changes in technology that have impacted the Canadian market for the goods since January 1, 2023.</v>
      </c>
      <c r="C238" s="491"/>
      <c r="D238" s="491"/>
      <c r="E238" s="491"/>
      <c r="F238" s="491"/>
      <c r="G238" s="491"/>
      <c r="H238" s="491"/>
      <c r="I238" s="491"/>
      <c r="J238" s="491"/>
      <c r="K238" s="491"/>
      <c r="L238" s="492"/>
      <c r="O238" s="9" t="str">
        <f>"Describe any changes in technology that have impacted the Canadian market for the goods since January 1, "&amp;Variables!B6&amp;"."</f>
        <v>Describe any changes in technology that have impacted the Canadian market for the goods since January 1, 2023.</v>
      </c>
      <c r="P238"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38" s="9"/>
      <c r="R238" s="9"/>
      <c r="S238" s="9"/>
      <c r="T238" s="9"/>
      <c r="U238" s="9"/>
    </row>
    <row r="239" spans="1:21" s="28" customFormat="1" x14ac:dyDescent="0.3">
      <c r="A239" s="36"/>
      <c r="B239" s="40"/>
      <c r="C239" s="69"/>
      <c r="D239" s="69"/>
      <c r="E239" s="69"/>
      <c r="F239" s="69"/>
      <c r="G239" s="69"/>
      <c r="H239" s="69"/>
      <c r="I239" s="69"/>
      <c r="J239" s="69"/>
      <c r="K239" s="69"/>
      <c r="L239" s="41"/>
      <c r="O239" s="9"/>
      <c r="P239" s="9"/>
      <c r="Q239" s="9"/>
      <c r="R239" s="9"/>
      <c r="S239" s="9"/>
      <c r="T239" s="9"/>
      <c r="U239" s="9"/>
    </row>
    <row r="240" spans="1:21" s="10" customFormat="1" x14ac:dyDescent="0.3">
      <c r="A240" s="7"/>
      <c r="B240" s="493"/>
      <c r="C240" s="494"/>
      <c r="D240" s="494"/>
      <c r="E240" s="494"/>
      <c r="F240" s="494"/>
      <c r="G240" s="494"/>
      <c r="H240" s="494"/>
      <c r="I240" s="494"/>
      <c r="J240" s="494"/>
      <c r="K240" s="494"/>
      <c r="L240" s="495"/>
      <c r="M240" s="28"/>
      <c r="Q240" s="9"/>
    </row>
    <row r="241" spans="1:21" s="10" customFormat="1" x14ac:dyDescent="0.3">
      <c r="A241" s="7"/>
      <c r="B241" s="493"/>
      <c r="C241" s="494"/>
      <c r="D241" s="494"/>
      <c r="E241" s="494"/>
      <c r="F241" s="494"/>
      <c r="G241" s="494"/>
      <c r="H241" s="494"/>
      <c r="I241" s="494"/>
      <c r="J241" s="494"/>
      <c r="K241" s="494"/>
      <c r="L241" s="495"/>
      <c r="M241" s="28"/>
      <c r="Q241" s="9"/>
    </row>
    <row r="242" spans="1:21" s="10" customFormat="1" x14ac:dyDescent="0.3">
      <c r="A242" s="7"/>
      <c r="B242" s="493"/>
      <c r="C242" s="494"/>
      <c r="D242" s="494"/>
      <c r="E242" s="494"/>
      <c r="F242" s="494"/>
      <c r="G242" s="494"/>
      <c r="H242" s="494"/>
      <c r="I242" s="494"/>
      <c r="J242" s="494"/>
      <c r="K242" s="494"/>
      <c r="L242" s="495"/>
      <c r="M242" s="28"/>
      <c r="Q242" s="9"/>
    </row>
    <row r="243" spans="1:21" s="10" customFormat="1" x14ac:dyDescent="0.3">
      <c r="A243" s="7"/>
      <c r="B243" s="493"/>
      <c r="C243" s="494"/>
      <c r="D243" s="494"/>
      <c r="E243" s="494"/>
      <c r="F243" s="494"/>
      <c r="G243" s="494"/>
      <c r="H243" s="494"/>
      <c r="I243" s="494"/>
      <c r="J243" s="494"/>
      <c r="K243" s="494"/>
      <c r="L243" s="495"/>
      <c r="M243" s="28"/>
      <c r="Q243" s="9"/>
    </row>
    <row r="244" spans="1:21" s="10" customFormat="1" x14ac:dyDescent="0.3">
      <c r="A244" s="7"/>
      <c r="B244" s="493"/>
      <c r="C244" s="494"/>
      <c r="D244" s="494"/>
      <c r="E244" s="494"/>
      <c r="F244" s="494"/>
      <c r="G244" s="494"/>
      <c r="H244" s="494"/>
      <c r="I244" s="494"/>
      <c r="J244" s="494"/>
      <c r="K244" s="494"/>
      <c r="L244" s="495"/>
      <c r="M244" s="28"/>
      <c r="Q244" s="9"/>
    </row>
    <row r="245" spans="1:21" s="10" customFormat="1" x14ac:dyDescent="0.3">
      <c r="A245" s="7"/>
      <c r="B245" s="493"/>
      <c r="C245" s="494"/>
      <c r="D245" s="494"/>
      <c r="E245" s="494"/>
      <c r="F245" s="494"/>
      <c r="G245" s="494"/>
      <c r="H245" s="494"/>
      <c r="I245" s="494"/>
      <c r="J245" s="494"/>
      <c r="K245" s="494"/>
      <c r="L245" s="495"/>
      <c r="M245" s="28"/>
      <c r="Q245" s="9"/>
    </row>
    <row r="246" spans="1:21" s="10" customFormat="1" x14ac:dyDescent="0.3">
      <c r="A246" s="7"/>
      <c r="B246" s="493"/>
      <c r="C246" s="494"/>
      <c r="D246" s="494"/>
      <c r="E246" s="494"/>
      <c r="F246" s="494"/>
      <c r="G246" s="494"/>
      <c r="H246" s="494"/>
      <c r="I246" s="494"/>
      <c r="J246" s="494"/>
      <c r="K246" s="494"/>
      <c r="L246" s="495"/>
      <c r="M246" s="28"/>
      <c r="Q246" s="9"/>
    </row>
    <row r="247" spans="1:21" s="10" customFormat="1" x14ac:dyDescent="0.3">
      <c r="A247" s="7"/>
      <c r="B247" s="493"/>
      <c r="C247" s="494"/>
      <c r="D247" s="494"/>
      <c r="E247" s="494"/>
      <c r="F247" s="494"/>
      <c r="G247" s="494"/>
      <c r="H247" s="494"/>
      <c r="I247" s="494"/>
      <c r="J247" s="494"/>
      <c r="K247" s="494"/>
      <c r="L247" s="495"/>
      <c r="M247" s="28"/>
      <c r="Q247" s="9"/>
    </row>
    <row r="248" spans="1:21" s="28" customFormat="1" x14ac:dyDescent="0.3">
      <c r="A248" s="36"/>
      <c r="B248" s="37"/>
      <c r="C248" s="38"/>
      <c r="D248" s="38"/>
      <c r="E248" s="38"/>
      <c r="F248" s="38"/>
      <c r="G248" s="38"/>
      <c r="H248" s="38"/>
      <c r="I248" s="38"/>
      <c r="J248" s="38"/>
      <c r="K248" s="38"/>
      <c r="L248" s="39"/>
      <c r="O248" s="9"/>
      <c r="P248" s="9"/>
      <c r="Q248" s="9"/>
      <c r="R248" s="9"/>
      <c r="S248" s="9"/>
      <c r="T248" s="9"/>
      <c r="U248" s="9"/>
    </row>
    <row r="249" spans="1:21" s="10" customFormat="1" x14ac:dyDescent="0.3">
      <c r="A249" s="7"/>
      <c r="B249" s="507" t="s">
        <v>35</v>
      </c>
      <c r="C249" s="508"/>
      <c r="D249" s="508"/>
      <c r="E249" s="508"/>
      <c r="F249" s="508"/>
      <c r="G249" s="508"/>
      <c r="H249" s="508"/>
      <c r="I249" s="508"/>
      <c r="J249" s="508"/>
      <c r="K249" s="508"/>
      <c r="L249" s="509"/>
      <c r="M249" s="58"/>
    </row>
    <row r="250" spans="1:21" s="28" customFormat="1" x14ac:dyDescent="0.3">
      <c r="A250" s="36"/>
      <c r="B250" s="40"/>
      <c r="C250" s="69"/>
      <c r="D250" s="69"/>
      <c r="E250" s="69"/>
      <c r="F250" s="69"/>
      <c r="G250" s="69"/>
      <c r="H250" s="69"/>
      <c r="I250" s="69"/>
      <c r="J250" s="69"/>
      <c r="K250" s="69"/>
      <c r="L250" s="41"/>
      <c r="O250" s="9"/>
      <c r="P250" s="9"/>
      <c r="Q250" s="9"/>
      <c r="R250" s="9"/>
      <c r="S250" s="9"/>
      <c r="T250" s="9"/>
      <c r="U250" s="9"/>
    </row>
    <row r="251" spans="1:21" s="28" customFormat="1" x14ac:dyDescent="0.3">
      <c r="A251" s="36"/>
      <c r="B251" s="345" t="str">
        <f>IF(Intro!$G$23="English",O251,P251)</f>
        <v>Explain circumstances where Canadian purchasers are willing to pay a price premium for the goods produced in Canada and what the amount of that premium would be.</v>
      </c>
      <c r="C251" s="346"/>
      <c r="D251" s="346"/>
      <c r="E251" s="346"/>
      <c r="F251" s="346"/>
      <c r="G251" s="346"/>
      <c r="H251" s="346"/>
      <c r="I251" s="346"/>
      <c r="J251" s="346"/>
      <c r="K251" s="346"/>
      <c r="L251" s="347"/>
      <c r="O251" s="9" t="s">
        <v>128</v>
      </c>
      <c r="P251" s="9" t="s">
        <v>165</v>
      </c>
      <c r="Q251" s="9"/>
      <c r="R251" s="9"/>
      <c r="S251" s="9"/>
      <c r="T251" s="9"/>
      <c r="U251" s="9"/>
    </row>
    <row r="252" spans="1:21" s="28" customFormat="1" x14ac:dyDescent="0.3">
      <c r="A252" s="36"/>
      <c r="B252" s="40"/>
      <c r="C252" s="69"/>
      <c r="D252" s="69"/>
      <c r="E252" s="69"/>
      <c r="F252" s="69"/>
      <c r="G252" s="69"/>
      <c r="H252" s="69"/>
      <c r="I252" s="69"/>
      <c r="J252" s="69"/>
      <c r="K252" s="69"/>
      <c r="L252" s="41"/>
      <c r="O252" s="9"/>
      <c r="P252" s="9"/>
      <c r="Q252" s="9"/>
      <c r="R252" s="9"/>
      <c r="S252" s="9"/>
      <c r="T252" s="9"/>
      <c r="U252" s="9"/>
    </row>
    <row r="253" spans="1:21" x14ac:dyDescent="0.3">
      <c r="B253" s="299" t="str">
        <f>IF(Intro!$G$23="English",O253,P253)</f>
        <v>Price Premium</v>
      </c>
      <c r="C253" s="300"/>
      <c r="D253" s="92" t="s">
        <v>99</v>
      </c>
      <c r="E253" s="105"/>
      <c r="F253" s="69"/>
      <c r="G253" s="69"/>
      <c r="H253" s="69"/>
      <c r="I253" s="69"/>
      <c r="J253" s="69"/>
      <c r="K253" s="69"/>
      <c r="L253" s="41"/>
      <c r="M253" s="9"/>
      <c r="O253" s="9" t="s">
        <v>100</v>
      </c>
      <c r="P253" s="9" t="s">
        <v>101</v>
      </c>
    </row>
    <row r="254" spans="1:21" s="28" customFormat="1" x14ac:dyDescent="0.3">
      <c r="A254" s="36"/>
      <c r="B254" s="40"/>
      <c r="C254" s="69"/>
      <c r="D254" s="69"/>
      <c r="E254" s="69"/>
      <c r="F254" s="69"/>
      <c r="G254" s="69"/>
      <c r="H254" s="69"/>
      <c r="I254" s="69"/>
      <c r="J254" s="69"/>
      <c r="K254" s="69"/>
      <c r="L254" s="41"/>
      <c r="O254" s="9"/>
      <c r="P254" s="9"/>
      <c r="Q254" s="9"/>
      <c r="R254" s="9"/>
      <c r="S254" s="9"/>
      <c r="T254" s="9"/>
      <c r="U254" s="9"/>
    </row>
    <row r="255" spans="1:21" s="10" customFormat="1" x14ac:dyDescent="0.3">
      <c r="A255" s="7"/>
      <c r="B255" s="493"/>
      <c r="C255" s="494"/>
      <c r="D255" s="494"/>
      <c r="E255" s="494"/>
      <c r="F255" s="494"/>
      <c r="G255" s="494"/>
      <c r="H255" s="494"/>
      <c r="I255" s="494"/>
      <c r="J255" s="494"/>
      <c r="K255" s="494"/>
      <c r="L255" s="495"/>
      <c r="M255" s="28"/>
      <c r="Q255" s="9"/>
    </row>
    <row r="256" spans="1:21" s="10" customFormat="1" x14ac:dyDescent="0.3">
      <c r="A256" s="7"/>
      <c r="B256" s="493"/>
      <c r="C256" s="494"/>
      <c r="D256" s="494"/>
      <c r="E256" s="494"/>
      <c r="F256" s="494"/>
      <c r="G256" s="494"/>
      <c r="H256" s="494"/>
      <c r="I256" s="494"/>
      <c r="J256" s="494"/>
      <c r="K256" s="494"/>
      <c r="L256" s="495"/>
      <c r="M256" s="28"/>
      <c r="Q256" s="9"/>
    </row>
    <row r="257" spans="1:21" s="10" customFormat="1" x14ac:dyDescent="0.3">
      <c r="A257" s="7"/>
      <c r="B257" s="493"/>
      <c r="C257" s="494"/>
      <c r="D257" s="494"/>
      <c r="E257" s="494"/>
      <c r="F257" s="494"/>
      <c r="G257" s="494"/>
      <c r="H257" s="494"/>
      <c r="I257" s="494"/>
      <c r="J257" s="494"/>
      <c r="K257" s="494"/>
      <c r="L257" s="495"/>
      <c r="M257" s="28"/>
      <c r="Q257" s="9"/>
    </row>
    <row r="258" spans="1:21" s="10" customFormat="1" x14ac:dyDescent="0.3">
      <c r="A258" s="7"/>
      <c r="B258" s="493"/>
      <c r="C258" s="494"/>
      <c r="D258" s="494"/>
      <c r="E258" s="494"/>
      <c r="F258" s="494"/>
      <c r="G258" s="494"/>
      <c r="H258" s="494"/>
      <c r="I258" s="494"/>
      <c r="J258" s="494"/>
      <c r="K258" s="494"/>
      <c r="L258" s="495"/>
      <c r="M258" s="28"/>
      <c r="Q258" s="9"/>
    </row>
    <row r="259" spans="1:21" s="10" customFormat="1" x14ac:dyDescent="0.3">
      <c r="A259" s="7"/>
      <c r="B259" s="493"/>
      <c r="C259" s="494"/>
      <c r="D259" s="494"/>
      <c r="E259" s="494"/>
      <c r="F259" s="494"/>
      <c r="G259" s="494"/>
      <c r="H259" s="494"/>
      <c r="I259" s="494"/>
      <c r="J259" s="494"/>
      <c r="K259" s="494"/>
      <c r="L259" s="495"/>
      <c r="M259" s="28"/>
      <c r="Q259" s="9"/>
    </row>
    <row r="260" spans="1:21" s="10" customFormat="1" x14ac:dyDescent="0.3">
      <c r="A260" s="7"/>
      <c r="B260" s="493"/>
      <c r="C260" s="494"/>
      <c r="D260" s="494"/>
      <c r="E260" s="494"/>
      <c r="F260" s="494"/>
      <c r="G260" s="494"/>
      <c r="H260" s="494"/>
      <c r="I260" s="494"/>
      <c r="J260" s="494"/>
      <c r="K260" s="494"/>
      <c r="L260" s="495"/>
      <c r="M260" s="28"/>
      <c r="Q260" s="9"/>
    </row>
    <row r="261" spans="1:21" s="10" customFormat="1" x14ac:dyDescent="0.3">
      <c r="A261" s="7"/>
      <c r="B261" s="493"/>
      <c r="C261" s="494"/>
      <c r="D261" s="494"/>
      <c r="E261" s="494"/>
      <c r="F261" s="494"/>
      <c r="G261" s="494"/>
      <c r="H261" s="494"/>
      <c r="I261" s="494"/>
      <c r="J261" s="494"/>
      <c r="K261" s="494"/>
      <c r="L261" s="495"/>
      <c r="M261" s="28"/>
      <c r="Q261" s="9"/>
    </row>
    <row r="262" spans="1:21" s="10" customFormat="1" x14ac:dyDescent="0.3">
      <c r="A262" s="7"/>
      <c r="B262" s="493"/>
      <c r="C262" s="494"/>
      <c r="D262" s="494"/>
      <c r="E262" s="494"/>
      <c r="F262" s="494"/>
      <c r="G262" s="494"/>
      <c r="H262" s="494"/>
      <c r="I262" s="494"/>
      <c r="J262" s="494"/>
      <c r="K262" s="494"/>
      <c r="L262" s="495"/>
      <c r="M262" s="28"/>
      <c r="Q262" s="9"/>
    </row>
    <row r="263" spans="1:21" s="28" customFormat="1" x14ac:dyDescent="0.3">
      <c r="A263" s="36"/>
      <c r="B263" s="37"/>
      <c r="C263" s="38"/>
      <c r="D263" s="38"/>
      <c r="E263" s="38"/>
      <c r="F263" s="38"/>
      <c r="G263" s="38"/>
      <c r="H263" s="38"/>
      <c r="I263" s="38"/>
      <c r="J263" s="38"/>
      <c r="K263" s="38"/>
      <c r="L263" s="39"/>
      <c r="O263" s="9"/>
      <c r="P263" s="9"/>
      <c r="Q263" s="9"/>
      <c r="R263" s="9"/>
      <c r="S263" s="9"/>
      <c r="T263" s="9"/>
      <c r="U263" s="9"/>
    </row>
    <row r="264" spans="1:21" s="10" customFormat="1" x14ac:dyDescent="0.3">
      <c r="A264" s="7"/>
      <c r="B264" s="507" t="s">
        <v>56</v>
      </c>
      <c r="C264" s="508"/>
      <c r="D264" s="508"/>
      <c r="E264" s="508"/>
      <c r="F264" s="508"/>
      <c r="G264" s="508"/>
      <c r="H264" s="508"/>
      <c r="I264" s="508"/>
      <c r="J264" s="508"/>
      <c r="K264" s="508"/>
      <c r="L264" s="509"/>
      <c r="M264" s="58"/>
    </row>
    <row r="265" spans="1:21" s="28" customFormat="1" x14ac:dyDescent="0.3">
      <c r="A265" s="36"/>
      <c r="B265" s="40"/>
      <c r="C265" s="69"/>
      <c r="D265" s="69"/>
      <c r="E265" s="69"/>
      <c r="F265" s="69"/>
      <c r="G265" s="69"/>
      <c r="H265" s="69"/>
      <c r="I265" s="69"/>
      <c r="J265" s="69"/>
      <c r="K265" s="69"/>
      <c r="L265" s="41"/>
      <c r="O265" s="9"/>
      <c r="P265" s="9"/>
      <c r="Q265" s="9"/>
      <c r="R265" s="9"/>
      <c r="S265" s="9"/>
      <c r="T265" s="9"/>
      <c r="U265" s="9"/>
    </row>
    <row r="266" spans="1:21" s="28" customFormat="1" x14ac:dyDescent="0.3">
      <c r="A266" s="36"/>
      <c r="B266" s="490" t="str">
        <f>IF(Intro!$G$23="English",O266,P266)</f>
        <v>To what extent are the goods produced in Canada interchangeable with the goods imported from Australia, Austria, Belgium, France, Germany and Lithuania?</v>
      </c>
      <c r="C266" s="491"/>
      <c r="D266" s="491"/>
      <c r="E266" s="491"/>
      <c r="F266" s="491"/>
      <c r="G266" s="491"/>
      <c r="H266" s="491"/>
      <c r="I266" s="491"/>
      <c r="J266" s="491"/>
      <c r="K266" s="491"/>
      <c r="L266" s="492"/>
      <c r="O266" s="9" t="str">
        <f>"To what extent are the goods produced in Canada interchangeable with the goods imported from "&amp;Variables!B5&amp;"?"</f>
        <v>To what extent are the goods produced in Canada interchangeable with the goods imported from Australia, Austria, Belgium, France, Germany and Lithuania?</v>
      </c>
      <c r="P266" s="9" t="str">
        <f>"Dans quelle mesure les marchandises produites au Canada sont-elles interchangeables avec les marchandises importées "&amp;Variables!C5&amp;"?"</f>
        <v>Dans quelle mesure les marchandises produites au Canada sont-elles interchangeables avec les marchandises importées Australie, d'Autriche, de Belgique, de la France, de l'Allemagne et de la Lituanie?</v>
      </c>
      <c r="Q266" s="9"/>
      <c r="R266" s="9"/>
      <c r="S266" s="9"/>
      <c r="T266" s="9"/>
      <c r="U266" s="9"/>
    </row>
    <row r="267" spans="1:21" s="28" customFormat="1" x14ac:dyDescent="0.3">
      <c r="A267" s="36"/>
      <c r="B267" s="40"/>
      <c r="C267" s="69"/>
      <c r="D267" s="69"/>
      <c r="E267" s="69"/>
      <c r="F267" s="69"/>
      <c r="G267" s="69"/>
      <c r="H267" s="69"/>
      <c r="I267" s="69"/>
      <c r="J267" s="69"/>
      <c r="K267" s="69"/>
      <c r="L267" s="41"/>
      <c r="O267" s="9"/>
      <c r="P267" s="9"/>
      <c r="Q267" s="9"/>
      <c r="R267" s="9"/>
      <c r="S267" s="9"/>
      <c r="T267" s="9"/>
      <c r="U267" s="9"/>
    </row>
    <row r="268" spans="1:21" s="10" customFormat="1" x14ac:dyDescent="0.3">
      <c r="A268" s="7"/>
      <c r="B268" s="493"/>
      <c r="C268" s="494"/>
      <c r="D268" s="494"/>
      <c r="E268" s="494"/>
      <c r="F268" s="494"/>
      <c r="G268" s="494"/>
      <c r="H268" s="494"/>
      <c r="I268" s="494"/>
      <c r="J268" s="494"/>
      <c r="K268" s="494"/>
      <c r="L268" s="495"/>
      <c r="M268" s="28"/>
      <c r="Q268" s="9"/>
    </row>
    <row r="269" spans="1:21" s="10" customFormat="1" x14ac:dyDescent="0.3">
      <c r="A269" s="7"/>
      <c r="B269" s="493"/>
      <c r="C269" s="494"/>
      <c r="D269" s="494"/>
      <c r="E269" s="494"/>
      <c r="F269" s="494"/>
      <c r="G269" s="494"/>
      <c r="H269" s="494"/>
      <c r="I269" s="494"/>
      <c r="J269" s="494"/>
      <c r="K269" s="494"/>
      <c r="L269" s="495"/>
      <c r="M269" s="28"/>
      <c r="Q269" s="9"/>
    </row>
    <row r="270" spans="1:21" s="10" customFormat="1" x14ac:dyDescent="0.3">
      <c r="A270" s="7"/>
      <c r="B270" s="493"/>
      <c r="C270" s="494"/>
      <c r="D270" s="494"/>
      <c r="E270" s="494"/>
      <c r="F270" s="494"/>
      <c r="G270" s="494"/>
      <c r="H270" s="494"/>
      <c r="I270" s="494"/>
      <c r="J270" s="494"/>
      <c r="K270" s="494"/>
      <c r="L270" s="495"/>
      <c r="M270" s="28"/>
      <c r="Q270" s="9"/>
    </row>
    <row r="271" spans="1:21" s="10" customFormat="1" x14ac:dyDescent="0.3">
      <c r="A271" s="7"/>
      <c r="B271" s="493"/>
      <c r="C271" s="494"/>
      <c r="D271" s="494"/>
      <c r="E271" s="494"/>
      <c r="F271" s="494"/>
      <c r="G271" s="494"/>
      <c r="H271" s="494"/>
      <c r="I271" s="494"/>
      <c r="J271" s="494"/>
      <c r="K271" s="494"/>
      <c r="L271" s="495"/>
      <c r="M271" s="28"/>
      <c r="Q271" s="9"/>
    </row>
    <row r="272" spans="1:21" s="10" customFormat="1" x14ac:dyDescent="0.3">
      <c r="A272" s="7"/>
      <c r="B272" s="493"/>
      <c r="C272" s="494"/>
      <c r="D272" s="494"/>
      <c r="E272" s="494"/>
      <c r="F272" s="494"/>
      <c r="G272" s="494"/>
      <c r="H272" s="494"/>
      <c r="I272" s="494"/>
      <c r="J272" s="494"/>
      <c r="K272" s="494"/>
      <c r="L272" s="495"/>
      <c r="M272" s="28"/>
      <c r="Q272" s="9"/>
    </row>
    <row r="273" spans="1:21" s="10" customFormat="1" x14ac:dyDescent="0.3">
      <c r="A273" s="7"/>
      <c r="B273" s="493"/>
      <c r="C273" s="494"/>
      <c r="D273" s="494"/>
      <c r="E273" s="494"/>
      <c r="F273" s="494"/>
      <c r="G273" s="494"/>
      <c r="H273" s="494"/>
      <c r="I273" s="494"/>
      <c r="J273" s="494"/>
      <c r="K273" s="494"/>
      <c r="L273" s="495"/>
      <c r="M273" s="28"/>
      <c r="Q273" s="9"/>
    </row>
    <row r="274" spans="1:21" s="10" customFormat="1" x14ac:dyDescent="0.3">
      <c r="A274" s="7"/>
      <c r="B274" s="493"/>
      <c r="C274" s="494"/>
      <c r="D274" s="494"/>
      <c r="E274" s="494"/>
      <c r="F274" s="494"/>
      <c r="G274" s="494"/>
      <c r="H274" s="494"/>
      <c r="I274" s="494"/>
      <c r="J274" s="494"/>
      <c r="K274" s="494"/>
      <c r="L274" s="495"/>
      <c r="M274" s="28"/>
      <c r="Q274" s="9"/>
    </row>
    <row r="275" spans="1:21" s="10" customFormat="1" x14ac:dyDescent="0.3">
      <c r="A275" s="7"/>
      <c r="B275" s="493"/>
      <c r="C275" s="494"/>
      <c r="D275" s="494"/>
      <c r="E275" s="494"/>
      <c r="F275" s="494"/>
      <c r="G275" s="494"/>
      <c r="H275" s="494"/>
      <c r="I275" s="494"/>
      <c r="J275" s="494"/>
      <c r="K275" s="494"/>
      <c r="L275" s="495"/>
      <c r="M275" s="28"/>
      <c r="Q275" s="9"/>
    </row>
    <row r="276" spans="1:21" s="28" customFormat="1" x14ac:dyDescent="0.3">
      <c r="A276" s="36"/>
      <c r="B276" s="37"/>
      <c r="C276" s="38"/>
      <c r="D276" s="38"/>
      <c r="E276" s="38"/>
      <c r="F276" s="38"/>
      <c r="G276" s="38"/>
      <c r="H276" s="38"/>
      <c r="I276" s="38"/>
      <c r="J276" s="38"/>
      <c r="K276" s="38"/>
      <c r="L276" s="39"/>
      <c r="O276" s="9"/>
      <c r="P276" s="9"/>
      <c r="Q276" s="9"/>
      <c r="R276" s="9"/>
      <c r="S276" s="9"/>
      <c r="T276" s="9"/>
      <c r="U276" s="9"/>
    </row>
    <row r="277" spans="1:21" s="10" customFormat="1" x14ac:dyDescent="0.3">
      <c r="A277" s="7"/>
      <c r="B277" s="507" t="s">
        <v>57</v>
      </c>
      <c r="C277" s="508"/>
      <c r="D277" s="508"/>
      <c r="E277" s="508"/>
      <c r="F277" s="508"/>
      <c r="G277" s="508"/>
      <c r="H277" s="508"/>
      <c r="I277" s="508"/>
      <c r="J277" s="508"/>
      <c r="K277" s="508"/>
      <c r="L277" s="509"/>
      <c r="M277" s="58"/>
    </row>
    <row r="278" spans="1:21" s="28" customFormat="1" x14ac:dyDescent="0.3">
      <c r="A278" s="36"/>
      <c r="B278" s="40"/>
      <c r="C278" s="69"/>
      <c r="D278" s="69"/>
      <c r="E278" s="69"/>
      <c r="F278" s="69"/>
      <c r="G278" s="69"/>
      <c r="H278" s="69"/>
      <c r="I278" s="69"/>
      <c r="J278" s="69"/>
      <c r="K278" s="69"/>
      <c r="L278" s="41"/>
      <c r="O278" s="9"/>
      <c r="P278" s="9"/>
      <c r="Q278" s="9"/>
      <c r="R278" s="9"/>
      <c r="S278" s="9"/>
      <c r="T278" s="9"/>
      <c r="U278" s="9"/>
    </row>
    <row r="279" spans="1:21" s="28" customFormat="1" x14ac:dyDescent="0.3">
      <c r="A279" s="36"/>
      <c r="B279" s="490" t="str">
        <f>IF(Intro!$G$23="English",O279,P279)</f>
        <v>To what extent are the goods produced in Canada comparable in price with the goods imported from Australia, Austria, Belgium, France, Germany and Lithuania?</v>
      </c>
      <c r="C279" s="491"/>
      <c r="D279" s="491"/>
      <c r="E279" s="491"/>
      <c r="F279" s="491"/>
      <c r="G279" s="491"/>
      <c r="H279" s="491"/>
      <c r="I279" s="491"/>
      <c r="J279" s="491"/>
      <c r="K279" s="491"/>
      <c r="L279" s="492"/>
      <c r="O279" s="9" t="str">
        <f>"To what extent are the goods produced in Canada comparable in price with the goods imported from "&amp;Variables!B5&amp;"?"</f>
        <v>To what extent are the goods produced in Canada comparable in price with the goods imported from Australia, Austria, Belgium, France, Germany and Lithuania?</v>
      </c>
      <c r="P279" s="9" t="str">
        <f>"Dans quelle mesure les marchandises produites au Canada sont-elles comparables en prix aux marchandises importées "&amp;Variables!C5&amp;"?"</f>
        <v>Dans quelle mesure les marchandises produites au Canada sont-elles comparables en prix aux marchandises importées Australie, d'Autriche, de Belgique, de la France, de l'Allemagne et de la Lituanie?</v>
      </c>
      <c r="Q279" s="9"/>
      <c r="R279" s="9"/>
      <c r="S279" s="9"/>
      <c r="T279" s="9"/>
      <c r="U279" s="9"/>
    </row>
    <row r="280" spans="1:21" s="28" customFormat="1" x14ac:dyDescent="0.3">
      <c r="A280" s="36"/>
      <c r="B280" s="40"/>
      <c r="C280" s="69"/>
      <c r="D280" s="69"/>
      <c r="E280" s="69"/>
      <c r="F280" s="69"/>
      <c r="G280" s="69"/>
      <c r="H280" s="69"/>
      <c r="I280" s="69"/>
      <c r="J280" s="69"/>
      <c r="K280" s="69"/>
      <c r="L280" s="41"/>
      <c r="O280" s="9"/>
      <c r="P280" s="9"/>
      <c r="Q280" s="9"/>
      <c r="R280" s="9"/>
      <c r="S280" s="9"/>
      <c r="T280" s="9"/>
      <c r="U280" s="9"/>
    </row>
    <row r="281" spans="1:21" s="10" customFormat="1" x14ac:dyDescent="0.3">
      <c r="A281" s="7"/>
      <c r="B281" s="493"/>
      <c r="C281" s="494"/>
      <c r="D281" s="494"/>
      <c r="E281" s="494"/>
      <c r="F281" s="494"/>
      <c r="G281" s="494"/>
      <c r="H281" s="494"/>
      <c r="I281" s="494"/>
      <c r="J281" s="494"/>
      <c r="K281" s="494"/>
      <c r="L281" s="495"/>
      <c r="M281" s="28"/>
      <c r="Q281" s="9"/>
    </row>
    <row r="282" spans="1:21" s="10" customFormat="1" x14ac:dyDescent="0.3">
      <c r="A282" s="7"/>
      <c r="B282" s="493"/>
      <c r="C282" s="494"/>
      <c r="D282" s="494"/>
      <c r="E282" s="494"/>
      <c r="F282" s="494"/>
      <c r="G282" s="494"/>
      <c r="H282" s="494"/>
      <c r="I282" s="494"/>
      <c r="J282" s="494"/>
      <c r="K282" s="494"/>
      <c r="L282" s="495"/>
      <c r="M282" s="28"/>
      <c r="Q282" s="9"/>
    </row>
    <row r="283" spans="1:21" s="10" customFormat="1" x14ac:dyDescent="0.3">
      <c r="A283" s="7"/>
      <c r="B283" s="493"/>
      <c r="C283" s="494"/>
      <c r="D283" s="494"/>
      <c r="E283" s="494"/>
      <c r="F283" s="494"/>
      <c r="G283" s="494"/>
      <c r="H283" s="494"/>
      <c r="I283" s="494"/>
      <c r="J283" s="494"/>
      <c r="K283" s="494"/>
      <c r="L283" s="495"/>
      <c r="M283" s="28"/>
      <c r="Q283" s="9"/>
    </row>
    <row r="284" spans="1:21" s="10" customFormat="1" x14ac:dyDescent="0.3">
      <c r="A284" s="7"/>
      <c r="B284" s="493"/>
      <c r="C284" s="494"/>
      <c r="D284" s="494"/>
      <c r="E284" s="494"/>
      <c r="F284" s="494"/>
      <c r="G284" s="494"/>
      <c r="H284" s="494"/>
      <c r="I284" s="494"/>
      <c r="J284" s="494"/>
      <c r="K284" s="494"/>
      <c r="L284" s="495"/>
      <c r="M284" s="28"/>
      <c r="Q284" s="9"/>
    </row>
    <row r="285" spans="1:21" s="10" customFormat="1" x14ac:dyDescent="0.3">
      <c r="A285" s="7"/>
      <c r="B285" s="493"/>
      <c r="C285" s="494"/>
      <c r="D285" s="494"/>
      <c r="E285" s="494"/>
      <c r="F285" s="494"/>
      <c r="G285" s="494"/>
      <c r="H285" s="494"/>
      <c r="I285" s="494"/>
      <c r="J285" s="494"/>
      <c r="K285" s="494"/>
      <c r="L285" s="495"/>
      <c r="M285" s="28"/>
      <c r="Q285" s="9"/>
    </row>
    <row r="286" spans="1:21" s="10" customFormat="1" x14ac:dyDescent="0.3">
      <c r="A286" s="7"/>
      <c r="B286" s="493"/>
      <c r="C286" s="494"/>
      <c r="D286" s="494"/>
      <c r="E286" s="494"/>
      <c r="F286" s="494"/>
      <c r="G286" s="494"/>
      <c r="H286" s="494"/>
      <c r="I286" s="494"/>
      <c r="J286" s="494"/>
      <c r="K286" s="494"/>
      <c r="L286" s="495"/>
      <c r="M286" s="28"/>
      <c r="Q286" s="9"/>
    </row>
    <row r="287" spans="1:21" s="10" customFormat="1" x14ac:dyDescent="0.3">
      <c r="A287" s="7"/>
      <c r="B287" s="493"/>
      <c r="C287" s="494"/>
      <c r="D287" s="494"/>
      <c r="E287" s="494"/>
      <c r="F287" s="494"/>
      <c r="G287" s="494"/>
      <c r="H287" s="494"/>
      <c r="I287" s="494"/>
      <c r="J287" s="494"/>
      <c r="K287" s="494"/>
      <c r="L287" s="495"/>
      <c r="M287" s="28"/>
      <c r="Q287" s="9"/>
    </row>
    <row r="288" spans="1:21" s="10" customFormat="1" x14ac:dyDescent="0.3">
      <c r="A288" s="7"/>
      <c r="B288" s="493"/>
      <c r="C288" s="494"/>
      <c r="D288" s="494"/>
      <c r="E288" s="494"/>
      <c r="F288" s="494"/>
      <c r="G288" s="494"/>
      <c r="H288" s="494"/>
      <c r="I288" s="494"/>
      <c r="J288" s="494"/>
      <c r="K288" s="494"/>
      <c r="L288" s="495"/>
      <c r="M288" s="28"/>
      <c r="Q288" s="9"/>
    </row>
    <row r="289" spans="1:21" s="28" customFormat="1" x14ac:dyDescent="0.3">
      <c r="A289" s="36"/>
      <c r="B289" s="37"/>
      <c r="C289" s="38"/>
      <c r="D289" s="38"/>
      <c r="E289" s="38"/>
      <c r="F289" s="38"/>
      <c r="G289" s="38"/>
      <c r="H289" s="38"/>
      <c r="I289" s="38"/>
      <c r="J289" s="38"/>
      <c r="K289" s="38"/>
      <c r="L289" s="39"/>
      <c r="O289" s="9"/>
      <c r="P289" s="9"/>
      <c r="Q289" s="9"/>
      <c r="R289" s="9"/>
      <c r="S289" s="9"/>
      <c r="T289" s="9"/>
      <c r="U289" s="9"/>
    </row>
    <row r="290" spans="1:21" s="10" customFormat="1" x14ac:dyDescent="0.3">
      <c r="A290" s="7"/>
      <c r="B290" s="507" t="s">
        <v>45</v>
      </c>
      <c r="C290" s="508"/>
      <c r="D290" s="508"/>
      <c r="E290" s="508"/>
      <c r="F290" s="508"/>
      <c r="G290" s="508"/>
      <c r="H290" s="508"/>
      <c r="I290" s="508"/>
      <c r="J290" s="508"/>
      <c r="K290" s="508"/>
      <c r="L290" s="509"/>
      <c r="M290" s="58"/>
    </row>
    <row r="291" spans="1:21" s="28" customFormat="1" x14ac:dyDescent="0.3">
      <c r="A291" s="36"/>
      <c r="B291" s="40"/>
      <c r="C291" s="69"/>
      <c r="D291" s="69"/>
      <c r="E291" s="69"/>
      <c r="F291" s="69"/>
      <c r="G291" s="69"/>
      <c r="H291" s="69"/>
      <c r="I291" s="69"/>
      <c r="J291" s="69"/>
      <c r="K291" s="69"/>
      <c r="L291" s="41"/>
      <c r="O291" s="9"/>
      <c r="P291" s="9"/>
      <c r="Q291" s="9"/>
      <c r="R291" s="9"/>
      <c r="S291" s="9"/>
      <c r="T291" s="9"/>
      <c r="U291" s="9"/>
    </row>
    <row r="292" spans="1:21" s="28" customFormat="1" x14ac:dyDescent="0.3">
      <c r="A292" s="36"/>
      <c r="B292" s="348" t="str">
        <f>IF(Intro!$G$23="English",O292,P292)</f>
        <v>To what extent are the goods produced in Canada comparable in non-price factors (including product quality, lead and delivery times, reliability of supply, etc.) with the goods imported from Australia, Austria, Belgium, France, Germany and Lithuania?</v>
      </c>
      <c r="C292" s="349"/>
      <c r="D292" s="349"/>
      <c r="E292" s="349"/>
      <c r="F292" s="349"/>
      <c r="G292" s="349"/>
      <c r="H292" s="349"/>
      <c r="I292" s="349"/>
      <c r="J292" s="349"/>
      <c r="K292" s="349"/>
      <c r="L292" s="350"/>
      <c r="O292"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Australia, Austria, Belgium, France, Germany and Lithuania?</v>
      </c>
      <c r="P292"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c r="Q292" s="9"/>
      <c r="R292" s="9"/>
      <c r="S292" s="9"/>
      <c r="T292" s="9"/>
      <c r="U292" s="9"/>
    </row>
    <row r="293" spans="1:21" s="28" customFormat="1" x14ac:dyDescent="0.3">
      <c r="A293" s="36"/>
      <c r="B293" s="348"/>
      <c r="C293" s="349"/>
      <c r="D293" s="349"/>
      <c r="E293" s="349"/>
      <c r="F293" s="349"/>
      <c r="G293" s="349"/>
      <c r="H293" s="349"/>
      <c r="I293" s="349"/>
      <c r="J293" s="349"/>
      <c r="K293" s="349"/>
      <c r="L293" s="350"/>
      <c r="O293" s="9"/>
      <c r="P293" s="9"/>
      <c r="Q293" s="9"/>
      <c r="R293" s="9"/>
      <c r="S293" s="9"/>
      <c r="T293" s="9"/>
      <c r="U293" s="9"/>
    </row>
    <row r="294" spans="1:21" s="28" customFormat="1" x14ac:dyDescent="0.3">
      <c r="A294" s="36"/>
      <c r="B294" s="40"/>
      <c r="C294" s="69"/>
      <c r="D294" s="69"/>
      <c r="E294" s="69"/>
      <c r="F294" s="69"/>
      <c r="G294" s="69"/>
      <c r="H294" s="69"/>
      <c r="I294" s="69"/>
      <c r="J294" s="69"/>
      <c r="K294" s="69"/>
      <c r="L294" s="41"/>
      <c r="O294" s="9"/>
      <c r="P294" s="9"/>
      <c r="Q294" s="9"/>
      <c r="R294" s="9"/>
      <c r="S294" s="9"/>
      <c r="T294" s="9"/>
      <c r="U294" s="9"/>
    </row>
    <row r="295" spans="1:21" s="10" customFormat="1" x14ac:dyDescent="0.3">
      <c r="A295" s="7"/>
      <c r="B295" s="493"/>
      <c r="C295" s="494"/>
      <c r="D295" s="494"/>
      <c r="E295" s="494"/>
      <c r="F295" s="494"/>
      <c r="G295" s="494"/>
      <c r="H295" s="494"/>
      <c r="I295" s="494"/>
      <c r="J295" s="494"/>
      <c r="K295" s="494"/>
      <c r="L295" s="495"/>
      <c r="M295" s="28"/>
      <c r="Q295" s="9"/>
    </row>
    <row r="296" spans="1:21" s="10" customFormat="1" x14ac:dyDescent="0.3">
      <c r="A296" s="7"/>
      <c r="B296" s="493"/>
      <c r="C296" s="494"/>
      <c r="D296" s="494"/>
      <c r="E296" s="494"/>
      <c r="F296" s="494"/>
      <c r="G296" s="494"/>
      <c r="H296" s="494"/>
      <c r="I296" s="494"/>
      <c r="J296" s="494"/>
      <c r="K296" s="494"/>
      <c r="L296" s="495"/>
      <c r="M296" s="28"/>
      <c r="Q296" s="9"/>
    </row>
    <row r="297" spans="1:21" s="10" customFormat="1" x14ac:dyDescent="0.3">
      <c r="A297" s="7"/>
      <c r="B297" s="493"/>
      <c r="C297" s="494"/>
      <c r="D297" s="494"/>
      <c r="E297" s="494"/>
      <c r="F297" s="494"/>
      <c r="G297" s="494"/>
      <c r="H297" s="494"/>
      <c r="I297" s="494"/>
      <c r="J297" s="494"/>
      <c r="K297" s="494"/>
      <c r="L297" s="495"/>
      <c r="M297" s="28"/>
      <c r="Q297" s="9"/>
    </row>
    <row r="298" spans="1:21" s="10" customFormat="1" x14ac:dyDescent="0.3">
      <c r="A298" s="7"/>
      <c r="B298" s="493"/>
      <c r="C298" s="494"/>
      <c r="D298" s="494"/>
      <c r="E298" s="494"/>
      <c r="F298" s="494"/>
      <c r="G298" s="494"/>
      <c r="H298" s="494"/>
      <c r="I298" s="494"/>
      <c r="J298" s="494"/>
      <c r="K298" s="494"/>
      <c r="L298" s="495"/>
      <c r="M298" s="28"/>
      <c r="Q298" s="9"/>
    </row>
    <row r="299" spans="1:21" s="10" customFormat="1" x14ac:dyDescent="0.3">
      <c r="A299" s="7"/>
      <c r="B299" s="493"/>
      <c r="C299" s="494"/>
      <c r="D299" s="494"/>
      <c r="E299" s="494"/>
      <c r="F299" s="494"/>
      <c r="G299" s="494"/>
      <c r="H299" s="494"/>
      <c r="I299" s="494"/>
      <c r="J299" s="494"/>
      <c r="K299" s="494"/>
      <c r="L299" s="495"/>
      <c r="M299" s="28"/>
      <c r="Q299" s="9"/>
    </row>
    <row r="300" spans="1:21" s="10" customFormat="1" x14ac:dyDescent="0.3">
      <c r="A300" s="7"/>
      <c r="B300" s="493"/>
      <c r="C300" s="494"/>
      <c r="D300" s="494"/>
      <c r="E300" s="494"/>
      <c r="F300" s="494"/>
      <c r="G300" s="494"/>
      <c r="H300" s="494"/>
      <c r="I300" s="494"/>
      <c r="J300" s="494"/>
      <c r="K300" s="494"/>
      <c r="L300" s="495"/>
      <c r="M300" s="28"/>
      <c r="Q300" s="9"/>
    </row>
    <row r="301" spans="1:21" s="10" customFormat="1" x14ac:dyDescent="0.3">
      <c r="A301" s="7"/>
      <c r="B301" s="493"/>
      <c r="C301" s="494"/>
      <c r="D301" s="494"/>
      <c r="E301" s="494"/>
      <c r="F301" s="494"/>
      <c r="G301" s="494"/>
      <c r="H301" s="494"/>
      <c r="I301" s="494"/>
      <c r="J301" s="494"/>
      <c r="K301" s="494"/>
      <c r="L301" s="495"/>
      <c r="M301" s="28"/>
      <c r="Q301" s="9"/>
    </row>
    <row r="302" spans="1:21" s="10" customFormat="1" x14ac:dyDescent="0.3">
      <c r="A302" s="7"/>
      <c r="B302" s="493"/>
      <c r="C302" s="494"/>
      <c r="D302" s="494"/>
      <c r="E302" s="494"/>
      <c r="F302" s="494"/>
      <c r="G302" s="494"/>
      <c r="H302" s="494"/>
      <c r="I302" s="494"/>
      <c r="J302" s="494"/>
      <c r="K302" s="494"/>
      <c r="L302" s="495"/>
      <c r="M302" s="28"/>
      <c r="Q302" s="9"/>
    </row>
    <row r="303" spans="1:21" s="28" customFormat="1" x14ac:dyDescent="0.3">
      <c r="A303" s="36"/>
      <c r="B303" s="37"/>
      <c r="C303" s="38"/>
      <c r="D303" s="38"/>
      <c r="E303" s="38"/>
      <c r="F303" s="38"/>
      <c r="G303" s="38"/>
      <c r="H303" s="38"/>
      <c r="I303" s="38"/>
      <c r="J303" s="38"/>
      <c r="K303" s="38"/>
      <c r="L303" s="39"/>
      <c r="O303" s="9"/>
      <c r="P303" s="9"/>
      <c r="Q303" s="9"/>
      <c r="R303" s="9"/>
      <c r="S303" s="9"/>
      <c r="T303" s="9"/>
      <c r="U303" s="9"/>
    </row>
    <row r="305" spans="1:21" x14ac:dyDescent="0.3">
      <c r="B305" s="326" t="str">
        <f>IF(Intro!$G$23="English",O305,P305)</f>
        <v>SALES</v>
      </c>
      <c r="C305" s="327"/>
      <c r="D305" s="327"/>
      <c r="E305" s="327"/>
      <c r="F305" s="327"/>
      <c r="G305" s="327"/>
      <c r="H305" s="327"/>
      <c r="I305" s="327"/>
      <c r="J305" s="327"/>
      <c r="K305" s="327"/>
      <c r="L305" s="328"/>
      <c r="M305" s="28"/>
      <c r="O305" s="9" t="s">
        <v>256</v>
      </c>
      <c r="P305" s="9" t="s">
        <v>257</v>
      </c>
    </row>
    <row r="306" spans="1:21" s="10" customFormat="1" x14ac:dyDescent="0.3">
      <c r="A306" s="7"/>
      <c r="B306" s="329" t="s">
        <v>58</v>
      </c>
      <c r="C306" s="330"/>
      <c r="D306" s="330"/>
      <c r="E306" s="330"/>
      <c r="F306" s="330"/>
      <c r="G306" s="330"/>
      <c r="H306" s="330"/>
      <c r="I306" s="330"/>
      <c r="J306" s="330"/>
      <c r="K306" s="330"/>
      <c r="L306" s="331"/>
      <c r="M306" s="58"/>
    </row>
    <row r="307" spans="1:21" s="28" customFormat="1" x14ac:dyDescent="0.3">
      <c r="A307" s="36"/>
      <c r="B307" s="40"/>
      <c r="C307" s="69"/>
      <c r="D307" s="69"/>
      <c r="E307" s="69"/>
      <c r="F307" s="69"/>
      <c r="G307" s="69"/>
      <c r="H307" s="69"/>
      <c r="I307" s="69"/>
      <c r="J307" s="69"/>
      <c r="K307" s="69"/>
      <c r="L307" s="41"/>
      <c r="O307" s="9"/>
      <c r="P307" s="9"/>
      <c r="Q307" s="9"/>
      <c r="R307" s="9"/>
      <c r="S307" s="9"/>
      <c r="T307" s="9"/>
      <c r="U307" s="9"/>
    </row>
    <row r="308" spans="1:21" s="28" customFormat="1" x14ac:dyDescent="0.3">
      <c r="A308" s="36"/>
      <c r="B308" s="490" t="str">
        <f>IF(Intro!$G$23="English",O308,P308)</f>
        <v>Describe any changes in your firm's channels of distribution since January 1, 2023.</v>
      </c>
      <c r="C308" s="491"/>
      <c r="D308" s="491"/>
      <c r="E308" s="491"/>
      <c r="F308" s="491"/>
      <c r="G308" s="491"/>
      <c r="H308" s="491"/>
      <c r="I308" s="491"/>
      <c r="J308" s="491"/>
      <c r="K308" s="491"/>
      <c r="L308" s="492"/>
      <c r="O308" s="9" t="str">
        <f>"Describe any changes in your firm's channels of distribution since January 1, "&amp;Variables!B6&amp;"."</f>
        <v>Describe any changes in your firm's channels of distribution since January 1, 2023.</v>
      </c>
      <c r="P308" s="9" t="str">
        <f>"Décrivez tout changement dans les canaux de distribution de votre entreprise depuis le 1er janvier "&amp;Variables!B6&amp;"."</f>
        <v>Décrivez tout changement dans les canaux de distribution de votre entreprise depuis le 1er janvier 2023.</v>
      </c>
      <c r="Q308" s="9"/>
      <c r="R308" s="9"/>
      <c r="S308" s="9"/>
      <c r="T308" s="9"/>
      <c r="U308" s="9"/>
    </row>
    <row r="309" spans="1:21" s="28" customFormat="1" x14ac:dyDescent="0.3">
      <c r="A309" s="36"/>
      <c r="B309" s="40"/>
      <c r="C309" s="69"/>
      <c r="D309" s="69"/>
      <c r="E309" s="69"/>
      <c r="F309" s="69"/>
      <c r="G309" s="69"/>
      <c r="H309" s="69"/>
      <c r="I309" s="69"/>
      <c r="J309" s="69"/>
      <c r="K309" s="69"/>
      <c r="L309" s="41"/>
      <c r="O309" s="9"/>
      <c r="P309" s="9"/>
      <c r="Q309" s="9"/>
      <c r="R309" s="9"/>
      <c r="S309" s="9"/>
      <c r="T309" s="9"/>
      <c r="U309" s="9"/>
    </row>
    <row r="310" spans="1:21" s="10" customFormat="1" x14ac:dyDescent="0.3">
      <c r="A310" s="7"/>
      <c r="B310" s="493"/>
      <c r="C310" s="494"/>
      <c r="D310" s="494"/>
      <c r="E310" s="494"/>
      <c r="F310" s="494"/>
      <c r="G310" s="494"/>
      <c r="H310" s="494"/>
      <c r="I310" s="494"/>
      <c r="J310" s="494"/>
      <c r="K310" s="494"/>
      <c r="L310" s="495"/>
      <c r="M310" s="28"/>
      <c r="Q310" s="9"/>
    </row>
    <row r="311" spans="1:21" s="10" customFormat="1" x14ac:dyDescent="0.3">
      <c r="A311" s="7"/>
      <c r="B311" s="493"/>
      <c r="C311" s="494"/>
      <c r="D311" s="494"/>
      <c r="E311" s="494"/>
      <c r="F311" s="494"/>
      <c r="G311" s="494"/>
      <c r="H311" s="494"/>
      <c r="I311" s="494"/>
      <c r="J311" s="494"/>
      <c r="K311" s="494"/>
      <c r="L311" s="495"/>
      <c r="M311" s="28"/>
      <c r="Q311" s="9"/>
    </row>
    <row r="312" spans="1:21" s="10" customFormat="1" x14ac:dyDescent="0.3">
      <c r="A312" s="7"/>
      <c r="B312" s="493"/>
      <c r="C312" s="494"/>
      <c r="D312" s="494"/>
      <c r="E312" s="494"/>
      <c r="F312" s="494"/>
      <c r="G312" s="494"/>
      <c r="H312" s="494"/>
      <c r="I312" s="494"/>
      <c r="J312" s="494"/>
      <c r="K312" s="494"/>
      <c r="L312" s="495"/>
      <c r="M312" s="28"/>
      <c r="Q312" s="9"/>
    </row>
    <row r="313" spans="1:21" s="10" customFormat="1" x14ac:dyDescent="0.3">
      <c r="A313" s="7"/>
      <c r="B313" s="493"/>
      <c r="C313" s="494"/>
      <c r="D313" s="494"/>
      <c r="E313" s="494"/>
      <c r="F313" s="494"/>
      <c r="G313" s="494"/>
      <c r="H313" s="494"/>
      <c r="I313" s="494"/>
      <c r="J313" s="494"/>
      <c r="K313" s="494"/>
      <c r="L313" s="495"/>
      <c r="M313" s="28"/>
      <c r="Q313" s="9"/>
    </row>
    <row r="314" spans="1:21" s="10" customFormat="1" x14ac:dyDescent="0.3">
      <c r="A314" s="7"/>
      <c r="B314" s="493"/>
      <c r="C314" s="494"/>
      <c r="D314" s="494"/>
      <c r="E314" s="494"/>
      <c r="F314" s="494"/>
      <c r="G314" s="494"/>
      <c r="H314" s="494"/>
      <c r="I314" s="494"/>
      <c r="J314" s="494"/>
      <c r="K314" s="494"/>
      <c r="L314" s="495"/>
      <c r="M314" s="28"/>
      <c r="Q314" s="9"/>
    </row>
    <row r="315" spans="1:21" s="10" customFormat="1" x14ac:dyDescent="0.3">
      <c r="A315" s="7"/>
      <c r="B315" s="493"/>
      <c r="C315" s="494"/>
      <c r="D315" s="494"/>
      <c r="E315" s="494"/>
      <c r="F315" s="494"/>
      <c r="G315" s="494"/>
      <c r="H315" s="494"/>
      <c r="I315" s="494"/>
      <c r="J315" s="494"/>
      <c r="K315" s="494"/>
      <c r="L315" s="495"/>
      <c r="M315" s="28"/>
      <c r="Q315" s="9"/>
    </row>
    <row r="316" spans="1:21" s="10" customFormat="1" x14ac:dyDescent="0.3">
      <c r="A316" s="7"/>
      <c r="B316" s="493"/>
      <c r="C316" s="494"/>
      <c r="D316" s="494"/>
      <c r="E316" s="494"/>
      <c r="F316" s="494"/>
      <c r="G316" s="494"/>
      <c r="H316" s="494"/>
      <c r="I316" s="494"/>
      <c r="J316" s="494"/>
      <c r="K316" s="494"/>
      <c r="L316" s="495"/>
      <c r="M316" s="28"/>
      <c r="Q316" s="9"/>
    </row>
    <row r="317" spans="1:21" s="10" customFormat="1" x14ac:dyDescent="0.3">
      <c r="A317" s="7"/>
      <c r="B317" s="493"/>
      <c r="C317" s="494"/>
      <c r="D317" s="494"/>
      <c r="E317" s="494"/>
      <c r="F317" s="494"/>
      <c r="G317" s="494"/>
      <c r="H317" s="494"/>
      <c r="I317" s="494"/>
      <c r="J317" s="494"/>
      <c r="K317" s="494"/>
      <c r="L317" s="495"/>
      <c r="M317" s="28"/>
      <c r="Q317" s="9"/>
    </row>
    <row r="318" spans="1:21" s="28" customFormat="1" x14ac:dyDescent="0.3">
      <c r="A318" s="36"/>
      <c r="B318" s="37"/>
      <c r="C318" s="38"/>
      <c r="D318" s="38"/>
      <c r="E318" s="38"/>
      <c r="F318" s="38"/>
      <c r="G318" s="38"/>
      <c r="H318" s="38"/>
      <c r="I318" s="38"/>
      <c r="J318" s="38"/>
      <c r="K318" s="38"/>
      <c r="L318" s="39"/>
      <c r="O318" s="9"/>
      <c r="P318" s="9"/>
      <c r="Q318" s="9"/>
      <c r="R318" s="9"/>
      <c r="S318" s="9"/>
      <c r="T318" s="9"/>
      <c r="U318" s="9"/>
    </row>
    <row r="319" spans="1:21" s="10" customFormat="1" x14ac:dyDescent="0.3">
      <c r="A319" s="7"/>
      <c r="B319" s="507" t="s">
        <v>59</v>
      </c>
      <c r="C319" s="508"/>
      <c r="D319" s="508"/>
      <c r="E319" s="508"/>
      <c r="F319" s="508"/>
      <c r="G319" s="508"/>
      <c r="H319" s="508"/>
      <c r="I319" s="508"/>
      <c r="J319" s="508"/>
      <c r="K319" s="508"/>
      <c r="L319" s="509"/>
      <c r="M319" s="58"/>
    </row>
    <row r="320" spans="1:21" s="28" customFormat="1" x14ac:dyDescent="0.3">
      <c r="A320" s="36"/>
      <c r="B320" s="40"/>
      <c r="C320" s="69"/>
      <c r="D320" s="69"/>
      <c r="E320" s="69"/>
      <c r="F320" s="69"/>
      <c r="G320" s="69"/>
      <c r="H320" s="69"/>
      <c r="I320" s="69"/>
      <c r="J320" s="69"/>
      <c r="K320" s="69"/>
      <c r="L320" s="41"/>
      <c r="O320" s="9"/>
      <c r="P320" s="9"/>
      <c r="Q320" s="9"/>
      <c r="R320" s="9"/>
      <c r="S320" s="9"/>
      <c r="T320" s="9"/>
      <c r="U320" s="9"/>
    </row>
    <row r="321" spans="1:21" s="28" customFormat="1" x14ac:dyDescent="0.3">
      <c r="A321" s="36"/>
      <c r="B321" s="345" t="str">
        <f>IF(Intro!$G$23="English",O321,P321)</f>
        <v>How does your firm promote sales of the goods in the Canadian market? Have these methods changed since January 1, 2023?</v>
      </c>
      <c r="C321" s="346"/>
      <c r="D321" s="346"/>
      <c r="E321" s="346"/>
      <c r="F321" s="346"/>
      <c r="G321" s="346"/>
      <c r="H321" s="346"/>
      <c r="I321" s="346"/>
      <c r="J321" s="346"/>
      <c r="K321" s="346"/>
      <c r="L321" s="347"/>
      <c r="O321" s="9" t="str">
        <f>"How does your firm promote sales of the goods in the Canadian market? Have these methods changed since January 1, "&amp;Variables!B6&amp;"?"</f>
        <v>How does your firm promote sales of the goods in the Canadian market? Have these methods changed since January 1, 2023?</v>
      </c>
      <c r="P321"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321" s="9"/>
      <c r="R321" s="9"/>
      <c r="S321" s="9"/>
      <c r="T321" s="9"/>
      <c r="U321" s="9"/>
    </row>
    <row r="322" spans="1:21" s="28" customFormat="1" x14ac:dyDescent="0.3">
      <c r="A322" s="36"/>
      <c r="B322" s="40"/>
      <c r="C322" s="69"/>
      <c r="D322" s="69"/>
      <c r="E322" s="69"/>
      <c r="F322" s="69"/>
      <c r="G322" s="69"/>
      <c r="H322" s="69"/>
      <c r="I322" s="69"/>
      <c r="J322" s="69"/>
      <c r="K322" s="69"/>
      <c r="L322" s="41"/>
      <c r="O322" s="9"/>
      <c r="P322" s="9"/>
      <c r="Q322" s="9"/>
      <c r="R322" s="9"/>
      <c r="S322" s="9"/>
      <c r="T322" s="9"/>
      <c r="U322" s="9"/>
    </row>
    <row r="323" spans="1:21" s="10" customFormat="1" x14ac:dyDescent="0.3">
      <c r="A323" s="7"/>
      <c r="B323" s="493"/>
      <c r="C323" s="494"/>
      <c r="D323" s="494"/>
      <c r="E323" s="494"/>
      <c r="F323" s="494"/>
      <c r="G323" s="494"/>
      <c r="H323" s="494"/>
      <c r="I323" s="494"/>
      <c r="J323" s="494"/>
      <c r="K323" s="494"/>
      <c r="L323" s="495"/>
      <c r="M323" s="28"/>
      <c r="Q323" s="9"/>
    </row>
    <row r="324" spans="1:21" s="10" customFormat="1" x14ac:dyDescent="0.3">
      <c r="A324" s="7"/>
      <c r="B324" s="493"/>
      <c r="C324" s="494"/>
      <c r="D324" s="494"/>
      <c r="E324" s="494"/>
      <c r="F324" s="494"/>
      <c r="G324" s="494"/>
      <c r="H324" s="494"/>
      <c r="I324" s="494"/>
      <c r="J324" s="494"/>
      <c r="K324" s="494"/>
      <c r="L324" s="495"/>
      <c r="M324" s="28"/>
      <c r="Q324" s="9"/>
    </row>
    <row r="325" spans="1:21" s="10" customFormat="1" x14ac:dyDescent="0.3">
      <c r="A325" s="7"/>
      <c r="B325" s="493"/>
      <c r="C325" s="494"/>
      <c r="D325" s="494"/>
      <c r="E325" s="494"/>
      <c r="F325" s="494"/>
      <c r="G325" s="494"/>
      <c r="H325" s="494"/>
      <c r="I325" s="494"/>
      <c r="J325" s="494"/>
      <c r="K325" s="494"/>
      <c r="L325" s="495"/>
      <c r="M325" s="28"/>
      <c r="Q325" s="9"/>
    </row>
    <row r="326" spans="1:21" s="10" customFormat="1" x14ac:dyDescent="0.3">
      <c r="A326" s="7"/>
      <c r="B326" s="493"/>
      <c r="C326" s="494"/>
      <c r="D326" s="494"/>
      <c r="E326" s="494"/>
      <c r="F326" s="494"/>
      <c r="G326" s="494"/>
      <c r="H326" s="494"/>
      <c r="I326" s="494"/>
      <c r="J326" s="494"/>
      <c r="K326" s="494"/>
      <c r="L326" s="495"/>
      <c r="M326" s="28"/>
      <c r="Q326" s="9"/>
    </row>
    <row r="327" spans="1:21" s="10" customFormat="1" x14ac:dyDescent="0.3">
      <c r="A327" s="7"/>
      <c r="B327" s="493"/>
      <c r="C327" s="494"/>
      <c r="D327" s="494"/>
      <c r="E327" s="494"/>
      <c r="F327" s="494"/>
      <c r="G327" s="494"/>
      <c r="H327" s="494"/>
      <c r="I327" s="494"/>
      <c r="J327" s="494"/>
      <c r="K327" s="494"/>
      <c r="L327" s="495"/>
      <c r="M327" s="28"/>
      <c r="Q327" s="9"/>
    </row>
    <row r="328" spans="1:21" s="10" customFormat="1" x14ac:dyDescent="0.3">
      <c r="A328" s="7"/>
      <c r="B328" s="493"/>
      <c r="C328" s="494"/>
      <c r="D328" s="494"/>
      <c r="E328" s="494"/>
      <c r="F328" s="494"/>
      <c r="G328" s="494"/>
      <c r="H328" s="494"/>
      <c r="I328" s="494"/>
      <c r="J328" s="494"/>
      <c r="K328" s="494"/>
      <c r="L328" s="495"/>
      <c r="M328" s="28"/>
      <c r="Q328" s="9"/>
    </row>
    <row r="329" spans="1:21" s="10" customFormat="1" x14ac:dyDescent="0.3">
      <c r="A329" s="7"/>
      <c r="B329" s="493"/>
      <c r="C329" s="494"/>
      <c r="D329" s="494"/>
      <c r="E329" s="494"/>
      <c r="F329" s="494"/>
      <c r="G329" s="494"/>
      <c r="H329" s="494"/>
      <c r="I329" s="494"/>
      <c r="J329" s="494"/>
      <c r="K329" s="494"/>
      <c r="L329" s="495"/>
      <c r="M329" s="28"/>
      <c r="Q329" s="9"/>
    </row>
    <row r="330" spans="1:21" s="10" customFormat="1" x14ac:dyDescent="0.3">
      <c r="A330" s="7"/>
      <c r="B330" s="493"/>
      <c r="C330" s="494"/>
      <c r="D330" s="494"/>
      <c r="E330" s="494"/>
      <c r="F330" s="494"/>
      <c r="G330" s="494"/>
      <c r="H330" s="494"/>
      <c r="I330" s="494"/>
      <c r="J330" s="494"/>
      <c r="K330" s="494"/>
      <c r="L330" s="495"/>
      <c r="M330" s="28"/>
      <c r="Q330" s="9"/>
    </row>
    <row r="331" spans="1:21" s="28" customFormat="1" x14ac:dyDescent="0.3">
      <c r="A331" s="36"/>
      <c r="B331" s="37"/>
      <c r="C331" s="38"/>
      <c r="D331" s="38"/>
      <c r="E331" s="38"/>
      <c r="F331" s="38"/>
      <c r="G331" s="38"/>
      <c r="H331" s="38"/>
      <c r="I331" s="38"/>
      <c r="J331" s="38"/>
      <c r="K331" s="38"/>
      <c r="L331" s="39"/>
      <c r="O331" s="9"/>
      <c r="P331" s="9"/>
      <c r="Q331" s="9"/>
      <c r="R331" s="9"/>
      <c r="S331" s="9"/>
      <c r="T331" s="9"/>
      <c r="U331" s="9"/>
    </row>
    <row r="332" spans="1:21" s="10" customFormat="1" x14ac:dyDescent="0.3">
      <c r="A332" s="7"/>
      <c r="B332" s="507" t="s">
        <v>60</v>
      </c>
      <c r="C332" s="508"/>
      <c r="D332" s="508"/>
      <c r="E332" s="508"/>
      <c r="F332" s="508"/>
      <c r="G332" s="508"/>
      <c r="H332" s="508"/>
      <c r="I332" s="508"/>
      <c r="J332" s="508"/>
      <c r="K332" s="508"/>
      <c r="L332" s="509"/>
      <c r="M332" s="58"/>
    </row>
    <row r="333" spans="1:21" s="28" customFormat="1" x14ac:dyDescent="0.3">
      <c r="A333" s="36"/>
      <c r="B333" s="40"/>
      <c r="C333" s="69"/>
      <c r="D333" s="69"/>
      <c r="E333" s="69"/>
      <c r="F333" s="69"/>
      <c r="G333" s="69"/>
      <c r="H333" s="69"/>
      <c r="I333" s="69"/>
      <c r="J333" s="69"/>
      <c r="K333" s="69"/>
      <c r="L333" s="41"/>
      <c r="O333" s="9"/>
      <c r="P333" s="9"/>
      <c r="Q333" s="9"/>
      <c r="R333" s="9"/>
      <c r="S333" s="9"/>
      <c r="T333" s="9"/>
      <c r="U333" s="9"/>
    </row>
    <row r="334" spans="1:21" s="28" customFormat="1" x14ac:dyDescent="0.3">
      <c r="A334" s="36"/>
      <c r="B334" s="345" t="str">
        <f>IF(Intro!$G$23="English",O334,P334)</f>
        <v>How does your firm price the goods in the Canadian market? Explain any firm-specific terms used. Explain whether these general pricing practices have changed since January 1, 2023.</v>
      </c>
      <c r="C334" s="346"/>
      <c r="D334" s="346"/>
      <c r="E334" s="346"/>
      <c r="F334" s="346"/>
      <c r="G334" s="346"/>
      <c r="H334" s="346"/>
      <c r="I334" s="346"/>
      <c r="J334" s="346"/>
      <c r="K334" s="346"/>
      <c r="L334" s="347"/>
      <c r="O334"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34"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334" s="9"/>
      <c r="R334" s="9"/>
      <c r="S334" s="9"/>
      <c r="T334" s="9"/>
      <c r="U334" s="9"/>
    </row>
    <row r="335" spans="1:21" s="28" customFormat="1" x14ac:dyDescent="0.3">
      <c r="A335" s="36"/>
      <c r="B335" s="345"/>
      <c r="C335" s="346"/>
      <c r="D335" s="346"/>
      <c r="E335" s="346"/>
      <c r="F335" s="346"/>
      <c r="G335" s="346"/>
      <c r="H335" s="346"/>
      <c r="I335" s="346"/>
      <c r="J335" s="346"/>
      <c r="K335" s="346"/>
      <c r="L335" s="347"/>
      <c r="O335" s="9"/>
      <c r="P335" s="9"/>
      <c r="Q335" s="9"/>
      <c r="R335" s="9"/>
      <c r="S335" s="9"/>
      <c r="T335" s="9"/>
      <c r="U335" s="9"/>
    </row>
    <row r="336" spans="1:21" s="28" customFormat="1" x14ac:dyDescent="0.3">
      <c r="A336" s="36"/>
      <c r="B336" s="40"/>
      <c r="C336" s="69"/>
      <c r="D336" s="69"/>
      <c r="E336" s="69"/>
      <c r="F336" s="69"/>
      <c r="G336" s="69"/>
      <c r="H336" s="69"/>
      <c r="I336" s="69"/>
      <c r="J336" s="69"/>
      <c r="K336" s="69"/>
      <c r="L336" s="41"/>
      <c r="O336" s="9"/>
      <c r="P336" s="9"/>
      <c r="Q336" s="9"/>
      <c r="R336" s="9"/>
      <c r="S336" s="9"/>
      <c r="T336" s="9"/>
      <c r="U336" s="9"/>
    </row>
    <row r="337" spans="1:21" s="10" customFormat="1" x14ac:dyDescent="0.3">
      <c r="A337" s="7"/>
      <c r="B337" s="493"/>
      <c r="C337" s="494"/>
      <c r="D337" s="494"/>
      <c r="E337" s="494"/>
      <c r="F337" s="494"/>
      <c r="G337" s="494"/>
      <c r="H337" s="494"/>
      <c r="I337" s="494"/>
      <c r="J337" s="494"/>
      <c r="K337" s="494"/>
      <c r="L337" s="495"/>
      <c r="M337" s="28"/>
      <c r="Q337" s="9"/>
    </row>
    <row r="338" spans="1:21" s="10" customFormat="1" x14ac:dyDescent="0.3">
      <c r="A338" s="7"/>
      <c r="B338" s="493"/>
      <c r="C338" s="494"/>
      <c r="D338" s="494"/>
      <c r="E338" s="494"/>
      <c r="F338" s="494"/>
      <c r="G338" s="494"/>
      <c r="H338" s="494"/>
      <c r="I338" s="494"/>
      <c r="J338" s="494"/>
      <c r="K338" s="494"/>
      <c r="L338" s="495"/>
      <c r="M338" s="28"/>
      <c r="Q338" s="9"/>
    </row>
    <row r="339" spans="1:21" s="10" customFormat="1" x14ac:dyDescent="0.3">
      <c r="A339" s="7"/>
      <c r="B339" s="493"/>
      <c r="C339" s="494"/>
      <c r="D339" s="494"/>
      <c r="E339" s="494"/>
      <c r="F339" s="494"/>
      <c r="G339" s="494"/>
      <c r="H339" s="494"/>
      <c r="I339" s="494"/>
      <c r="J339" s="494"/>
      <c r="K339" s="494"/>
      <c r="L339" s="495"/>
      <c r="M339" s="28"/>
      <c r="Q339" s="9"/>
    </row>
    <row r="340" spans="1:21" s="10" customFormat="1" x14ac:dyDescent="0.3">
      <c r="A340" s="7"/>
      <c r="B340" s="493"/>
      <c r="C340" s="494"/>
      <c r="D340" s="494"/>
      <c r="E340" s="494"/>
      <c r="F340" s="494"/>
      <c r="G340" s="494"/>
      <c r="H340" s="494"/>
      <c r="I340" s="494"/>
      <c r="J340" s="494"/>
      <c r="K340" s="494"/>
      <c r="L340" s="495"/>
      <c r="M340" s="28"/>
      <c r="Q340" s="9"/>
    </row>
    <row r="341" spans="1:21" s="10" customFormat="1" x14ac:dyDescent="0.3">
      <c r="A341" s="7"/>
      <c r="B341" s="493"/>
      <c r="C341" s="494"/>
      <c r="D341" s="494"/>
      <c r="E341" s="494"/>
      <c r="F341" s="494"/>
      <c r="G341" s="494"/>
      <c r="H341" s="494"/>
      <c r="I341" s="494"/>
      <c r="J341" s="494"/>
      <c r="K341" s="494"/>
      <c r="L341" s="495"/>
      <c r="M341" s="28"/>
      <c r="Q341" s="9"/>
    </row>
    <row r="342" spans="1:21" s="10" customFormat="1" x14ac:dyDescent="0.3">
      <c r="A342" s="7"/>
      <c r="B342" s="493"/>
      <c r="C342" s="494"/>
      <c r="D342" s="494"/>
      <c r="E342" s="494"/>
      <c r="F342" s="494"/>
      <c r="G342" s="494"/>
      <c r="H342" s="494"/>
      <c r="I342" s="494"/>
      <c r="J342" s="494"/>
      <c r="K342" s="494"/>
      <c r="L342" s="495"/>
      <c r="M342" s="28"/>
      <c r="Q342" s="9"/>
    </row>
    <row r="343" spans="1:21" s="10" customFormat="1" x14ac:dyDescent="0.3">
      <c r="A343" s="7"/>
      <c r="B343" s="493"/>
      <c r="C343" s="494"/>
      <c r="D343" s="494"/>
      <c r="E343" s="494"/>
      <c r="F343" s="494"/>
      <c r="G343" s="494"/>
      <c r="H343" s="494"/>
      <c r="I343" s="494"/>
      <c r="J343" s="494"/>
      <c r="K343" s="494"/>
      <c r="L343" s="495"/>
      <c r="M343" s="28"/>
      <c r="Q343" s="9"/>
    </row>
    <row r="344" spans="1:21" s="10" customFormat="1" x14ac:dyDescent="0.3">
      <c r="A344" s="7"/>
      <c r="B344" s="493"/>
      <c r="C344" s="494"/>
      <c r="D344" s="494"/>
      <c r="E344" s="494"/>
      <c r="F344" s="494"/>
      <c r="G344" s="494"/>
      <c r="H344" s="494"/>
      <c r="I344" s="494"/>
      <c r="J344" s="494"/>
      <c r="K344" s="494"/>
      <c r="L344" s="495"/>
      <c r="M344" s="28"/>
      <c r="Q344" s="9"/>
    </row>
    <row r="345" spans="1:21" s="28" customFormat="1" x14ac:dyDescent="0.3">
      <c r="A345" s="36"/>
      <c r="B345" s="37"/>
      <c r="C345" s="38"/>
      <c r="D345" s="38"/>
      <c r="E345" s="38"/>
      <c r="F345" s="38"/>
      <c r="G345" s="38"/>
      <c r="H345" s="38"/>
      <c r="I345" s="38"/>
      <c r="J345" s="38"/>
      <c r="K345" s="38"/>
      <c r="L345" s="39"/>
      <c r="O345" s="9"/>
      <c r="P345" s="9"/>
      <c r="Q345" s="9"/>
      <c r="R345" s="9"/>
      <c r="S345" s="9"/>
      <c r="T345" s="9"/>
      <c r="U345" s="9"/>
    </row>
    <row r="346" spans="1:21" s="10" customFormat="1" x14ac:dyDescent="0.3">
      <c r="A346" s="7"/>
      <c r="B346" s="507" t="s">
        <v>61</v>
      </c>
      <c r="C346" s="508"/>
      <c r="D346" s="508"/>
      <c r="E346" s="508"/>
      <c r="F346" s="508"/>
      <c r="G346" s="508"/>
      <c r="H346" s="508"/>
      <c r="I346" s="508"/>
      <c r="J346" s="508"/>
      <c r="K346" s="508"/>
      <c r="L346" s="509"/>
      <c r="M346" s="58"/>
    </row>
    <row r="347" spans="1:21" s="28" customFormat="1" x14ac:dyDescent="0.3">
      <c r="A347" s="36"/>
      <c r="B347" s="40"/>
      <c r="C347" s="69"/>
      <c r="D347" s="69"/>
      <c r="E347" s="69"/>
      <c r="F347" s="69"/>
      <c r="G347" s="69"/>
      <c r="H347" s="69"/>
      <c r="I347" s="69"/>
      <c r="J347" s="69"/>
      <c r="K347" s="69"/>
      <c r="L347" s="41"/>
      <c r="O347" s="9"/>
      <c r="P347" s="9"/>
      <c r="Q347" s="9"/>
      <c r="R347" s="9"/>
      <c r="S347" s="9"/>
      <c r="T347" s="9"/>
      <c r="U347" s="9"/>
    </row>
    <row r="348" spans="1:21" s="28" customFormat="1" x14ac:dyDescent="0.3">
      <c r="A348" s="36"/>
      <c r="B348" s="345" t="str">
        <f>IF(Intro!$G$23="English",O348,P348)</f>
        <v>Provide details of any factors other than material costs (for example, exchange rate fluctuations) that have affected the prices of the goods in the Canadian market since January 1, 2023.</v>
      </c>
      <c r="C348" s="346"/>
      <c r="D348" s="346"/>
      <c r="E348" s="346"/>
      <c r="F348" s="346"/>
      <c r="G348" s="346"/>
      <c r="H348" s="346"/>
      <c r="I348" s="346"/>
      <c r="J348" s="346"/>
      <c r="K348" s="346"/>
      <c r="L348" s="347"/>
      <c r="O348"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48"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48" s="9"/>
      <c r="R348" s="9"/>
      <c r="S348" s="9"/>
      <c r="T348" s="9"/>
      <c r="U348" s="9"/>
    </row>
    <row r="349" spans="1:21" s="28" customFormat="1" x14ac:dyDescent="0.3">
      <c r="A349" s="36"/>
      <c r="B349" s="345"/>
      <c r="C349" s="346"/>
      <c r="D349" s="346"/>
      <c r="E349" s="346"/>
      <c r="F349" s="346"/>
      <c r="G349" s="346"/>
      <c r="H349" s="346"/>
      <c r="I349" s="346"/>
      <c r="J349" s="346"/>
      <c r="K349" s="346"/>
      <c r="L349" s="347"/>
      <c r="O349" s="9"/>
      <c r="P349" s="9"/>
      <c r="Q349" s="9"/>
      <c r="R349" s="9"/>
      <c r="S349" s="9"/>
      <c r="T349" s="9"/>
      <c r="U349" s="9"/>
    </row>
    <row r="350" spans="1:21" s="28" customFormat="1" x14ac:dyDescent="0.3">
      <c r="A350" s="36"/>
      <c r="B350" s="40"/>
      <c r="C350" s="69"/>
      <c r="D350" s="69"/>
      <c r="E350" s="69"/>
      <c r="F350" s="69"/>
      <c r="G350" s="69"/>
      <c r="H350" s="69"/>
      <c r="I350" s="69"/>
      <c r="J350" s="69"/>
      <c r="K350" s="69"/>
      <c r="L350" s="41"/>
      <c r="O350" s="9"/>
      <c r="P350" s="9"/>
      <c r="Q350" s="9"/>
      <c r="R350" s="9"/>
      <c r="S350" s="9"/>
      <c r="T350" s="9"/>
      <c r="U350" s="9"/>
    </row>
    <row r="351" spans="1:21" s="10" customFormat="1" x14ac:dyDescent="0.3">
      <c r="A351" s="7"/>
      <c r="B351" s="493"/>
      <c r="C351" s="494"/>
      <c r="D351" s="494"/>
      <c r="E351" s="494"/>
      <c r="F351" s="494"/>
      <c r="G351" s="494"/>
      <c r="H351" s="494"/>
      <c r="I351" s="494"/>
      <c r="J351" s="494"/>
      <c r="K351" s="494"/>
      <c r="L351" s="495"/>
      <c r="M351" s="28"/>
      <c r="Q351" s="9"/>
    </row>
    <row r="352" spans="1:21" s="10" customFormat="1" x14ac:dyDescent="0.3">
      <c r="A352" s="7"/>
      <c r="B352" s="493"/>
      <c r="C352" s="494"/>
      <c r="D352" s="494"/>
      <c r="E352" s="494"/>
      <c r="F352" s="494"/>
      <c r="G352" s="494"/>
      <c r="H352" s="494"/>
      <c r="I352" s="494"/>
      <c r="J352" s="494"/>
      <c r="K352" s="494"/>
      <c r="L352" s="495"/>
      <c r="M352" s="28"/>
      <c r="Q352" s="9"/>
    </row>
    <row r="353" spans="1:21" s="10" customFormat="1" x14ac:dyDescent="0.3">
      <c r="A353" s="7"/>
      <c r="B353" s="493"/>
      <c r="C353" s="494"/>
      <c r="D353" s="494"/>
      <c r="E353" s="494"/>
      <c r="F353" s="494"/>
      <c r="G353" s="494"/>
      <c r="H353" s="494"/>
      <c r="I353" s="494"/>
      <c r="J353" s="494"/>
      <c r="K353" s="494"/>
      <c r="L353" s="495"/>
      <c r="M353" s="28"/>
      <c r="Q353" s="9"/>
    </row>
    <row r="354" spans="1:21" s="10" customFormat="1" x14ac:dyDescent="0.3">
      <c r="A354" s="7"/>
      <c r="B354" s="493"/>
      <c r="C354" s="494"/>
      <c r="D354" s="494"/>
      <c r="E354" s="494"/>
      <c r="F354" s="494"/>
      <c r="G354" s="494"/>
      <c r="H354" s="494"/>
      <c r="I354" s="494"/>
      <c r="J354" s="494"/>
      <c r="K354" s="494"/>
      <c r="L354" s="495"/>
      <c r="M354" s="28"/>
      <c r="Q354" s="9"/>
    </row>
    <row r="355" spans="1:21" s="10" customFormat="1" x14ac:dyDescent="0.3">
      <c r="A355" s="7"/>
      <c r="B355" s="493"/>
      <c r="C355" s="494"/>
      <c r="D355" s="494"/>
      <c r="E355" s="494"/>
      <c r="F355" s="494"/>
      <c r="G355" s="494"/>
      <c r="H355" s="494"/>
      <c r="I355" s="494"/>
      <c r="J355" s="494"/>
      <c r="K355" s="494"/>
      <c r="L355" s="495"/>
      <c r="M355" s="28"/>
      <c r="Q355" s="9"/>
    </row>
    <row r="356" spans="1:21" s="10" customFormat="1" x14ac:dyDescent="0.3">
      <c r="A356" s="7"/>
      <c r="B356" s="493"/>
      <c r="C356" s="494"/>
      <c r="D356" s="494"/>
      <c r="E356" s="494"/>
      <c r="F356" s="494"/>
      <c r="G356" s="494"/>
      <c r="H356" s="494"/>
      <c r="I356" s="494"/>
      <c r="J356" s="494"/>
      <c r="K356" s="494"/>
      <c r="L356" s="495"/>
      <c r="M356" s="28"/>
      <c r="Q356" s="9"/>
    </row>
    <row r="357" spans="1:21" s="10" customFormat="1" x14ac:dyDescent="0.3">
      <c r="A357" s="7"/>
      <c r="B357" s="493"/>
      <c r="C357" s="494"/>
      <c r="D357" s="494"/>
      <c r="E357" s="494"/>
      <c r="F357" s="494"/>
      <c r="G357" s="494"/>
      <c r="H357" s="494"/>
      <c r="I357" s="494"/>
      <c r="J357" s="494"/>
      <c r="K357" s="494"/>
      <c r="L357" s="495"/>
      <c r="M357" s="28"/>
      <c r="Q357" s="9"/>
    </row>
    <row r="358" spans="1:21" s="10" customFormat="1" x14ac:dyDescent="0.3">
      <c r="A358" s="7"/>
      <c r="B358" s="493"/>
      <c r="C358" s="494"/>
      <c r="D358" s="494"/>
      <c r="E358" s="494"/>
      <c r="F358" s="494"/>
      <c r="G358" s="494"/>
      <c r="H358" s="494"/>
      <c r="I358" s="494"/>
      <c r="J358" s="494"/>
      <c r="K358" s="494"/>
      <c r="L358" s="495"/>
      <c r="M358" s="28"/>
      <c r="Q358" s="9"/>
    </row>
    <row r="359" spans="1:21" s="28" customFormat="1" x14ac:dyDescent="0.3">
      <c r="A359" s="36"/>
      <c r="B359" s="37"/>
      <c r="C359" s="38"/>
      <c r="D359" s="38"/>
      <c r="E359" s="38"/>
      <c r="F359" s="38"/>
      <c r="G359" s="38"/>
      <c r="H359" s="38"/>
      <c r="I359" s="38"/>
      <c r="J359" s="38"/>
      <c r="K359" s="38"/>
      <c r="L359" s="39"/>
      <c r="O359" s="9"/>
      <c r="P359" s="9"/>
      <c r="Q359" s="9"/>
      <c r="R359" s="9"/>
      <c r="S359" s="9"/>
      <c r="T359" s="9"/>
      <c r="U359" s="9"/>
    </row>
    <row r="360" spans="1:21" s="10" customFormat="1" x14ac:dyDescent="0.3">
      <c r="A360" s="7"/>
      <c r="B360" s="507" t="s">
        <v>62</v>
      </c>
      <c r="C360" s="508"/>
      <c r="D360" s="508"/>
      <c r="E360" s="508"/>
      <c r="F360" s="508"/>
      <c r="G360" s="508"/>
      <c r="H360" s="508"/>
      <c r="I360" s="508"/>
      <c r="J360" s="508"/>
      <c r="K360" s="508"/>
      <c r="L360" s="509"/>
      <c r="M360" s="58"/>
    </row>
    <row r="361" spans="1:21" s="28" customFormat="1" x14ac:dyDescent="0.3">
      <c r="A361" s="36"/>
      <c r="B361" s="40"/>
      <c r="C361" s="69"/>
      <c r="D361" s="69"/>
      <c r="E361" s="69"/>
      <c r="F361" s="69"/>
      <c r="G361" s="69"/>
      <c r="H361" s="69"/>
      <c r="I361" s="69"/>
      <c r="J361" s="69"/>
      <c r="K361" s="69"/>
      <c r="L361" s="41"/>
      <c r="O361" s="9"/>
      <c r="P361" s="9"/>
      <c r="Q361" s="9"/>
      <c r="R361" s="9"/>
      <c r="S361" s="9"/>
      <c r="T361" s="9"/>
      <c r="U361" s="9"/>
    </row>
    <row r="362" spans="1:21" s="28" customFormat="1" x14ac:dyDescent="0.3">
      <c r="A362" s="36"/>
      <c r="B362" s="490" t="str">
        <f>IF(Intro!$G$23="English",O362,P362)</f>
        <v>Describe how delivery of the goods sold by your firm is paid for.</v>
      </c>
      <c r="C362" s="491"/>
      <c r="D362" s="491"/>
      <c r="E362" s="491"/>
      <c r="F362" s="491"/>
      <c r="G362" s="491"/>
      <c r="H362" s="491"/>
      <c r="I362" s="491"/>
      <c r="J362" s="491"/>
      <c r="K362" s="491"/>
      <c r="L362" s="492"/>
      <c r="O362" s="9" t="s">
        <v>104</v>
      </c>
      <c r="P362" s="9" t="s">
        <v>164</v>
      </c>
      <c r="Q362" s="9"/>
      <c r="R362" s="9"/>
      <c r="S362" s="9"/>
      <c r="T362" s="9"/>
      <c r="U362" s="9"/>
    </row>
    <row r="363" spans="1:21" s="28" customFormat="1" x14ac:dyDescent="0.3">
      <c r="A363" s="36"/>
      <c r="B363" s="40"/>
      <c r="C363" s="69"/>
      <c r="D363" s="69"/>
      <c r="E363" s="69"/>
      <c r="F363" s="69"/>
      <c r="G363" s="69"/>
      <c r="H363" s="170" t="str">
        <f>IF(Intro!$G$23="English",O363,P363)</f>
        <v>Select all that apply</v>
      </c>
      <c r="I363" s="69"/>
      <c r="J363" s="69"/>
      <c r="K363" s="69"/>
      <c r="L363" s="41"/>
      <c r="O363" s="9" t="s">
        <v>394</v>
      </c>
      <c r="P363" s="9" t="s">
        <v>395</v>
      </c>
      <c r="Q363" s="9"/>
      <c r="R363" s="9"/>
      <c r="S363" s="9"/>
      <c r="T363" s="9"/>
      <c r="U363" s="9"/>
    </row>
    <row r="364" spans="1:21" ht="14.25" customHeight="1" x14ac:dyDescent="0.3">
      <c r="B364" s="517" t="str">
        <f>IF(Intro!$G$23="English",O364,P364)</f>
        <v xml:space="preserve">Your firm handles delivery, and the cost is built into the price. </v>
      </c>
      <c r="C364" s="518"/>
      <c r="D364" s="518"/>
      <c r="E364" s="518"/>
      <c r="F364" s="518"/>
      <c r="G364" s="519"/>
      <c r="H364" s="91"/>
      <c r="I364" s="69"/>
      <c r="J364" s="69"/>
      <c r="K364" s="69"/>
      <c r="L364" s="41"/>
      <c r="M364" s="9"/>
      <c r="O364" s="6" t="s">
        <v>388</v>
      </c>
      <c r="P364" s="6" t="s">
        <v>391</v>
      </c>
    </row>
    <row r="365" spans="1:21" ht="14.25" customHeight="1" x14ac:dyDescent="0.3">
      <c r="B365" s="517" t="str">
        <f>IF(Intro!$G$23="English",O365,P365)</f>
        <v xml:space="preserve">Your firm handles delivery, but charges the purchaser separately for it. </v>
      </c>
      <c r="C365" s="518"/>
      <c r="D365" s="518"/>
      <c r="E365" s="518"/>
      <c r="F365" s="518"/>
      <c r="G365" s="519"/>
      <c r="H365" s="91"/>
      <c r="I365" s="69"/>
      <c r="J365" s="69"/>
      <c r="K365" s="69"/>
      <c r="L365" s="41"/>
      <c r="M365" s="9"/>
      <c r="O365" s="6" t="s">
        <v>389</v>
      </c>
      <c r="P365" s="6" t="s">
        <v>392</v>
      </c>
    </row>
    <row r="366" spans="1:21" ht="14.25" customHeight="1" x14ac:dyDescent="0.3">
      <c r="B366" s="517" t="str">
        <f>IF(Intro!$G$23="English",O366,P366)</f>
        <v xml:space="preserve">The purchaser arranges and pays for delivery directly. </v>
      </c>
      <c r="C366" s="518"/>
      <c r="D366" s="518"/>
      <c r="E366" s="518"/>
      <c r="F366" s="518"/>
      <c r="G366" s="519"/>
      <c r="H366" s="91"/>
      <c r="I366" s="69"/>
      <c r="J366" s="69"/>
      <c r="K366" s="69"/>
      <c r="L366" s="41"/>
      <c r="M366" s="9"/>
      <c r="O366" s="6" t="s">
        <v>390</v>
      </c>
      <c r="P366" s="6" t="s">
        <v>393</v>
      </c>
    </row>
    <row r="367" spans="1:21" s="28" customFormat="1" x14ac:dyDescent="0.3">
      <c r="A367" s="36"/>
      <c r="B367" s="40"/>
      <c r="C367" s="69"/>
      <c r="D367" s="69"/>
      <c r="E367" s="69"/>
      <c r="F367" s="69"/>
      <c r="G367" s="69"/>
      <c r="H367" s="69"/>
      <c r="I367" s="69"/>
      <c r="J367" s="69"/>
      <c r="K367" s="69"/>
      <c r="L367" s="41"/>
      <c r="O367" s="9"/>
      <c r="P367" s="9"/>
      <c r="Q367" s="9"/>
      <c r="R367" s="9"/>
      <c r="S367" s="9"/>
      <c r="T367" s="9"/>
      <c r="U367" s="9"/>
    </row>
    <row r="368" spans="1:21" s="28" customFormat="1" x14ac:dyDescent="0.3">
      <c r="A368" s="36"/>
      <c r="B368" s="490" t="str">
        <f>IF(Intro!$G$23="English",O368,P368)</f>
        <v>Explain if the method of paying for delivery of the goods sold by your firm has changed since January 1, 2023.</v>
      </c>
      <c r="C368" s="491"/>
      <c r="D368" s="491"/>
      <c r="E368" s="491"/>
      <c r="F368" s="491"/>
      <c r="G368" s="491"/>
      <c r="H368" s="491"/>
      <c r="I368" s="491"/>
      <c r="J368" s="491"/>
      <c r="K368" s="491"/>
      <c r="L368" s="492"/>
      <c r="O368" s="9" t="str">
        <f>"Explain if the method of paying for delivery of the goods sold by your firm has changed since January 1, "&amp;Variables!B6&amp;"."</f>
        <v>Explain if the method of paying for delivery of the goods sold by your firm has changed since January 1, 2023.</v>
      </c>
      <c r="P368"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68" s="9"/>
      <c r="R368" s="9"/>
      <c r="S368" s="9"/>
      <c r="T368" s="9"/>
      <c r="U368" s="9"/>
    </row>
    <row r="369" spans="1:21" s="28" customFormat="1" x14ac:dyDescent="0.3">
      <c r="A369" s="36"/>
      <c r="B369" s="40"/>
      <c r="C369" s="69"/>
      <c r="D369" s="69"/>
      <c r="E369" s="69"/>
      <c r="F369" s="69"/>
      <c r="G369" s="69"/>
      <c r="H369" s="69"/>
      <c r="I369" s="69"/>
      <c r="J369" s="69"/>
      <c r="K369" s="69"/>
      <c r="L369" s="41"/>
      <c r="O369" s="9"/>
      <c r="P369" s="9"/>
      <c r="Q369" s="9"/>
      <c r="R369" s="9"/>
      <c r="S369" s="9"/>
      <c r="T369" s="9"/>
      <c r="U369" s="9"/>
    </row>
    <row r="370" spans="1:21" s="10" customFormat="1" x14ac:dyDescent="0.3">
      <c r="A370" s="7"/>
      <c r="B370" s="493"/>
      <c r="C370" s="494"/>
      <c r="D370" s="494"/>
      <c r="E370" s="494"/>
      <c r="F370" s="494"/>
      <c r="G370" s="494"/>
      <c r="H370" s="494"/>
      <c r="I370" s="494"/>
      <c r="J370" s="494"/>
      <c r="K370" s="494"/>
      <c r="L370" s="495"/>
      <c r="M370" s="28"/>
      <c r="Q370" s="9"/>
    </row>
    <row r="371" spans="1:21" s="10" customFormat="1" x14ac:dyDescent="0.3">
      <c r="A371" s="7"/>
      <c r="B371" s="493"/>
      <c r="C371" s="494"/>
      <c r="D371" s="494"/>
      <c r="E371" s="494"/>
      <c r="F371" s="494"/>
      <c r="G371" s="494"/>
      <c r="H371" s="494"/>
      <c r="I371" s="494"/>
      <c r="J371" s="494"/>
      <c r="K371" s="494"/>
      <c r="L371" s="495"/>
      <c r="M371" s="28"/>
      <c r="Q371" s="9"/>
    </row>
    <row r="372" spans="1:21" s="10" customFormat="1" x14ac:dyDescent="0.3">
      <c r="A372" s="7"/>
      <c r="B372" s="493"/>
      <c r="C372" s="494"/>
      <c r="D372" s="494"/>
      <c r="E372" s="494"/>
      <c r="F372" s="494"/>
      <c r="G372" s="494"/>
      <c r="H372" s="494"/>
      <c r="I372" s="494"/>
      <c r="J372" s="494"/>
      <c r="K372" s="494"/>
      <c r="L372" s="495"/>
      <c r="M372" s="28"/>
      <c r="Q372" s="9"/>
    </row>
    <row r="373" spans="1:21" s="10" customFormat="1" x14ac:dyDescent="0.3">
      <c r="A373" s="7"/>
      <c r="B373" s="493"/>
      <c r="C373" s="494"/>
      <c r="D373" s="494"/>
      <c r="E373" s="494"/>
      <c r="F373" s="494"/>
      <c r="G373" s="494"/>
      <c r="H373" s="494"/>
      <c r="I373" s="494"/>
      <c r="J373" s="494"/>
      <c r="K373" s="494"/>
      <c r="L373" s="495"/>
      <c r="M373" s="28"/>
      <c r="Q373" s="9"/>
    </row>
    <row r="374" spans="1:21" s="10" customFormat="1" x14ac:dyDescent="0.3">
      <c r="A374" s="7"/>
      <c r="B374" s="493"/>
      <c r="C374" s="494"/>
      <c r="D374" s="494"/>
      <c r="E374" s="494"/>
      <c r="F374" s="494"/>
      <c r="G374" s="494"/>
      <c r="H374" s="494"/>
      <c r="I374" s="494"/>
      <c r="J374" s="494"/>
      <c r="K374" s="494"/>
      <c r="L374" s="495"/>
      <c r="M374" s="28"/>
      <c r="Q374" s="9"/>
    </row>
    <row r="375" spans="1:21" s="10" customFormat="1" x14ac:dyDescent="0.3">
      <c r="A375" s="7"/>
      <c r="B375" s="493"/>
      <c r="C375" s="494"/>
      <c r="D375" s="494"/>
      <c r="E375" s="494"/>
      <c r="F375" s="494"/>
      <c r="G375" s="494"/>
      <c r="H375" s="494"/>
      <c r="I375" s="494"/>
      <c r="J375" s="494"/>
      <c r="K375" s="494"/>
      <c r="L375" s="495"/>
      <c r="M375" s="28"/>
      <c r="Q375" s="9"/>
    </row>
    <row r="376" spans="1:21" s="10" customFormat="1" x14ac:dyDescent="0.3">
      <c r="A376" s="7"/>
      <c r="B376" s="493"/>
      <c r="C376" s="494"/>
      <c r="D376" s="494"/>
      <c r="E376" s="494"/>
      <c r="F376" s="494"/>
      <c r="G376" s="494"/>
      <c r="H376" s="494"/>
      <c r="I376" s="494"/>
      <c r="J376" s="494"/>
      <c r="K376" s="494"/>
      <c r="L376" s="495"/>
      <c r="M376" s="28"/>
      <c r="Q376" s="9"/>
    </row>
    <row r="377" spans="1:21" s="10" customFormat="1" x14ac:dyDescent="0.3">
      <c r="A377" s="7"/>
      <c r="B377" s="493"/>
      <c r="C377" s="494"/>
      <c r="D377" s="494"/>
      <c r="E377" s="494"/>
      <c r="F377" s="494"/>
      <c r="G377" s="494"/>
      <c r="H377" s="494"/>
      <c r="I377" s="494"/>
      <c r="J377" s="494"/>
      <c r="K377" s="494"/>
      <c r="L377" s="495"/>
      <c r="M377" s="28"/>
      <c r="Q377" s="9"/>
    </row>
    <row r="378" spans="1:21" s="28" customFormat="1" x14ac:dyDescent="0.3">
      <c r="A378" s="36"/>
      <c r="B378" s="37"/>
      <c r="C378" s="38"/>
      <c r="D378" s="38"/>
      <c r="E378" s="38"/>
      <c r="F378" s="38"/>
      <c r="G378" s="38"/>
      <c r="H378" s="38"/>
      <c r="I378" s="38"/>
      <c r="J378" s="38"/>
      <c r="K378" s="38"/>
      <c r="L378" s="39"/>
      <c r="O378" s="9"/>
      <c r="P378" s="9"/>
      <c r="Q378" s="9"/>
      <c r="R378" s="9"/>
      <c r="S378" s="9"/>
      <c r="T378" s="9"/>
      <c r="U378" s="9"/>
    </row>
    <row r="379" spans="1:21" s="10" customFormat="1" x14ac:dyDescent="0.3">
      <c r="A379" s="7"/>
      <c r="B379" s="507" t="s">
        <v>63</v>
      </c>
      <c r="C379" s="508"/>
      <c r="D379" s="508"/>
      <c r="E379" s="508"/>
      <c r="F379" s="508"/>
      <c r="G379" s="508"/>
      <c r="H379" s="508"/>
      <c r="I379" s="508"/>
      <c r="J379" s="508"/>
      <c r="K379" s="508"/>
      <c r="L379" s="509"/>
      <c r="M379" s="58"/>
    </row>
    <row r="380" spans="1:21" s="28" customFormat="1" x14ac:dyDescent="0.3">
      <c r="A380" s="36"/>
      <c r="B380" s="40"/>
      <c r="C380" s="69"/>
      <c r="D380" s="69"/>
      <c r="E380" s="69"/>
      <c r="F380" s="69"/>
      <c r="G380" s="69"/>
      <c r="H380" s="69"/>
      <c r="I380" s="69"/>
      <c r="J380" s="69"/>
      <c r="K380" s="69"/>
      <c r="L380" s="41"/>
      <c r="O380" s="9"/>
      <c r="P380" s="9"/>
      <c r="Q380" s="9"/>
      <c r="R380" s="9"/>
      <c r="S380" s="9"/>
      <c r="T380" s="9"/>
      <c r="U380" s="9"/>
    </row>
    <row r="381" spans="1:21" s="28" customFormat="1" x14ac:dyDescent="0.3">
      <c r="A381" s="36"/>
      <c r="B381" s="490" t="str">
        <f>IF(Intro!$G$23="English",O381,P381)</f>
        <v>Explain if demand for the goods or sales of the goods has changed since January 1, 2023.</v>
      </c>
      <c r="C381" s="491"/>
      <c r="D381" s="491"/>
      <c r="E381" s="491"/>
      <c r="F381" s="491"/>
      <c r="G381" s="491"/>
      <c r="H381" s="491"/>
      <c r="I381" s="491"/>
      <c r="J381" s="491"/>
      <c r="K381" s="491"/>
      <c r="L381" s="492"/>
      <c r="O381" s="9" t="str">
        <f>"Explain if demand for the goods or sales of the goods has changed since January 1, "&amp;Variables!B6&amp;"."</f>
        <v>Explain if demand for the goods or sales of the goods has changed since January 1, 2023.</v>
      </c>
      <c r="P381" s="9" t="str">
        <f>"Expliquez si la demande pour les marchandises ou les ventes de marchandises ont changé depuis le 1er janvier "&amp;Variables!B6&amp;"."</f>
        <v>Expliquez si la demande pour les marchandises ou les ventes de marchandises ont changé depuis le 1er janvier 2023.</v>
      </c>
      <c r="Q381" s="9"/>
      <c r="R381" s="9"/>
      <c r="S381" s="9"/>
      <c r="T381" s="9"/>
      <c r="U381" s="9"/>
    </row>
    <row r="382" spans="1:21" s="28" customFormat="1" x14ac:dyDescent="0.3">
      <c r="A382" s="36"/>
      <c r="B382" s="40"/>
      <c r="C382" s="69"/>
      <c r="D382" s="69"/>
      <c r="E382" s="69"/>
      <c r="F382" s="69"/>
      <c r="G382" s="69"/>
      <c r="H382" s="69"/>
      <c r="I382" s="69"/>
      <c r="J382" s="69"/>
      <c r="K382" s="69"/>
      <c r="L382" s="41"/>
      <c r="O382" s="9"/>
      <c r="P382" s="9"/>
      <c r="Q382" s="9"/>
      <c r="R382" s="9"/>
      <c r="S382" s="9"/>
      <c r="T382" s="9"/>
      <c r="U382" s="9"/>
    </row>
    <row r="383" spans="1:21" s="10" customFormat="1" x14ac:dyDescent="0.3">
      <c r="A383" s="7"/>
      <c r="B383" s="493"/>
      <c r="C383" s="494"/>
      <c r="D383" s="494"/>
      <c r="E383" s="494"/>
      <c r="F383" s="494"/>
      <c r="G383" s="494"/>
      <c r="H383" s="494"/>
      <c r="I383" s="494"/>
      <c r="J383" s="494"/>
      <c r="K383" s="494"/>
      <c r="L383" s="495"/>
      <c r="M383" s="28"/>
      <c r="Q383" s="9"/>
    </row>
    <row r="384" spans="1:21" s="10" customFormat="1" x14ac:dyDescent="0.3">
      <c r="A384" s="7"/>
      <c r="B384" s="493"/>
      <c r="C384" s="494"/>
      <c r="D384" s="494"/>
      <c r="E384" s="494"/>
      <c r="F384" s="494"/>
      <c r="G384" s="494"/>
      <c r="H384" s="494"/>
      <c r="I384" s="494"/>
      <c r="J384" s="494"/>
      <c r="K384" s="494"/>
      <c r="L384" s="495"/>
      <c r="M384" s="28"/>
      <c r="Q384" s="9"/>
    </row>
    <row r="385" spans="1:21" s="10" customFormat="1" x14ac:dyDescent="0.3">
      <c r="A385" s="7"/>
      <c r="B385" s="493"/>
      <c r="C385" s="494"/>
      <c r="D385" s="494"/>
      <c r="E385" s="494"/>
      <c r="F385" s="494"/>
      <c r="G385" s="494"/>
      <c r="H385" s="494"/>
      <c r="I385" s="494"/>
      <c r="J385" s="494"/>
      <c r="K385" s="494"/>
      <c r="L385" s="495"/>
      <c r="M385" s="28"/>
      <c r="Q385" s="9"/>
    </row>
    <row r="386" spans="1:21" s="10" customFormat="1" x14ac:dyDescent="0.3">
      <c r="A386" s="7"/>
      <c r="B386" s="493"/>
      <c r="C386" s="494"/>
      <c r="D386" s="494"/>
      <c r="E386" s="494"/>
      <c r="F386" s="494"/>
      <c r="G386" s="494"/>
      <c r="H386" s="494"/>
      <c r="I386" s="494"/>
      <c r="J386" s="494"/>
      <c r="K386" s="494"/>
      <c r="L386" s="495"/>
      <c r="M386" s="28"/>
      <c r="Q386" s="9"/>
    </row>
    <row r="387" spans="1:21" s="10" customFormat="1" x14ac:dyDescent="0.3">
      <c r="A387" s="7"/>
      <c r="B387" s="493"/>
      <c r="C387" s="494"/>
      <c r="D387" s="494"/>
      <c r="E387" s="494"/>
      <c r="F387" s="494"/>
      <c r="G387" s="494"/>
      <c r="H387" s="494"/>
      <c r="I387" s="494"/>
      <c r="J387" s="494"/>
      <c r="K387" s="494"/>
      <c r="L387" s="495"/>
      <c r="M387" s="28"/>
      <c r="Q387" s="9"/>
    </row>
    <row r="388" spans="1:21" s="10" customFormat="1" x14ac:dyDescent="0.3">
      <c r="A388" s="7"/>
      <c r="B388" s="493"/>
      <c r="C388" s="494"/>
      <c r="D388" s="494"/>
      <c r="E388" s="494"/>
      <c r="F388" s="494"/>
      <c r="G388" s="494"/>
      <c r="H388" s="494"/>
      <c r="I388" s="494"/>
      <c r="J388" s="494"/>
      <c r="K388" s="494"/>
      <c r="L388" s="495"/>
      <c r="M388" s="28"/>
      <c r="Q388" s="9"/>
    </row>
    <row r="389" spans="1:21" s="10" customFormat="1" x14ac:dyDescent="0.3">
      <c r="A389" s="7"/>
      <c r="B389" s="493"/>
      <c r="C389" s="494"/>
      <c r="D389" s="494"/>
      <c r="E389" s="494"/>
      <c r="F389" s="494"/>
      <c r="G389" s="494"/>
      <c r="H389" s="494"/>
      <c r="I389" s="494"/>
      <c r="J389" s="494"/>
      <c r="K389" s="494"/>
      <c r="L389" s="495"/>
      <c r="M389" s="28"/>
      <c r="Q389" s="9"/>
    </row>
    <row r="390" spans="1:21" s="10" customFormat="1" x14ac:dyDescent="0.3">
      <c r="A390" s="7"/>
      <c r="B390" s="493"/>
      <c r="C390" s="494"/>
      <c r="D390" s="494"/>
      <c r="E390" s="494"/>
      <c r="F390" s="494"/>
      <c r="G390" s="494"/>
      <c r="H390" s="494"/>
      <c r="I390" s="494"/>
      <c r="J390" s="494"/>
      <c r="K390" s="494"/>
      <c r="L390" s="495"/>
      <c r="M390" s="28"/>
      <c r="Q390" s="9"/>
    </row>
    <row r="391" spans="1:21" s="28" customFormat="1" x14ac:dyDescent="0.3">
      <c r="A391" s="36"/>
      <c r="B391" s="37"/>
      <c r="C391" s="38"/>
      <c r="D391" s="38"/>
      <c r="E391" s="38"/>
      <c r="F391" s="38"/>
      <c r="G391" s="38"/>
      <c r="H391" s="38"/>
      <c r="I391" s="38"/>
      <c r="J391" s="38"/>
      <c r="K391" s="38"/>
      <c r="L391" s="39"/>
      <c r="O391" s="9"/>
      <c r="P391" s="9"/>
      <c r="Q391" s="9"/>
      <c r="R391" s="9"/>
      <c r="S391" s="9"/>
      <c r="T391" s="9"/>
      <c r="U391" s="9"/>
    </row>
    <row r="393" spans="1:21" x14ac:dyDescent="0.3">
      <c r="B393" s="326" t="str">
        <f>IF(Intro!$G$23="English",O393,P393)</f>
        <v>MARKETS</v>
      </c>
      <c r="C393" s="327"/>
      <c r="D393" s="327"/>
      <c r="E393" s="327"/>
      <c r="F393" s="327"/>
      <c r="G393" s="327"/>
      <c r="H393" s="327"/>
      <c r="I393" s="327"/>
      <c r="J393" s="327"/>
      <c r="K393" s="327"/>
      <c r="L393" s="328"/>
      <c r="M393" s="28"/>
      <c r="O393" s="79" t="s">
        <v>258</v>
      </c>
      <c r="P393" s="79" t="s">
        <v>259</v>
      </c>
    </row>
    <row r="394" spans="1:21" x14ac:dyDescent="0.3">
      <c r="B394" s="329" t="s">
        <v>659</v>
      </c>
      <c r="C394" s="330"/>
      <c r="D394" s="330"/>
      <c r="E394" s="330"/>
      <c r="F394" s="330"/>
      <c r="G394" s="330"/>
      <c r="H394" s="330"/>
      <c r="I394" s="330"/>
      <c r="J394" s="330"/>
      <c r="K394" s="330"/>
      <c r="L394" s="331"/>
      <c r="M394" s="9"/>
    </row>
    <row r="395" spans="1:21" x14ac:dyDescent="0.3">
      <c r="B395" s="15"/>
      <c r="C395" s="26"/>
      <c r="D395" s="27"/>
      <c r="E395" s="27"/>
      <c r="F395" s="27"/>
      <c r="G395" s="27"/>
      <c r="H395" s="27"/>
      <c r="I395" s="27"/>
      <c r="J395" s="27"/>
      <c r="K395" s="27"/>
      <c r="L395" s="16"/>
      <c r="M395" s="9"/>
    </row>
    <row r="396" spans="1:21" x14ac:dyDescent="0.3">
      <c r="B396" s="345" t="str">
        <f>IF(Intro!$G$23="English",O396,P396)</f>
        <v>Describe the markets for the goods in Canada and globally since January 1, 2023. Factors to consider in your response include, but are not limited to, demand, sales, prices, capacity utilization and import volumes of the goods.</v>
      </c>
      <c r="C396" s="346"/>
      <c r="D396" s="346"/>
      <c r="E396" s="346"/>
      <c r="F396" s="346"/>
      <c r="G396" s="346"/>
      <c r="H396" s="346"/>
      <c r="I396" s="346"/>
      <c r="J396" s="346"/>
      <c r="K396" s="346"/>
      <c r="L396" s="347"/>
      <c r="M396" s="9"/>
      <c r="O396"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96"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97" spans="1:21" x14ac:dyDescent="0.3">
      <c r="B397" s="345"/>
      <c r="C397" s="346"/>
      <c r="D397" s="346"/>
      <c r="E397" s="346"/>
      <c r="F397" s="346"/>
      <c r="G397" s="346"/>
      <c r="H397" s="346"/>
      <c r="I397" s="346"/>
      <c r="J397" s="346"/>
      <c r="K397" s="346"/>
      <c r="L397" s="347"/>
      <c r="M397" s="9"/>
      <c r="O397" s="17"/>
    </row>
    <row r="398" spans="1:21" s="28" customFormat="1" x14ac:dyDescent="0.3">
      <c r="A398" s="36"/>
      <c r="B398" s="40"/>
      <c r="C398" s="69"/>
      <c r="D398" s="69"/>
      <c r="E398" s="69"/>
      <c r="F398" s="69"/>
      <c r="G398" s="69"/>
      <c r="H398" s="69"/>
      <c r="I398" s="69"/>
      <c r="J398" s="69"/>
      <c r="K398" s="69"/>
      <c r="L398" s="41"/>
      <c r="O398" s="9"/>
      <c r="P398" s="9"/>
      <c r="Q398" s="9"/>
      <c r="R398" s="9"/>
      <c r="S398" s="9"/>
      <c r="T398" s="9"/>
      <c r="U398" s="9"/>
    </row>
    <row r="399" spans="1:21" s="10" customFormat="1" x14ac:dyDescent="0.3">
      <c r="A399" s="7"/>
      <c r="B399" s="493"/>
      <c r="C399" s="494"/>
      <c r="D399" s="494"/>
      <c r="E399" s="494"/>
      <c r="F399" s="494"/>
      <c r="G399" s="494"/>
      <c r="H399" s="494"/>
      <c r="I399" s="494"/>
      <c r="J399" s="494"/>
      <c r="K399" s="494"/>
      <c r="L399" s="495"/>
      <c r="M399" s="28"/>
      <c r="Q399" s="9"/>
    </row>
    <row r="400" spans="1:21" s="10" customFormat="1" x14ac:dyDescent="0.3">
      <c r="A400" s="7"/>
      <c r="B400" s="493"/>
      <c r="C400" s="494"/>
      <c r="D400" s="494"/>
      <c r="E400" s="494"/>
      <c r="F400" s="494"/>
      <c r="G400" s="494"/>
      <c r="H400" s="494"/>
      <c r="I400" s="494"/>
      <c r="J400" s="494"/>
      <c r="K400" s="494"/>
      <c r="L400" s="495"/>
      <c r="M400" s="28"/>
      <c r="Q400" s="9"/>
    </row>
    <row r="401" spans="1:21" s="10" customFormat="1" x14ac:dyDescent="0.3">
      <c r="A401" s="7"/>
      <c r="B401" s="493"/>
      <c r="C401" s="494"/>
      <c r="D401" s="494"/>
      <c r="E401" s="494"/>
      <c r="F401" s="494"/>
      <c r="G401" s="494"/>
      <c r="H401" s="494"/>
      <c r="I401" s="494"/>
      <c r="J401" s="494"/>
      <c r="K401" s="494"/>
      <c r="L401" s="495"/>
      <c r="M401" s="28"/>
      <c r="Q401" s="9"/>
    </row>
    <row r="402" spans="1:21" s="10" customFormat="1" x14ac:dyDescent="0.3">
      <c r="A402" s="7"/>
      <c r="B402" s="493"/>
      <c r="C402" s="494"/>
      <c r="D402" s="494"/>
      <c r="E402" s="494"/>
      <c r="F402" s="494"/>
      <c r="G402" s="494"/>
      <c r="H402" s="494"/>
      <c r="I402" s="494"/>
      <c r="J402" s="494"/>
      <c r="K402" s="494"/>
      <c r="L402" s="495"/>
      <c r="M402" s="28"/>
      <c r="Q402" s="9"/>
    </row>
    <row r="403" spans="1:21" s="10" customFormat="1" x14ac:dyDescent="0.3">
      <c r="A403" s="7"/>
      <c r="B403" s="493"/>
      <c r="C403" s="494"/>
      <c r="D403" s="494"/>
      <c r="E403" s="494"/>
      <c r="F403" s="494"/>
      <c r="G403" s="494"/>
      <c r="H403" s="494"/>
      <c r="I403" s="494"/>
      <c r="J403" s="494"/>
      <c r="K403" s="494"/>
      <c r="L403" s="495"/>
      <c r="M403" s="28"/>
      <c r="Q403" s="9"/>
    </row>
    <row r="404" spans="1:21" s="10" customFormat="1" x14ac:dyDescent="0.3">
      <c r="A404" s="7"/>
      <c r="B404" s="493"/>
      <c r="C404" s="494"/>
      <c r="D404" s="494"/>
      <c r="E404" s="494"/>
      <c r="F404" s="494"/>
      <c r="G404" s="494"/>
      <c r="H404" s="494"/>
      <c r="I404" s="494"/>
      <c r="J404" s="494"/>
      <c r="K404" s="494"/>
      <c r="L404" s="495"/>
      <c r="M404" s="28"/>
      <c r="Q404" s="9"/>
    </row>
    <row r="405" spans="1:21" s="10" customFormat="1" x14ac:dyDescent="0.3">
      <c r="A405" s="7"/>
      <c r="B405" s="493"/>
      <c r="C405" s="494"/>
      <c r="D405" s="494"/>
      <c r="E405" s="494"/>
      <c r="F405" s="494"/>
      <c r="G405" s="494"/>
      <c r="H405" s="494"/>
      <c r="I405" s="494"/>
      <c r="J405" s="494"/>
      <c r="K405" s="494"/>
      <c r="L405" s="495"/>
      <c r="M405" s="28"/>
      <c r="Q405" s="9"/>
    </row>
    <row r="406" spans="1:21" s="10" customFormat="1" x14ac:dyDescent="0.3">
      <c r="A406" s="7"/>
      <c r="B406" s="493"/>
      <c r="C406" s="494"/>
      <c r="D406" s="494"/>
      <c r="E406" s="494"/>
      <c r="F406" s="494"/>
      <c r="G406" s="494"/>
      <c r="H406" s="494"/>
      <c r="I406" s="494"/>
      <c r="J406" s="494"/>
      <c r="K406" s="494"/>
      <c r="L406" s="495"/>
      <c r="M406" s="28"/>
      <c r="Q406" s="9"/>
    </row>
    <row r="407" spans="1:21" s="28" customFormat="1" x14ac:dyDescent="0.3">
      <c r="A407" s="36"/>
      <c r="B407" s="37"/>
      <c r="C407" s="38"/>
      <c r="D407" s="38"/>
      <c r="E407" s="38"/>
      <c r="F407" s="38"/>
      <c r="G407" s="38"/>
      <c r="H407" s="38"/>
      <c r="I407" s="38"/>
      <c r="J407" s="38"/>
      <c r="K407" s="38"/>
      <c r="L407" s="39"/>
      <c r="O407" s="9"/>
      <c r="P407" s="9"/>
      <c r="Q407" s="9"/>
      <c r="R407" s="9"/>
      <c r="S407" s="9"/>
      <c r="T407" s="9"/>
      <c r="U407" s="9"/>
    </row>
    <row r="408" spans="1:21" x14ac:dyDescent="0.3">
      <c r="B408" s="507" t="s">
        <v>658</v>
      </c>
      <c r="C408" s="508"/>
      <c r="D408" s="508"/>
      <c r="E408" s="508"/>
      <c r="F408" s="508"/>
      <c r="G408" s="508"/>
      <c r="H408" s="508"/>
      <c r="I408" s="508"/>
      <c r="J408" s="508"/>
      <c r="K408" s="508"/>
      <c r="L408" s="509"/>
      <c r="M408" s="9"/>
    </row>
    <row r="409" spans="1:21" x14ac:dyDescent="0.3">
      <c r="B409" s="15"/>
      <c r="C409" s="26"/>
      <c r="D409" s="27"/>
      <c r="E409" s="27"/>
      <c r="F409" s="27"/>
      <c r="G409" s="27"/>
      <c r="H409" s="27"/>
      <c r="I409" s="27"/>
      <c r="J409" s="27"/>
      <c r="K409" s="27"/>
      <c r="L409" s="16"/>
      <c r="M409" s="9"/>
    </row>
    <row r="410" spans="1:21" x14ac:dyDescent="0.3">
      <c r="B410" s="345" t="str">
        <f>IF(Intro!$G$23="English",O410,P410)</f>
        <v>Explain any changes you expect to see in the Canadian market and in other markets globally for the goods over the next two years with respect to demand, prices, import volumes or any other factor.</v>
      </c>
      <c r="C410" s="346"/>
      <c r="D410" s="346"/>
      <c r="E410" s="346"/>
      <c r="F410" s="346"/>
      <c r="G410" s="346"/>
      <c r="H410" s="346"/>
      <c r="I410" s="346"/>
      <c r="J410" s="346"/>
      <c r="K410" s="346"/>
      <c r="L410" s="347"/>
      <c r="M410" s="9"/>
      <c r="O410" s="17" t="s">
        <v>187</v>
      </c>
      <c r="P410" s="9" t="s">
        <v>151</v>
      </c>
    </row>
    <row r="411" spans="1:21" x14ac:dyDescent="0.3">
      <c r="B411" s="345"/>
      <c r="C411" s="346"/>
      <c r="D411" s="346"/>
      <c r="E411" s="346"/>
      <c r="F411" s="346"/>
      <c r="G411" s="346"/>
      <c r="H411" s="346"/>
      <c r="I411" s="346"/>
      <c r="J411" s="346"/>
      <c r="K411" s="346"/>
      <c r="L411" s="347"/>
      <c r="M411" s="9"/>
      <c r="O411" s="17"/>
    </row>
    <row r="412" spans="1:21" s="28" customFormat="1" x14ac:dyDescent="0.3">
      <c r="A412" s="36"/>
      <c r="B412" s="40"/>
      <c r="C412" s="69"/>
      <c r="D412" s="69"/>
      <c r="E412" s="69"/>
      <c r="F412" s="69"/>
      <c r="G412" s="69"/>
      <c r="H412" s="69"/>
      <c r="I412" s="69"/>
      <c r="J412" s="69"/>
      <c r="K412" s="69"/>
      <c r="L412" s="41"/>
      <c r="O412" s="9"/>
      <c r="P412" s="9"/>
      <c r="Q412" s="9"/>
      <c r="R412" s="9"/>
      <c r="S412" s="9"/>
      <c r="T412" s="9"/>
      <c r="U412" s="9"/>
    </row>
    <row r="413" spans="1:21" s="10" customFormat="1" x14ac:dyDescent="0.3">
      <c r="A413" s="7"/>
      <c r="B413" s="493"/>
      <c r="C413" s="494"/>
      <c r="D413" s="494"/>
      <c r="E413" s="494"/>
      <c r="F413" s="494"/>
      <c r="G413" s="494"/>
      <c r="H413" s="494"/>
      <c r="I413" s="494"/>
      <c r="J413" s="494"/>
      <c r="K413" s="494"/>
      <c r="L413" s="495"/>
      <c r="M413" s="28"/>
      <c r="Q413" s="9"/>
    </row>
    <row r="414" spans="1:21" s="10" customFormat="1" x14ac:dyDescent="0.3">
      <c r="A414" s="7"/>
      <c r="B414" s="493"/>
      <c r="C414" s="494"/>
      <c r="D414" s="494"/>
      <c r="E414" s="494"/>
      <c r="F414" s="494"/>
      <c r="G414" s="494"/>
      <c r="H414" s="494"/>
      <c r="I414" s="494"/>
      <c r="J414" s="494"/>
      <c r="K414" s="494"/>
      <c r="L414" s="495"/>
      <c r="M414" s="28"/>
      <c r="Q414" s="9"/>
    </row>
    <row r="415" spans="1:21" s="10" customFormat="1" x14ac:dyDescent="0.3">
      <c r="A415" s="7"/>
      <c r="B415" s="493"/>
      <c r="C415" s="494"/>
      <c r="D415" s="494"/>
      <c r="E415" s="494"/>
      <c r="F415" s="494"/>
      <c r="G415" s="494"/>
      <c r="H415" s="494"/>
      <c r="I415" s="494"/>
      <c r="J415" s="494"/>
      <c r="K415" s="494"/>
      <c r="L415" s="495"/>
      <c r="M415" s="28"/>
      <c r="Q415" s="9"/>
    </row>
    <row r="416" spans="1:21" s="10" customFormat="1" x14ac:dyDescent="0.3">
      <c r="A416" s="7"/>
      <c r="B416" s="493"/>
      <c r="C416" s="494"/>
      <c r="D416" s="494"/>
      <c r="E416" s="494"/>
      <c r="F416" s="494"/>
      <c r="G416" s="494"/>
      <c r="H416" s="494"/>
      <c r="I416" s="494"/>
      <c r="J416" s="494"/>
      <c r="K416" s="494"/>
      <c r="L416" s="495"/>
      <c r="M416" s="28"/>
      <c r="Q416" s="9"/>
    </row>
    <row r="417" spans="1:21" s="10" customFormat="1" x14ac:dyDescent="0.3">
      <c r="A417" s="7"/>
      <c r="B417" s="493"/>
      <c r="C417" s="494"/>
      <c r="D417" s="494"/>
      <c r="E417" s="494"/>
      <c r="F417" s="494"/>
      <c r="G417" s="494"/>
      <c r="H417" s="494"/>
      <c r="I417" s="494"/>
      <c r="J417" s="494"/>
      <c r="K417" s="494"/>
      <c r="L417" s="495"/>
      <c r="M417" s="28"/>
      <c r="Q417" s="9"/>
    </row>
    <row r="418" spans="1:21" s="10" customFormat="1" x14ac:dyDescent="0.3">
      <c r="A418" s="7"/>
      <c r="B418" s="493"/>
      <c r="C418" s="494"/>
      <c r="D418" s="494"/>
      <c r="E418" s="494"/>
      <c r="F418" s="494"/>
      <c r="G418" s="494"/>
      <c r="H418" s="494"/>
      <c r="I418" s="494"/>
      <c r="J418" s="494"/>
      <c r="K418" s="494"/>
      <c r="L418" s="495"/>
      <c r="M418" s="28"/>
      <c r="Q418" s="9"/>
    </row>
    <row r="419" spans="1:21" s="10" customFormat="1" x14ac:dyDescent="0.3">
      <c r="A419" s="7"/>
      <c r="B419" s="493"/>
      <c r="C419" s="494"/>
      <c r="D419" s="494"/>
      <c r="E419" s="494"/>
      <c r="F419" s="494"/>
      <c r="G419" s="494"/>
      <c r="H419" s="494"/>
      <c r="I419" s="494"/>
      <c r="J419" s="494"/>
      <c r="K419" s="494"/>
      <c r="L419" s="495"/>
      <c r="M419" s="28"/>
      <c r="Q419" s="9"/>
    </row>
    <row r="420" spans="1:21" s="10" customFormat="1" x14ac:dyDescent="0.3">
      <c r="A420" s="7"/>
      <c r="B420" s="493"/>
      <c r="C420" s="494"/>
      <c r="D420" s="494"/>
      <c r="E420" s="494"/>
      <c r="F420" s="494"/>
      <c r="G420" s="494"/>
      <c r="H420" s="494"/>
      <c r="I420" s="494"/>
      <c r="J420" s="494"/>
      <c r="K420" s="494"/>
      <c r="L420" s="495"/>
      <c r="M420" s="28"/>
      <c r="Q420" s="9"/>
    </row>
    <row r="421" spans="1:21" s="28" customFormat="1" x14ac:dyDescent="0.3">
      <c r="A421" s="36"/>
      <c r="B421" s="37"/>
      <c r="C421" s="38"/>
      <c r="D421" s="38"/>
      <c r="E421" s="38"/>
      <c r="F421" s="38"/>
      <c r="G421" s="38"/>
      <c r="H421" s="38"/>
      <c r="I421" s="38"/>
      <c r="J421" s="38"/>
      <c r="K421" s="38"/>
      <c r="L421" s="39"/>
      <c r="O421" s="9"/>
      <c r="P421" s="9"/>
      <c r="Q421" s="9"/>
      <c r="R421" s="9"/>
      <c r="S421" s="9"/>
      <c r="T421" s="9"/>
      <c r="U421" s="9"/>
    </row>
    <row r="422" spans="1:21" x14ac:dyDescent="0.3">
      <c r="B422" s="520" t="s">
        <v>657</v>
      </c>
      <c r="C422" s="521"/>
      <c r="D422" s="521"/>
      <c r="E422" s="521"/>
      <c r="F422" s="522"/>
      <c r="G422" s="522"/>
      <c r="H422" s="522"/>
      <c r="I422" s="522"/>
      <c r="J422" s="522"/>
      <c r="K422" s="522"/>
      <c r="L422" s="523"/>
    </row>
    <row r="423" spans="1:21" x14ac:dyDescent="0.3">
      <c r="B423" s="43"/>
      <c r="C423" s="44"/>
      <c r="D423" s="44"/>
      <c r="E423" s="44"/>
      <c r="F423" s="30"/>
      <c r="G423" s="30"/>
      <c r="H423" s="30"/>
      <c r="I423" s="30"/>
      <c r="J423" s="30"/>
      <c r="K423" s="30"/>
      <c r="L423" s="45"/>
    </row>
    <row r="424" spans="1:21" x14ac:dyDescent="0.3">
      <c r="B424" s="345" t="str">
        <f>IF(Intro!$G$23="English",O424,P424)</f>
        <v>Explain any impacts on these outlooks should there be a finding of injury or threat of injury. Provide documents, or the names of documents, such as studies or articles in trade journals, that support your firm's statement.</v>
      </c>
      <c r="C424" s="346"/>
      <c r="D424" s="346"/>
      <c r="E424" s="346"/>
      <c r="F424" s="346"/>
      <c r="G424" s="346"/>
      <c r="H424" s="346"/>
      <c r="I424" s="346"/>
      <c r="J424" s="346"/>
      <c r="K424" s="346"/>
      <c r="L424" s="347"/>
      <c r="O424" s="42" t="s">
        <v>281</v>
      </c>
      <c r="P424" s="14" t="s">
        <v>282</v>
      </c>
      <c r="Q424" s="14"/>
    </row>
    <row r="425" spans="1:21" x14ac:dyDescent="0.3">
      <c r="B425" s="345"/>
      <c r="C425" s="346"/>
      <c r="D425" s="346"/>
      <c r="E425" s="346"/>
      <c r="F425" s="346"/>
      <c r="G425" s="346"/>
      <c r="H425" s="346"/>
      <c r="I425" s="346"/>
      <c r="J425" s="346"/>
      <c r="K425" s="346"/>
      <c r="L425" s="347"/>
      <c r="O425" s="42"/>
      <c r="P425" s="87"/>
      <c r="Q425" s="87"/>
    </row>
    <row r="426" spans="1:21" x14ac:dyDescent="0.3">
      <c r="B426" s="51"/>
      <c r="C426" s="52"/>
      <c r="D426" s="52"/>
      <c r="E426" s="52"/>
      <c r="F426" s="52"/>
      <c r="G426" s="52"/>
      <c r="H426" s="52"/>
      <c r="I426" s="52"/>
      <c r="J426" s="52"/>
      <c r="K426" s="52"/>
      <c r="L426" s="53"/>
      <c r="O426" s="46"/>
      <c r="P426" s="46"/>
      <c r="Q426" s="47"/>
    </row>
    <row r="427" spans="1:21" s="10" customFormat="1" x14ac:dyDescent="0.3">
      <c r="A427" s="7"/>
      <c r="B427" s="493"/>
      <c r="C427" s="494"/>
      <c r="D427" s="494"/>
      <c r="E427" s="494"/>
      <c r="F427" s="494"/>
      <c r="G427" s="494"/>
      <c r="H427" s="494"/>
      <c r="I427" s="494"/>
      <c r="J427" s="494"/>
      <c r="K427" s="494"/>
      <c r="L427" s="495"/>
      <c r="M427" s="28"/>
      <c r="Q427" s="9"/>
    </row>
    <row r="428" spans="1:21" s="10" customFormat="1" x14ac:dyDescent="0.3">
      <c r="A428" s="7"/>
      <c r="B428" s="493"/>
      <c r="C428" s="494"/>
      <c r="D428" s="494"/>
      <c r="E428" s="494"/>
      <c r="F428" s="494"/>
      <c r="G428" s="494"/>
      <c r="H428" s="494"/>
      <c r="I428" s="494"/>
      <c r="J428" s="494"/>
      <c r="K428" s="494"/>
      <c r="L428" s="495"/>
      <c r="M428" s="28"/>
      <c r="Q428" s="9"/>
    </row>
    <row r="429" spans="1:21" s="10" customFormat="1" x14ac:dyDescent="0.3">
      <c r="A429" s="7"/>
      <c r="B429" s="493"/>
      <c r="C429" s="494"/>
      <c r="D429" s="494"/>
      <c r="E429" s="494"/>
      <c r="F429" s="494"/>
      <c r="G429" s="494"/>
      <c r="H429" s="494"/>
      <c r="I429" s="494"/>
      <c r="J429" s="494"/>
      <c r="K429" s="494"/>
      <c r="L429" s="495"/>
      <c r="M429" s="28"/>
      <c r="Q429" s="9"/>
    </row>
    <row r="430" spans="1:21" s="10" customFormat="1" x14ac:dyDescent="0.3">
      <c r="A430" s="7"/>
      <c r="B430" s="493"/>
      <c r="C430" s="494"/>
      <c r="D430" s="494"/>
      <c r="E430" s="494"/>
      <c r="F430" s="494"/>
      <c r="G430" s="494"/>
      <c r="H430" s="494"/>
      <c r="I430" s="494"/>
      <c r="J430" s="494"/>
      <c r="K430" s="494"/>
      <c r="L430" s="495"/>
      <c r="M430" s="28"/>
      <c r="Q430" s="9"/>
    </row>
    <row r="431" spans="1:21" s="10" customFormat="1" x14ac:dyDescent="0.3">
      <c r="A431" s="7"/>
      <c r="B431" s="493"/>
      <c r="C431" s="494"/>
      <c r="D431" s="494"/>
      <c r="E431" s="494"/>
      <c r="F431" s="494"/>
      <c r="G431" s="494"/>
      <c r="H431" s="494"/>
      <c r="I431" s="494"/>
      <c r="J431" s="494"/>
      <c r="K431" s="494"/>
      <c r="L431" s="495"/>
      <c r="M431" s="28"/>
      <c r="Q431" s="9"/>
    </row>
    <row r="432" spans="1:21" s="10" customFormat="1" x14ac:dyDescent="0.3">
      <c r="A432" s="7"/>
      <c r="B432" s="493"/>
      <c r="C432" s="494"/>
      <c r="D432" s="494"/>
      <c r="E432" s="494"/>
      <c r="F432" s="494"/>
      <c r="G432" s="494"/>
      <c r="H432" s="494"/>
      <c r="I432" s="494"/>
      <c r="J432" s="494"/>
      <c r="K432" s="494"/>
      <c r="L432" s="495"/>
      <c r="M432" s="28"/>
      <c r="Q432" s="9"/>
    </row>
    <row r="433" spans="1:17" s="10" customFormat="1" x14ac:dyDescent="0.3">
      <c r="A433" s="7"/>
      <c r="B433" s="493"/>
      <c r="C433" s="494"/>
      <c r="D433" s="494"/>
      <c r="E433" s="494"/>
      <c r="F433" s="494"/>
      <c r="G433" s="494"/>
      <c r="H433" s="494"/>
      <c r="I433" s="494"/>
      <c r="J433" s="494"/>
      <c r="K433" s="494"/>
      <c r="L433" s="495"/>
      <c r="M433" s="28"/>
      <c r="Q433" s="9"/>
    </row>
    <row r="434" spans="1:17" s="10" customFormat="1" x14ac:dyDescent="0.3">
      <c r="A434" s="7"/>
      <c r="B434" s="493"/>
      <c r="C434" s="494"/>
      <c r="D434" s="494"/>
      <c r="E434" s="494"/>
      <c r="F434" s="494"/>
      <c r="G434" s="494"/>
      <c r="H434" s="494"/>
      <c r="I434" s="494"/>
      <c r="J434" s="494"/>
      <c r="K434" s="494"/>
      <c r="L434" s="495"/>
      <c r="M434" s="28"/>
      <c r="Q434" s="9"/>
    </row>
    <row r="435" spans="1:17" x14ac:dyDescent="0.3">
      <c r="B435" s="514"/>
      <c r="C435" s="515"/>
      <c r="D435" s="515"/>
      <c r="E435" s="515"/>
      <c r="F435" s="515"/>
      <c r="G435" s="515"/>
      <c r="H435" s="515"/>
      <c r="I435" s="515"/>
      <c r="J435" s="515"/>
      <c r="K435" s="515"/>
      <c r="L435" s="516"/>
    </row>
    <row r="436" spans="1:17" x14ac:dyDescent="0.3">
      <c r="B436" s="280" t="s">
        <v>669</v>
      </c>
      <c r="C436" s="281"/>
      <c r="D436" s="281"/>
      <c r="E436" s="281"/>
      <c r="F436" s="281"/>
      <c r="G436" s="281"/>
      <c r="H436" s="281"/>
      <c r="I436" s="281"/>
      <c r="J436" s="281"/>
      <c r="K436" s="281"/>
      <c r="L436" s="282"/>
      <c r="O436" s="34"/>
      <c r="P436" s="34"/>
    </row>
    <row r="437" spans="1:17" x14ac:dyDescent="0.3">
      <c r="B437" s="59"/>
      <c r="C437" s="30"/>
      <c r="D437" s="30"/>
      <c r="E437" s="30"/>
      <c r="F437" s="30"/>
      <c r="G437" s="30"/>
      <c r="H437" s="30"/>
      <c r="I437" s="30"/>
      <c r="J437" s="30"/>
      <c r="K437" s="30"/>
      <c r="L437" s="45"/>
    </row>
    <row r="438" spans="1:17" x14ac:dyDescent="0.3">
      <c r="B438" s="348" t="str">
        <f>IF(Intro!$G$23="English",O438,P438)</f>
        <v>To what extent, if any, has the pricing of imported wheat gluten been influenced by market conditions for by-products generated during the production of wheat gluten? Please explain the basis for your response.</v>
      </c>
      <c r="C438" s="349"/>
      <c r="D438" s="349"/>
      <c r="E438" s="349"/>
      <c r="F438" s="349"/>
      <c r="G438" s="349"/>
      <c r="H438" s="349"/>
      <c r="I438" s="349"/>
      <c r="J438" s="349"/>
      <c r="K438" s="349"/>
      <c r="L438" s="350"/>
      <c r="O438" s="9" t="s">
        <v>663</v>
      </c>
      <c r="P438" s="9" t="s">
        <v>666</v>
      </c>
    </row>
    <row r="439" spans="1:17" x14ac:dyDescent="0.3">
      <c r="B439" s="348"/>
      <c r="C439" s="349"/>
      <c r="D439" s="349"/>
      <c r="E439" s="349"/>
      <c r="F439" s="349"/>
      <c r="G439" s="349"/>
      <c r="H439" s="349"/>
      <c r="I439" s="349"/>
      <c r="J439" s="349"/>
      <c r="K439" s="349"/>
      <c r="L439" s="350"/>
    </row>
    <row r="440" spans="1:17" x14ac:dyDescent="0.3">
      <c r="B440" s="59"/>
      <c r="C440" s="30"/>
      <c r="D440" s="30"/>
      <c r="E440" s="30"/>
      <c r="F440" s="30"/>
      <c r="G440" s="30"/>
      <c r="H440" s="30"/>
      <c r="I440" s="30"/>
      <c r="J440" s="30"/>
      <c r="K440" s="30"/>
      <c r="L440" s="45"/>
    </row>
    <row r="441" spans="1:17" x14ac:dyDescent="0.3">
      <c r="B441" s="493"/>
      <c r="C441" s="494"/>
      <c r="D441" s="494"/>
      <c r="E441" s="494"/>
      <c r="F441" s="494"/>
      <c r="G441" s="494"/>
      <c r="H441" s="494"/>
      <c r="I441" s="494"/>
      <c r="J441" s="494"/>
      <c r="K441" s="494"/>
      <c r="L441" s="495"/>
    </row>
    <row r="442" spans="1:17" x14ac:dyDescent="0.3">
      <c r="B442" s="493"/>
      <c r="C442" s="494"/>
      <c r="D442" s="494"/>
      <c r="E442" s="494"/>
      <c r="F442" s="494"/>
      <c r="G442" s="494"/>
      <c r="H442" s="494"/>
      <c r="I442" s="494"/>
      <c r="J442" s="494"/>
      <c r="K442" s="494"/>
      <c r="L442" s="495"/>
    </row>
    <row r="443" spans="1:17" x14ac:dyDescent="0.3">
      <c r="B443" s="493"/>
      <c r="C443" s="494"/>
      <c r="D443" s="494"/>
      <c r="E443" s="494"/>
      <c r="F443" s="494"/>
      <c r="G443" s="494"/>
      <c r="H443" s="494"/>
      <c r="I443" s="494"/>
      <c r="J443" s="494"/>
      <c r="K443" s="494"/>
      <c r="L443" s="495"/>
    </row>
    <row r="444" spans="1:17" x14ac:dyDescent="0.3">
      <c r="B444" s="493"/>
      <c r="C444" s="494"/>
      <c r="D444" s="494"/>
      <c r="E444" s="494"/>
      <c r="F444" s="494"/>
      <c r="G444" s="494"/>
      <c r="H444" s="494"/>
      <c r="I444" s="494"/>
      <c r="J444" s="494"/>
      <c r="K444" s="494"/>
      <c r="L444" s="495"/>
    </row>
    <row r="445" spans="1:17" x14ac:dyDescent="0.3">
      <c r="B445" s="493"/>
      <c r="C445" s="494"/>
      <c r="D445" s="494"/>
      <c r="E445" s="494"/>
      <c r="F445" s="494"/>
      <c r="G445" s="494"/>
      <c r="H445" s="494"/>
      <c r="I445" s="494"/>
      <c r="J445" s="494"/>
      <c r="K445" s="494"/>
      <c r="L445" s="495"/>
    </row>
    <row r="446" spans="1:17" x14ac:dyDescent="0.3">
      <c r="B446" s="493"/>
      <c r="C446" s="494"/>
      <c r="D446" s="494"/>
      <c r="E446" s="494"/>
      <c r="F446" s="494"/>
      <c r="G446" s="494"/>
      <c r="H446" s="494"/>
      <c r="I446" s="494"/>
      <c r="J446" s="494"/>
      <c r="K446" s="494"/>
      <c r="L446" s="495"/>
    </row>
    <row r="447" spans="1:17" x14ac:dyDescent="0.3">
      <c r="B447" s="493"/>
      <c r="C447" s="494"/>
      <c r="D447" s="494"/>
      <c r="E447" s="494"/>
      <c r="F447" s="494"/>
      <c r="G447" s="494"/>
      <c r="H447" s="494"/>
      <c r="I447" s="494"/>
      <c r="J447" s="494"/>
      <c r="K447" s="494"/>
      <c r="L447" s="495"/>
    </row>
    <row r="448" spans="1:17" x14ac:dyDescent="0.3">
      <c r="B448" s="493"/>
      <c r="C448" s="494"/>
      <c r="D448" s="494"/>
      <c r="E448" s="494"/>
      <c r="F448" s="494"/>
      <c r="G448" s="494"/>
      <c r="H448" s="494"/>
      <c r="I448" s="494"/>
      <c r="J448" s="494"/>
      <c r="K448" s="494"/>
      <c r="L448" s="495"/>
    </row>
    <row r="449" spans="2:16" x14ac:dyDescent="0.3">
      <c r="B449" s="57"/>
      <c r="C449" s="54"/>
      <c r="D449" s="54"/>
      <c r="E449" s="54"/>
      <c r="F449" s="54"/>
      <c r="G449" s="54"/>
      <c r="H449" s="54"/>
      <c r="I449" s="54"/>
      <c r="J449" s="54"/>
      <c r="K449" s="54"/>
      <c r="L449" s="55"/>
    </row>
    <row r="450" spans="2:16" x14ac:dyDescent="0.3">
      <c r="B450" s="280" t="s">
        <v>670</v>
      </c>
      <c r="C450" s="281"/>
      <c r="D450" s="281"/>
      <c r="E450" s="281"/>
      <c r="F450" s="281"/>
      <c r="G450" s="281"/>
      <c r="H450" s="281"/>
      <c r="I450" s="281"/>
      <c r="J450" s="281"/>
      <c r="K450" s="281"/>
      <c r="L450" s="282"/>
    </row>
    <row r="451" spans="2:16" x14ac:dyDescent="0.3">
      <c r="B451" s="59"/>
      <c r="C451" s="30"/>
      <c r="D451" s="30"/>
      <c r="E451" s="30"/>
      <c r="F451" s="30"/>
      <c r="G451" s="30"/>
      <c r="H451" s="30"/>
      <c r="I451" s="30"/>
      <c r="J451" s="30"/>
      <c r="K451" s="30"/>
      <c r="L451" s="45"/>
    </row>
    <row r="452" spans="2:16" x14ac:dyDescent="0.3">
      <c r="B452" s="348" t="str">
        <f>IF(Intro!$G$23="English",O452,P452)</f>
        <v>Have suppliers ever indicated that the pricing of wheat gluten was affected by the demand for, or value of, co-products or by-products? If yes, please describe the circumstances and provide examples where possible.</v>
      </c>
      <c r="C452" s="349"/>
      <c r="D452" s="349"/>
      <c r="E452" s="349"/>
      <c r="F452" s="349"/>
      <c r="G452" s="349"/>
      <c r="H452" s="349"/>
      <c r="I452" s="349"/>
      <c r="J452" s="349"/>
      <c r="K452" s="349"/>
      <c r="L452" s="350"/>
      <c r="O452" s="9" t="s">
        <v>664</v>
      </c>
      <c r="P452" s="9" t="s">
        <v>667</v>
      </c>
    </row>
    <row r="453" spans="2:16" x14ac:dyDescent="0.3">
      <c r="B453" s="348"/>
      <c r="C453" s="349"/>
      <c r="D453" s="349"/>
      <c r="E453" s="349"/>
      <c r="F453" s="349"/>
      <c r="G453" s="349"/>
      <c r="H453" s="349"/>
      <c r="I453" s="349"/>
      <c r="J453" s="349"/>
      <c r="K453" s="349"/>
      <c r="L453" s="350"/>
    </row>
    <row r="454" spans="2:16" x14ac:dyDescent="0.3">
      <c r="B454" s="59"/>
      <c r="C454" s="30"/>
      <c r="D454" s="30"/>
      <c r="E454" s="30"/>
      <c r="F454" s="30"/>
      <c r="G454" s="30"/>
      <c r="H454" s="30"/>
      <c r="I454" s="30"/>
      <c r="J454" s="30"/>
      <c r="K454" s="30"/>
      <c r="L454" s="45"/>
    </row>
    <row r="455" spans="2:16" x14ac:dyDescent="0.3">
      <c r="B455" s="493"/>
      <c r="C455" s="494"/>
      <c r="D455" s="494"/>
      <c r="E455" s="494"/>
      <c r="F455" s="494"/>
      <c r="G455" s="494"/>
      <c r="H455" s="494"/>
      <c r="I455" s="494"/>
      <c r="J455" s="494"/>
      <c r="K455" s="494"/>
      <c r="L455" s="495"/>
    </row>
    <row r="456" spans="2:16" x14ac:dyDescent="0.3">
      <c r="B456" s="493"/>
      <c r="C456" s="494"/>
      <c r="D456" s="494"/>
      <c r="E456" s="494"/>
      <c r="F456" s="494"/>
      <c r="G456" s="494"/>
      <c r="H456" s="494"/>
      <c r="I456" s="494"/>
      <c r="J456" s="494"/>
      <c r="K456" s="494"/>
      <c r="L456" s="495"/>
    </row>
    <row r="457" spans="2:16" x14ac:dyDescent="0.3">
      <c r="B457" s="493"/>
      <c r="C457" s="494"/>
      <c r="D457" s="494"/>
      <c r="E457" s="494"/>
      <c r="F457" s="494"/>
      <c r="G457" s="494"/>
      <c r="H457" s="494"/>
      <c r="I457" s="494"/>
      <c r="J457" s="494"/>
      <c r="K457" s="494"/>
      <c r="L457" s="495"/>
    </row>
    <row r="458" spans="2:16" x14ac:dyDescent="0.3">
      <c r="B458" s="493"/>
      <c r="C458" s="494"/>
      <c r="D458" s="494"/>
      <c r="E458" s="494"/>
      <c r="F458" s="494"/>
      <c r="G458" s="494"/>
      <c r="H458" s="494"/>
      <c r="I458" s="494"/>
      <c r="J458" s="494"/>
      <c r="K458" s="494"/>
      <c r="L458" s="495"/>
    </row>
    <row r="459" spans="2:16" x14ac:dyDescent="0.3">
      <c r="B459" s="493"/>
      <c r="C459" s="494"/>
      <c r="D459" s="494"/>
      <c r="E459" s="494"/>
      <c r="F459" s="494"/>
      <c r="G459" s="494"/>
      <c r="H459" s="494"/>
      <c r="I459" s="494"/>
      <c r="J459" s="494"/>
      <c r="K459" s="494"/>
      <c r="L459" s="495"/>
    </row>
    <row r="460" spans="2:16" x14ac:dyDescent="0.3">
      <c r="B460" s="493"/>
      <c r="C460" s="494"/>
      <c r="D460" s="494"/>
      <c r="E460" s="494"/>
      <c r="F460" s="494"/>
      <c r="G460" s="494"/>
      <c r="H460" s="494"/>
      <c r="I460" s="494"/>
      <c r="J460" s="494"/>
      <c r="K460" s="494"/>
      <c r="L460" s="495"/>
    </row>
    <row r="461" spans="2:16" x14ac:dyDescent="0.3">
      <c r="B461" s="493"/>
      <c r="C461" s="494"/>
      <c r="D461" s="494"/>
      <c r="E461" s="494"/>
      <c r="F461" s="494"/>
      <c r="G461" s="494"/>
      <c r="H461" s="494"/>
      <c r="I461" s="494"/>
      <c r="J461" s="494"/>
      <c r="K461" s="494"/>
      <c r="L461" s="495"/>
    </row>
    <row r="462" spans="2:16" x14ac:dyDescent="0.3">
      <c r="B462" s="493"/>
      <c r="C462" s="494"/>
      <c r="D462" s="494"/>
      <c r="E462" s="494"/>
      <c r="F462" s="494"/>
      <c r="G462" s="494"/>
      <c r="H462" s="494"/>
      <c r="I462" s="494"/>
      <c r="J462" s="494"/>
      <c r="K462" s="494"/>
      <c r="L462" s="495"/>
    </row>
    <row r="463" spans="2:16" x14ac:dyDescent="0.3">
      <c r="B463" s="57"/>
      <c r="C463" s="54"/>
      <c r="D463" s="54"/>
      <c r="E463" s="54"/>
      <c r="F463" s="54"/>
      <c r="G463" s="54"/>
      <c r="H463" s="54"/>
      <c r="I463" s="54"/>
      <c r="J463" s="54"/>
      <c r="K463" s="54"/>
      <c r="L463" s="55"/>
    </row>
    <row r="464" spans="2:16" x14ac:dyDescent="0.3">
      <c r="B464" s="280" t="s">
        <v>671</v>
      </c>
      <c r="C464" s="281"/>
      <c r="D464" s="281"/>
      <c r="E464" s="281"/>
      <c r="F464" s="281"/>
      <c r="G464" s="281"/>
      <c r="H464" s="281"/>
      <c r="I464" s="281"/>
      <c r="J464" s="281"/>
      <c r="K464" s="281"/>
      <c r="L464" s="282"/>
    </row>
    <row r="465" spans="2:16" x14ac:dyDescent="0.3">
      <c r="B465" s="59"/>
      <c r="C465" s="30"/>
      <c r="D465" s="30"/>
      <c r="E465" s="30"/>
      <c r="F465" s="30"/>
      <c r="G465" s="30"/>
      <c r="H465" s="30"/>
      <c r="I465" s="30"/>
      <c r="J465" s="30"/>
      <c r="K465" s="30"/>
      <c r="L465" s="45"/>
    </row>
    <row r="466" spans="2:16" x14ac:dyDescent="0.3">
      <c r="B466" s="348" t="str">
        <f>IF(Intro!$G$23="English",O466,P466)</f>
        <v>Have you observed periods where imported wheat gluten pricing did not align with changes in demand for wheat gluten? If so, what factors did suppliers identify as contributing to those pricing decisions?</v>
      </c>
      <c r="C466" s="349"/>
      <c r="D466" s="349"/>
      <c r="E466" s="349"/>
      <c r="F466" s="349"/>
      <c r="G466" s="349"/>
      <c r="H466" s="349"/>
      <c r="I466" s="349"/>
      <c r="J466" s="349"/>
      <c r="K466" s="349"/>
      <c r="L466" s="350"/>
      <c r="O466" s="9" t="s">
        <v>665</v>
      </c>
      <c r="P466" s="9" t="s">
        <v>668</v>
      </c>
    </row>
    <row r="467" spans="2:16" x14ac:dyDescent="0.3">
      <c r="B467" s="348"/>
      <c r="C467" s="349"/>
      <c r="D467" s="349"/>
      <c r="E467" s="349"/>
      <c r="F467" s="349"/>
      <c r="G467" s="349"/>
      <c r="H467" s="349"/>
      <c r="I467" s="349"/>
      <c r="J467" s="349"/>
      <c r="K467" s="349"/>
      <c r="L467" s="350"/>
    </row>
    <row r="468" spans="2:16" x14ac:dyDescent="0.3">
      <c r="B468" s="59"/>
      <c r="C468" s="30"/>
      <c r="D468" s="30"/>
      <c r="E468" s="30"/>
      <c r="F468" s="30"/>
      <c r="G468" s="30"/>
      <c r="H468" s="30"/>
      <c r="I468" s="30"/>
      <c r="J468" s="30"/>
      <c r="K468" s="30"/>
      <c r="L468" s="45"/>
    </row>
    <row r="469" spans="2:16" x14ac:dyDescent="0.3">
      <c r="B469" s="493"/>
      <c r="C469" s="494"/>
      <c r="D469" s="494"/>
      <c r="E469" s="494"/>
      <c r="F469" s="494"/>
      <c r="G469" s="494"/>
      <c r="H469" s="494"/>
      <c r="I469" s="494"/>
      <c r="J469" s="494"/>
      <c r="K469" s="494"/>
      <c r="L469" s="495"/>
    </row>
    <row r="470" spans="2:16" x14ac:dyDescent="0.3">
      <c r="B470" s="493"/>
      <c r="C470" s="494"/>
      <c r="D470" s="494"/>
      <c r="E470" s="494"/>
      <c r="F470" s="494"/>
      <c r="G470" s="494"/>
      <c r="H470" s="494"/>
      <c r="I470" s="494"/>
      <c r="J470" s="494"/>
      <c r="K470" s="494"/>
      <c r="L470" s="495"/>
    </row>
    <row r="471" spans="2:16" x14ac:dyDescent="0.3">
      <c r="B471" s="493"/>
      <c r="C471" s="494"/>
      <c r="D471" s="494"/>
      <c r="E471" s="494"/>
      <c r="F471" s="494"/>
      <c r="G471" s="494"/>
      <c r="H471" s="494"/>
      <c r="I471" s="494"/>
      <c r="J471" s="494"/>
      <c r="K471" s="494"/>
      <c r="L471" s="495"/>
    </row>
    <row r="472" spans="2:16" x14ac:dyDescent="0.3">
      <c r="B472" s="493"/>
      <c r="C472" s="494"/>
      <c r="D472" s="494"/>
      <c r="E472" s="494"/>
      <c r="F472" s="494"/>
      <c r="G472" s="494"/>
      <c r="H472" s="494"/>
      <c r="I472" s="494"/>
      <c r="J472" s="494"/>
      <c r="K472" s="494"/>
      <c r="L472" s="495"/>
    </row>
    <row r="473" spans="2:16" x14ac:dyDescent="0.3">
      <c r="B473" s="493"/>
      <c r="C473" s="494"/>
      <c r="D473" s="494"/>
      <c r="E473" s="494"/>
      <c r="F473" s="494"/>
      <c r="G473" s="494"/>
      <c r="H473" s="494"/>
      <c r="I473" s="494"/>
      <c r="J473" s="494"/>
      <c r="K473" s="494"/>
      <c r="L473" s="495"/>
    </row>
    <row r="474" spans="2:16" x14ac:dyDescent="0.3">
      <c r="B474" s="493"/>
      <c r="C474" s="494"/>
      <c r="D474" s="494"/>
      <c r="E474" s="494"/>
      <c r="F474" s="494"/>
      <c r="G474" s="494"/>
      <c r="H474" s="494"/>
      <c r="I474" s="494"/>
      <c r="J474" s="494"/>
      <c r="K474" s="494"/>
      <c r="L474" s="495"/>
    </row>
    <row r="475" spans="2:16" x14ac:dyDescent="0.3">
      <c r="B475" s="493"/>
      <c r="C475" s="494"/>
      <c r="D475" s="494"/>
      <c r="E475" s="494"/>
      <c r="F475" s="494"/>
      <c r="G475" s="494"/>
      <c r="H475" s="494"/>
      <c r="I475" s="494"/>
      <c r="J475" s="494"/>
      <c r="K475" s="494"/>
      <c r="L475" s="495"/>
    </row>
    <row r="476" spans="2:16" x14ac:dyDescent="0.3">
      <c r="B476" s="493"/>
      <c r="C476" s="494"/>
      <c r="D476" s="494"/>
      <c r="E476" s="494"/>
      <c r="F476" s="494"/>
      <c r="G476" s="494"/>
      <c r="H476" s="494"/>
      <c r="I476" s="494"/>
      <c r="J476" s="494"/>
      <c r="K476" s="494"/>
      <c r="L476" s="495"/>
    </row>
    <row r="477" spans="2:16" x14ac:dyDescent="0.3">
      <c r="B477" s="57"/>
      <c r="C477" s="54"/>
      <c r="D477" s="54"/>
      <c r="E477" s="54"/>
      <c r="F477" s="54"/>
      <c r="G477" s="54"/>
      <c r="H477" s="54"/>
      <c r="I477" s="54"/>
      <c r="J477" s="54"/>
      <c r="K477" s="54"/>
      <c r="L477" s="55"/>
    </row>
  </sheetData>
  <sheetProtection algorithmName="SHA-512" hashValue="8rCso+HcysKKnTvtphIth+q+QEHM+xNVM15vMhZlHDzLPviYkUVxyHCWkou9aB19xbNgKn5wWhdhkucTR/3IRg==" saltValue="U4fcutL6yImd0Wx9wm03sQ==" spinCount="100000" sheet="1" objects="1" scenarios="1" selectLockedCells="1"/>
  <mergeCells count="182">
    <mergeCell ref="B436:L436"/>
    <mergeCell ref="B438:L439"/>
    <mergeCell ref="B441:L448"/>
    <mergeCell ref="B450:L450"/>
    <mergeCell ref="B452:L453"/>
    <mergeCell ref="B455:L462"/>
    <mergeCell ref="B464:L464"/>
    <mergeCell ref="B466:L467"/>
    <mergeCell ref="B469:L476"/>
    <mergeCell ref="B146:L146"/>
    <mergeCell ref="B148:L148"/>
    <mergeCell ref="B150:L157"/>
    <mergeCell ref="B159:L159"/>
    <mergeCell ref="B161:L161"/>
    <mergeCell ref="B163:L170"/>
    <mergeCell ref="B172:L172"/>
    <mergeCell ref="B174:L174"/>
    <mergeCell ref="B176:L183"/>
    <mergeCell ref="B127:L127"/>
    <mergeCell ref="B238:L238"/>
    <mergeCell ref="B249:L249"/>
    <mergeCell ref="E50:F51"/>
    <mergeCell ref="G50:I51"/>
    <mergeCell ref="J50:L51"/>
    <mergeCell ref="C56:D57"/>
    <mergeCell ref="E56:F57"/>
    <mergeCell ref="G56:I57"/>
    <mergeCell ref="J56:L57"/>
    <mergeCell ref="B58:B59"/>
    <mergeCell ref="C58:D59"/>
    <mergeCell ref="E58:F59"/>
    <mergeCell ref="G58:I59"/>
    <mergeCell ref="J58:L59"/>
    <mergeCell ref="D192:L196"/>
    <mergeCell ref="B197:C201"/>
    <mergeCell ref="D197:L201"/>
    <mergeCell ref="J54:L55"/>
    <mergeCell ref="B187:L187"/>
    <mergeCell ref="G62:I63"/>
    <mergeCell ref="J62:L63"/>
    <mergeCell ref="B50:B51"/>
    <mergeCell ref="C50:D51"/>
    <mergeCell ref="J48:L49"/>
    <mergeCell ref="J46:L47"/>
    <mergeCell ref="B60:B61"/>
    <mergeCell ref="B113:L113"/>
    <mergeCell ref="G66:I67"/>
    <mergeCell ref="J64:L65"/>
    <mergeCell ref="B66:B67"/>
    <mergeCell ref="B73:L80"/>
    <mergeCell ref="B89:L96"/>
    <mergeCell ref="C46:D47"/>
    <mergeCell ref="E46:F47"/>
    <mergeCell ref="G46:I47"/>
    <mergeCell ref="B54:B55"/>
    <mergeCell ref="C54:D55"/>
    <mergeCell ref="E54:F55"/>
    <mergeCell ref="G54:I55"/>
    <mergeCell ref="C64:D65"/>
    <mergeCell ref="E64:F65"/>
    <mergeCell ref="G64:I65"/>
    <mergeCell ref="G48:I49"/>
    <mergeCell ref="G52:I53"/>
    <mergeCell ref="B13:L13"/>
    <mergeCell ref="B26:L26"/>
    <mergeCell ref="B39:L39"/>
    <mergeCell ref="B69:L69"/>
    <mergeCell ref="B84:L84"/>
    <mergeCell ref="B98:L98"/>
    <mergeCell ref="B114:L114"/>
    <mergeCell ref="B41:L44"/>
    <mergeCell ref="C66:D67"/>
    <mergeCell ref="E66:F67"/>
    <mergeCell ref="C60:D61"/>
    <mergeCell ref="J66:L67"/>
    <mergeCell ref="B48:B49"/>
    <mergeCell ref="C48:D49"/>
    <mergeCell ref="E48:F49"/>
    <mergeCell ref="C52:D53"/>
    <mergeCell ref="E52:F53"/>
    <mergeCell ref="E60:F61"/>
    <mergeCell ref="G60:I61"/>
    <mergeCell ref="J60:L61"/>
    <mergeCell ref="B62:B63"/>
    <mergeCell ref="B21:J22"/>
    <mergeCell ref="K21:K22"/>
    <mergeCell ref="J52:L53"/>
    <mergeCell ref="B424:L425"/>
    <mergeCell ref="B435:L435"/>
    <mergeCell ref="B255:L262"/>
    <mergeCell ref="B268:L275"/>
    <mergeCell ref="B281:L288"/>
    <mergeCell ref="B295:L302"/>
    <mergeCell ref="B310:L317"/>
    <mergeCell ref="B323:L330"/>
    <mergeCell ref="B264:L264"/>
    <mergeCell ref="B399:L406"/>
    <mergeCell ref="B337:L344"/>
    <mergeCell ref="B351:L358"/>
    <mergeCell ref="B370:L377"/>
    <mergeCell ref="B365:G365"/>
    <mergeCell ref="B366:G366"/>
    <mergeCell ref="B408:L408"/>
    <mergeCell ref="B427:L434"/>
    <mergeCell ref="B346:L346"/>
    <mergeCell ref="B360:L360"/>
    <mergeCell ref="B277:L277"/>
    <mergeCell ref="B290:L290"/>
    <mergeCell ref="B364:G364"/>
    <mergeCell ref="B422:L422"/>
    <mergeCell ref="B202:C206"/>
    <mergeCell ref="B227:L234"/>
    <mergeCell ref="B240:L247"/>
    <mergeCell ref="B15:L15"/>
    <mergeCell ref="B413:L420"/>
    <mergeCell ref="B410:L411"/>
    <mergeCell ref="B383:L390"/>
    <mergeCell ref="B292:L293"/>
    <mergeCell ref="B321:L321"/>
    <mergeCell ref="B334:L335"/>
    <mergeCell ref="B348:L349"/>
    <mergeCell ref="B308:L308"/>
    <mergeCell ref="B362:L362"/>
    <mergeCell ref="B396:L397"/>
    <mergeCell ref="B368:L368"/>
    <mergeCell ref="B306:L306"/>
    <mergeCell ref="B379:L379"/>
    <mergeCell ref="B394:L394"/>
    <mergeCell ref="B305:L305"/>
    <mergeCell ref="B393:L393"/>
    <mergeCell ref="B208:L208"/>
    <mergeCell ref="B236:L236"/>
    <mergeCell ref="B222:L222"/>
    <mergeCell ref="B192:C196"/>
    <mergeCell ref="B190:L190"/>
    <mergeCell ref="B23:J24"/>
    <mergeCell ref="K23:K24"/>
    <mergeCell ref="B381:L381"/>
    <mergeCell ref="D202:L206"/>
    <mergeCell ref="B210:L211"/>
    <mergeCell ref="B224:L225"/>
    <mergeCell ref="B251:L251"/>
    <mergeCell ref="B319:L319"/>
    <mergeCell ref="B332:L332"/>
    <mergeCell ref="B83:L83"/>
    <mergeCell ref="B186:L186"/>
    <mergeCell ref="B103:L110"/>
    <mergeCell ref="B118:L125"/>
    <mergeCell ref="B137:L144"/>
    <mergeCell ref="B86:L87"/>
    <mergeCell ref="B116:L116"/>
    <mergeCell ref="B132:G132"/>
    <mergeCell ref="B131:G131"/>
    <mergeCell ref="B133:G133"/>
    <mergeCell ref="B213:L220"/>
    <mergeCell ref="B266:L266"/>
    <mergeCell ref="B279:L279"/>
    <mergeCell ref="B253:C253"/>
    <mergeCell ref="B4:L4"/>
    <mergeCell ref="B5:L5"/>
    <mergeCell ref="B6:L6"/>
    <mergeCell ref="B189:L189"/>
    <mergeCell ref="B71:L71"/>
    <mergeCell ref="B8:L8"/>
    <mergeCell ref="B9:L9"/>
    <mergeCell ref="B10:L10"/>
    <mergeCell ref="B28:L28"/>
    <mergeCell ref="B12:L12"/>
    <mergeCell ref="B30:L37"/>
    <mergeCell ref="B129:L129"/>
    <mergeCell ref="B135:L135"/>
    <mergeCell ref="B100:L101"/>
    <mergeCell ref="B56:B57"/>
    <mergeCell ref="B46:B47"/>
    <mergeCell ref="B52:B53"/>
    <mergeCell ref="C62:D63"/>
    <mergeCell ref="E62:F63"/>
    <mergeCell ref="B64:B65"/>
    <mergeCell ref="B17:J18"/>
    <mergeCell ref="B19:J20"/>
    <mergeCell ref="K17:K18"/>
    <mergeCell ref="K19:K20"/>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15:B216 B427 B30 B73:B75 B106:B107 B103 B118 B137 B213 B227 B240 B255 B268 B281 B295 B310 B323 B337 B351 B370 B383 B399 B413 B229:B230 B242:B243 B257:B258 B270:B271 B284:B285 B298:B299 B313:B314 B326:B327 B340:B341 B353:B354 B373:B374 B386:B387 B402:B403 B416:B417 B430:B431 B120:B121 B140:B141 B89:B91 B150 B152:B153 B163 B165:B166 B176 B178:B179 B441:B444 B455:B458 B469:B47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53" xr:uid="{6FC76BB9-7D2B-4EF9-A9AF-552B723B2C27}">
      <formula1>0</formula1>
    </dataValidation>
    <dataValidation type="list" allowBlank="1" showInputMessage="1" showErrorMessage="1" sqref="H364:H366 H131:H133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8" min="1" max="11" man="1"/>
    <brk id="126" min="1" max="11" man="1"/>
    <brk id="221" min="1" max="11" man="1"/>
    <brk id="288" min="1" max="11" man="1"/>
    <brk id="345" min="1" max="11" man="1"/>
    <brk id="407"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N38"/>
  <sheetViews>
    <sheetView showGridLines="0" zoomScale="98" zoomScaleNormal="98" workbookViewId="0"/>
  </sheetViews>
  <sheetFormatPr defaultColWidth="8.88671875" defaultRowHeight="14.4" x14ac:dyDescent="0.3"/>
  <cols>
    <col min="1" max="1" width="2.109375" style="118" customWidth="1"/>
    <col min="2" max="13" width="14.5546875" style="117" customWidth="1"/>
    <col min="14" max="14" width="14.5546875" style="113" customWidth="1"/>
    <col min="15" max="15" width="14.5546875" style="116" customWidth="1"/>
    <col min="16" max="16" width="14.5546875" style="115" customWidth="1"/>
    <col min="17" max="17" width="14.5546875" style="2" customWidth="1"/>
    <col min="18" max="18" width="8.44140625" style="2" customWidth="1"/>
    <col min="19" max="19" width="8.88671875" style="114" customWidth="1"/>
    <col min="20" max="22" width="8.88671875" style="113" customWidth="1"/>
    <col min="23" max="170" width="8.88671875" style="113"/>
    <col min="171" max="16384" width="8.88671875" style="3"/>
  </cols>
  <sheetData>
    <row r="1" spans="1:170" s="144" customFormat="1" x14ac:dyDescent="0.3">
      <c r="A1" s="149" t="s">
        <v>376</v>
      </c>
      <c r="B1" s="136"/>
      <c r="C1" s="136"/>
      <c r="O1" s="152"/>
      <c r="P1" s="9" t="s">
        <v>378</v>
      </c>
      <c r="Q1" s="9" t="s">
        <v>378</v>
      </c>
      <c r="R1" s="2"/>
      <c r="S1" s="2"/>
    </row>
    <row r="2" spans="1:170" s="144" customFormat="1" x14ac:dyDescent="0.3">
      <c r="A2" s="149"/>
      <c r="B2" s="136" t="s">
        <v>46</v>
      </c>
      <c r="C2" s="136"/>
      <c r="O2" s="152"/>
      <c r="P2" s="10" t="s">
        <v>73</v>
      </c>
      <c r="Q2" s="10" t="s">
        <v>85</v>
      </c>
      <c r="R2" s="2"/>
      <c r="S2" s="2"/>
    </row>
    <row r="3" spans="1:170" s="144" customFormat="1" x14ac:dyDescent="0.3">
      <c r="A3" s="149"/>
      <c r="B3" s="136"/>
      <c r="C3" s="136"/>
      <c r="O3" s="152"/>
      <c r="P3" s="151"/>
      <c r="Q3" s="2"/>
      <c r="R3" s="2"/>
      <c r="S3" s="2"/>
    </row>
    <row r="4" spans="1:170" s="144" customFormat="1" x14ac:dyDescent="0.3">
      <c r="A4" s="149" t="s">
        <v>376</v>
      </c>
      <c r="B4" s="320" t="str">
        <f>Info!B4</f>
        <v>IMPORTER QUESTIONNAIRE</v>
      </c>
      <c r="C4" s="321"/>
      <c r="D4" s="321"/>
      <c r="E4" s="321"/>
      <c r="F4" s="321"/>
      <c r="G4" s="321"/>
      <c r="H4" s="321"/>
      <c r="I4" s="321"/>
      <c r="J4" s="321"/>
      <c r="K4" s="321"/>
      <c r="L4" s="321"/>
      <c r="M4" s="322"/>
      <c r="N4" s="145"/>
      <c r="O4" s="5"/>
      <c r="P4" s="5"/>
      <c r="Q4" s="2"/>
      <c r="R4" s="150"/>
      <c r="S4" s="2"/>
    </row>
    <row r="5" spans="1:170" s="144" customFormat="1" x14ac:dyDescent="0.3">
      <c r="A5" s="149" t="s">
        <v>376</v>
      </c>
      <c r="B5" s="323" t="str">
        <f>Info!B5</f>
        <v xml:space="preserve">RR-2025-009 </v>
      </c>
      <c r="C5" s="324"/>
      <c r="D5" s="324"/>
      <c r="E5" s="324"/>
      <c r="F5" s="324"/>
      <c r="G5" s="324"/>
      <c r="H5" s="324"/>
      <c r="I5" s="324"/>
      <c r="J5" s="324"/>
      <c r="K5" s="324"/>
      <c r="L5" s="324"/>
      <c r="M5" s="325"/>
      <c r="N5" s="145"/>
      <c r="O5" s="5"/>
      <c r="P5" s="5"/>
      <c r="Q5" s="150"/>
      <c r="R5" s="150"/>
      <c r="S5" s="2"/>
    </row>
    <row r="6" spans="1:170" s="144" customFormat="1" x14ac:dyDescent="0.3">
      <c r="A6" s="149" t="s">
        <v>376</v>
      </c>
      <c r="B6" s="323" t="str">
        <f>Info!B6</f>
        <v>WHEAT GLUTEN</v>
      </c>
      <c r="C6" s="324"/>
      <c r="D6" s="324"/>
      <c r="E6" s="324"/>
      <c r="F6" s="324"/>
      <c r="G6" s="324"/>
      <c r="H6" s="324"/>
      <c r="I6" s="324"/>
      <c r="J6" s="324"/>
      <c r="K6" s="324"/>
      <c r="L6" s="324"/>
      <c r="M6" s="325"/>
      <c r="N6" s="145"/>
      <c r="O6" s="18"/>
      <c r="P6" s="18"/>
      <c r="Q6" s="126"/>
      <c r="R6" s="126"/>
      <c r="S6" s="2"/>
    </row>
    <row r="7" spans="1:170" s="144" customFormat="1" x14ac:dyDescent="0.3">
      <c r="A7" s="149"/>
      <c r="B7" s="148"/>
      <c r="C7" s="147"/>
      <c r="D7" s="147"/>
      <c r="E7" s="147"/>
      <c r="F7" s="147"/>
      <c r="G7" s="147"/>
      <c r="H7" s="147"/>
      <c r="I7" s="147"/>
      <c r="J7" s="147"/>
      <c r="K7" s="147"/>
      <c r="L7" s="147"/>
      <c r="M7" s="146"/>
      <c r="N7" s="145"/>
      <c r="O7" s="18"/>
      <c r="P7" s="18"/>
      <c r="Q7" s="126"/>
      <c r="R7" s="126"/>
      <c r="S7" s="2"/>
    </row>
    <row r="8" spans="1:170" x14ac:dyDescent="0.3">
      <c r="A8" s="128"/>
      <c r="B8" s="546" t="str">
        <f>Public!B8</f>
        <v>The following questions refer to the goods as defined in the product description on the Intro tab.</v>
      </c>
      <c r="C8" s="547"/>
      <c r="D8" s="548"/>
      <c r="E8" s="548"/>
      <c r="F8" s="548"/>
      <c r="G8" s="548"/>
      <c r="H8" s="548"/>
      <c r="I8" s="548"/>
      <c r="J8" s="548"/>
      <c r="K8" s="548"/>
      <c r="L8" s="548"/>
      <c r="M8" s="549"/>
      <c r="N8" s="141"/>
      <c r="Q8" s="126"/>
      <c r="R8" s="126"/>
    </row>
    <row r="9" spans="1:170" x14ac:dyDescent="0.3">
      <c r="A9" s="128"/>
      <c r="B9" s="546" t="str">
        <f>Public!B9</f>
        <v xml:space="preserve">Product information and a glossary of terms can be found in the Info tab.
</v>
      </c>
      <c r="C9" s="547"/>
      <c r="D9" s="548"/>
      <c r="E9" s="548"/>
      <c r="F9" s="548"/>
      <c r="G9" s="548"/>
      <c r="H9" s="548"/>
      <c r="I9" s="548"/>
      <c r="J9" s="548"/>
      <c r="K9" s="548"/>
      <c r="L9" s="548"/>
      <c r="M9" s="549"/>
      <c r="N9" s="141"/>
      <c r="Q9" s="126"/>
      <c r="R9" s="126"/>
    </row>
    <row r="10" spans="1:170" s="113" customFormat="1" x14ac:dyDescent="0.3">
      <c r="A10" s="128"/>
      <c r="B10" s="143"/>
      <c r="C10" s="141"/>
      <c r="D10" s="1"/>
      <c r="E10" s="1"/>
      <c r="F10" s="1"/>
      <c r="G10" s="1"/>
      <c r="H10" s="1"/>
      <c r="I10" s="1"/>
      <c r="J10" s="1"/>
      <c r="K10" s="1"/>
      <c r="L10" s="1"/>
      <c r="M10" s="142"/>
      <c r="N10" s="141"/>
      <c r="O10" s="116"/>
      <c r="P10" s="115"/>
      <c r="Q10" s="126"/>
      <c r="R10" s="126"/>
      <c r="S10" s="126"/>
    </row>
    <row r="11" spans="1:170" s="133" customFormat="1" x14ac:dyDescent="0.3">
      <c r="A11" s="140" t="s">
        <v>376</v>
      </c>
      <c r="B11" s="388" t="s">
        <v>377</v>
      </c>
      <c r="C11" s="389"/>
      <c r="D11" s="544"/>
      <c r="E11" s="544"/>
      <c r="F11" s="544"/>
      <c r="G11" s="544"/>
      <c r="H11" s="544"/>
      <c r="I11" s="544"/>
      <c r="J11" s="544"/>
      <c r="K11" s="544"/>
      <c r="L11" s="544"/>
      <c r="M11" s="545"/>
      <c r="N11" s="139"/>
      <c r="O11" s="138"/>
      <c r="P11" s="137"/>
      <c r="Q11" s="136"/>
      <c r="R11" s="136"/>
      <c r="S11" s="135"/>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row>
    <row r="12" spans="1:170" s="129" customFormat="1" x14ac:dyDescent="0.3">
      <c r="A12" s="128" t="s">
        <v>376</v>
      </c>
      <c r="B12" s="550" t="s">
        <v>12</v>
      </c>
      <c r="C12" s="551"/>
      <c r="D12" s="552"/>
      <c r="E12" s="552"/>
      <c r="F12" s="552"/>
      <c r="G12" s="552"/>
      <c r="H12" s="552"/>
      <c r="I12" s="552"/>
      <c r="J12" s="552"/>
      <c r="K12" s="552"/>
      <c r="L12" s="552"/>
      <c r="M12" s="553"/>
      <c r="N12" s="1"/>
      <c r="O12" s="127"/>
      <c r="P12" s="132"/>
      <c r="Q12" s="131"/>
      <c r="R12" s="131"/>
      <c r="S12" s="130"/>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4"/>
      <c r="CN12" s="124"/>
      <c r="CO12" s="124"/>
      <c r="CP12" s="124"/>
      <c r="CQ12" s="124"/>
      <c r="CR12" s="124"/>
      <c r="CS12" s="124"/>
      <c r="CT12" s="124"/>
      <c r="CU12" s="124"/>
      <c r="CV12" s="124"/>
      <c r="CW12" s="124"/>
      <c r="CX12" s="124"/>
      <c r="CY12" s="124"/>
      <c r="CZ12" s="124"/>
      <c r="DA12" s="124"/>
      <c r="DB12" s="124"/>
      <c r="DC12" s="124"/>
      <c r="DD12" s="124"/>
      <c r="DE12" s="124"/>
      <c r="DF12" s="124"/>
      <c r="DG12" s="124"/>
      <c r="DH12" s="124"/>
      <c r="DI12" s="124"/>
      <c r="DJ12" s="124"/>
      <c r="DK12" s="124"/>
      <c r="DL12" s="124"/>
      <c r="DM12" s="124"/>
      <c r="DN12" s="124"/>
      <c r="DO12" s="124"/>
      <c r="DP12" s="124"/>
      <c r="DQ12" s="124"/>
      <c r="DR12" s="124"/>
      <c r="DS12" s="124"/>
      <c r="DT12" s="124"/>
      <c r="DU12" s="124"/>
      <c r="DV12" s="124"/>
      <c r="DW12" s="124"/>
      <c r="DX12" s="124"/>
      <c r="DY12" s="124"/>
      <c r="DZ12" s="124"/>
      <c r="EA12" s="124"/>
      <c r="EB12" s="124"/>
      <c r="EC12" s="124"/>
      <c r="ED12" s="124"/>
      <c r="EE12" s="124"/>
      <c r="EF12" s="124"/>
      <c r="EG12" s="124"/>
      <c r="EH12" s="124"/>
      <c r="EI12" s="124"/>
      <c r="EJ12" s="124"/>
      <c r="EK12" s="124"/>
      <c r="EL12" s="124"/>
      <c r="EM12" s="124"/>
      <c r="EN12" s="124"/>
      <c r="EO12" s="124"/>
      <c r="EP12" s="124"/>
      <c r="EQ12" s="124"/>
      <c r="ER12" s="124"/>
      <c r="ES12" s="124"/>
      <c r="ET12" s="124"/>
      <c r="EU12" s="124"/>
      <c r="EV12" s="124"/>
      <c r="EW12" s="124"/>
      <c r="EX12" s="124"/>
      <c r="EY12" s="124"/>
      <c r="EZ12" s="124"/>
      <c r="FA12" s="124"/>
      <c r="FB12" s="124"/>
      <c r="FC12" s="124"/>
      <c r="FD12" s="124"/>
      <c r="FE12" s="124"/>
      <c r="FF12" s="124"/>
      <c r="FG12" s="124"/>
      <c r="FH12" s="124"/>
      <c r="FI12" s="124"/>
      <c r="FJ12" s="124"/>
      <c r="FK12" s="124"/>
      <c r="FL12" s="124"/>
      <c r="FM12" s="124"/>
      <c r="FN12" s="124"/>
    </row>
    <row r="13" spans="1:170" s="124" customFormat="1" x14ac:dyDescent="0.3">
      <c r="A13" s="128"/>
      <c r="B13" s="557" t="str">
        <f>IF(Intro!$G$23="English",P13,Q13)</f>
        <v>Provide the following information for the top 10 individual sales or projects (by volume of steel racks) sold by your firm between January 1, 2023 and June 30, 2026.</v>
      </c>
      <c r="C13" s="558"/>
      <c r="D13" s="559"/>
      <c r="E13" s="559"/>
      <c r="F13" s="559"/>
      <c r="G13" s="559"/>
      <c r="H13" s="559"/>
      <c r="I13" s="559"/>
      <c r="J13" s="559"/>
      <c r="K13" s="559"/>
      <c r="L13" s="559"/>
      <c r="M13" s="560"/>
      <c r="N13" s="24"/>
      <c r="O13" s="127"/>
      <c r="P13" s="126" t="str">
        <f>"Provide the following information for the top 10 individual sales or projects (by volume of steel racks) sold by your firm between January 1, "&amp;Variables!B6&amp;" and "&amp;Variables!B7&amp;", "&amp;Variables!B8&amp;"."</f>
        <v>Provide the following information for the top 10 individual sales or projects (by volume of steel racks) sold by your firm between January 1, 2023 and June 30, 2026.</v>
      </c>
      <c r="Q13" s="125" t="str">
        <f>"Indiquez les nuances importée au pays par votre entreprise du 1er janvier "&amp;Variables!C6&amp;" au "&amp;Variables!C7&amp;" "&amp;Variables!C8&amp;"."</f>
        <v>Indiquez les nuances importée au pays par votre entreprise du 1er janvier 2023 au 30 juin 2026.</v>
      </c>
      <c r="S13" s="125"/>
      <c r="T13" s="125"/>
      <c r="U13" s="125"/>
      <c r="V13" s="125"/>
    </row>
    <row r="14" spans="1:170" x14ac:dyDescent="0.3">
      <c r="A14" s="118" t="s">
        <v>376</v>
      </c>
      <c r="B14" s="561"/>
      <c r="C14" s="562"/>
      <c r="D14" s="559"/>
      <c r="E14" s="559"/>
      <c r="F14" s="559"/>
      <c r="G14" s="559"/>
      <c r="H14" s="559"/>
      <c r="I14" s="559"/>
      <c r="J14" s="559"/>
      <c r="K14" s="559"/>
      <c r="L14" s="559"/>
      <c r="M14" s="560"/>
      <c r="N14" s="30"/>
      <c r="P14" s="2"/>
      <c r="R14" s="113"/>
    </row>
    <row r="15" spans="1:170" x14ac:dyDescent="0.3">
      <c r="B15" s="554" t="str">
        <f>IF(Intro!$G$23="English",P15,Q15)</f>
        <v>Puchaser of steel racks</v>
      </c>
      <c r="C15" s="534"/>
      <c r="D15" s="537" t="str">
        <f>IF(Intro!$G$23="English",P17,Q17)</f>
        <v>Owner of the project</v>
      </c>
      <c r="E15" s="537" t="str">
        <f>IF(Intro!$G$23="English",P18,Q18)</f>
        <v>Location of the project</v>
      </c>
      <c r="F15" s="532" t="str">
        <f>IF(Intro!$G$23="English", P19,Q19)</f>
        <v>Date</v>
      </c>
      <c r="G15" s="534"/>
      <c r="H15" s="539" t="str">
        <f>IF(Intro!$G$23="English", P19,Q19)</f>
        <v>Date</v>
      </c>
      <c r="I15" s="534"/>
      <c r="J15" s="539" t="str">
        <f>IF(Intro!$G$23="English", P26,Q26)</f>
        <v>Sales of Steel Racks for this project</v>
      </c>
      <c r="K15" s="542"/>
      <c r="L15" s="542"/>
      <c r="M15" s="543"/>
      <c r="P15" s="2" t="s">
        <v>465</v>
      </c>
      <c r="Q15" s="2" t="s">
        <v>375</v>
      </c>
      <c r="R15" s="113"/>
    </row>
    <row r="16" spans="1:170" x14ac:dyDescent="0.3">
      <c r="B16" s="555"/>
      <c r="C16" s="556"/>
      <c r="D16" s="538"/>
      <c r="E16" s="538"/>
      <c r="F16" s="540"/>
      <c r="G16" s="541"/>
      <c r="H16" s="540"/>
      <c r="I16" s="541"/>
      <c r="J16" s="539"/>
      <c r="K16" s="542"/>
      <c r="L16" s="542"/>
      <c r="M16" s="543"/>
      <c r="P16" s="2" t="s">
        <v>52</v>
      </c>
      <c r="Q16" s="2" t="s">
        <v>374</v>
      </c>
      <c r="R16" s="113"/>
    </row>
    <row r="17" spans="2:18" ht="114.9" customHeight="1" x14ac:dyDescent="0.3">
      <c r="B17" s="555"/>
      <c r="C17" s="556"/>
      <c r="D17" s="538"/>
      <c r="E17" s="538"/>
      <c r="F17" s="123" t="str">
        <f>IF(Intro!$G$23="English", P22,Q22)</f>
        <v>Bid</v>
      </c>
      <c r="G17" s="123" t="str">
        <f>IF(Intro!$G$23="English", P23,Q23)</f>
        <v>Contract Award</v>
      </c>
      <c r="H17" s="123" t="str">
        <f>IF(Intro!$G$23="English", P24,Q24)</f>
        <v>First Delivery</v>
      </c>
      <c r="I17" s="123" t="str">
        <f>IF(Intro!$G$23="English", P25,Q25)</f>
        <v>Last Delivery</v>
      </c>
      <c r="J17" s="123" t="str">
        <f>IF(Intro!$G$23="English", P27,Q27)</f>
        <v>tonnes (material only)</v>
      </c>
      <c r="K17" s="183" t="str">
        <f>IF(Intro!$G$23="English", P28,Q28)</f>
        <v>$ CAD (material only)</v>
      </c>
      <c r="L17" s="183" t="str">
        <f>IF(Intro!$G$23="English", P30,Q30)</f>
        <v>Does reported value include delivery to the purchaser?</v>
      </c>
      <c r="M17" s="122" t="str">
        <f>IF(Intro!$G$23="English", P31,Q31)</f>
        <v>Confirm that reported value does not include the cost of services such as installation and engineering</v>
      </c>
      <c r="P17" s="2" t="s">
        <v>435</v>
      </c>
      <c r="Q17" s="2" t="s">
        <v>373</v>
      </c>
      <c r="R17" s="113"/>
    </row>
    <row r="18" spans="2:18" ht="42.75" customHeight="1" x14ac:dyDescent="0.3">
      <c r="B18" s="535" t="s">
        <v>441</v>
      </c>
      <c r="C18" s="536"/>
      <c r="D18" s="121"/>
      <c r="E18" s="120"/>
      <c r="F18" s="120"/>
      <c r="G18" s="120"/>
      <c r="H18" s="120"/>
      <c r="I18" s="120"/>
      <c r="J18" s="120"/>
      <c r="K18" s="184"/>
      <c r="L18" s="184"/>
      <c r="M18" s="119"/>
      <c r="P18" s="2" t="s">
        <v>436</v>
      </c>
      <c r="Q18" s="2" t="s">
        <v>372</v>
      </c>
      <c r="R18" s="113"/>
    </row>
    <row r="19" spans="2:18" ht="42.75" customHeight="1" x14ac:dyDescent="0.3">
      <c r="B19" s="535" t="s">
        <v>442</v>
      </c>
      <c r="C19" s="536"/>
      <c r="D19" s="121"/>
      <c r="E19" s="120"/>
      <c r="F19" s="120"/>
      <c r="G19" s="120"/>
      <c r="H19" s="120"/>
      <c r="I19" s="120"/>
      <c r="J19" s="120"/>
      <c r="K19" s="184"/>
      <c r="L19" s="184"/>
      <c r="M19" s="119"/>
      <c r="P19" s="2" t="s">
        <v>52</v>
      </c>
      <c r="Q19" s="2" t="s">
        <v>371</v>
      </c>
      <c r="R19" s="113"/>
    </row>
    <row r="20" spans="2:18" ht="42.75" customHeight="1" x14ac:dyDescent="0.3">
      <c r="B20" s="535" t="s">
        <v>443</v>
      </c>
      <c r="C20" s="536"/>
      <c r="D20" s="121"/>
      <c r="E20" s="120"/>
      <c r="F20" s="120"/>
      <c r="G20" s="120"/>
      <c r="H20" s="120"/>
      <c r="I20" s="120"/>
      <c r="J20" s="120"/>
      <c r="K20" s="184"/>
      <c r="L20" s="184"/>
      <c r="M20" s="119"/>
      <c r="P20" s="2" t="s">
        <v>370</v>
      </c>
      <c r="Q20" s="2" t="s">
        <v>369</v>
      </c>
      <c r="R20" s="113"/>
    </row>
    <row r="21" spans="2:18" ht="42.75" customHeight="1" x14ac:dyDescent="0.3">
      <c r="B21" s="535" t="s">
        <v>444</v>
      </c>
      <c r="C21" s="536"/>
      <c r="D21" s="121"/>
      <c r="E21" s="120"/>
      <c r="F21" s="120"/>
      <c r="G21" s="120"/>
      <c r="H21" s="120"/>
      <c r="I21" s="120"/>
      <c r="J21" s="120"/>
      <c r="K21" s="184"/>
      <c r="L21" s="184"/>
      <c r="M21" s="119"/>
      <c r="P21" s="2" t="s">
        <v>368</v>
      </c>
      <c r="Q21" s="2" t="s">
        <v>367</v>
      </c>
      <c r="R21" s="113"/>
    </row>
    <row r="22" spans="2:18" ht="42.75" customHeight="1" x14ac:dyDescent="0.3">
      <c r="B22" s="535" t="s">
        <v>445</v>
      </c>
      <c r="C22" s="536"/>
      <c r="D22" s="121"/>
      <c r="E22" s="120"/>
      <c r="F22" s="120"/>
      <c r="G22" s="120"/>
      <c r="H22" s="120"/>
      <c r="I22" s="120"/>
      <c r="J22" s="120"/>
      <c r="K22" s="184"/>
      <c r="L22" s="184"/>
      <c r="M22" s="119"/>
      <c r="P22" s="182" t="s">
        <v>437</v>
      </c>
      <c r="Q22" s="113"/>
      <c r="R22" s="113"/>
    </row>
    <row r="23" spans="2:18" ht="42.75" customHeight="1" x14ac:dyDescent="0.3">
      <c r="B23" s="535" t="s">
        <v>446</v>
      </c>
      <c r="C23" s="536"/>
      <c r="D23" s="121"/>
      <c r="E23" s="120"/>
      <c r="F23" s="120"/>
      <c r="G23" s="120"/>
      <c r="H23" s="120"/>
      <c r="I23" s="120"/>
      <c r="J23" s="120"/>
      <c r="K23" s="184"/>
      <c r="L23" s="184"/>
      <c r="M23" s="119"/>
      <c r="P23" s="182" t="s">
        <v>438</v>
      </c>
      <c r="Q23" s="113"/>
      <c r="R23" s="113"/>
    </row>
    <row r="24" spans="2:18" ht="42.75" customHeight="1" x14ac:dyDescent="0.3">
      <c r="B24" s="535" t="s">
        <v>447</v>
      </c>
      <c r="C24" s="536"/>
      <c r="D24" s="121"/>
      <c r="E24" s="120"/>
      <c r="F24" s="120"/>
      <c r="G24" s="120"/>
      <c r="H24" s="120"/>
      <c r="I24" s="120"/>
      <c r="J24" s="120"/>
      <c r="K24" s="184"/>
      <c r="L24" s="184"/>
      <c r="M24" s="119"/>
      <c r="P24" s="182" t="s">
        <v>439</v>
      </c>
      <c r="Q24" s="113"/>
      <c r="R24" s="113"/>
    </row>
    <row r="25" spans="2:18" ht="42.75" customHeight="1" x14ac:dyDescent="0.3">
      <c r="B25" s="535" t="s">
        <v>448</v>
      </c>
      <c r="C25" s="536"/>
      <c r="D25" s="121"/>
      <c r="E25" s="120"/>
      <c r="F25" s="120"/>
      <c r="G25" s="120"/>
      <c r="H25" s="120"/>
      <c r="I25" s="120"/>
      <c r="J25" s="120"/>
      <c r="K25" s="184"/>
      <c r="L25" s="184"/>
      <c r="M25" s="119"/>
      <c r="P25" s="182" t="s">
        <v>440</v>
      </c>
    </row>
    <row r="26" spans="2:18" ht="42.75" customHeight="1" x14ac:dyDescent="0.3">
      <c r="B26" s="535" t="s">
        <v>449</v>
      </c>
      <c r="C26" s="536"/>
      <c r="D26" s="121"/>
      <c r="E26" s="120"/>
      <c r="F26" s="120"/>
      <c r="G26" s="120"/>
      <c r="H26" s="120"/>
      <c r="I26" s="120"/>
      <c r="J26" s="120"/>
      <c r="K26" s="184"/>
      <c r="L26" s="184"/>
      <c r="M26" s="119"/>
      <c r="P26" s="181" t="s">
        <v>453</v>
      </c>
    </row>
    <row r="27" spans="2:18" ht="42.75" customHeight="1" x14ac:dyDescent="0.3">
      <c r="B27" s="535" t="s">
        <v>450</v>
      </c>
      <c r="C27" s="536"/>
      <c r="D27" s="121"/>
      <c r="E27" s="120"/>
      <c r="F27" s="120"/>
      <c r="G27" s="120"/>
      <c r="H27" s="120"/>
      <c r="I27" s="120"/>
      <c r="J27" s="120"/>
      <c r="K27" s="184"/>
      <c r="L27" s="184"/>
      <c r="M27" s="119"/>
      <c r="P27" s="115" t="s">
        <v>451</v>
      </c>
    </row>
    <row r="28" spans="2:18" ht="42.75" customHeight="1" x14ac:dyDescent="0.3">
      <c r="B28" s="532" t="str">
        <f>IF(Intro!$G$23="English",P29,Q29)</f>
        <v>Breakdown of material provided (e.g. number of frames, number of beams, etc.)</v>
      </c>
      <c r="C28" s="533"/>
      <c r="D28" s="533"/>
      <c r="E28" s="533"/>
      <c r="F28" s="533"/>
      <c r="G28" s="533"/>
      <c r="H28" s="533"/>
      <c r="I28" s="533"/>
      <c r="J28" s="533"/>
      <c r="K28" s="533"/>
      <c r="L28" s="533"/>
      <c r="M28" s="534"/>
      <c r="P28" s="115" t="s">
        <v>452</v>
      </c>
    </row>
    <row r="29" spans="2:18" ht="42.75" customHeight="1" x14ac:dyDescent="0.3">
      <c r="B29" s="535" t="s">
        <v>455</v>
      </c>
      <c r="C29" s="536"/>
      <c r="D29" s="529"/>
      <c r="E29" s="530"/>
      <c r="F29" s="530"/>
      <c r="G29" s="530"/>
      <c r="H29" s="530"/>
      <c r="I29" s="530"/>
      <c r="J29" s="530"/>
      <c r="K29" s="530"/>
      <c r="L29" s="530"/>
      <c r="M29" s="531"/>
      <c r="P29" s="115" t="s">
        <v>454</v>
      </c>
    </row>
    <row r="30" spans="2:18" ht="42.75" customHeight="1" x14ac:dyDescent="0.3">
      <c r="B30" s="535" t="s">
        <v>456</v>
      </c>
      <c r="C30" s="536"/>
      <c r="D30" s="526"/>
      <c r="E30" s="527"/>
      <c r="F30" s="527"/>
      <c r="G30" s="527"/>
      <c r="H30" s="527"/>
      <c r="I30" s="527"/>
      <c r="J30" s="527"/>
      <c r="K30" s="527"/>
      <c r="L30" s="527"/>
      <c r="M30" s="528"/>
      <c r="P30" s="115" t="s">
        <v>466</v>
      </c>
    </row>
    <row r="31" spans="2:18" ht="42.75" customHeight="1" x14ac:dyDescent="0.3">
      <c r="B31" s="535" t="s">
        <v>457</v>
      </c>
      <c r="C31" s="536"/>
      <c r="D31" s="526"/>
      <c r="E31" s="527"/>
      <c r="F31" s="527"/>
      <c r="G31" s="527"/>
      <c r="H31" s="527"/>
      <c r="I31" s="527"/>
      <c r="J31" s="527"/>
      <c r="K31" s="527"/>
      <c r="L31" s="527"/>
      <c r="M31" s="528"/>
      <c r="P31" s="115" t="s">
        <v>467</v>
      </c>
    </row>
    <row r="32" spans="2:18" ht="42.75" customHeight="1" x14ac:dyDescent="0.3">
      <c r="B32" s="535" t="s">
        <v>458</v>
      </c>
      <c r="C32" s="536"/>
      <c r="D32" s="526"/>
      <c r="E32" s="527"/>
      <c r="F32" s="527"/>
      <c r="G32" s="527"/>
      <c r="H32" s="527"/>
      <c r="I32" s="527"/>
      <c r="J32" s="527"/>
      <c r="K32" s="527"/>
      <c r="L32" s="527"/>
      <c r="M32" s="528"/>
    </row>
    <row r="33" spans="2:13" ht="42.75" customHeight="1" x14ac:dyDescent="0.3">
      <c r="B33" s="535" t="s">
        <v>459</v>
      </c>
      <c r="C33" s="536"/>
      <c r="D33" s="526"/>
      <c r="E33" s="527"/>
      <c r="F33" s="527"/>
      <c r="G33" s="527"/>
      <c r="H33" s="527"/>
      <c r="I33" s="527"/>
      <c r="J33" s="527"/>
      <c r="K33" s="527"/>
      <c r="L33" s="527"/>
      <c r="M33" s="528"/>
    </row>
    <row r="34" spans="2:13" ht="42.75" customHeight="1" x14ac:dyDescent="0.3">
      <c r="B34" s="535" t="s">
        <v>460</v>
      </c>
      <c r="C34" s="536"/>
      <c r="D34" s="526"/>
      <c r="E34" s="527"/>
      <c r="F34" s="527"/>
      <c r="G34" s="527"/>
      <c r="H34" s="527"/>
      <c r="I34" s="527"/>
      <c r="J34" s="527"/>
      <c r="K34" s="527"/>
      <c r="L34" s="527"/>
      <c r="M34" s="528"/>
    </row>
    <row r="35" spans="2:13" ht="42.75" customHeight="1" x14ac:dyDescent="0.3">
      <c r="B35" s="535" t="s">
        <v>461</v>
      </c>
      <c r="C35" s="536"/>
      <c r="D35" s="526"/>
      <c r="E35" s="527"/>
      <c r="F35" s="527"/>
      <c r="G35" s="527"/>
      <c r="H35" s="527"/>
      <c r="I35" s="527"/>
      <c r="J35" s="527"/>
      <c r="K35" s="527"/>
      <c r="L35" s="527"/>
      <c r="M35" s="528"/>
    </row>
    <row r="36" spans="2:13" ht="42.75" customHeight="1" x14ac:dyDescent="0.3">
      <c r="B36" s="535" t="s">
        <v>462</v>
      </c>
      <c r="C36" s="536"/>
      <c r="D36" s="526"/>
      <c r="E36" s="527"/>
      <c r="F36" s="527"/>
      <c r="G36" s="527"/>
      <c r="H36" s="527"/>
      <c r="I36" s="527"/>
      <c r="J36" s="527"/>
      <c r="K36" s="527"/>
      <c r="L36" s="527"/>
      <c r="M36" s="528"/>
    </row>
    <row r="37" spans="2:13" ht="42.75" customHeight="1" x14ac:dyDescent="0.3">
      <c r="B37" s="535" t="s">
        <v>463</v>
      </c>
      <c r="C37" s="536"/>
      <c r="D37" s="526"/>
      <c r="E37" s="527"/>
      <c r="F37" s="527"/>
      <c r="G37" s="527"/>
      <c r="H37" s="527"/>
      <c r="I37" s="527"/>
      <c r="J37" s="527"/>
      <c r="K37" s="527"/>
      <c r="L37" s="527"/>
      <c r="M37" s="528"/>
    </row>
    <row r="38" spans="2:13" ht="42.75" customHeight="1" x14ac:dyDescent="0.3">
      <c r="B38" s="535" t="s">
        <v>464</v>
      </c>
      <c r="C38" s="536"/>
      <c r="D38" s="526"/>
      <c r="E38" s="527"/>
      <c r="F38" s="527"/>
      <c r="G38" s="527"/>
      <c r="H38" s="527"/>
      <c r="I38" s="527"/>
      <c r="J38" s="527"/>
      <c r="K38" s="527"/>
      <c r="L38" s="527"/>
      <c r="M38" s="528"/>
    </row>
  </sheetData>
  <sheetProtection algorithmName="SHA-512" hashValue="mnHnexCL2r7hE9bOKHNkZUoHwBn63KDIr+7ZgvZRa+OawP5XW+xSo+URHPoN0oJ/Vr6FSaos482DuUtnoi+cqA==" saltValue="1fd7eaznqcc+sJ7n8xji9Q==" spinCount="100000" sheet="1" objects="1" scenarios="1" selectLockedCells="1"/>
  <mergeCells count="46">
    <mergeCell ref="B37:C37"/>
    <mergeCell ref="B38:C38"/>
    <mergeCell ref="B34:C34"/>
    <mergeCell ref="B35:C35"/>
    <mergeCell ref="B36:C36"/>
    <mergeCell ref="B9:M9"/>
    <mergeCell ref="B25:C25"/>
    <mergeCell ref="B26:C26"/>
    <mergeCell ref="B27:C27"/>
    <mergeCell ref="B22:C22"/>
    <mergeCell ref="B23:C23"/>
    <mergeCell ref="B24:C24"/>
    <mergeCell ref="B20:C20"/>
    <mergeCell ref="B21:C21"/>
    <mergeCell ref="B13:M13"/>
    <mergeCell ref="B14:M14"/>
    <mergeCell ref="B32:C32"/>
    <mergeCell ref="B33:C33"/>
    <mergeCell ref="B15:C17"/>
    <mergeCell ref="B29:C29"/>
    <mergeCell ref="B30:C30"/>
    <mergeCell ref="B31:C31"/>
    <mergeCell ref="D29:M29"/>
    <mergeCell ref="D30:M30"/>
    <mergeCell ref="B28:M28"/>
    <mergeCell ref="B4:M4"/>
    <mergeCell ref="B5:M5"/>
    <mergeCell ref="B6:M6"/>
    <mergeCell ref="B18:C18"/>
    <mergeCell ref="B19:C19"/>
    <mergeCell ref="D15:D17"/>
    <mergeCell ref="E15:E17"/>
    <mergeCell ref="H15:I16"/>
    <mergeCell ref="J15:M16"/>
    <mergeCell ref="F15:G16"/>
    <mergeCell ref="B11:M11"/>
    <mergeCell ref="B8:M8"/>
    <mergeCell ref="B12:M12"/>
    <mergeCell ref="D36:M36"/>
    <mergeCell ref="D37:M37"/>
    <mergeCell ref="D38:M38"/>
    <mergeCell ref="D31:M31"/>
    <mergeCell ref="D32:M32"/>
    <mergeCell ref="D33:M33"/>
    <mergeCell ref="D34:M34"/>
    <mergeCell ref="D35:M35"/>
  </mergeCells>
  <phoneticPr fontId="42" type="noConversion"/>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
        <v>46</v>
      </c>
      <c r="C2" s="11"/>
      <c r="O2" s="10" t="s">
        <v>73</v>
      </c>
      <c r="P2" s="10" t="s">
        <v>85</v>
      </c>
    </row>
    <row r="3" spans="1:16" x14ac:dyDescent="0.3">
      <c r="B3" s="12"/>
      <c r="C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579" t="str">
        <f>Info!B6</f>
        <v>WHEAT GLUTEN</v>
      </c>
      <c r="C6" s="580"/>
      <c r="D6" s="580"/>
      <c r="E6" s="580"/>
      <c r="F6" s="580"/>
      <c r="G6" s="580"/>
      <c r="H6" s="580"/>
      <c r="I6" s="580"/>
      <c r="J6" s="580"/>
      <c r="K6" s="580"/>
      <c r="L6" s="581"/>
      <c r="M6" s="18"/>
      <c r="N6" s="18"/>
      <c r="O6" s="14"/>
      <c r="P6" s="14"/>
    </row>
    <row r="7" spans="1:16" s="6" customFormat="1" x14ac:dyDescent="0.3">
      <c r="A7" s="4"/>
      <c r="B7" s="13"/>
      <c r="C7" s="13"/>
      <c r="D7" s="3"/>
      <c r="E7" s="3"/>
      <c r="F7" s="3"/>
      <c r="G7" s="3"/>
      <c r="H7" s="3"/>
      <c r="I7" s="3"/>
      <c r="J7" s="3"/>
      <c r="K7" s="3"/>
      <c r="L7" s="3"/>
      <c r="O7" s="14"/>
      <c r="P7" s="14"/>
    </row>
    <row r="8" spans="1:16" x14ac:dyDescent="0.3">
      <c r="B8" s="326" t="str">
        <f>UPPER(IF(Intro!$G$23="English",O8,P8))</f>
        <v>PUBLIC COMMENTS</v>
      </c>
      <c r="C8" s="327"/>
      <c r="D8" s="327"/>
      <c r="E8" s="327"/>
      <c r="F8" s="327"/>
      <c r="G8" s="327"/>
      <c r="H8" s="327"/>
      <c r="I8" s="327"/>
      <c r="J8" s="327"/>
      <c r="K8" s="327"/>
      <c r="L8" s="328"/>
      <c r="M8" s="9"/>
      <c r="O8" s="9" t="s">
        <v>33</v>
      </c>
      <c r="P8" s="9" t="s">
        <v>64</v>
      </c>
    </row>
    <row r="9" spans="1:16" x14ac:dyDescent="0.3">
      <c r="B9" s="15"/>
      <c r="C9" s="26"/>
      <c r="D9" s="27"/>
      <c r="E9" s="27"/>
      <c r="F9" s="27"/>
      <c r="G9" s="27"/>
      <c r="H9" s="27"/>
      <c r="I9" s="27"/>
      <c r="J9" s="27"/>
      <c r="K9" s="27"/>
      <c r="L9" s="16"/>
      <c r="M9" s="9"/>
    </row>
    <row r="10" spans="1:16" x14ac:dyDescent="0.3">
      <c r="B10" s="348" t="str">
        <f>IF(Intro!$G$23="English",O10,P10)</f>
        <v>Should your firm wish to add any comments related to its responses, submit them here. Be sure to indicate the applicable question number.</v>
      </c>
      <c r="C10" s="349"/>
      <c r="D10" s="349"/>
      <c r="E10" s="349"/>
      <c r="F10" s="349"/>
      <c r="G10" s="349"/>
      <c r="H10" s="349"/>
      <c r="I10" s="349"/>
      <c r="J10" s="349"/>
      <c r="K10" s="349"/>
      <c r="L10" s="350"/>
      <c r="M10" s="9"/>
      <c r="O10" s="17" t="s">
        <v>181</v>
      </c>
      <c r="P10" s="9" t="s">
        <v>166</v>
      </c>
    </row>
    <row r="11" spans="1:16" x14ac:dyDescent="0.3">
      <c r="B11" s="48"/>
      <c r="C11" s="26"/>
      <c r="D11" s="27"/>
      <c r="E11" s="27"/>
      <c r="F11" s="27"/>
      <c r="G11" s="27"/>
      <c r="H11" s="27"/>
      <c r="I11" s="27"/>
      <c r="J11" s="27"/>
      <c r="K11" s="27"/>
      <c r="L11" s="16"/>
      <c r="M11" s="9"/>
      <c r="O11" s="35" t="s">
        <v>356</v>
      </c>
      <c r="P11" s="35" t="s">
        <v>357</v>
      </c>
    </row>
    <row r="12" spans="1:16" ht="28.8" x14ac:dyDescent="0.3">
      <c r="A12" s="7" t="s">
        <v>404</v>
      </c>
      <c r="B12" s="48"/>
      <c r="C12" s="160" t="str">
        <f>IF(Intro!$G$23="English",O11,P11)</f>
        <v>Tab and Question</v>
      </c>
      <c r="D12" s="586" t="str">
        <f>IF(Intro!$G$23="English",O12,P12)</f>
        <v>Comments</v>
      </c>
      <c r="E12" s="587"/>
      <c r="F12" s="587"/>
      <c r="G12" s="587"/>
      <c r="H12" s="587"/>
      <c r="I12" s="587"/>
      <c r="J12" s="587"/>
      <c r="K12" s="587"/>
      <c r="L12" s="588"/>
      <c r="M12" s="9"/>
      <c r="O12" s="17" t="s">
        <v>105</v>
      </c>
      <c r="P12" s="9" t="s">
        <v>106</v>
      </c>
    </row>
    <row r="13" spans="1:16" x14ac:dyDescent="0.3">
      <c r="B13" s="563" t="str">
        <f>IF(Intro!$G$23="English",O13,P13)</f>
        <v>Comment 1</v>
      </c>
      <c r="C13" s="566"/>
      <c r="D13" s="569"/>
      <c r="E13" s="570"/>
      <c r="F13" s="570"/>
      <c r="G13" s="570"/>
      <c r="H13" s="570"/>
      <c r="I13" s="570"/>
      <c r="J13" s="570"/>
      <c r="K13" s="570"/>
      <c r="L13" s="571"/>
      <c r="M13" s="9"/>
      <c r="O13" s="17" t="s">
        <v>107</v>
      </c>
      <c r="P13" s="9" t="s">
        <v>108</v>
      </c>
    </row>
    <row r="14" spans="1:16" x14ac:dyDescent="0.3">
      <c r="B14" s="564"/>
      <c r="C14" s="567"/>
      <c r="D14" s="572"/>
      <c r="E14" s="573"/>
      <c r="F14" s="573"/>
      <c r="G14" s="573"/>
      <c r="H14" s="573"/>
      <c r="I14" s="573"/>
      <c r="J14" s="573"/>
      <c r="K14" s="573"/>
      <c r="L14" s="574"/>
      <c r="M14" s="9"/>
      <c r="O14" s="17"/>
    </row>
    <row r="15" spans="1:16" x14ac:dyDescent="0.3">
      <c r="B15" s="564"/>
      <c r="C15" s="567"/>
      <c r="D15" s="572"/>
      <c r="E15" s="573"/>
      <c r="F15" s="573"/>
      <c r="G15" s="573"/>
      <c r="H15" s="573"/>
      <c r="I15" s="573"/>
      <c r="J15" s="573"/>
      <c r="K15" s="573"/>
      <c r="L15" s="574"/>
      <c r="M15" s="9"/>
      <c r="O15" s="17"/>
    </row>
    <row r="16" spans="1:16" x14ac:dyDescent="0.3">
      <c r="B16" s="564"/>
      <c r="C16" s="567"/>
      <c r="D16" s="572"/>
      <c r="E16" s="573"/>
      <c r="F16" s="573"/>
      <c r="G16" s="573"/>
      <c r="H16" s="573"/>
      <c r="I16" s="573"/>
      <c r="J16" s="573"/>
      <c r="K16" s="573"/>
      <c r="L16" s="574"/>
      <c r="M16" s="9"/>
      <c r="O16" s="17"/>
    </row>
    <row r="17" spans="2:16" x14ac:dyDescent="0.3">
      <c r="B17" s="564"/>
      <c r="C17" s="567"/>
      <c r="D17" s="572"/>
      <c r="E17" s="573"/>
      <c r="F17" s="573"/>
      <c r="G17" s="573"/>
      <c r="H17" s="573"/>
      <c r="I17" s="573"/>
      <c r="J17" s="573"/>
      <c r="K17" s="573"/>
      <c r="L17" s="574"/>
      <c r="M17" s="9"/>
      <c r="O17" s="17"/>
    </row>
    <row r="18" spans="2:16" x14ac:dyDescent="0.3">
      <c r="B18" s="564"/>
      <c r="C18" s="567"/>
      <c r="D18" s="572"/>
      <c r="E18" s="573"/>
      <c r="F18" s="573"/>
      <c r="G18" s="573"/>
      <c r="H18" s="573"/>
      <c r="I18" s="573"/>
      <c r="J18" s="573"/>
      <c r="K18" s="573"/>
      <c r="L18" s="574"/>
      <c r="M18" s="9"/>
      <c r="O18" s="17"/>
    </row>
    <row r="19" spans="2:16" x14ac:dyDescent="0.3">
      <c r="B19" s="564"/>
      <c r="C19" s="567"/>
      <c r="D19" s="572"/>
      <c r="E19" s="573"/>
      <c r="F19" s="573"/>
      <c r="G19" s="573"/>
      <c r="H19" s="573"/>
      <c r="I19" s="573"/>
      <c r="J19" s="573"/>
      <c r="K19" s="573"/>
      <c r="L19" s="574"/>
      <c r="M19" s="9"/>
      <c r="O19" s="17"/>
    </row>
    <row r="20" spans="2:16" x14ac:dyDescent="0.3">
      <c r="B20" s="564"/>
      <c r="C20" s="567"/>
      <c r="D20" s="572"/>
      <c r="E20" s="573"/>
      <c r="F20" s="573"/>
      <c r="G20" s="573"/>
      <c r="H20" s="573"/>
      <c r="I20" s="573"/>
      <c r="J20" s="573"/>
      <c r="K20" s="573"/>
      <c r="L20" s="574"/>
      <c r="M20" s="9"/>
      <c r="O20" s="17"/>
    </row>
    <row r="21" spans="2:16" x14ac:dyDescent="0.3">
      <c r="B21" s="564"/>
      <c r="C21" s="567"/>
      <c r="D21" s="572"/>
      <c r="E21" s="573"/>
      <c r="F21" s="573"/>
      <c r="G21" s="573"/>
      <c r="H21" s="573"/>
      <c r="I21" s="573"/>
      <c r="J21" s="573"/>
      <c r="K21" s="573"/>
      <c r="L21" s="574"/>
      <c r="M21" s="9"/>
      <c r="O21" s="17"/>
    </row>
    <row r="22" spans="2:16" x14ac:dyDescent="0.3">
      <c r="B22" s="565"/>
      <c r="C22" s="568"/>
      <c r="D22" s="575"/>
      <c r="E22" s="576"/>
      <c r="F22" s="576"/>
      <c r="G22" s="576"/>
      <c r="H22" s="576"/>
      <c r="I22" s="576"/>
      <c r="J22" s="576"/>
      <c r="K22" s="576"/>
      <c r="L22" s="577"/>
      <c r="M22" s="9"/>
      <c r="O22" s="17"/>
    </row>
    <row r="23" spans="2:16" x14ac:dyDescent="0.3">
      <c r="B23" s="563" t="str">
        <f>IF(Intro!$G$23="English",O23,P23)</f>
        <v>Comment 2</v>
      </c>
      <c r="C23" s="566"/>
      <c r="D23" s="569"/>
      <c r="E23" s="570"/>
      <c r="F23" s="570"/>
      <c r="G23" s="570"/>
      <c r="H23" s="570"/>
      <c r="I23" s="570"/>
      <c r="J23" s="570"/>
      <c r="K23" s="570"/>
      <c r="L23" s="571"/>
      <c r="M23" s="9"/>
      <c r="O23" s="17" t="s">
        <v>109</v>
      </c>
      <c r="P23" s="9" t="s">
        <v>110</v>
      </c>
    </row>
    <row r="24" spans="2:16" x14ac:dyDescent="0.3">
      <c r="B24" s="564"/>
      <c r="C24" s="567"/>
      <c r="D24" s="572"/>
      <c r="E24" s="573"/>
      <c r="F24" s="573"/>
      <c r="G24" s="573"/>
      <c r="H24" s="573"/>
      <c r="I24" s="573"/>
      <c r="J24" s="573"/>
      <c r="K24" s="573"/>
      <c r="L24" s="574"/>
      <c r="M24" s="9"/>
    </row>
    <row r="25" spans="2:16" x14ac:dyDescent="0.3">
      <c r="B25" s="564"/>
      <c r="C25" s="567"/>
      <c r="D25" s="572"/>
      <c r="E25" s="573"/>
      <c r="F25" s="573"/>
      <c r="G25" s="573"/>
      <c r="H25" s="573"/>
      <c r="I25" s="573"/>
      <c r="J25" s="573"/>
      <c r="K25" s="573"/>
      <c r="L25" s="574"/>
      <c r="M25" s="9"/>
    </row>
    <row r="26" spans="2:16" x14ac:dyDescent="0.3">
      <c r="B26" s="564"/>
      <c r="C26" s="567"/>
      <c r="D26" s="572"/>
      <c r="E26" s="573"/>
      <c r="F26" s="573"/>
      <c r="G26" s="573"/>
      <c r="H26" s="573"/>
      <c r="I26" s="573"/>
      <c r="J26" s="573"/>
      <c r="K26" s="573"/>
      <c r="L26" s="574"/>
      <c r="M26" s="9"/>
      <c r="O26" s="17"/>
    </row>
    <row r="27" spans="2:16" x14ac:dyDescent="0.3">
      <c r="B27" s="564"/>
      <c r="C27" s="567"/>
      <c r="D27" s="572"/>
      <c r="E27" s="573"/>
      <c r="F27" s="573"/>
      <c r="G27" s="573"/>
      <c r="H27" s="573"/>
      <c r="I27" s="573"/>
      <c r="J27" s="573"/>
      <c r="K27" s="573"/>
      <c r="L27" s="574"/>
      <c r="M27" s="9"/>
      <c r="O27" s="17"/>
    </row>
    <row r="28" spans="2:16" x14ac:dyDescent="0.3">
      <c r="B28" s="564"/>
      <c r="C28" s="567"/>
      <c r="D28" s="572"/>
      <c r="E28" s="573"/>
      <c r="F28" s="573"/>
      <c r="G28" s="573"/>
      <c r="H28" s="573"/>
      <c r="I28" s="573"/>
      <c r="J28" s="573"/>
      <c r="K28" s="573"/>
      <c r="L28" s="574"/>
      <c r="M28" s="9"/>
    </row>
    <row r="29" spans="2:16" x14ac:dyDescent="0.3">
      <c r="B29" s="564"/>
      <c r="C29" s="567"/>
      <c r="D29" s="572"/>
      <c r="E29" s="573"/>
      <c r="F29" s="573"/>
      <c r="G29" s="573"/>
      <c r="H29" s="573"/>
      <c r="I29" s="573"/>
      <c r="J29" s="573"/>
      <c r="K29" s="573"/>
      <c r="L29" s="574"/>
      <c r="M29" s="9"/>
      <c r="O29" s="17"/>
    </row>
    <row r="30" spans="2:16" x14ac:dyDescent="0.3">
      <c r="B30" s="564"/>
      <c r="C30" s="567"/>
      <c r="D30" s="572"/>
      <c r="E30" s="573"/>
      <c r="F30" s="573"/>
      <c r="G30" s="573"/>
      <c r="H30" s="573"/>
      <c r="I30" s="573"/>
      <c r="J30" s="573"/>
      <c r="K30" s="573"/>
      <c r="L30" s="574"/>
      <c r="M30" s="9"/>
      <c r="O30" s="17"/>
    </row>
    <row r="31" spans="2:16" x14ac:dyDescent="0.3">
      <c r="B31" s="564"/>
      <c r="C31" s="567"/>
      <c r="D31" s="572"/>
      <c r="E31" s="573"/>
      <c r="F31" s="573"/>
      <c r="G31" s="573"/>
      <c r="H31" s="573"/>
      <c r="I31" s="573"/>
      <c r="J31" s="573"/>
      <c r="K31" s="573"/>
      <c r="L31" s="574"/>
      <c r="M31" s="9"/>
      <c r="O31" s="17"/>
    </row>
    <row r="32" spans="2:16" x14ac:dyDescent="0.3">
      <c r="B32" s="565"/>
      <c r="C32" s="568"/>
      <c r="D32" s="575"/>
      <c r="E32" s="576"/>
      <c r="F32" s="576"/>
      <c r="G32" s="576"/>
      <c r="H32" s="576"/>
      <c r="I32" s="576"/>
      <c r="J32" s="576"/>
      <c r="K32" s="576"/>
      <c r="L32" s="577"/>
      <c r="M32" s="9"/>
      <c r="O32" s="17"/>
    </row>
    <row r="33" spans="2:16" x14ac:dyDescent="0.3">
      <c r="B33" s="563" t="str">
        <f>IF(Intro!$G$23="English",O33,P33)</f>
        <v>Comment 3</v>
      </c>
      <c r="C33" s="566"/>
      <c r="D33" s="569"/>
      <c r="E33" s="570"/>
      <c r="F33" s="570"/>
      <c r="G33" s="570"/>
      <c r="H33" s="570"/>
      <c r="I33" s="570"/>
      <c r="J33" s="570"/>
      <c r="K33" s="570"/>
      <c r="L33" s="571"/>
      <c r="M33" s="9"/>
      <c r="O33" s="17" t="s">
        <v>111</v>
      </c>
      <c r="P33" s="9" t="s">
        <v>112</v>
      </c>
    </row>
    <row r="34" spans="2:16" x14ac:dyDescent="0.3">
      <c r="B34" s="564"/>
      <c r="C34" s="567"/>
      <c r="D34" s="572"/>
      <c r="E34" s="573"/>
      <c r="F34" s="573"/>
      <c r="G34" s="573"/>
      <c r="H34" s="573"/>
      <c r="I34" s="573"/>
      <c r="J34" s="573"/>
      <c r="K34" s="573"/>
      <c r="L34" s="574"/>
      <c r="M34" s="9"/>
      <c r="O34" s="17"/>
    </row>
    <row r="35" spans="2:16" x14ac:dyDescent="0.3">
      <c r="B35" s="564"/>
      <c r="C35" s="567"/>
      <c r="D35" s="572"/>
      <c r="E35" s="573"/>
      <c r="F35" s="573"/>
      <c r="G35" s="573"/>
      <c r="H35" s="573"/>
      <c r="I35" s="573"/>
      <c r="J35" s="573"/>
      <c r="K35" s="573"/>
      <c r="L35" s="574"/>
      <c r="M35" s="9"/>
      <c r="O35" s="17"/>
    </row>
    <row r="36" spans="2:16" x14ac:dyDescent="0.3">
      <c r="B36" s="564"/>
      <c r="C36" s="567"/>
      <c r="D36" s="572"/>
      <c r="E36" s="573"/>
      <c r="F36" s="573"/>
      <c r="G36" s="573"/>
      <c r="H36" s="573"/>
      <c r="I36" s="573"/>
      <c r="J36" s="573"/>
      <c r="K36" s="573"/>
      <c r="L36" s="574"/>
      <c r="M36" s="9"/>
      <c r="O36" s="17"/>
    </row>
    <row r="37" spans="2:16" x14ac:dyDescent="0.3">
      <c r="B37" s="564"/>
      <c r="C37" s="567"/>
      <c r="D37" s="572"/>
      <c r="E37" s="573"/>
      <c r="F37" s="573"/>
      <c r="G37" s="573"/>
      <c r="H37" s="573"/>
      <c r="I37" s="573"/>
      <c r="J37" s="573"/>
      <c r="K37" s="573"/>
      <c r="L37" s="574"/>
      <c r="M37" s="9"/>
      <c r="O37" s="17"/>
    </row>
    <row r="38" spans="2:16" x14ac:dyDescent="0.3">
      <c r="B38" s="564"/>
      <c r="C38" s="567"/>
      <c r="D38" s="572"/>
      <c r="E38" s="573"/>
      <c r="F38" s="573"/>
      <c r="G38" s="573"/>
      <c r="H38" s="573"/>
      <c r="I38" s="573"/>
      <c r="J38" s="573"/>
      <c r="K38" s="573"/>
      <c r="L38" s="574"/>
      <c r="M38" s="9"/>
      <c r="O38" s="17"/>
    </row>
    <row r="39" spans="2:16" x14ac:dyDescent="0.3">
      <c r="B39" s="564"/>
      <c r="C39" s="567"/>
      <c r="D39" s="572"/>
      <c r="E39" s="573"/>
      <c r="F39" s="573"/>
      <c r="G39" s="573"/>
      <c r="H39" s="573"/>
      <c r="I39" s="573"/>
      <c r="J39" s="573"/>
      <c r="K39" s="573"/>
      <c r="L39" s="574"/>
      <c r="M39" s="9"/>
      <c r="O39" s="17"/>
    </row>
    <row r="40" spans="2:16" x14ac:dyDescent="0.3">
      <c r="B40" s="564"/>
      <c r="C40" s="567"/>
      <c r="D40" s="572"/>
      <c r="E40" s="573"/>
      <c r="F40" s="573"/>
      <c r="G40" s="573"/>
      <c r="H40" s="573"/>
      <c r="I40" s="573"/>
      <c r="J40" s="573"/>
      <c r="K40" s="573"/>
      <c r="L40" s="574"/>
      <c r="M40" s="9"/>
      <c r="O40" s="17"/>
    </row>
    <row r="41" spans="2:16" x14ac:dyDescent="0.3">
      <c r="B41" s="564"/>
      <c r="C41" s="567"/>
      <c r="D41" s="572"/>
      <c r="E41" s="573"/>
      <c r="F41" s="573"/>
      <c r="G41" s="573"/>
      <c r="H41" s="573"/>
      <c r="I41" s="573"/>
      <c r="J41" s="573"/>
      <c r="K41" s="573"/>
      <c r="L41" s="574"/>
      <c r="M41" s="9"/>
      <c r="O41" s="17"/>
    </row>
    <row r="42" spans="2:16" x14ac:dyDescent="0.3">
      <c r="B42" s="565"/>
      <c r="C42" s="568"/>
      <c r="D42" s="575"/>
      <c r="E42" s="576"/>
      <c r="F42" s="576"/>
      <c r="G42" s="576"/>
      <c r="H42" s="576"/>
      <c r="I42" s="576"/>
      <c r="J42" s="576"/>
      <c r="K42" s="576"/>
      <c r="L42" s="577"/>
      <c r="M42" s="9"/>
      <c r="O42" s="17"/>
    </row>
    <row r="43" spans="2:16" x14ac:dyDescent="0.3">
      <c r="B43" s="563" t="str">
        <f>IF(Intro!$G$23="English",O43,P43)</f>
        <v>Comment 4</v>
      </c>
      <c r="C43" s="566"/>
      <c r="D43" s="569"/>
      <c r="E43" s="570"/>
      <c r="F43" s="570"/>
      <c r="G43" s="570"/>
      <c r="H43" s="570"/>
      <c r="I43" s="570"/>
      <c r="J43" s="570"/>
      <c r="K43" s="570"/>
      <c r="L43" s="571"/>
      <c r="M43" s="9"/>
      <c r="O43" s="17" t="s">
        <v>113</v>
      </c>
      <c r="P43" s="9" t="s">
        <v>114</v>
      </c>
    </row>
    <row r="44" spans="2:16" x14ac:dyDescent="0.3">
      <c r="B44" s="564"/>
      <c r="C44" s="567"/>
      <c r="D44" s="572"/>
      <c r="E44" s="573"/>
      <c r="F44" s="573"/>
      <c r="G44" s="573"/>
      <c r="H44" s="573"/>
      <c r="I44" s="573"/>
      <c r="J44" s="573"/>
      <c r="K44" s="573"/>
      <c r="L44" s="574"/>
      <c r="M44" s="9"/>
      <c r="O44" s="17"/>
    </row>
    <row r="45" spans="2:16" x14ac:dyDescent="0.3">
      <c r="B45" s="564"/>
      <c r="C45" s="567"/>
      <c r="D45" s="572"/>
      <c r="E45" s="573"/>
      <c r="F45" s="573"/>
      <c r="G45" s="573"/>
      <c r="H45" s="573"/>
      <c r="I45" s="573"/>
      <c r="J45" s="573"/>
      <c r="K45" s="573"/>
      <c r="L45" s="574"/>
      <c r="M45" s="9"/>
      <c r="O45" s="17"/>
    </row>
    <row r="46" spans="2:16" x14ac:dyDescent="0.3">
      <c r="B46" s="564"/>
      <c r="C46" s="567"/>
      <c r="D46" s="572"/>
      <c r="E46" s="573"/>
      <c r="F46" s="573"/>
      <c r="G46" s="573"/>
      <c r="H46" s="573"/>
      <c r="I46" s="573"/>
      <c r="J46" s="573"/>
      <c r="K46" s="573"/>
      <c r="L46" s="574"/>
      <c r="M46" s="9"/>
      <c r="O46" s="17"/>
    </row>
    <row r="47" spans="2:16" x14ac:dyDescent="0.3">
      <c r="B47" s="564"/>
      <c r="C47" s="567"/>
      <c r="D47" s="572"/>
      <c r="E47" s="573"/>
      <c r="F47" s="573"/>
      <c r="G47" s="573"/>
      <c r="H47" s="573"/>
      <c r="I47" s="573"/>
      <c r="J47" s="573"/>
      <c r="K47" s="573"/>
      <c r="L47" s="574"/>
      <c r="M47" s="9"/>
      <c r="O47" s="17"/>
    </row>
    <row r="48" spans="2:16" x14ac:dyDescent="0.3">
      <c r="B48" s="564"/>
      <c r="C48" s="567"/>
      <c r="D48" s="572"/>
      <c r="E48" s="573"/>
      <c r="F48" s="573"/>
      <c r="G48" s="573"/>
      <c r="H48" s="573"/>
      <c r="I48" s="573"/>
      <c r="J48" s="573"/>
      <c r="K48" s="573"/>
      <c r="L48" s="574"/>
      <c r="M48" s="9"/>
      <c r="O48" s="17"/>
    </row>
    <row r="49" spans="1:16" x14ac:dyDescent="0.3">
      <c r="B49" s="564"/>
      <c r="C49" s="567"/>
      <c r="D49" s="572"/>
      <c r="E49" s="573"/>
      <c r="F49" s="573"/>
      <c r="G49" s="573"/>
      <c r="H49" s="573"/>
      <c r="I49" s="573"/>
      <c r="J49" s="573"/>
      <c r="K49" s="573"/>
      <c r="L49" s="574"/>
      <c r="M49" s="9"/>
      <c r="O49" s="17"/>
    </row>
    <row r="50" spans="1:16" x14ac:dyDescent="0.3">
      <c r="B50" s="564"/>
      <c r="C50" s="567"/>
      <c r="D50" s="572"/>
      <c r="E50" s="573"/>
      <c r="F50" s="573"/>
      <c r="G50" s="573"/>
      <c r="H50" s="573"/>
      <c r="I50" s="573"/>
      <c r="J50" s="573"/>
      <c r="K50" s="573"/>
      <c r="L50" s="574"/>
      <c r="M50" s="9"/>
      <c r="O50" s="17"/>
    </row>
    <row r="51" spans="1:16" x14ac:dyDescent="0.3">
      <c r="B51" s="564"/>
      <c r="C51" s="567"/>
      <c r="D51" s="572"/>
      <c r="E51" s="573"/>
      <c r="F51" s="573"/>
      <c r="G51" s="573"/>
      <c r="H51" s="573"/>
      <c r="I51" s="573"/>
      <c r="J51" s="573"/>
      <c r="K51" s="573"/>
      <c r="L51" s="574"/>
      <c r="M51" s="9"/>
      <c r="O51" s="17"/>
    </row>
    <row r="52" spans="1:16" x14ac:dyDescent="0.3">
      <c r="B52" s="565"/>
      <c r="C52" s="568"/>
      <c r="D52" s="575"/>
      <c r="E52" s="576"/>
      <c r="F52" s="576"/>
      <c r="G52" s="576"/>
      <c r="H52" s="576"/>
      <c r="I52" s="576"/>
      <c r="J52" s="576"/>
      <c r="K52" s="576"/>
      <c r="L52" s="577"/>
      <c r="M52" s="9"/>
      <c r="O52" s="17"/>
    </row>
    <row r="53" spans="1:16" x14ac:dyDescent="0.3">
      <c r="B53" s="563" t="str">
        <f>IF(Intro!$G$23="English",O53,P53)</f>
        <v>Comment 5</v>
      </c>
      <c r="C53" s="566"/>
      <c r="D53" s="569"/>
      <c r="E53" s="570"/>
      <c r="F53" s="570"/>
      <c r="G53" s="570"/>
      <c r="H53" s="570"/>
      <c r="I53" s="570"/>
      <c r="J53" s="570"/>
      <c r="K53" s="570"/>
      <c r="L53" s="571"/>
      <c r="M53" s="9"/>
      <c r="O53" s="17" t="s">
        <v>115</v>
      </c>
      <c r="P53" s="9" t="s">
        <v>116</v>
      </c>
    </row>
    <row r="54" spans="1:16" x14ac:dyDescent="0.3">
      <c r="B54" s="564"/>
      <c r="C54" s="567"/>
      <c r="D54" s="572"/>
      <c r="E54" s="573"/>
      <c r="F54" s="573"/>
      <c r="G54" s="573"/>
      <c r="H54" s="573"/>
      <c r="I54" s="573"/>
      <c r="J54" s="573"/>
      <c r="K54" s="573"/>
      <c r="L54" s="574"/>
      <c r="M54" s="9"/>
      <c r="O54" s="17"/>
    </row>
    <row r="55" spans="1:16" x14ac:dyDescent="0.3">
      <c r="B55" s="564"/>
      <c r="C55" s="567"/>
      <c r="D55" s="572"/>
      <c r="E55" s="573"/>
      <c r="F55" s="573"/>
      <c r="G55" s="573"/>
      <c r="H55" s="573"/>
      <c r="I55" s="573"/>
      <c r="J55" s="573"/>
      <c r="K55" s="573"/>
      <c r="L55" s="574"/>
      <c r="M55" s="9"/>
      <c r="O55" s="17"/>
    </row>
    <row r="56" spans="1:16" x14ac:dyDescent="0.3">
      <c r="B56" s="564"/>
      <c r="C56" s="567"/>
      <c r="D56" s="572"/>
      <c r="E56" s="573"/>
      <c r="F56" s="573"/>
      <c r="G56" s="573"/>
      <c r="H56" s="573"/>
      <c r="I56" s="573"/>
      <c r="J56" s="573"/>
      <c r="K56" s="573"/>
      <c r="L56" s="574"/>
      <c r="M56" s="9"/>
      <c r="O56" s="17"/>
    </row>
    <row r="57" spans="1:16" x14ac:dyDescent="0.3">
      <c r="B57" s="564"/>
      <c r="C57" s="567"/>
      <c r="D57" s="572"/>
      <c r="E57" s="573"/>
      <c r="F57" s="573"/>
      <c r="G57" s="573"/>
      <c r="H57" s="573"/>
      <c r="I57" s="573"/>
      <c r="J57" s="573"/>
      <c r="K57" s="573"/>
      <c r="L57" s="574"/>
      <c r="M57" s="9"/>
      <c r="O57" s="17"/>
    </row>
    <row r="58" spans="1:16" x14ac:dyDescent="0.3">
      <c r="B58" s="564"/>
      <c r="C58" s="567"/>
      <c r="D58" s="572"/>
      <c r="E58" s="573"/>
      <c r="F58" s="573"/>
      <c r="G58" s="573"/>
      <c r="H58" s="573"/>
      <c r="I58" s="573"/>
      <c r="J58" s="573"/>
      <c r="K58" s="573"/>
      <c r="L58" s="574"/>
      <c r="M58" s="9"/>
      <c r="O58" s="17"/>
    </row>
    <row r="59" spans="1:16" x14ac:dyDescent="0.3">
      <c r="B59" s="564"/>
      <c r="C59" s="567"/>
      <c r="D59" s="572"/>
      <c r="E59" s="573"/>
      <c r="F59" s="573"/>
      <c r="G59" s="573"/>
      <c r="H59" s="573"/>
      <c r="I59" s="573"/>
      <c r="J59" s="573"/>
      <c r="K59" s="573"/>
      <c r="L59" s="574"/>
      <c r="M59" s="9"/>
      <c r="O59" s="17"/>
    </row>
    <row r="60" spans="1:16" x14ac:dyDescent="0.3">
      <c r="B60" s="564"/>
      <c r="C60" s="567"/>
      <c r="D60" s="572"/>
      <c r="E60" s="573"/>
      <c r="F60" s="573"/>
      <c r="G60" s="573"/>
      <c r="H60" s="573"/>
      <c r="I60" s="573"/>
      <c r="J60" s="573"/>
      <c r="K60" s="573"/>
      <c r="L60" s="574"/>
      <c r="M60" s="9"/>
      <c r="O60" s="17"/>
    </row>
    <row r="61" spans="1:16" x14ac:dyDescent="0.3">
      <c r="B61" s="564"/>
      <c r="C61" s="567"/>
      <c r="D61" s="572"/>
      <c r="E61" s="573"/>
      <c r="F61" s="573"/>
      <c r="G61" s="573"/>
      <c r="H61" s="573"/>
      <c r="I61" s="573"/>
      <c r="J61" s="573"/>
      <c r="K61" s="573"/>
      <c r="L61" s="574"/>
      <c r="M61" s="9"/>
      <c r="O61" s="17"/>
    </row>
    <row r="62" spans="1:16" x14ac:dyDescent="0.3">
      <c r="B62" s="578"/>
      <c r="C62" s="582"/>
      <c r="D62" s="583"/>
      <c r="E62" s="584"/>
      <c r="F62" s="584"/>
      <c r="G62" s="584"/>
      <c r="H62" s="584"/>
      <c r="I62" s="584"/>
      <c r="J62" s="584"/>
      <c r="K62" s="584"/>
      <c r="L62" s="585"/>
      <c r="M62" s="9"/>
      <c r="O62" s="17"/>
    </row>
    <row r="63" spans="1:16" s="34" customFormat="1" x14ac:dyDescent="0.3">
      <c r="A63" s="60"/>
      <c r="B63" s="4"/>
      <c r="C63" s="61"/>
      <c r="D63" s="61"/>
      <c r="E63" s="61"/>
      <c r="F63" s="61"/>
      <c r="G63" s="61"/>
      <c r="H63" s="61"/>
      <c r="I63" s="61"/>
      <c r="J63" s="61"/>
      <c r="K63" s="61"/>
      <c r="L63" s="61"/>
      <c r="N63" s="62"/>
    </row>
  </sheetData>
  <sheetProtection algorithmName="SHA-512" hashValue="ooZErptl7LFbbwY/cC5F6/GTxnAh2JEMpkFa3i8ZimE/qREfz8QddpNoFs+lXfg7jt+VCEzMbTMGIi5/J/btgQ==" saltValue="pYSH1R4Gfsqso/RTXG4xGA==" spinCount="100000" sheet="1" objects="1" scenarios="1" selectLockedCells="1"/>
  <mergeCells count="21">
    <mergeCell ref="C53:C62"/>
    <mergeCell ref="D53:L62"/>
    <mergeCell ref="D12:L12"/>
    <mergeCell ref="D13:L22"/>
    <mergeCell ref="C13:C22"/>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78"/>
  <sheetViews>
    <sheetView showGridLines="0" topLeftCell="A4" zoomScaleNormal="100" workbookViewId="0">
      <selection activeCell="B18" sqref="B18:L18"/>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IF(Intro!$G$23="English",O3,P3)</f>
        <v>PROTECTED</v>
      </c>
      <c r="C2" s="11"/>
      <c r="D2" s="11"/>
      <c r="O2" s="10" t="s">
        <v>73</v>
      </c>
      <c r="P2" s="10" t="s">
        <v>85</v>
      </c>
    </row>
    <row r="3" spans="1:16" x14ac:dyDescent="0.3">
      <c r="B3" s="12"/>
      <c r="C3" s="12"/>
      <c r="D3" s="12"/>
      <c r="O3" s="79" t="s">
        <v>262</v>
      </c>
      <c r="P3" s="79" t="s">
        <v>263</v>
      </c>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ht="14.1" customHeigh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1" customHeight="1" x14ac:dyDescent="0.3">
      <c r="A10" s="4"/>
      <c r="B10" s="311" t="str">
        <f>IF(Intro!$G$23="English",O10,P10)</f>
        <v xml:space="preserve">Use the AddPro tab if more space is needed.
</v>
      </c>
      <c r="C10" s="312"/>
      <c r="D10" s="312"/>
      <c r="E10" s="312"/>
      <c r="F10" s="312"/>
      <c r="G10" s="312"/>
      <c r="H10" s="312"/>
      <c r="I10" s="312"/>
      <c r="J10" s="312"/>
      <c r="K10" s="312"/>
      <c r="L10" s="313"/>
      <c r="M10" s="18"/>
      <c r="N10" s="18"/>
      <c r="O10" s="14" t="s">
        <v>117</v>
      </c>
      <c r="P10" s="14" t="str">
        <f>"Utilisez l'onglet AddPro si vous avez besoin de plus d'espace."&amp;CHAR(10)</f>
        <v xml:space="preserve">Utilisez l'onglet AddPro si vous avez besoin de plus d'espace.
</v>
      </c>
    </row>
    <row r="11" spans="1:16" s="6" customFormat="1" x14ac:dyDescent="0.3">
      <c r="A11" s="4"/>
      <c r="B11" s="311"/>
      <c r="C11" s="312"/>
      <c r="D11" s="312"/>
      <c r="E11" s="312"/>
      <c r="F11" s="312"/>
      <c r="G11" s="312"/>
      <c r="H11" s="312"/>
      <c r="I11" s="312"/>
      <c r="J11" s="312"/>
      <c r="K11" s="312"/>
      <c r="L11" s="313"/>
      <c r="M11" s="18"/>
      <c r="N11" s="18"/>
      <c r="O11" s="14"/>
      <c r="P11" s="14"/>
    </row>
    <row r="12" spans="1:16" s="6" customFormat="1" x14ac:dyDescent="0.3">
      <c r="A12" s="4"/>
      <c r="B12" s="311" t="str">
        <f>IF(Intro!$G$23="English",O12,P12)</f>
        <v>For the questions in this tab, note the following:</v>
      </c>
      <c r="C12" s="312"/>
      <c r="D12" s="312"/>
      <c r="E12" s="312"/>
      <c r="F12" s="312"/>
      <c r="G12" s="312"/>
      <c r="H12" s="312"/>
      <c r="I12" s="312"/>
      <c r="J12" s="312"/>
      <c r="K12" s="312"/>
      <c r="L12" s="313"/>
      <c r="M12" s="18"/>
      <c r="N12" s="18"/>
      <c r="O12" s="14" t="s">
        <v>118</v>
      </c>
      <c r="P12" s="14" t="s">
        <v>119</v>
      </c>
    </row>
    <row r="13" spans="1:16" s="6" customFormat="1" ht="14.1" customHeight="1" x14ac:dyDescent="0.3">
      <c r="A13" s="4"/>
      <c r="B13" s="314" t="str">
        <f>IF(Intro!$G$23="English",O13,P13)</f>
        <v>• Report only sales from your firm’s imports. Sales of goods purchased from Canadian producers must be excluded.</v>
      </c>
      <c r="C13" s="315"/>
      <c r="D13" s="315"/>
      <c r="E13" s="315"/>
      <c r="F13" s="315"/>
      <c r="G13" s="315"/>
      <c r="H13" s="315"/>
      <c r="I13" s="315"/>
      <c r="J13" s="315"/>
      <c r="K13" s="315"/>
      <c r="L13" s="316"/>
      <c r="M13" s="18"/>
      <c r="N13" s="18"/>
      <c r="O13" s="14" t="s">
        <v>276</v>
      </c>
      <c r="P13" s="14" t="s">
        <v>203</v>
      </c>
    </row>
    <row r="14" spans="1:16" s="6" customFormat="1" x14ac:dyDescent="0.3">
      <c r="A14" s="4"/>
      <c r="B14" s="311" t="str">
        <f>IF(Intro!$G$23="English",O14,P14)</f>
        <v>• Report all sales to Canadian and foreign associated firms.</v>
      </c>
      <c r="C14" s="312"/>
      <c r="D14" s="312"/>
      <c r="E14" s="312"/>
      <c r="F14" s="312"/>
      <c r="G14" s="312"/>
      <c r="H14" s="312"/>
      <c r="I14" s="312"/>
      <c r="J14" s="312"/>
      <c r="K14" s="312"/>
      <c r="L14" s="313"/>
      <c r="M14" s="18"/>
      <c r="N14" s="18"/>
      <c r="O14" s="14" t="s">
        <v>200</v>
      </c>
      <c r="P14" s="14" t="s">
        <v>204</v>
      </c>
    </row>
    <row r="15" spans="1:16" s="6" customFormat="1" x14ac:dyDescent="0.3">
      <c r="A15" s="4"/>
      <c r="B15" s="311" t="str">
        <f>IF(Intro!$G$23="English",O15,P15)</f>
        <v>• Report all sales as of the date of shipment to the customer or the customer’s warehouse.</v>
      </c>
      <c r="C15" s="312"/>
      <c r="D15" s="312"/>
      <c r="E15" s="312"/>
      <c r="F15" s="312"/>
      <c r="G15" s="312"/>
      <c r="H15" s="312"/>
      <c r="I15" s="312"/>
      <c r="J15" s="312"/>
      <c r="K15" s="312"/>
      <c r="L15" s="313"/>
      <c r="M15" s="18"/>
      <c r="N15" s="18"/>
      <c r="O15" s="14" t="s">
        <v>201</v>
      </c>
      <c r="P15" s="14" t="s">
        <v>205</v>
      </c>
    </row>
    <row r="16" spans="1:16" s="6" customFormat="1" x14ac:dyDescent="0.3">
      <c r="A16" s="4"/>
      <c r="B16" s="317" t="str">
        <f>IF(Intro!$G$23="English",O16,P16)</f>
        <v>• Report all values in Canadian dollars.</v>
      </c>
      <c r="C16" s="318"/>
      <c r="D16" s="318"/>
      <c r="E16" s="318"/>
      <c r="F16" s="318"/>
      <c r="G16" s="318"/>
      <c r="H16" s="318"/>
      <c r="I16" s="318"/>
      <c r="J16" s="318"/>
      <c r="K16" s="318"/>
      <c r="L16" s="319"/>
      <c r="M16" s="18"/>
      <c r="N16" s="18"/>
      <c r="O16" s="14" t="s">
        <v>202</v>
      </c>
      <c r="P16" s="14" t="s">
        <v>206</v>
      </c>
    </row>
    <row r="17" spans="1:17" s="6" customFormat="1" x14ac:dyDescent="0.3">
      <c r="A17" s="4"/>
      <c r="B17" s="13"/>
      <c r="C17" s="13"/>
      <c r="D17" s="13"/>
      <c r="E17" s="3"/>
      <c r="F17" s="3"/>
      <c r="G17" s="3"/>
      <c r="H17" s="3"/>
      <c r="I17" s="3"/>
      <c r="J17" s="3"/>
      <c r="K17" s="3"/>
      <c r="L17" s="3"/>
      <c r="O17" s="14"/>
      <c r="P17" s="14"/>
    </row>
    <row r="18" spans="1:17" x14ac:dyDescent="0.3">
      <c r="B18" s="326" t="str">
        <f>UPPER(IF(Intro!$G$23="English",O18,P18))</f>
        <v>SALES</v>
      </c>
      <c r="C18" s="327"/>
      <c r="D18" s="327"/>
      <c r="E18" s="327"/>
      <c r="F18" s="327"/>
      <c r="G18" s="327"/>
      <c r="H18" s="327"/>
      <c r="I18" s="327"/>
      <c r="J18" s="327"/>
      <c r="K18" s="327"/>
      <c r="L18" s="328"/>
      <c r="M18" s="9"/>
      <c r="O18" s="9" t="s">
        <v>102</v>
      </c>
      <c r="P18" s="9" t="s">
        <v>103</v>
      </c>
    </row>
    <row r="19" spans="1:17" x14ac:dyDescent="0.3">
      <c r="B19" s="329" t="s">
        <v>12</v>
      </c>
      <c r="C19" s="330"/>
      <c r="D19" s="330"/>
      <c r="E19" s="330"/>
      <c r="F19" s="330"/>
      <c r="G19" s="330"/>
      <c r="H19" s="330"/>
      <c r="I19" s="330"/>
      <c r="J19" s="330"/>
      <c r="K19" s="330"/>
      <c r="L19" s="331"/>
      <c r="M19" s="9"/>
    </row>
    <row r="20" spans="1:17" x14ac:dyDescent="0.3">
      <c r="B20" s="59"/>
      <c r="C20" s="30"/>
      <c r="D20" s="30"/>
      <c r="E20" s="30"/>
      <c r="F20" s="30"/>
      <c r="G20" s="30"/>
      <c r="H20" s="30"/>
      <c r="I20" s="30"/>
      <c r="J20" s="30"/>
      <c r="K20" s="30"/>
      <c r="L20" s="45"/>
      <c r="M20" s="9"/>
    </row>
    <row r="21" spans="1:17" x14ac:dyDescent="0.3">
      <c r="B21" s="348" t="str">
        <f>IF(Intro!$G$23="English",O21,P21)</f>
        <v>Describe the method used to value your firm's sales to Canadian or foreign associated firms.</v>
      </c>
      <c r="C21" s="349"/>
      <c r="D21" s="349"/>
      <c r="E21" s="349"/>
      <c r="F21" s="349"/>
      <c r="G21" s="349"/>
      <c r="H21" s="349"/>
      <c r="I21" s="349"/>
      <c r="J21" s="349"/>
      <c r="K21" s="349"/>
      <c r="L21" s="350"/>
      <c r="M21" s="9"/>
      <c r="O21" s="9" t="s">
        <v>66</v>
      </c>
      <c r="P21" s="23" t="s">
        <v>67</v>
      </c>
    </row>
    <row r="22" spans="1:17" x14ac:dyDescent="0.3">
      <c r="B22" s="348" t="str">
        <f>IF(Intro!$G$23="English",O22,P22)</f>
        <v>Note - Only complete this question if your firm sold the goods between January 1, 2023, and June 30, 2026.</v>
      </c>
      <c r="C22" s="349"/>
      <c r="D22" s="349"/>
      <c r="E22" s="349"/>
      <c r="F22" s="349"/>
      <c r="G22" s="349"/>
      <c r="H22" s="349"/>
      <c r="I22" s="349"/>
      <c r="J22" s="349"/>
      <c r="K22" s="349"/>
      <c r="L22" s="350"/>
      <c r="M22" s="9"/>
      <c r="O22" s="17" t="str">
        <f>"Note - Only complete this question if your firm sold the goods between January 1, "&amp;Variables!B6&amp;", and "&amp;Variables!B7&amp;", "&amp;Variables!B8&amp;"."</f>
        <v>Note - Only complete this question if your firm sold the goods between January 1, 2023, and June 30, 2026.</v>
      </c>
      <c r="P22"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30 juin 2026.</v>
      </c>
    </row>
    <row r="23" spans="1:17" x14ac:dyDescent="0.3">
      <c r="B23" s="59"/>
      <c r="C23" s="30"/>
      <c r="D23" s="30"/>
      <c r="E23" s="30"/>
      <c r="F23" s="30"/>
      <c r="G23" s="30"/>
      <c r="H23" s="30"/>
      <c r="I23" s="30"/>
      <c r="J23" s="30"/>
      <c r="K23" s="30"/>
      <c r="L23" s="45"/>
      <c r="M23" s="9"/>
    </row>
    <row r="24" spans="1:17" s="10" customFormat="1" x14ac:dyDescent="0.3">
      <c r="A24" s="7"/>
      <c r="B24" s="493"/>
      <c r="C24" s="494"/>
      <c r="D24" s="494"/>
      <c r="E24" s="494"/>
      <c r="F24" s="494"/>
      <c r="G24" s="494"/>
      <c r="H24" s="494"/>
      <c r="I24" s="494"/>
      <c r="J24" s="494"/>
      <c r="K24" s="494"/>
      <c r="L24" s="495"/>
      <c r="M24" s="28"/>
      <c r="Q24" s="9"/>
    </row>
    <row r="25" spans="1:17" s="10" customFormat="1" x14ac:dyDescent="0.3">
      <c r="A25" s="7"/>
      <c r="B25" s="493"/>
      <c r="C25" s="494"/>
      <c r="D25" s="494"/>
      <c r="E25" s="494"/>
      <c r="F25" s="494"/>
      <c r="G25" s="494"/>
      <c r="H25" s="494"/>
      <c r="I25" s="494"/>
      <c r="J25" s="494"/>
      <c r="K25" s="494"/>
      <c r="L25" s="495"/>
      <c r="M25" s="28"/>
      <c r="Q25" s="9"/>
    </row>
    <row r="26" spans="1:17" s="10" customFormat="1" x14ac:dyDescent="0.3">
      <c r="A26" s="7"/>
      <c r="B26" s="493"/>
      <c r="C26" s="494"/>
      <c r="D26" s="494"/>
      <c r="E26" s="494"/>
      <c r="F26" s="494"/>
      <c r="G26" s="494"/>
      <c r="H26" s="494"/>
      <c r="I26" s="494"/>
      <c r="J26" s="494"/>
      <c r="K26" s="494"/>
      <c r="L26" s="495"/>
      <c r="M26" s="28"/>
      <c r="Q26" s="9"/>
    </row>
    <row r="27" spans="1:17" s="10" customFormat="1" x14ac:dyDescent="0.3">
      <c r="A27" s="7"/>
      <c r="B27" s="493"/>
      <c r="C27" s="494"/>
      <c r="D27" s="494"/>
      <c r="E27" s="494"/>
      <c r="F27" s="494"/>
      <c r="G27" s="494"/>
      <c r="H27" s="494"/>
      <c r="I27" s="494"/>
      <c r="J27" s="494"/>
      <c r="K27" s="494"/>
      <c r="L27" s="495"/>
      <c r="M27" s="28"/>
      <c r="Q27" s="9"/>
    </row>
    <row r="28" spans="1:17" s="10" customFormat="1" x14ac:dyDescent="0.3">
      <c r="A28" s="7"/>
      <c r="B28" s="493"/>
      <c r="C28" s="494"/>
      <c r="D28" s="494"/>
      <c r="E28" s="494"/>
      <c r="F28" s="494"/>
      <c r="G28" s="494"/>
      <c r="H28" s="494"/>
      <c r="I28" s="494"/>
      <c r="J28" s="494"/>
      <c r="K28" s="494"/>
      <c r="L28" s="495"/>
      <c r="M28" s="28"/>
      <c r="Q28" s="9"/>
    </row>
    <row r="29" spans="1:17" s="10" customFormat="1" x14ac:dyDescent="0.3">
      <c r="A29" s="7"/>
      <c r="B29" s="493"/>
      <c r="C29" s="494"/>
      <c r="D29" s="494"/>
      <c r="E29" s="494"/>
      <c r="F29" s="494"/>
      <c r="G29" s="494"/>
      <c r="H29" s="494"/>
      <c r="I29" s="494"/>
      <c r="J29" s="494"/>
      <c r="K29" s="494"/>
      <c r="L29" s="495"/>
      <c r="M29" s="28"/>
      <c r="Q29" s="9"/>
    </row>
    <row r="30" spans="1:17" s="10" customFormat="1" x14ac:dyDescent="0.3">
      <c r="A30" s="7"/>
      <c r="B30" s="493"/>
      <c r="C30" s="494"/>
      <c r="D30" s="494"/>
      <c r="E30" s="494"/>
      <c r="F30" s="494"/>
      <c r="G30" s="494"/>
      <c r="H30" s="494"/>
      <c r="I30" s="494"/>
      <c r="J30" s="494"/>
      <c r="K30" s="494"/>
      <c r="L30" s="495"/>
      <c r="M30" s="28"/>
      <c r="Q30" s="9"/>
    </row>
    <row r="31" spans="1:17" s="10" customFormat="1" x14ac:dyDescent="0.3">
      <c r="A31" s="7"/>
      <c r="B31" s="493"/>
      <c r="C31" s="494"/>
      <c r="D31" s="494"/>
      <c r="E31" s="494"/>
      <c r="F31" s="494"/>
      <c r="G31" s="494"/>
      <c r="H31" s="494"/>
      <c r="I31" s="494"/>
      <c r="J31" s="494"/>
      <c r="K31" s="494"/>
      <c r="L31" s="495"/>
      <c r="M31" s="28"/>
      <c r="Q31" s="9"/>
    </row>
    <row r="32" spans="1:17" x14ac:dyDescent="0.3">
      <c r="B32" s="57"/>
      <c r="C32" s="54"/>
      <c r="D32" s="54"/>
      <c r="E32" s="54"/>
      <c r="F32" s="54"/>
      <c r="G32" s="54"/>
      <c r="H32" s="54"/>
      <c r="I32" s="54"/>
      <c r="J32" s="54"/>
      <c r="K32" s="54"/>
      <c r="L32" s="55"/>
      <c r="M32" s="9"/>
    </row>
    <row r="33" spans="1:19" s="10" customFormat="1" x14ac:dyDescent="0.3">
      <c r="A33" s="7"/>
      <c r="B33" s="507" t="s">
        <v>15</v>
      </c>
      <c r="C33" s="508"/>
      <c r="D33" s="508"/>
      <c r="E33" s="508"/>
      <c r="F33" s="508"/>
      <c r="G33" s="508"/>
      <c r="H33" s="508"/>
      <c r="I33" s="508"/>
      <c r="J33" s="508"/>
      <c r="K33" s="508"/>
      <c r="L33" s="509"/>
      <c r="M33" s="58"/>
    </row>
    <row r="34" spans="1:19" x14ac:dyDescent="0.3">
      <c r="B34" s="59"/>
      <c r="C34" s="30"/>
      <c r="D34" s="30"/>
      <c r="E34" s="30"/>
      <c r="F34" s="30"/>
      <c r="G34" s="30"/>
      <c r="H34" s="30"/>
      <c r="I34" s="30"/>
      <c r="J34" s="30"/>
      <c r="K34" s="30"/>
      <c r="L34" s="45"/>
      <c r="M34" s="9"/>
    </row>
    <row r="35" spans="1:19" ht="14.1" customHeight="1" x14ac:dyDescent="0.3">
      <c r="B35" s="348" t="str">
        <f>IF(Intro!$G$23="English",O35,P35)</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35" s="349"/>
      <c r="D35" s="349"/>
      <c r="E35" s="349"/>
      <c r="F35" s="349"/>
      <c r="G35" s="349"/>
      <c r="H35" s="349"/>
      <c r="I35" s="349"/>
      <c r="J35" s="349"/>
      <c r="K35" s="349"/>
      <c r="L35" s="350"/>
      <c r="M35" s="9"/>
      <c r="O35"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28"/>
      <c r="R35" s="28"/>
      <c r="S35" s="28"/>
    </row>
    <row r="36" spans="1:19" x14ac:dyDescent="0.3">
      <c r="B36" s="348"/>
      <c r="C36" s="349"/>
      <c r="D36" s="349"/>
      <c r="E36" s="349"/>
      <c r="F36" s="349"/>
      <c r="G36" s="349"/>
      <c r="H36" s="349"/>
      <c r="I36" s="349"/>
      <c r="J36" s="349"/>
      <c r="K36" s="349"/>
      <c r="L36" s="350"/>
      <c r="M36" s="9"/>
      <c r="Q36" s="28"/>
      <c r="R36" s="28"/>
      <c r="S36" s="28"/>
    </row>
    <row r="37" spans="1:19" x14ac:dyDescent="0.3">
      <c r="B37" s="348"/>
      <c r="C37" s="349"/>
      <c r="D37" s="349"/>
      <c r="E37" s="349"/>
      <c r="F37" s="349"/>
      <c r="G37" s="349"/>
      <c r="H37" s="349"/>
      <c r="I37" s="349"/>
      <c r="J37" s="349"/>
      <c r="K37" s="349"/>
      <c r="L37" s="350"/>
      <c r="M37" s="9"/>
      <c r="Q37" s="28"/>
      <c r="R37" s="28"/>
      <c r="S37" s="28"/>
    </row>
    <row r="38" spans="1:19" x14ac:dyDescent="0.3">
      <c r="B38" s="348" t="str">
        <f>B22</f>
        <v>Note - Only complete this question if your firm sold the goods between January 1, 2023, and June 30, 2026.</v>
      </c>
      <c r="C38" s="349"/>
      <c r="D38" s="349"/>
      <c r="E38" s="349"/>
      <c r="F38" s="349"/>
      <c r="G38" s="349"/>
      <c r="H38" s="349"/>
      <c r="I38" s="349"/>
      <c r="J38" s="349"/>
      <c r="K38" s="349"/>
      <c r="L38" s="350"/>
      <c r="M38" s="9"/>
      <c r="O38" s="17"/>
    </row>
    <row r="39" spans="1:19" x14ac:dyDescent="0.3">
      <c r="B39" s="59"/>
      <c r="C39" s="30"/>
      <c r="D39" s="30"/>
      <c r="E39" s="30"/>
      <c r="F39" s="30"/>
      <c r="G39" s="30"/>
      <c r="H39" s="30"/>
      <c r="I39" s="30"/>
      <c r="J39" s="30"/>
      <c r="K39" s="30"/>
      <c r="L39" s="45"/>
      <c r="M39" s="9"/>
    </row>
    <row r="40" spans="1:19" s="10" customFormat="1" x14ac:dyDescent="0.3">
      <c r="A40" s="7"/>
      <c r="B40" s="493"/>
      <c r="C40" s="494"/>
      <c r="D40" s="494"/>
      <c r="E40" s="494"/>
      <c r="F40" s="494"/>
      <c r="G40" s="494"/>
      <c r="H40" s="494"/>
      <c r="I40" s="494"/>
      <c r="J40" s="494"/>
      <c r="K40" s="494"/>
      <c r="L40" s="495"/>
      <c r="M40" s="28"/>
      <c r="Q40" s="9"/>
    </row>
    <row r="41" spans="1:19" s="10" customFormat="1" x14ac:dyDescent="0.3">
      <c r="A41" s="7"/>
      <c r="B41" s="493"/>
      <c r="C41" s="494"/>
      <c r="D41" s="494"/>
      <c r="E41" s="494"/>
      <c r="F41" s="494"/>
      <c r="G41" s="494"/>
      <c r="H41" s="494"/>
      <c r="I41" s="494"/>
      <c r="J41" s="494"/>
      <c r="K41" s="494"/>
      <c r="L41" s="495"/>
      <c r="M41" s="28"/>
      <c r="Q41" s="9"/>
    </row>
    <row r="42" spans="1:19" s="10" customFormat="1" x14ac:dyDescent="0.3">
      <c r="A42" s="7"/>
      <c r="B42" s="493"/>
      <c r="C42" s="494"/>
      <c r="D42" s="494"/>
      <c r="E42" s="494"/>
      <c r="F42" s="494"/>
      <c r="G42" s="494"/>
      <c r="H42" s="494"/>
      <c r="I42" s="494"/>
      <c r="J42" s="494"/>
      <c r="K42" s="494"/>
      <c r="L42" s="495"/>
      <c r="M42" s="28"/>
      <c r="Q42" s="9"/>
    </row>
    <row r="43" spans="1:19" s="10" customFormat="1" x14ac:dyDescent="0.3">
      <c r="A43" s="7"/>
      <c r="B43" s="493"/>
      <c r="C43" s="494"/>
      <c r="D43" s="494"/>
      <c r="E43" s="494"/>
      <c r="F43" s="494"/>
      <c r="G43" s="494"/>
      <c r="H43" s="494"/>
      <c r="I43" s="494"/>
      <c r="J43" s="494"/>
      <c r="K43" s="494"/>
      <c r="L43" s="495"/>
      <c r="M43" s="28"/>
      <c r="Q43" s="9"/>
    </row>
    <row r="44" spans="1:19" s="10" customFormat="1" x14ac:dyDescent="0.3">
      <c r="A44" s="7"/>
      <c r="B44" s="493"/>
      <c r="C44" s="494"/>
      <c r="D44" s="494"/>
      <c r="E44" s="494"/>
      <c r="F44" s="494"/>
      <c r="G44" s="494"/>
      <c r="H44" s="494"/>
      <c r="I44" s="494"/>
      <c r="J44" s="494"/>
      <c r="K44" s="494"/>
      <c r="L44" s="495"/>
      <c r="M44" s="28"/>
      <c r="Q44" s="9"/>
    </row>
    <row r="45" spans="1:19" s="10" customFormat="1" x14ac:dyDescent="0.3">
      <c r="A45" s="7"/>
      <c r="B45" s="493"/>
      <c r="C45" s="494"/>
      <c r="D45" s="494"/>
      <c r="E45" s="494"/>
      <c r="F45" s="494"/>
      <c r="G45" s="494"/>
      <c r="H45" s="494"/>
      <c r="I45" s="494"/>
      <c r="J45" s="494"/>
      <c r="K45" s="494"/>
      <c r="L45" s="495"/>
      <c r="M45" s="28"/>
      <c r="Q45" s="9"/>
    </row>
    <row r="46" spans="1:19" s="10" customFormat="1" x14ac:dyDescent="0.3">
      <c r="A46" s="7"/>
      <c r="B46" s="493"/>
      <c r="C46" s="494"/>
      <c r="D46" s="494"/>
      <c r="E46" s="494"/>
      <c r="F46" s="494"/>
      <c r="G46" s="494"/>
      <c r="H46" s="494"/>
      <c r="I46" s="494"/>
      <c r="J46" s="494"/>
      <c r="K46" s="494"/>
      <c r="L46" s="495"/>
      <c r="M46" s="28"/>
      <c r="Q46" s="9"/>
    </row>
    <row r="47" spans="1:19" s="10" customFormat="1" x14ac:dyDescent="0.3">
      <c r="A47" s="7"/>
      <c r="B47" s="493"/>
      <c r="C47" s="494"/>
      <c r="D47" s="494"/>
      <c r="E47" s="494"/>
      <c r="F47" s="494"/>
      <c r="G47" s="494"/>
      <c r="H47" s="494"/>
      <c r="I47" s="494"/>
      <c r="J47" s="494"/>
      <c r="K47" s="494"/>
      <c r="L47" s="495"/>
      <c r="M47" s="28"/>
      <c r="Q47" s="9"/>
    </row>
    <row r="48" spans="1:19" x14ac:dyDescent="0.3">
      <c r="B48" s="57"/>
      <c r="C48" s="54"/>
      <c r="D48" s="54"/>
      <c r="E48" s="54"/>
      <c r="F48" s="54"/>
      <c r="G48" s="54"/>
      <c r="H48" s="54"/>
      <c r="I48" s="54"/>
      <c r="J48" s="54"/>
      <c r="K48" s="54"/>
      <c r="L48" s="55"/>
      <c r="M48" s="9"/>
    </row>
    <row r="49" spans="1:16" s="34" customFormat="1" x14ac:dyDescent="0.3">
      <c r="A49" s="60"/>
      <c r="B49" s="4"/>
      <c r="C49" s="4"/>
      <c r="D49" s="61"/>
      <c r="E49" s="61"/>
      <c r="F49" s="61"/>
      <c r="G49" s="61"/>
      <c r="H49" s="61"/>
      <c r="I49" s="61"/>
      <c r="J49" s="61"/>
      <c r="K49" s="61"/>
      <c r="L49" s="61"/>
      <c r="N49" s="62"/>
    </row>
    <row r="50" spans="1:16" s="34" customFormat="1" x14ac:dyDescent="0.3">
      <c r="A50" s="60"/>
      <c r="B50" s="324" t="s">
        <v>549</v>
      </c>
      <c r="C50" s="324"/>
      <c r="D50" s="324"/>
      <c r="E50" s="324"/>
      <c r="F50" s="324"/>
      <c r="G50" s="324"/>
      <c r="H50" s="324"/>
      <c r="I50" s="324"/>
      <c r="J50" s="324"/>
      <c r="K50" s="324"/>
      <c r="L50" s="324"/>
      <c r="M50" s="9"/>
      <c r="N50" s="9"/>
      <c r="O50" s="9" t="s">
        <v>549</v>
      </c>
      <c r="P50" s="9" t="s">
        <v>550</v>
      </c>
    </row>
    <row r="51" spans="1:16" s="34" customFormat="1" x14ac:dyDescent="0.3">
      <c r="A51" s="60"/>
      <c r="B51" s="280" t="s">
        <v>16</v>
      </c>
      <c r="C51" s="281"/>
      <c r="D51" s="281"/>
      <c r="E51" s="281"/>
      <c r="F51" s="281"/>
      <c r="G51" s="281"/>
      <c r="H51" s="281"/>
      <c r="I51" s="281"/>
      <c r="J51" s="281"/>
      <c r="K51" s="281"/>
      <c r="L51" s="282"/>
      <c r="M51" s="58"/>
      <c r="N51" s="10"/>
      <c r="O51" s="10"/>
      <c r="P51" s="10"/>
    </row>
    <row r="52" spans="1:16" s="34" customFormat="1" x14ac:dyDescent="0.3">
      <c r="A52" s="60"/>
      <c r="B52" s="59"/>
      <c r="C52" s="30"/>
      <c r="D52" s="30"/>
      <c r="E52" s="30"/>
      <c r="F52" s="30"/>
      <c r="G52" s="30"/>
      <c r="H52" s="30"/>
      <c r="I52" s="30"/>
      <c r="J52" s="30"/>
      <c r="K52" s="30"/>
      <c r="L52" s="45"/>
      <c r="M52" s="9"/>
      <c r="N52" s="9"/>
      <c r="O52" s="9"/>
      <c r="P52" s="9"/>
    </row>
    <row r="53" spans="1:16" s="34" customFormat="1" x14ac:dyDescent="0.3">
      <c r="A53" s="60"/>
      <c r="B53" s="348" t="str">
        <f>IF(Intro!$G$23="English",O53,P53)</f>
        <v>Provide your firm’s strategies and objectives for the next two years with respect to the purchases of the goods made in Canada. Provide the rationale and assumptions underlying these strategies and objectives.</v>
      </c>
      <c r="C53" s="349"/>
      <c r="D53" s="349"/>
      <c r="E53" s="349"/>
      <c r="F53" s="349"/>
      <c r="G53" s="349"/>
      <c r="H53" s="349"/>
      <c r="I53" s="349"/>
      <c r="J53" s="349"/>
      <c r="K53" s="349"/>
      <c r="L53" s="350"/>
      <c r="M53" s="9"/>
      <c r="N53" s="9"/>
      <c r="O53" s="9" t="s">
        <v>551</v>
      </c>
      <c r="P53" s="9" t="s">
        <v>178</v>
      </c>
    </row>
    <row r="54" spans="1:16" s="34" customFormat="1" x14ac:dyDescent="0.3">
      <c r="A54" s="60"/>
      <c r="B54" s="348"/>
      <c r="C54" s="349"/>
      <c r="D54" s="349"/>
      <c r="E54" s="349"/>
      <c r="F54" s="349"/>
      <c r="G54" s="349"/>
      <c r="H54" s="349"/>
      <c r="I54" s="349"/>
      <c r="J54" s="349"/>
      <c r="K54" s="349"/>
      <c r="L54" s="350"/>
      <c r="M54" s="9"/>
      <c r="N54" s="9"/>
      <c r="O54" s="9"/>
      <c r="P54" s="9"/>
    </row>
    <row r="55" spans="1:16" s="34" customFormat="1" x14ac:dyDescent="0.3">
      <c r="A55" s="60"/>
      <c r="B55" s="59"/>
      <c r="C55" s="30"/>
      <c r="D55" s="30"/>
      <c r="E55" s="30"/>
      <c r="F55" s="30"/>
      <c r="G55" s="30"/>
      <c r="H55" s="30"/>
      <c r="I55" s="30"/>
      <c r="J55" s="30"/>
      <c r="K55" s="30"/>
      <c r="L55" s="45"/>
      <c r="M55" s="9"/>
      <c r="N55" s="9"/>
      <c r="O55" s="9"/>
      <c r="P55" s="9"/>
    </row>
    <row r="56" spans="1:16" s="34" customFormat="1" x14ac:dyDescent="0.3">
      <c r="A56" s="60"/>
      <c r="B56" s="493"/>
      <c r="C56" s="494"/>
      <c r="D56" s="494"/>
      <c r="E56" s="494"/>
      <c r="F56" s="494"/>
      <c r="G56" s="494"/>
      <c r="H56" s="494"/>
      <c r="I56" s="494"/>
      <c r="J56" s="494"/>
      <c r="K56" s="494"/>
      <c r="L56" s="495"/>
      <c r="M56" s="28"/>
      <c r="N56" s="10"/>
      <c r="O56" s="10"/>
      <c r="P56" s="10"/>
    </row>
    <row r="57" spans="1:16" s="34" customFormat="1" x14ac:dyDescent="0.3">
      <c r="A57" s="60"/>
      <c r="B57" s="493"/>
      <c r="C57" s="494"/>
      <c r="D57" s="494"/>
      <c r="E57" s="494"/>
      <c r="F57" s="494"/>
      <c r="G57" s="494"/>
      <c r="H57" s="494"/>
      <c r="I57" s="494"/>
      <c r="J57" s="494"/>
      <c r="K57" s="494"/>
      <c r="L57" s="495"/>
      <c r="M57" s="28"/>
      <c r="N57" s="10"/>
      <c r="O57" s="10"/>
      <c r="P57" s="10"/>
    </row>
    <row r="58" spans="1:16" s="34" customFormat="1" x14ac:dyDescent="0.3">
      <c r="A58" s="60"/>
      <c r="B58" s="493"/>
      <c r="C58" s="494"/>
      <c r="D58" s="494"/>
      <c r="E58" s="494"/>
      <c r="F58" s="494"/>
      <c r="G58" s="494"/>
      <c r="H58" s="494"/>
      <c r="I58" s="494"/>
      <c r="J58" s="494"/>
      <c r="K58" s="494"/>
      <c r="L58" s="495"/>
      <c r="M58" s="28"/>
      <c r="N58" s="10"/>
      <c r="O58" s="10"/>
      <c r="P58" s="10"/>
    </row>
    <row r="59" spans="1:16" s="34" customFormat="1" x14ac:dyDescent="0.3">
      <c r="A59" s="60"/>
      <c r="B59" s="493"/>
      <c r="C59" s="494"/>
      <c r="D59" s="494"/>
      <c r="E59" s="494"/>
      <c r="F59" s="494"/>
      <c r="G59" s="494"/>
      <c r="H59" s="494"/>
      <c r="I59" s="494"/>
      <c r="J59" s="494"/>
      <c r="K59" s="494"/>
      <c r="L59" s="495"/>
      <c r="M59" s="28"/>
      <c r="N59" s="10"/>
      <c r="O59" s="10"/>
      <c r="P59" s="10"/>
    </row>
    <row r="60" spans="1:16" s="34" customFormat="1" x14ac:dyDescent="0.3">
      <c r="A60" s="60"/>
      <c r="B60" s="493"/>
      <c r="C60" s="494"/>
      <c r="D60" s="494"/>
      <c r="E60" s="494"/>
      <c r="F60" s="494"/>
      <c r="G60" s="494"/>
      <c r="H60" s="494"/>
      <c r="I60" s="494"/>
      <c r="J60" s="494"/>
      <c r="K60" s="494"/>
      <c r="L60" s="495"/>
      <c r="M60" s="28"/>
      <c r="N60" s="10"/>
      <c r="O60" s="10"/>
      <c r="P60" s="10"/>
    </row>
    <row r="61" spans="1:16" s="34" customFormat="1" x14ac:dyDescent="0.3">
      <c r="A61" s="60"/>
      <c r="B61" s="493"/>
      <c r="C61" s="494"/>
      <c r="D61" s="494"/>
      <c r="E61" s="494"/>
      <c r="F61" s="494"/>
      <c r="G61" s="494"/>
      <c r="H61" s="494"/>
      <c r="I61" s="494"/>
      <c r="J61" s="494"/>
      <c r="K61" s="494"/>
      <c r="L61" s="495"/>
      <c r="M61" s="28"/>
      <c r="N61" s="10"/>
      <c r="O61" s="10"/>
      <c r="P61" s="10"/>
    </row>
    <row r="62" spans="1:16" s="34" customFormat="1" x14ac:dyDescent="0.3">
      <c r="A62" s="60"/>
      <c r="B62" s="493"/>
      <c r="C62" s="494"/>
      <c r="D62" s="494"/>
      <c r="E62" s="494"/>
      <c r="F62" s="494"/>
      <c r="G62" s="494"/>
      <c r="H62" s="494"/>
      <c r="I62" s="494"/>
      <c r="J62" s="494"/>
      <c r="K62" s="494"/>
      <c r="L62" s="495"/>
      <c r="M62" s="28"/>
      <c r="N62" s="10"/>
      <c r="O62" s="10"/>
      <c r="P62" s="10"/>
    </row>
    <row r="63" spans="1:16" s="34" customFormat="1" x14ac:dyDescent="0.3">
      <c r="A63" s="60"/>
      <c r="B63" s="493"/>
      <c r="C63" s="494"/>
      <c r="D63" s="494"/>
      <c r="E63" s="494"/>
      <c r="F63" s="494"/>
      <c r="G63" s="494"/>
      <c r="H63" s="494"/>
      <c r="I63" s="494"/>
      <c r="J63" s="494"/>
      <c r="K63" s="494"/>
      <c r="L63" s="495"/>
      <c r="M63" s="28"/>
      <c r="N63" s="10"/>
      <c r="O63" s="10"/>
      <c r="P63" s="10"/>
    </row>
    <row r="64" spans="1:16" s="34" customFormat="1" x14ac:dyDescent="0.3">
      <c r="A64" s="60"/>
      <c r="B64" s="57"/>
      <c r="C64" s="54"/>
      <c r="D64" s="54"/>
      <c r="E64" s="54"/>
      <c r="F64" s="54"/>
      <c r="G64" s="54"/>
      <c r="H64" s="54"/>
      <c r="I64" s="54"/>
      <c r="J64" s="54"/>
      <c r="K64" s="54"/>
      <c r="L64" s="55"/>
      <c r="M64" s="9"/>
      <c r="N64" s="9"/>
      <c r="O64" s="9"/>
      <c r="P64" s="9"/>
    </row>
    <row r="65" spans="1:16" s="34" customFormat="1" x14ac:dyDescent="0.3">
      <c r="A65" s="60"/>
      <c r="B65" s="280" t="s">
        <v>17</v>
      </c>
      <c r="C65" s="281"/>
      <c r="D65" s="281"/>
      <c r="E65" s="281"/>
      <c r="F65" s="281"/>
      <c r="G65" s="281"/>
      <c r="H65" s="281"/>
      <c r="I65" s="281"/>
      <c r="J65" s="281"/>
      <c r="K65" s="281"/>
      <c r="L65" s="282"/>
      <c r="M65" s="58"/>
      <c r="N65" s="10"/>
      <c r="O65" s="10"/>
      <c r="P65" s="10"/>
    </row>
    <row r="66" spans="1:16" s="34" customFormat="1" x14ac:dyDescent="0.3">
      <c r="A66" s="60"/>
      <c r="B66" s="59"/>
      <c r="C66" s="30"/>
      <c r="D66" s="30"/>
      <c r="E66" s="30"/>
      <c r="F66" s="30"/>
      <c r="G66" s="30"/>
      <c r="H66" s="30"/>
      <c r="I66" s="30"/>
      <c r="J66" s="30"/>
      <c r="K66" s="30"/>
      <c r="L66" s="45"/>
      <c r="M66" s="9"/>
      <c r="N66" s="9"/>
      <c r="O66" s="9"/>
      <c r="P66" s="9"/>
    </row>
    <row r="67" spans="1:16" s="34" customFormat="1" x14ac:dyDescent="0.3">
      <c r="A67" s="60"/>
      <c r="B67" s="348" t="str">
        <f>IF(Intro!$G$23="English",O67,P67)</f>
        <v>Provide your firm’s strategies and objectives for the next two years with respect to imports and sales of imports of the goods. Provide the rationale and assumptions underlying these strategies and objectives.</v>
      </c>
      <c r="C67" s="349"/>
      <c r="D67" s="349"/>
      <c r="E67" s="349"/>
      <c r="F67" s="349"/>
      <c r="G67" s="349"/>
      <c r="H67" s="349"/>
      <c r="I67" s="349"/>
      <c r="J67" s="349"/>
      <c r="K67" s="349"/>
      <c r="L67" s="350"/>
      <c r="M67" s="9"/>
      <c r="N67" s="9"/>
      <c r="O67" s="9" t="s">
        <v>176</v>
      </c>
      <c r="P67" s="9" t="s">
        <v>177</v>
      </c>
    </row>
    <row r="68" spans="1:16" x14ac:dyDescent="0.3">
      <c r="B68" s="348"/>
      <c r="C68" s="349"/>
      <c r="D68" s="349"/>
      <c r="E68" s="349"/>
      <c r="F68" s="349"/>
      <c r="G68" s="349"/>
      <c r="H68" s="349"/>
      <c r="I68" s="349"/>
      <c r="J68" s="349"/>
      <c r="K68" s="349"/>
      <c r="L68" s="350"/>
      <c r="M68" s="9"/>
    </row>
    <row r="69" spans="1:16" x14ac:dyDescent="0.3">
      <c r="B69" s="59"/>
      <c r="C69" s="30"/>
      <c r="D69" s="30"/>
      <c r="E69" s="30"/>
      <c r="F69" s="30"/>
      <c r="G69" s="30"/>
      <c r="H69" s="30"/>
      <c r="I69" s="30"/>
      <c r="J69" s="30"/>
      <c r="K69" s="30"/>
      <c r="L69" s="45"/>
      <c r="M69" s="9"/>
    </row>
    <row r="70" spans="1:16" x14ac:dyDescent="0.3">
      <c r="B70" s="493"/>
      <c r="C70" s="494"/>
      <c r="D70" s="494"/>
      <c r="E70" s="494"/>
      <c r="F70" s="494"/>
      <c r="G70" s="494"/>
      <c r="H70" s="494"/>
      <c r="I70" s="494"/>
      <c r="J70" s="494"/>
      <c r="K70" s="494"/>
      <c r="L70" s="495"/>
      <c r="M70" s="28"/>
      <c r="N70" s="10"/>
      <c r="O70" s="10"/>
      <c r="P70" s="10"/>
    </row>
    <row r="71" spans="1:16" x14ac:dyDescent="0.3">
      <c r="B71" s="493"/>
      <c r="C71" s="494"/>
      <c r="D71" s="494"/>
      <c r="E71" s="494"/>
      <c r="F71" s="494"/>
      <c r="G71" s="494"/>
      <c r="H71" s="494"/>
      <c r="I71" s="494"/>
      <c r="J71" s="494"/>
      <c r="K71" s="494"/>
      <c r="L71" s="495"/>
      <c r="M71" s="28"/>
      <c r="N71" s="10"/>
      <c r="O71" s="10"/>
      <c r="P71" s="10"/>
    </row>
    <row r="72" spans="1:16" x14ac:dyDescent="0.3">
      <c r="B72" s="493"/>
      <c r="C72" s="494"/>
      <c r="D72" s="494"/>
      <c r="E72" s="494"/>
      <c r="F72" s="494"/>
      <c r="G72" s="494"/>
      <c r="H72" s="494"/>
      <c r="I72" s="494"/>
      <c r="J72" s="494"/>
      <c r="K72" s="494"/>
      <c r="L72" s="495"/>
      <c r="M72" s="28"/>
      <c r="N72" s="10"/>
      <c r="O72" s="10"/>
      <c r="P72" s="10"/>
    </row>
    <row r="73" spans="1:16" x14ac:dyDescent="0.3">
      <c r="B73" s="493"/>
      <c r="C73" s="494"/>
      <c r="D73" s="494"/>
      <c r="E73" s="494"/>
      <c r="F73" s="494"/>
      <c r="G73" s="494"/>
      <c r="H73" s="494"/>
      <c r="I73" s="494"/>
      <c r="J73" s="494"/>
      <c r="K73" s="494"/>
      <c r="L73" s="495"/>
      <c r="M73" s="28"/>
      <c r="N73" s="10"/>
      <c r="O73" s="10"/>
      <c r="P73" s="10"/>
    </row>
    <row r="74" spans="1:16" x14ac:dyDescent="0.3">
      <c r="B74" s="493"/>
      <c r="C74" s="494"/>
      <c r="D74" s="494"/>
      <c r="E74" s="494"/>
      <c r="F74" s="494"/>
      <c r="G74" s="494"/>
      <c r="H74" s="494"/>
      <c r="I74" s="494"/>
      <c r="J74" s="494"/>
      <c r="K74" s="494"/>
      <c r="L74" s="495"/>
      <c r="M74" s="28"/>
      <c r="N74" s="10"/>
      <c r="O74" s="10"/>
      <c r="P74" s="10"/>
    </row>
    <row r="75" spans="1:16" x14ac:dyDescent="0.3">
      <c r="B75" s="493"/>
      <c r="C75" s="494"/>
      <c r="D75" s="494"/>
      <c r="E75" s="494"/>
      <c r="F75" s="494"/>
      <c r="G75" s="494"/>
      <c r="H75" s="494"/>
      <c r="I75" s="494"/>
      <c r="J75" s="494"/>
      <c r="K75" s="494"/>
      <c r="L75" s="495"/>
      <c r="M75" s="28"/>
      <c r="N75" s="10"/>
      <c r="O75" s="10"/>
      <c r="P75" s="10"/>
    </row>
    <row r="76" spans="1:16" x14ac:dyDescent="0.3">
      <c r="B76" s="493"/>
      <c r="C76" s="494"/>
      <c r="D76" s="494"/>
      <c r="E76" s="494"/>
      <c r="F76" s="494"/>
      <c r="G76" s="494"/>
      <c r="H76" s="494"/>
      <c r="I76" s="494"/>
      <c r="J76" s="494"/>
      <c r="K76" s="494"/>
      <c r="L76" s="495"/>
      <c r="M76" s="28"/>
      <c r="N76" s="10"/>
      <c r="O76" s="10"/>
      <c r="P76" s="10"/>
    </row>
    <row r="77" spans="1:16" x14ac:dyDescent="0.3">
      <c r="B77" s="493"/>
      <c r="C77" s="494"/>
      <c r="D77" s="494"/>
      <c r="E77" s="494"/>
      <c r="F77" s="494"/>
      <c r="G77" s="494"/>
      <c r="H77" s="494"/>
      <c r="I77" s="494"/>
      <c r="J77" s="494"/>
      <c r="K77" s="494"/>
      <c r="L77" s="495"/>
      <c r="M77" s="28"/>
      <c r="N77" s="10"/>
      <c r="O77" s="10"/>
      <c r="P77" s="10"/>
    </row>
    <row r="78" spans="1:16" x14ac:dyDescent="0.3">
      <c r="B78" s="57"/>
      <c r="C78" s="54"/>
      <c r="D78" s="54"/>
      <c r="E78" s="54"/>
      <c r="F78" s="54"/>
      <c r="G78" s="54"/>
      <c r="H78" s="54"/>
      <c r="I78" s="54"/>
      <c r="J78" s="54"/>
      <c r="K78" s="54"/>
      <c r="L78" s="55"/>
      <c r="M78" s="9"/>
    </row>
  </sheetData>
  <sheetProtection algorithmName="SHA-512" hashValue="kfPshUHeEZsgJFZFfuRhkRPI4WqdOjsxBgupolOSJLI/2oZP3XoGus7faM4oOeEb3Ugbni+PfXx53V1niOVX3w==" saltValue="2y/ZPEyK3BipfbonTz/PiA==" spinCount="100000" sheet="1" objects="1" scenarios="1" selectLockedCells="1"/>
  <mergeCells count="28">
    <mergeCell ref="B70:L77"/>
    <mergeCell ref="B35:L37"/>
    <mergeCell ref="B4:L4"/>
    <mergeCell ref="B5:L5"/>
    <mergeCell ref="B6:L6"/>
    <mergeCell ref="B11:L11"/>
    <mergeCell ref="B8:L8"/>
    <mergeCell ref="B9:L9"/>
    <mergeCell ref="B10:L10"/>
    <mergeCell ref="B12:L12"/>
    <mergeCell ref="B38:L38"/>
    <mergeCell ref="B22:L22"/>
    <mergeCell ref="B19:L19"/>
    <mergeCell ref="B13:L13"/>
    <mergeCell ref="B24:L31"/>
    <mergeCell ref="B33:L33"/>
    <mergeCell ref="B18:L18"/>
    <mergeCell ref="B14:L14"/>
    <mergeCell ref="B15:L15"/>
    <mergeCell ref="B16:L16"/>
    <mergeCell ref="B21:L21"/>
    <mergeCell ref="B65:L65"/>
    <mergeCell ref="B67:L68"/>
    <mergeCell ref="B51:L51"/>
    <mergeCell ref="B40:L47"/>
    <mergeCell ref="B50:L50"/>
    <mergeCell ref="B53:L54"/>
    <mergeCell ref="B56:L6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42:B43 B56:B59 B70:B73" xr:uid="{D57C5EAA-365B-40A0-A0ED-271BD91A3A59}">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zoomScaleNormal="100" workbookViewId="0"/>
  </sheetViews>
  <sheetFormatPr defaultRowHeight="14.4" x14ac:dyDescent="0.3"/>
  <sheetData/>
  <sheetProtection algorithmName="SHA-512" hashValue="RiAAh3ECT0bhYUS8aVt9iXJEkh2B1lMPU/i4GCTZQY2Si1iydziKCWhuS8BOSbxn6CECnNvJ+RCCQZIY+GqCGw==" saltValue="GC67lbf1DrSUA1YO8XtMHg==" spinCount="100000" sheet="1" objects="1" scenarios="1" select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48C5-8BD8-49CA-9DD3-EE3D55E38EC0}">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PROTECTED</v>
      </c>
      <c r="C2" s="11"/>
      <c r="D2" s="11"/>
      <c r="O2" s="10" t="s">
        <v>73</v>
      </c>
      <c r="P2" s="10" t="s">
        <v>85</v>
      </c>
    </row>
    <row r="3" spans="1:16" x14ac:dyDescent="0.3">
      <c r="B3" s="12"/>
      <c r="C3" s="12"/>
      <c r="D3" s="12"/>
      <c r="O3" s="2"/>
      <c r="P3" s="2"/>
    </row>
    <row r="4" spans="1:16" s="2" customFormat="1" x14ac:dyDescent="0.3">
      <c r="A4" s="4"/>
      <c r="B4" s="320" t="str">
        <f>Info!B4</f>
        <v>IMPORTER QUESTIONNAIRE</v>
      </c>
      <c r="C4" s="321"/>
      <c r="D4" s="321"/>
      <c r="E4" s="321"/>
      <c r="F4" s="321"/>
      <c r="G4" s="321"/>
      <c r="H4" s="321"/>
      <c r="I4" s="321"/>
      <c r="J4" s="321"/>
      <c r="K4" s="321"/>
      <c r="L4" s="322"/>
      <c r="M4" s="20"/>
      <c r="N4" s="20"/>
      <c r="O4" s="18"/>
      <c r="P4" s="18"/>
    </row>
    <row r="5" spans="1:16" s="2" customFormat="1" x14ac:dyDescent="0.3">
      <c r="A5" s="4"/>
      <c r="B5" s="323" t="str">
        <f>Info!B5</f>
        <v xml:space="preserve">RR-2025-009 </v>
      </c>
      <c r="C5" s="324"/>
      <c r="D5" s="324"/>
      <c r="E5" s="324"/>
      <c r="F5" s="324"/>
      <c r="G5" s="324"/>
      <c r="H5" s="324"/>
      <c r="I5" s="324"/>
      <c r="J5" s="324"/>
      <c r="K5" s="324"/>
      <c r="L5" s="325"/>
      <c r="M5" s="20"/>
      <c r="N5" s="20"/>
      <c r="O5" s="18"/>
      <c r="P5" s="18"/>
    </row>
    <row r="6" spans="1:16" s="6" customFormat="1" x14ac:dyDescent="0.3">
      <c r="A6" s="4"/>
      <c r="B6" s="323" t="str">
        <f>Info!B6</f>
        <v>WHEAT GLUTEN</v>
      </c>
      <c r="C6" s="324"/>
      <c r="D6" s="324"/>
      <c r="E6" s="324"/>
      <c r="F6" s="324"/>
      <c r="G6" s="324"/>
      <c r="H6" s="324"/>
      <c r="I6" s="324"/>
      <c r="J6" s="324"/>
      <c r="K6" s="324"/>
      <c r="L6" s="325"/>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311" t="str">
        <f>Public!B8</f>
        <v>The following questions refer to the goods as defined in the product description on the Intro tab.</v>
      </c>
      <c r="C8" s="312"/>
      <c r="D8" s="312"/>
      <c r="E8" s="312"/>
      <c r="F8" s="312"/>
      <c r="G8" s="312"/>
      <c r="H8" s="312"/>
      <c r="I8" s="312"/>
      <c r="J8" s="312"/>
      <c r="K8" s="312"/>
      <c r="L8" s="313"/>
      <c r="M8" s="18"/>
      <c r="N8" s="18"/>
      <c r="O8" s="14"/>
      <c r="P8" s="14"/>
    </row>
    <row r="9" spans="1:16" s="6" customFormat="1" x14ac:dyDescent="0.3">
      <c r="A9" s="4"/>
      <c r="B9" s="311" t="str">
        <f>Public!B9</f>
        <v xml:space="preserve">Product information and a glossary of terms can be found in the Info tab.
</v>
      </c>
      <c r="C9" s="312"/>
      <c r="D9" s="312"/>
      <c r="E9" s="312"/>
      <c r="F9" s="312"/>
      <c r="G9" s="312"/>
      <c r="H9" s="312"/>
      <c r="I9" s="312"/>
      <c r="J9" s="312"/>
      <c r="K9" s="312"/>
      <c r="L9" s="313"/>
      <c r="M9" s="18"/>
      <c r="N9" s="18"/>
      <c r="O9" s="14"/>
    </row>
    <row r="10" spans="1:16" s="6" customFormat="1" ht="14.4" customHeight="1" x14ac:dyDescent="0.3">
      <c r="A10" s="4"/>
      <c r="B10" s="311" t="str">
        <f>Pro!B10</f>
        <v xml:space="preserve">Use the AddPro tab if more space is needed.
</v>
      </c>
      <c r="C10" s="312"/>
      <c r="D10" s="312"/>
      <c r="E10" s="312"/>
      <c r="F10" s="312"/>
      <c r="G10" s="312"/>
      <c r="H10" s="312"/>
      <c r="I10" s="312"/>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311" t="str">
        <f>Pro!B12</f>
        <v>For the questions in this tab, note the following:</v>
      </c>
      <c r="C12" s="312"/>
      <c r="D12" s="312"/>
      <c r="E12" s="312"/>
      <c r="F12" s="312"/>
      <c r="G12" s="312"/>
      <c r="H12" s="312"/>
      <c r="I12" s="312"/>
      <c r="J12" s="312"/>
      <c r="K12" s="312"/>
      <c r="L12" s="313"/>
      <c r="M12" s="18"/>
      <c r="N12" s="18"/>
      <c r="O12" s="14"/>
      <c r="P12" s="14"/>
    </row>
    <row r="13" spans="1:16" s="6" customFormat="1" x14ac:dyDescent="0.3">
      <c r="A13" s="4"/>
      <c r="B13" s="314" t="str">
        <f>Pro!B13</f>
        <v>• Report only sales from your firm’s imports. Sales of goods purchased from Canadian producers must be excluded.</v>
      </c>
      <c r="C13" s="315"/>
      <c r="D13" s="315"/>
      <c r="E13" s="315"/>
      <c r="F13" s="315"/>
      <c r="G13" s="315"/>
      <c r="H13" s="315"/>
      <c r="I13" s="315"/>
      <c r="J13" s="315"/>
      <c r="K13" s="315"/>
      <c r="L13" s="316"/>
      <c r="M13" s="18"/>
      <c r="N13" s="18"/>
      <c r="O13" s="14"/>
      <c r="P13" s="14"/>
    </row>
    <row r="14" spans="1:16" s="6" customFormat="1" x14ac:dyDescent="0.3">
      <c r="A14" s="4"/>
      <c r="B14" s="311" t="str">
        <f>Pro!B14</f>
        <v>• Report all sales to Canadian and foreign associated firms.</v>
      </c>
      <c r="C14" s="312"/>
      <c r="D14" s="312"/>
      <c r="E14" s="312"/>
      <c r="F14" s="312"/>
      <c r="G14" s="312"/>
      <c r="H14" s="312"/>
      <c r="I14" s="312"/>
      <c r="J14" s="312"/>
      <c r="K14" s="312"/>
      <c r="L14" s="313"/>
      <c r="M14" s="18"/>
      <c r="N14" s="18"/>
      <c r="O14" s="14"/>
      <c r="P14" s="14"/>
    </row>
    <row r="15" spans="1:16" s="6" customFormat="1" x14ac:dyDescent="0.3">
      <c r="A15" s="4"/>
      <c r="B15" s="311" t="str">
        <f>Pro!B15</f>
        <v>• Report all sales as of the date of shipment to the customer or the customer’s warehouse.</v>
      </c>
      <c r="C15" s="312"/>
      <c r="D15" s="312"/>
      <c r="E15" s="312"/>
      <c r="F15" s="312"/>
      <c r="G15" s="312"/>
      <c r="H15" s="312"/>
      <c r="I15" s="312"/>
      <c r="J15" s="312"/>
      <c r="K15" s="312"/>
      <c r="L15" s="313"/>
      <c r="M15" s="18"/>
      <c r="N15" s="18"/>
      <c r="O15" s="14"/>
      <c r="P15" s="14"/>
    </row>
    <row r="16" spans="1:16" s="6" customFormat="1" x14ac:dyDescent="0.3">
      <c r="A16" s="4"/>
      <c r="B16" s="311" t="str">
        <f>Pro!B16</f>
        <v>• Report all values in Canadian dollars.</v>
      </c>
      <c r="C16" s="312"/>
      <c r="D16" s="312"/>
      <c r="E16" s="312"/>
      <c r="F16" s="312"/>
      <c r="G16" s="312"/>
      <c r="H16" s="312"/>
      <c r="I16" s="312"/>
      <c r="J16" s="312"/>
      <c r="K16" s="312"/>
      <c r="L16" s="313"/>
      <c r="M16" s="18"/>
      <c r="N16" s="18"/>
      <c r="O16" s="14"/>
      <c r="P16" s="14"/>
    </row>
    <row r="17" spans="1:16" s="6" customFormat="1" x14ac:dyDescent="0.3">
      <c r="A17" s="4"/>
      <c r="B17" s="317" t="str">
        <f>IF(Intro!$G$23="English",O17,P17)</f>
        <v>• If your firm is an end user or a retailer, your firm does not need to report sales of imports or inventories of imports.</v>
      </c>
      <c r="C17" s="318"/>
      <c r="D17" s="318"/>
      <c r="E17" s="318"/>
      <c r="F17" s="318"/>
      <c r="G17" s="318"/>
      <c r="H17" s="318"/>
      <c r="I17" s="318"/>
      <c r="J17" s="318"/>
      <c r="K17" s="318"/>
      <c r="L17" s="319"/>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326" t="str">
        <f>IF(Intro!$G$23="English",O19,P19)</f>
        <v>IMPORTS AND SALES</v>
      </c>
      <c r="C19" s="327"/>
      <c r="D19" s="327"/>
      <c r="E19" s="327"/>
      <c r="F19" s="327"/>
      <c r="G19" s="327"/>
      <c r="H19" s="327"/>
      <c r="I19" s="327"/>
      <c r="J19" s="327"/>
      <c r="K19" s="327"/>
      <c r="L19" s="328"/>
      <c r="M19" s="9"/>
      <c r="O19" s="79" t="s">
        <v>264</v>
      </c>
      <c r="P19" s="79" t="s">
        <v>265</v>
      </c>
    </row>
    <row r="20" spans="1:16" x14ac:dyDescent="0.3">
      <c r="B20" s="329" t="s">
        <v>12</v>
      </c>
      <c r="C20" s="330"/>
      <c r="D20" s="330"/>
      <c r="E20" s="330"/>
      <c r="F20" s="330"/>
      <c r="G20" s="330"/>
      <c r="H20" s="330"/>
      <c r="I20" s="330"/>
      <c r="J20" s="330"/>
      <c r="K20" s="330"/>
      <c r="L20" s="331"/>
      <c r="M20" s="9"/>
    </row>
    <row r="21" spans="1:16" x14ac:dyDescent="0.3">
      <c r="B21" s="15"/>
      <c r="C21" s="26"/>
      <c r="D21" s="26"/>
      <c r="E21" s="27"/>
      <c r="F21" s="27"/>
      <c r="G21" s="27"/>
      <c r="H21" s="27"/>
      <c r="I21" s="27"/>
      <c r="J21" s="27"/>
      <c r="K21" s="27"/>
      <c r="L21" s="16"/>
      <c r="M21" s="9"/>
    </row>
    <row r="22" spans="1:16" ht="15.6" x14ac:dyDescent="0.3">
      <c r="B22" s="332" t="str">
        <f>IF(Intro!$G$23="English",O22,P22)</f>
        <v xml:space="preserve">Provide your firm's imports and sales of imports of the goods originating in: </v>
      </c>
      <c r="C22" s="333"/>
      <c r="D22" s="333"/>
      <c r="E22" s="333"/>
      <c r="F22" s="333"/>
      <c r="G22" s="334" t="str">
        <f>Variables!D47</f>
        <v>Commonwealth of Australia</v>
      </c>
      <c r="H22" s="334"/>
      <c r="I22" s="334"/>
      <c r="J22" s="334"/>
      <c r="K22" s="334"/>
      <c r="L22" s="53"/>
      <c r="M22" s="9"/>
      <c r="O22" s="9" t="s">
        <v>413</v>
      </c>
      <c r="P22" s="9" t="s">
        <v>414</v>
      </c>
    </row>
    <row r="23" spans="1:16" ht="15.6" x14ac:dyDescent="0.3">
      <c r="B23" s="337" t="str">
        <f>IF(Intro!$G$23="English",O23,P23)</f>
        <v xml:space="preserve">Exporter name(s): </v>
      </c>
      <c r="C23" s="338"/>
      <c r="D23" s="338"/>
      <c r="E23" s="338"/>
      <c r="F23" s="338"/>
      <c r="G23" s="310"/>
      <c r="H23" s="310"/>
      <c r="I23" s="310"/>
      <c r="J23" s="310"/>
      <c r="K23" s="310"/>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Jan-Jun 2025</v>
      </c>
      <c r="K25" s="159" t="str">
        <f>IF(Intro!$G$23="English",Variables!B10,Variables!C10)</f>
        <v>Jan-Jun 2026</v>
      </c>
      <c r="L25" s="56"/>
      <c r="M25" s="9"/>
      <c r="O25" s="17"/>
    </row>
    <row r="26" spans="1:16" s="10" customFormat="1" x14ac:dyDescent="0.3">
      <c r="A26" s="25"/>
      <c r="B26" s="306" t="str">
        <f>IF(Intro!$G$23="English",O26,P26)</f>
        <v>Imports in Canada</v>
      </c>
      <c r="C26" s="307"/>
      <c r="D26" s="307"/>
      <c r="E26" s="307"/>
      <c r="F26" s="307"/>
      <c r="G26" s="307"/>
      <c r="H26" s="307"/>
      <c r="I26" s="307"/>
      <c r="J26" s="307"/>
      <c r="K26" s="307"/>
      <c r="L26" s="56"/>
      <c r="O26" s="21" t="s">
        <v>182</v>
      </c>
      <c r="P26" s="10" t="s">
        <v>183</v>
      </c>
    </row>
    <row r="27" spans="1:16" x14ac:dyDescent="0.3">
      <c r="B27" s="308" t="str">
        <f>IF(Intro!$G$23="English",O27,P27)</f>
        <v>Imports</v>
      </c>
      <c r="C27" s="309"/>
      <c r="D27" s="304" t="str">
        <f>IF(Intro!$G$23="English",Variables!$B$23,Variables!$C$23)</f>
        <v>Tonnes</v>
      </c>
      <c r="E27" s="304"/>
      <c r="F27" s="304"/>
      <c r="G27" s="96"/>
      <c r="H27" s="96"/>
      <c r="I27" s="96"/>
      <c r="J27" s="96"/>
      <c r="K27" s="93"/>
      <c r="L27" s="56"/>
      <c r="M27" s="9"/>
      <c r="O27" s="9" t="s">
        <v>71</v>
      </c>
      <c r="P27" s="9" t="s">
        <v>136</v>
      </c>
    </row>
    <row r="28" spans="1:16" x14ac:dyDescent="0.3">
      <c r="B28" s="308"/>
      <c r="C28" s="309"/>
      <c r="D28" s="304" t="str">
        <f>IF(Intro!$G$23="English",O28,P28)</f>
        <v>net delivered purchase value (CAD)</v>
      </c>
      <c r="E28" s="304"/>
      <c r="F28" s="304"/>
      <c r="G28" s="96"/>
      <c r="H28" s="96"/>
      <c r="I28" s="96"/>
      <c r="J28" s="96"/>
      <c r="K28" s="93"/>
      <c r="L28" s="56"/>
      <c r="M28" s="9"/>
      <c r="O28" s="9" t="s">
        <v>267</v>
      </c>
      <c r="P28" s="9" t="s">
        <v>266</v>
      </c>
    </row>
    <row r="29" spans="1:16" x14ac:dyDescent="0.3">
      <c r="B29" s="308"/>
      <c r="C29" s="309"/>
      <c r="D29" s="304" t="str">
        <f>"$ / "&amp;IF(Intro!$G$23="English",Variables!$B$24,Variables!$C$24)</f>
        <v xml:space="preserve">$ / Tonne </v>
      </c>
      <c r="E29" s="304"/>
      <c r="F29" s="304"/>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335" t="str">
        <f>IF(Intro!$G$23="English",O30,P30)</f>
        <v>Sales of imports in Canada</v>
      </c>
      <c r="C30" s="336"/>
      <c r="D30" s="336"/>
      <c r="E30" s="336"/>
      <c r="F30" s="336"/>
      <c r="G30" s="336"/>
      <c r="H30" s="336"/>
      <c r="I30" s="336"/>
      <c r="J30" s="336"/>
      <c r="K30" s="336"/>
      <c r="L30" s="56"/>
      <c r="O30" s="21" t="s">
        <v>424</v>
      </c>
      <c r="P30" s="10" t="s">
        <v>425</v>
      </c>
    </row>
    <row r="31" spans="1:16" x14ac:dyDescent="0.3">
      <c r="B31" s="299" t="str">
        <f>IF(Intro!$G$23="English",O31,P31)</f>
        <v>Sales to distributors in Canada</v>
      </c>
      <c r="C31" s="300"/>
      <c r="D31" s="304" t="str">
        <f>D27</f>
        <v>Tonnes</v>
      </c>
      <c r="E31" s="304"/>
      <c r="F31" s="304"/>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299"/>
      <c r="C32" s="300"/>
      <c r="D32" s="304" t="str">
        <f>IF(Intro!$G$23="English",O32,P32)</f>
        <v>net delivered selling value (CAD)</v>
      </c>
      <c r="E32" s="304"/>
      <c r="F32" s="304"/>
      <c r="G32" s="96"/>
      <c r="H32" s="96"/>
      <c r="I32" s="96"/>
      <c r="J32" s="96"/>
      <c r="K32" s="93"/>
      <c r="L32" s="56"/>
      <c r="M32" s="9"/>
      <c r="O32" s="9" t="s">
        <v>269</v>
      </c>
      <c r="P32" s="9" t="s">
        <v>268</v>
      </c>
    </row>
    <row r="33" spans="1:16" ht="15" thickBot="1" x14ac:dyDescent="0.35">
      <c r="B33" s="301"/>
      <c r="C33" s="302"/>
      <c r="D33" s="305" t="str">
        <f>D29</f>
        <v xml:space="preserve">$ / Tonne </v>
      </c>
      <c r="E33" s="305"/>
      <c r="F33" s="305"/>
      <c r="G33" s="106" t="str">
        <f>IF(G31=0,"-",G32/G31)</f>
        <v>-</v>
      </c>
      <c r="H33" s="106" t="str">
        <f>IF(H31=0,"-",H32/H31)</f>
        <v>-</v>
      </c>
      <c r="I33" s="106" t="str">
        <f t="shared" ref="I33:K33" si="1">IF(I31=0,"-",I32/I31)</f>
        <v>-</v>
      </c>
      <c r="J33" s="106" t="str">
        <f t="shared" si="1"/>
        <v>-</v>
      </c>
      <c r="K33" s="106" t="str">
        <f t="shared" si="1"/>
        <v>-</v>
      </c>
      <c r="L33" s="56"/>
      <c r="M33" s="9"/>
    </row>
    <row r="34" spans="1:16" x14ac:dyDescent="0.3">
      <c r="B34" s="297" t="str">
        <f>IF(Intro!$G$23="English",O34,P34)</f>
        <v>Sales to end users in Canada</v>
      </c>
      <c r="C34" s="298"/>
      <c r="D34" s="303" t="str">
        <f t="shared" ref="D34:D36" si="2">D31</f>
        <v>Tonnes</v>
      </c>
      <c r="E34" s="303"/>
      <c r="F34" s="303"/>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299"/>
      <c r="C35" s="300"/>
      <c r="D35" s="304" t="str">
        <f t="shared" si="2"/>
        <v>net delivered selling value (CAD)</v>
      </c>
      <c r="E35" s="304"/>
      <c r="F35" s="304"/>
      <c r="G35" s="96"/>
      <c r="H35" s="96"/>
      <c r="I35" s="96"/>
      <c r="J35" s="96"/>
      <c r="K35" s="93"/>
      <c r="L35" s="56"/>
      <c r="M35" s="9"/>
    </row>
    <row r="36" spans="1:16" ht="15" thickBot="1" x14ac:dyDescent="0.35">
      <c r="B36" s="301"/>
      <c r="C36" s="302"/>
      <c r="D36" s="305" t="str">
        <f t="shared" si="2"/>
        <v xml:space="preserve">$ / Tonne </v>
      </c>
      <c r="E36" s="305"/>
      <c r="F36" s="305"/>
      <c r="G36" s="106" t="str">
        <f>IF(G34=0,"-",G35/G34)</f>
        <v>-</v>
      </c>
      <c r="H36" s="106" t="str">
        <f>IF(H34=0,"-",H35/H34)</f>
        <v>-</v>
      </c>
      <c r="I36" s="106" t="str">
        <f t="shared" ref="I36:K36" si="3">IF(I34=0,"-",I35/I34)</f>
        <v>-</v>
      </c>
      <c r="J36" s="106" t="str">
        <f t="shared" si="3"/>
        <v>-</v>
      </c>
      <c r="K36" s="106" t="str">
        <f t="shared" si="3"/>
        <v>-</v>
      </c>
      <c r="L36" s="56"/>
      <c r="M36" s="9"/>
    </row>
    <row r="37" spans="1:16" x14ac:dyDescent="0.3">
      <c r="B37" s="291" t="str">
        <f>IF(Intro!$G$23="English",O37,P37)</f>
        <v>Total sales of imports in Canada</v>
      </c>
      <c r="C37" s="292"/>
      <c r="D37" s="295" t="str">
        <f>D34</f>
        <v>Tonnes</v>
      </c>
      <c r="E37" s="295"/>
      <c r="F37" s="295"/>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293"/>
      <c r="C38" s="294"/>
      <c r="D38" s="296" t="str">
        <f>D35</f>
        <v>net delivered selling value (CAD)</v>
      </c>
      <c r="E38" s="296"/>
      <c r="F38" s="296"/>
      <c r="G38" s="97">
        <f t="shared" si="4"/>
        <v>0</v>
      </c>
      <c r="H38" s="97">
        <f t="shared" si="4"/>
        <v>0</v>
      </c>
      <c r="I38" s="97">
        <f t="shared" si="4"/>
        <v>0</v>
      </c>
      <c r="J38" s="97">
        <f t="shared" si="4"/>
        <v>0</v>
      </c>
      <c r="K38" s="97">
        <f t="shared" si="4"/>
        <v>0</v>
      </c>
      <c r="L38" s="56"/>
      <c r="M38" s="9"/>
    </row>
    <row r="39" spans="1:16" x14ac:dyDescent="0.3">
      <c r="B39" s="293"/>
      <c r="C39" s="294"/>
      <c r="D39" s="296" t="str">
        <f>D36</f>
        <v xml:space="preserve">$ / Tonne </v>
      </c>
      <c r="E39" s="296"/>
      <c r="F39" s="296"/>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280" t="s">
        <v>15</v>
      </c>
      <c r="C42" s="281"/>
      <c r="D42" s="281"/>
      <c r="E42" s="281"/>
      <c r="F42" s="281"/>
      <c r="G42" s="281"/>
      <c r="H42" s="281"/>
      <c r="I42" s="281"/>
      <c r="J42" s="281"/>
      <c r="K42" s="281"/>
      <c r="L42" s="282"/>
      <c r="M42" s="9"/>
    </row>
    <row r="43" spans="1:16" x14ac:dyDescent="0.3">
      <c r="B43" s="188"/>
      <c r="C43" s="193"/>
      <c r="D43" s="193"/>
      <c r="E43" s="194"/>
      <c r="F43" s="194"/>
      <c r="G43" s="194"/>
      <c r="H43" s="194"/>
      <c r="I43" s="194"/>
      <c r="J43" s="194"/>
      <c r="K43" s="194"/>
      <c r="L43" s="186"/>
      <c r="M43" s="9"/>
    </row>
    <row r="44" spans="1:16" x14ac:dyDescent="0.3">
      <c r="B44" s="283" t="s">
        <v>405</v>
      </c>
      <c r="C44" s="284"/>
      <c r="D44" s="284"/>
      <c r="E44" s="284"/>
      <c r="F44" s="284"/>
      <c r="G44" s="284"/>
      <c r="H44" s="284"/>
      <c r="I44" s="284"/>
      <c r="J44" s="284"/>
      <c r="K44" s="284"/>
      <c r="L44" s="285"/>
      <c r="M44" s="61"/>
      <c r="N44" s="61"/>
      <c r="O44" s="17" t="s">
        <v>405</v>
      </c>
      <c r="P44" s="9" t="s">
        <v>406</v>
      </c>
    </row>
    <row r="45" spans="1:16" x14ac:dyDescent="0.3">
      <c r="B45" s="286"/>
      <c r="C45" s="287"/>
      <c r="D45" s="287"/>
      <c r="E45" s="287"/>
      <c r="F45" s="287"/>
      <c r="G45" s="287"/>
      <c r="H45" s="287"/>
      <c r="I45" s="287"/>
      <c r="J45" s="287"/>
      <c r="K45" s="287"/>
      <c r="L45" s="288"/>
      <c r="M45" s="61"/>
      <c r="N45" s="61"/>
    </row>
    <row r="46" spans="1:16" x14ac:dyDescent="0.3">
      <c r="B46" s="48"/>
      <c r="C46" s="26"/>
      <c r="D46" s="289">
        <f>+Variables!B6</f>
        <v>2023</v>
      </c>
      <c r="E46" s="289">
        <f>D46+1</f>
        <v>2024</v>
      </c>
      <c r="F46" s="289">
        <f>E46+1</f>
        <v>2025</v>
      </c>
      <c r="G46" s="289" t="str">
        <f>+Variables!B9</f>
        <v>Jan-Jun 2025</v>
      </c>
      <c r="H46" s="289" t="str">
        <f>+Variables!B10</f>
        <v>Jan-Jun 2026</v>
      </c>
      <c r="I46" s="9"/>
      <c r="J46" s="61"/>
      <c r="K46" s="61"/>
      <c r="L46" s="168"/>
      <c r="M46" s="61"/>
      <c r="N46" s="61"/>
    </row>
    <row r="47" spans="1:16" x14ac:dyDescent="0.3">
      <c r="B47" s="48"/>
      <c r="C47" s="26"/>
      <c r="D47" s="290"/>
      <c r="E47" s="290"/>
      <c r="F47" s="290"/>
      <c r="G47" s="290"/>
      <c r="H47" s="290"/>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283" t="s">
        <v>409</v>
      </c>
      <c r="C50" s="284"/>
      <c r="D50" s="284"/>
      <c r="E50" s="284"/>
      <c r="F50" s="284"/>
      <c r="G50" s="284"/>
      <c r="H50" s="284"/>
      <c r="I50" s="284"/>
      <c r="J50" s="284"/>
      <c r="K50" s="284"/>
      <c r="L50" s="285"/>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274"/>
      <c r="C52" s="275"/>
      <c r="D52" s="275"/>
      <c r="E52" s="275"/>
      <c r="F52" s="275"/>
      <c r="G52" s="275"/>
      <c r="H52" s="275"/>
      <c r="I52" s="275"/>
      <c r="J52" s="275"/>
      <c r="K52" s="275"/>
      <c r="L52" s="276"/>
      <c r="M52" s="61"/>
      <c r="N52" s="61"/>
    </row>
    <row r="53" spans="2:16" x14ac:dyDescent="0.3">
      <c r="B53" s="274"/>
      <c r="C53" s="275"/>
      <c r="D53" s="275"/>
      <c r="E53" s="275"/>
      <c r="F53" s="275"/>
      <c r="G53" s="275"/>
      <c r="H53" s="275"/>
      <c r="I53" s="275"/>
      <c r="J53" s="275"/>
      <c r="K53" s="275"/>
      <c r="L53" s="276"/>
      <c r="M53" s="61"/>
      <c r="N53" s="61"/>
    </row>
    <row r="54" spans="2:16" x14ac:dyDescent="0.3">
      <c r="B54" s="274"/>
      <c r="C54" s="275"/>
      <c r="D54" s="275"/>
      <c r="E54" s="275"/>
      <c r="F54" s="275"/>
      <c r="G54" s="275"/>
      <c r="H54" s="275"/>
      <c r="I54" s="275"/>
      <c r="J54" s="275"/>
      <c r="K54" s="275"/>
      <c r="L54" s="276"/>
      <c r="M54" s="61"/>
      <c r="N54" s="61"/>
    </row>
    <row r="55" spans="2:16" x14ac:dyDescent="0.3">
      <c r="B55" s="274"/>
      <c r="C55" s="275"/>
      <c r="D55" s="275"/>
      <c r="E55" s="275"/>
      <c r="F55" s="275"/>
      <c r="G55" s="275"/>
      <c r="H55" s="275"/>
      <c r="I55" s="275"/>
      <c r="J55" s="275"/>
      <c r="K55" s="275"/>
      <c r="L55" s="276"/>
      <c r="M55" s="61"/>
      <c r="N55" s="61"/>
    </row>
    <row r="56" spans="2:16" x14ac:dyDescent="0.3">
      <c r="B56" s="274"/>
      <c r="C56" s="275"/>
      <c r="D56" s="275"/>
      <c r="E56" s="275"/>
      <c r="F56" s="275"/>
      <c r="G56" s="275"/>
      <c r="H56" s="275"/>
      <c r="I56" s="275"/>
      <c r="J56" s="275"/>
      <c r="K56" s="275"/>
      <c r="L56" s="276"/>
      <c r="M56" s="61"/>
      <c r="N56" s="61"/>
    </row>
    <row r="57" spans="2:16" x14ac:dyDescent="0.3">
      <c r="B57" s="274"/>
      <c r="C57" s="275"/>
      <c r="D57" s="275"/>
      <c r="E57" s="275"/>
      <c r="F57" s="275"/>
      <c r="G57" s="275"/>
      <c r="H57" s="275"/>
      <c r="I57" s="275"/>
      <c r="J57" s="275"/>
      <c r="K57" s="275"/>
      <c r="L57" s="276"/>
      <c r="M57" s="34"/>
      <c r="N57" s="62"/>
    </row>
    <row r="58" spans="2:16" x14ac:dyDescent="0.3">
      <c r="B58" s="274"/>
      <c r="C58" s="275"/>
      <c r="D58" s="275"/>
      <c r="E58" s="275"/>
      <c r="F58" s="275"/>
      <c r="G58" s="275"/>
      <c r="H58" s="275"/>
      <c r="I58" s="275"/>
      <c r="J58" s="275"/>
      <c r="K58" s="275"/>
      <c r="L58" s="276"/>
      <c r="M58" s="34"/>
      <c r="N58" s="62"/>
      <c r="O58" s="34"/>
      <c r="P58" s="34"/>
    </row>
    <row r="59" spans="2:16" x14ac:dyDescent="0.3">
      <c r="B59" s="277"/>
      <c r="C59" s="278"/>
      <c r="D59" s="278"/>
      <c r="E59" s="278"/>
      <c r="F59" s="278"/>
      <c r="G59" s="278"/>
      <c r="H59" s="278"/>
      <c r="I59" s="278"/>
      <c r="J59" s="278"/>
      <c r="K59" s="278"/>
      <c r="L59" s="279"/>
      <c r="M59" s="34"/>
      <c r="N59" s="62"/>
    </row>
  </sheetData>
  <sheetProtection algorithmName="SHA-512" hashValue="HQOKouSQQ/M7/fAEqj61V+Bc9fPv1EkLJek7rGgnoOv79qfCVdxvWUfaNqmXKXv8WwR8CXjz0sJ/WQbg9Lh9ww==" saltValue="dpuzQH6LYHus0wFvW8oVkQ==" spinCount="100000" sheet="1" objects="1" scenarios="1" selectLockedCells="1"/>
  <mergeCells count="46">
    <mergeCell ref="B31:C33"/>
    <mergeCell ref="D31:F31"/>
    <mergeCell ref="D32:F32"/>
    <mergeCell ref="D33:F33"/>
    <mergeCell ref="B4:L4"/>
    <mergeCell ref="B5:L5"/>
    <mergeCell ref="B6:L6"/>
    <mergeCell ref="B8:L8"/>
    <mergeCell ref="B9:L9"/>
    <mergeCell ref="B19:L19"/>
    <mergeCell ref="B20:L20"/>
    <mergeCell ref="B22:F22"/>
    <mergeCell ref="G22:K22"/>
    <mergeCell ref="B10:I10"/>
    <mergeCell ref="B30:K30"/>
    <mergeCell ref="B23:F23"/>
    <mergeCell ref="G23:K23"/>
    <mergeCell ref="B12:L12"/>
    <mergeCell ref="B13:L13"/>
    <mergeCell ref="B14:L14"/>
    <mergeCell ref="B15:L15"/>
    <mergeCell ref="B16:L16"/>
    <mergeCell ref="B17:L17"/>
    <mergeCell ref="B26:K26"/>
    <mergeCell ref="B27:C29"/>
    <mergeCell ref="D27:F27"/>
    <mergeCell ref="D28:F28"/>
    <mergeCell ref="D29:F29"/>
    <mergeCell ref="B37:C39"/>
    <mergeCell ref="D37:F37"/>
    <mergeCell ref="D38:F38"/>
    <mergeCell ref="D39:F39"/>
    <mergeCell ref="B34:C36"/>
    <mergeCell ref="D34:F34"/>
    <mergeCell ref="D35:F35"/>
    <mergeCell ref="D36:F36"/>
    <mergeCell ref="B52:L59"/>
    <mergeCell ref="B42:L42"/>
    <mergeCell ref="B44:L44"/>
    <mergeCell ref="B45:L45"/>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4A45C222-0B63-4FA6-80FC-1153BC33F3C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0C035BB8-978C-44C4-9D6A-B0CABDD00306}">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BE9DF17C-8C1F-4158-8CAA-B5B97187ED33}">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75879EA-309C-48C2-BB9B-A97BBD932ED8}">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A32DE5C0-4B71-4FD9-8FBB-DA3B17D63160}">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44</vt:i4>
      </vt:variant>
    </vt:vector>
  </HeadingPairs>
  <TitlesOfParts>
    <vt:vector size="70" baseType="lpstr">
      <vt:lpstr>Variables</vt:lpstr>
      <vt:lpstr>Intro</vt:lpstr>
      <vt:lpstr>Info</vt:lpstr>
      <vt:lpstr>Public</vt:lpstr>
      <vt:lpstr>Grades|Nuances</vt:lpstr>
      <vt:lpstr>AddPub</vt:lpstr>
      <vt:lpstr>Pro</vt:lpstr>
      <vt:lpstr>Begin</vt:lpstr>
      <vt:lpstr>Australia•Australie</vt:lpstr>
      <vt:lpstr>Austria•Autriche</vt:lpstr>
      <vt:lpstr>Belgium•Belgique</vt:lpstr>
      <vt:lpstr>France</vt:lpstr>
      <vt:lpstr>Germany•Allemagne</vt:lpstr>
      <vt:lpstr>Lithuania•Lithuanie</vt:lpstr>
      <vt:lpstr>Italy•Italie_EXP1</vt:lpstr>
      <vt:lpstr>Italy•Italie_EXP2</vt:lpstr>
      <vt:lpstr>Italy•Italie_EXP3</vt:lpstr>
      <vt:lpstr>Poland•Pologne</vt:lpstr>
      <vt:lpstr>UK•RU</vt:lpstr>
      <vt:lpstr>US•ÉU</vt:lpstr>
      <vt:lpstr>Other•Autre</vt:lpstr>
      <vt:lpstr>End</vt:lpstr>
      <vt:lpstr>Invent-Stock</vt:lpstr>
      <vt:lpstr>AddPro</vt:lpstr>
      <vt:lpstr>Confirm</vt:lpstr>
      <vt:lpstr>DB</vt:lpstr>
      <vt:lpstr>AddPro!Print_Area</vt:lpstr>
      <vt:lpstr>AddPub!Print_Area</vt:lpstr>
      <vt:lpstr>'Australia•Australie'!Print_Area</vt:lpstr>
      <vt:lpstr>'Austria•Autriche'!Print_Area</vt:lpstr>
      <vt:lpstr>'Belgium•Belgique'!Print_Area</vt:lpstr>
      <vt:lpstr>Confirm!Print_Area</vt:lpstr>
      <vt:lpstr>France!Print_Area</vt:lpstr>
      <vt:lpstr>'Germany•Allemagne'!Print_Area</vt:lpstr>
      <vt:lpstr>'Grades|Nuances'!Print_Area</vt:lpstr>
      <vt:lpstr>Info!Print_Area</vt:lpstr>
      <vt:lpstr>Intro!Print_Area</vt:lpstr>
      <vt:lpstr>'Invent-Stock'!Print_Area</vt:lpstr>
      <vt:lpstr>'Italy•Italie_EXP1'!Print_Area</vt:lpstr>
      <vt:lpstr>'Italy•Italie_EXP2'!Print_Area</vt:lpstr>
      <vt:lpstr>'Italy•Italie_EXP3'!Print_Area</vt:lpstr>
      <vt:lpstr>'Lithuania•Lithuanie'!Print_Area</vt:lpstr>
      <vt:lpstr>'Other•Autre'!Print_Area</vt:lpstr>
      <vt:lpstr>'Poland•Pologne'!Print_Area</vt:lpstr>
      <vt:lpstr>Pro!Print_Area</vt:lpstr>
      <vt:lpstr>Public!Print_Area</vt:lpstr>
      <vt:lpstr>'UK•RU'!Print_Area</vt:lpstr>
      <vt:lpstr>'US•ÉU'!Print_Area</vt:lpstr>
      <vt:lpstr>AddPro!Print_Titles</vt:lpstr>
      <vt:lpstr>AddPub!Print_Titles</vt:lpstr>
      <vt:lpstr>'Australia•Australie'!Print_Titles</vt:lpstr>
      <vt:lpstr>'Austria•Autriche'!Print_Titles</vt:lpstr>
      <vt:lpstr>'Belgium•Belgique'!Print_Titles</vt:lpstr>
      <vt:lpstr>Confirm!Print_Titles</vt:lpstr>
      <vt:lpstr>France!Print_Titles</vt:lpstr>
      <vt:lpstr>'Germany•Allemagne'!Print_Titles</vt:lpstr>
      <vt:lpstr>'Grades|Nuances'!Print_Titles</vt:lpstr>
      <vt:lpstr>Info!Print_Titles</vt:lpstr>
      <vt:lpstr>Intro!Print_Titles</vt:lpstr>
      <vt:lpstr>'Invent-Stock'!Print_Titles</vt:lpstr>
      <vt:lpstr>'Italy•Italie_EXP1'!Print_Titles</vt:lpstr>
      <vt:lpstr>'Italy•Italie_EXP2'!Print_Titles</vt:lpstr>
      <vt:lpstr>'Italy•Italie_EXP3'!Print_Titles</vt:lpstr>
      <vt:lpstr>'Lithuania•Lithuanie'!Print_Titles</vt:lpstr>
      <vt:lpstr>'Other•Autre'!Print_Titles</vt:lpstr>
      <vt:lpstr>'Poland•Pologne'!Print_Titles</vt:lpstr>
      <vt:lpstr>Pro!Print_Titles</vt:lpstr>
      <vt:lpstr>Public!Print_Titles</vt:lpstr>
      <vt:lpstr>'UK•RU'!Print_Titles</vt:lpstr>
      <vt:lpstr>'US•ÉU'!Print_Titles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Jeffrey, Shawn</cp:lastModifiedBy>
  <cp:lastPrinted>2026-01-06T21:05:11Z</cp:lastPrinted>
  <dcterms:created xsi:type="dcterms:W3CDTF">2021-02-04T13:13:50Z</dcterms:created>
  <dcterms:modified xsi:type="dcterms:W3CDTF">2026-07-30T17:01:45Z</dcterms:modified>
</cp:coreProperties>
</file>