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8\Working Files\Research\Questionnaires\"/>
    </mc:Choice>
  </mc:AlternateContent>
  <xr:revisionPtr revIDLastSave="0" documentId="13_ncr:1_{088B9132-F1D4-478A-9AE3-5BE967CEDD27}" xr6:coauthVersionLast="47" xr6:coauthVersionMax="47" xr10:uidLastSave="{00000000-0000-0000-0000-000000000000}"/>
  <workbookProtection workbookAlgorithmName="SHA-512" workbookHashValue="ZGQIK6GGuiyFgQHjAQCmJ6K6zrV9HOO9RLg3RAQ+Lxhkjys1lcXodey37C3wCerURih8LDyIq/N9LUFCHllUbg==" workbookSaltValue="xZsteO6h8ac4NOtr6vBbVQ==" workbookSpinCount="100000" lockStructure="1"/>
  <bookViews>
    <workbookView xWindow="-108" yWindow="-108" windowWidth="23256" windowHeight="11472" tabRatio="802" firstSheet="1" activeTab="1" xr2:uid="{5ACB0AA2-AC8F-424A-B4E8-D6C113A4219B}"/>
  </bookViews>
  <sheets>
    <sheet name="Variables" sheetId="38" state="hidden" r:id="rId1"/>
    <sheet name="Intro" sheetId="48" r:id="rId2"/>
    <sheet name="Info" sheetId="49" r:id="rId3"/>
    <sheet name="Public" sheetId="47" r:id="rId4"/>
    <sheet name="Grades|Nuances" sheetId="52" state="hidden" r:id="rId5"/>
    <sheet name="AddPub" sheetId="45" r:id="rId6"/>
    <sheet name="Pro 1" sheetId="37" r:id="rId7"/>
    <sheet name="Pro 2" sheetId="39" r:id="rId8"/>
    <sheet name="Pro 3" sheetId="42" r:id="rId9"/>
    <sheet name="Pro 4" sheetId="43" r:id="rId10"/>
    <sheet name="AddPro" sheetId="44" r:id="rId11"/>
    <sheet name="Confirm" sheetId="46" r:id="rId12"/>
    <sheet name="DB" sheetId="53" state="hidden" r:id="rId13"/>
  </sheets>
  <externalReferences>
    <externalReference r:id="rId14"/>
  </externalReference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10">AddPro!$B$1:$L$62</definedName>
    <definedName name="_xlnm.Print_Area" localSheetId="5">AddPub!$B$2:$L$62</definedName>
    <definedName name="_xlnm.Print_Area" localSheetId="11">Confirm!$B$1:$L$40</definedName>
    <definedName name="_xlnm.Print_Area" localSheetId="4">'Grades|Nuances'!$B$1:$L$40</definedName>
    <definedName name="_xlnm.Print_Area" localSheetId="2">Info!$B$2:$L$72</definedName>
    <definedName name="_xlnm.Print_Area" localSheetId="1">Intro!$B$1:$L$149</definedName>
    <definedName name="_xlnm.Print_Area" localSheetId="6">'Pro 1'!$B$1:$L$135</definedName>
    <definedName name="_xlnm.Print_Area" localSheetId="7">'Pro 2'!$B$2:$L$211</definedName>
    <definedName name="_xlnm.Print_Area" localSheetId="8">'Pro 3'!$B$1:$L$403</definedName>
    <definedName name="_xlnm.Print_Area" localSheetId="9">'Pro 4'!$B$1:$L$127</definedName>
    <definedName name="_xlnm.Print_Area" localSheetId="3">Public!$B$1:$L$478</definedName>
    <definedName name="_xlnm.Print_Titles" localSheetId="10">AddPro!$1:$7</definedName>
    <definedName name="_xlnm.Print_Titles" localSheetId="5">AddPub!$1:$7</definedName>
    <definedName name="_xlnm.Print_Titles" localSheetId="11">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8">'Pro 3'!$1:$7</definedName>
    <definedName name="_xlnm.Print_Titles" localSheetId="9">'Pro 4'!$1:$7</definedName>
    <definedName name="_xlnm.Print_Titles" localSheetId="3">Public!$1:$7</definedName>
    <definedName name="quest8" localSheetId="10">AddPro!#REF!</definedName>
    <definedName name="quest8" localSheetId="5">AddPub!#REF!</definedName>
    <definedName name="quest8" localSheetId="11">Confirm!#REF!</definedName>
    <definedName name="quest8" localSheetId="2">Info!#REF!</definedName>
    <definedName name="quest8" localSheetId="1">Intro!#REF!</definedName>
    <definedName name="quest8" localSheetId="6">'Pro 1'!#REF!</definedName>
    <definedName name="quest8" localSheetId="7">'Pro 2'!#REF!</definedName>
    <definedName name="quest8" localSheetId="8">'Pro 3'!#REF!</definedName>
    <definedName name="quest8" localSheetId="9">'Pro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9" i="42" l="1"/>
  <c r="B38" i="46" l="1"/>
  <c r="C41" i="48"/>
  <c r="B40" i="48"/>
  <c r="C38" i="48"/>
  <c r="C37" i="48"/>
  <c r="O25" i="42" l="1"/>
  <c r="P25" i="42"/>
  <c r="O26" i="42"/>
  <c r="P26" i="42"/>
  <c r="O27" i="42"/>
  <c r="P27" i="42"/>
  <c r="O122" i="42"/>
  <c r="P122" i="42"/>
  <c r="O328" i="42"/>
  <c r="P328" i="42"/>
  <c r="O401" i="42"/>
  <c r="P401" i="42"/>
  <c r="E157" i="53"/>
  <c r="H155" i="53"/>
  <c r="G155" i="53"/>
  <c r="F155" i="53"/>
  <c r="D155" i="53"/>
  <c r="E155" i="53"/>
  <c r="I152" i="53"/>
  <c r="H152" i="53"/>
  <c r="G152" i="53"/>
  <c r="F152" i="53"/>
  <c r="E152" i="53"/>
  <c r="D152" i="53"/>
  <c r="J144" i="53"/>
  <c r="J145" i="53"/>
  <c r="J143" i="53"/>
  <c r="B144" i="53"/>
  <c r="B145" i="53"/>
  <c r="B143" i="53"/>
  <c r="L144" i="53"/>
  <c r="M144" i="53"/>
  <c r="N144" i="53"/>
  <c r="O144" i="53"/>
  <c r="P144" i="53"/>
  <c r="L145" i="53"/>
  <c r="M145" i="53"/>
  <c r="N145" i="53"/>
  <c r="O145" i="53"/>
  <c r="P145" i="53"/>
  <c r="L146" i="53"/>
  <c r="M146" i="53"/>
  <c r="N146" i="53"/>
  <c r="O146" i="53"/>
  <c r="P146" i="53"/>
  <c r="M143" i="53"/>
  <c r="N143" i="53"/>
  <c r="O143" i="53"/>
  <c r="P143" i="53"/>
  <c r="L143" i="53"/>
  <c r="E143" i="53"/>
  <c r="F143" i="53"/>
  <c r="G143" i="53"/>
  <c r="H143" i="53"/>
  <c r="E144" i="53"/>
  <c r="F144" i="53"/>
  <c r="G144" i="53"/>
  <c r="H144" i="53"/>
  <c r="E145" i="53"/>
  <c r="F145" i="53"/>
  <c r="G145" i="53"/>
  <c r="H145" i="53"/>
  <c r="E146" i="53"/>
  <c r="F146" i="53"/>
  <c r="G146" i="53"/>
  <c r="H146" i="53"/>
  <c r="D144" i="53"/>
  <c r="D145" i="53"/>
  <c r="D146" i="53"/>
  <c r="D143" i="53"/>
  <c r="E133" i="53" l="1"/>
  <c r="F133" i="53"/>
  <c r="G133" i="53"/>
  <c r="H133" i="53"/>
  <c r="I133" i="53"/>
  <c r="D133" i="53"/>
  <c r="E127" i="53"/>
  <c r="F127" i="53"/>
  <c r="G127" i="53"/>
  <c r="H127" i="53"/>
  <c r="E128" i="53"/>
  <c r="F128" i="53"/>
  <c r="G128" i="53"/>
  <c r="H128" i="53"/>
  <c r="D128" i="53"/>
  <c r="D127" i="53"/>
  <c r="E118" i="53" l="1"/>
  <c r="F118" i="53"/>
  <c r="G118" i="53"/>
  <c r="H118" i="53"/>
  <c r="E119" i="53"/>
  <c r="F119" i="53"/>
  <c r="G119" i="53"/>
  <c r="H119" i="53"/>
  <c r="D119" i="53"/>
  <c r="D118" i="53"/>
  <c r="G104" i="42" l="1"/>
  <c r="D117" i="53" s="1"/>
  <c r="E112" i="53"/>
  <c r="F112" i="53"/>
  <c r="G112" i="53"/>
  <c r="H112" i="53"/>
  <c r="E113" i="53"/>
  <c r="F113" i="53"/>
  <c r="G113" i="53"/>
  <c r="H113" i="53"/>
  <c r="D113" i="53"/>
  <c r="D112" i="53"/>
  <c r="E107" i="53"/>
  <c r="F107" i="53"/>
  <c r="G107" i="53"/>
  <c r="H107" i="53"/>
  <c r="E108" i="53"/>
  <c r="F108" i="53"/>
  <c r="G108" i="53"/>
  <c r="H108" i="53"/>
  <c r="D108" i="53"/>
  <c r="D107" i="53"/>
  <c r="E85" i="53"/>
  <c r="F85" i="53"/>
  <c r="G85" i="53"/>
  <c r="H85" i="53"/>
  <c r="D85" i="53"/>
  <c r="E83" i="53"/>
  <c r="F83" i="53"/>
  <c r="G83" i="53"/>
  <c r="H83" i="53"/>
  <c r="D83" i="53"/>
  <c r="E78" i="53"/>
  <c r="F78" i="53"/>
  <c r="G78" i="53"/>
  <c r="H78" i="53"/>
  <c r="D78" i="53"/>
  <c r="E63" i="53" l="1"/>
  <c r="F63" i="53"/>
  <c r="G63" i="53"/>
  <c r="H63" i="53"/>
  <c r="E64" i="53"/>
  <c r="F64" i="53"/>
  <c r="G64" i="53"/>
  <c r="H64" i="53"/>
  <c r="E66" i="53"/>
  <c r="F66" i="53"/>
  <c r="G66" i="53"/>
  <c r="H66" i="53"/>
  <c r="E67" i="53"/>
  <c r="F67" i="53"/>
  <c r="G67" i="53"/>
  <c r="H67" i="53"/>
  <c r="E68" i="53"/>
  <c r="F68" i="53"/>
  <c r="G68" i="53"/>
  <c r="H68" i="53"/>
  <c r="D68" i="53"/>
  <c r="D67" i="53"/>
  <c r="D66" i="53"/>
  <c r="D64" i="53"/>
  <c r="D63" i="53"/>
  <c r="S48" i="53"/>
  <c r="T48" i="53"/>
  <c r="U48" i="53"/>
  <c r="V48" i="53"/>
  <c r="S49" i="53"/>
  <c r="T49" i="53"/>
  <c r="U49" i="53"/>
  <c r="V49" i="53"/>
  <c r="S51" i="53"/>
  <c r="T51" i="53"/>
  <c r="U51" i="53"/>
  <c r="V51" i="53"/>
  <c r="S54" i="53"/>
  <c r="T54" i="53"/>
  <c r="U54" i="53"/>
  <c r="V54" i="53"/>
  <c r="S55" i="53"/>
  <c r="T55" i="53"/>
  <c r="U55" i="53"/>
  <c r="V55" i="53"/>
  <c r="S56" i="53"/>
  <c r="T56" i="53"/>
  <c r="U56" i="53"/>
  <c r="V56" i="53"/>
  <c r="R56" i="53"/>
  <c r="R55" i="53"/>
  <c r="R54" i="53"/>
  <c r="R51" i="53"/>
  <c r="R49" i="53"/>
  <c r="R48" i="53"/>
  <c r="E48" i="53"/>
  <c r="F48" i="53"/>
  <c r="G48" i="53"/>
  <c r="H48" i="53"/>
  <c r="E49" i="53"/>
  <c r="F49" i="53"/>
  <c r="G49" i="53"/>
  <c r="H49" i="53"/>
  <c r="E51" i="53"/>
  <c r="F51" i="53"/>
  <c r="G51" i="53"/>
  <c r="H51" i="53"/>
  <c r="E54" i="53"/>
  <c r="F54" i="53"/>
  <c r="G54" i="53"/>
  <c r="H54" i="53"/>
  <c r="E55" i="53"/>
  <c r="F55" i="53"/>
  <c r="G55" i="53"/>
  <c r="H55" i="53"/>
  <c r="E56" i="53"/>
  <c r="F56" i="53"/>
  <c r="G56" i="53"/>
  <c r="H56" i="53"/>
  <c r="D56" i="53"/>
  <c r="D55" i="53"/>
  <c r="D54" i="53"/>
  <c r="D51" i="53"/>
  <c r="D49" i="53"/>
  <c r="D48" i="53"/>
  <c r="S45" i="53"/>
  <c r="T45" i="53"/>
  <c r="U45" i="53"/>
  <c r="V45" i="53"/>
  <c r="R45" i="53"/>
  <c r="S35" i="53"/>
  <c r="T35" i="53"/>
  <c r="U35" i="53"/>
  <c r="V35" i="53"/>
  <c r="S37" i="53"/>
  <c r="T37" i="53"/>
  <c r="U37" i="53"/>
  <c r="V37" i="53"/>
  <c r="S38" i="53"/>
  <c r="T38" i="53"/>
  <c r="U38" i="53"/>
  <c r="V38" i="53"/>
  <c r="S39" i="53"/>
  <c r="T39" i="53"/>
  <c r="U39" i="53"/>
  <c r="V39" i="53"/>
  <c r="R39" i="53"/>
  <c r="R38" i="53"/>
  <c r="R37" i="53"/>
  <c r="R35" i="53"/>
  <c r="R32" i="53"/>
  <c r="E35" i="53"/>
  <c r="F35" i="53"/>
  <c r="G35" i="53"/>
  <c r="H35" i="53"/>
  <c r="E37" i="53"/>
  <c r="F37" i="53"/>
  <c r="G37" i="53"/>
  <c r="H37" i="53"/>
  <c r="E38" i="53"/>
  <c r="F38" i="53"/>
  <c r="G38" i="53"/>
  <c r="H38" i="53"/>
  <c r="E39" i="53"/>
  <c r="F39" i="53"/>
  <c r="G39" i="53"/>
  <c r="H39" i="53"/>
  <c r="D39" i="53"/>
  <c r="D38" i="53"/>
  <c r="D37" i="53"/>
  <c r="D35" i="53"/>
  <c r="S32" i="53"/>
  <c r="T32" i="53"/>
  <c r="U32" i="53"/>
  <c r="V32" i="53"/>
  <c r="E32" i="53"/>
  <c r="F32" i="53"/>
  <c r="G32" i="53"/>
  <c r="H32" i="53"/>
  <c r="D32" i="53"/>
  <c r="Y15" i="53"/>
  <c r="Z15" i="53"/>
  <c r="AA15" i="53"/>
  <c r="AB15" i="53"/>
  <c r="Y16" i="53"/>
  <c r="Z16" i="53"/>
  <c r="AA16" i="53"/>
  <c r="AB16" i="53"/>
  <c r="Y17" i="53"/>
  <c r="Z17" i="53"/>
  <c r="AA17" i="53"/>
  <c r="AB17" i="53"/>
  <c r="X17" i="53"/>
  <c r="X16" i="53"/>
  <c r="X15" i="53"/>
  <c r="S15" i="53"/>
  <c r="T15" i="53"/>
  <c r="U15" i="53"/>
  <c r="V15" i="53"/>
  <c r="S16" i="53"/>
  <c r="T16" i="53"/>
  <c r="U16" i="53"/>
  <c r="V16" i="53"/>
  <c r="S17" i="53"/>
  <c r="T17" i="53"/>
  <c r="U17" i="53"/>
  <c r="V17" i="53"/>
  <c r="R17" i="53"/>
  <c r="R16" i="53"/>
  <c r="R15" i="53"/>
  <c r="T29" i="53"/>
  <c r="S29" i="53"/>
  <c r="R29" i="53"/>
  <c r="Q29" i="53"/>
  <c r="P29" i="53"/>
  <c r="S28" i="53"/>
  <c r="H29" i="53"/>
  <c r="G29" i="53"/>
  <c r="F29" i="53"/>
  <c r="E29" i="53"/>
  <c r="D29" i="53"/>
  <c r="G28" i="53"/>
  <c r="AB14" i="53" l="1"/>
  <c r="AA14" i="53"/>
  <c r="Z14" i="53"/>
  <c r="Y14" i="53"/>
  <c r="X14" i="53"/>
  <c r="V14" i="53"/>
  <c r="U14" i="53"/>
  <c r="T14" i="53"/>
  <c r="S14" i="53"/>
  <c r="R14" i="53"/>
  <c r="B6" i="53" l="1"/>
  <c r="B16" i="53" s="1"/>
  <c r="C16" i="53" s="1"/>
  <c r="B7" i="53"/>
  <c r="B17" i="53" s="1"/>
  <c r="C17" i="53" s="1"/>
  <c r="B8" i="53"/>
  <c r="B5" i="53"/>
  <c r="B15" i="53" s="1"/>
  <c r="C15" i="53" s="1"/>
  <c r="K38" i="39" l="1"/>
  <c r="J38" i="39"/>
  <c r="I38" i="39"/>
  <c r="H38" i="39"/>
  <c r="G38" i="39"/>
  <c r="K37" i="39"/>
  <c r="H45" i="53" s="1"/>
  <c r="J37" i="39"/>
  <c r="G45" i="53" s="1"/>
  <c r="I37" i="39"/>
  <c r="F45" i="53" s="1"/>
  <c r="H37" i="39"/>
  <c r="E45" i="53" s="1"/>
  <c r="G37" i="39"/>
  <c r="D45" i="53" s="1"/>
  <c r="P34" i="39" l="1"/>
  <c r="O34" i="39"/>
  <c r="B34" i="39" s="1"/>
  <c r="K36" i="39"/>
  <c r="J38" i="46" s="1"/>
  <c r="J36" i="39"/>
  <c r="I38" i="46" s="1"/>
  <c r="I36" i="39"/>
  <c r="H38" i="46" s="1"/>
  <c r="H36" i="39"/>
  <c r="G38" i="46" s="1"/>
  <c r="G36" i="39"/>
  <c r="F38" i="46" s="1"/>
  <c r="E36" i="39"/>
  <c r="E35" i="39"/>
  <c r="E34" i="39"/>
  <c r="P15" i="47"/>
  <c r="O15" i="47"/>
  <c r="B21" i="47"/>
  <c r="B19" i="47"/>
  <c r="B18" i="47"/>
  <c r="B17" i="47"/>
  <c r="B15" i="47"/>
  <c r="B125" i="37"/>
  <c r="B112" i="48" l="1"/>
  <c r="B110" i="48"/>
  <c r="B108" i="48"/>
  <c r="B106" i="48"/>
  <c r="B104" i="48"/>
  <c r="H48" i="42"/>
  <c r="I48" i="42"/>
  <c r="J48" i="42"/>
  <c r="K48" i="42"/>
  <c r="G48" i="42"/>
  <c r="H23" i="42"/>
  <c r="I23" i="42"/>
  <c r="J23" i="42"/>
  <c r="K23" i="42"/>
  <c r="G23" i="42"/>
  <c r="B35" i="42"/>
  <c r="B388" i="42" s="1"/>
  <c r="B60" i="42" l="1"/>
  <c r="B223" i="42"/>
  <c r="O99" i="47"/>
  <c r="B97" i="47"/>
  <c r="O95" i="47"/>
  <c r="H39" i="39" l="1"/>
  <c r="I39" i="39"/>
  <c r="J39" i="39"/>
  <c r="K39" i="39"/>
  <c r="G39" i="39"/>
  <c r="E39" i="39"/>
  <c r="E38" i="39"/>
  <c r="E37" i="39"/>
  <c r="B37" i="39"/>
  <c r="K54" i="42"/>
  <c r="J54" i="42"/>
  <c r="I54" i="42"/>
  <c r="H54" i="42"/>
  <c r="G54" i="42"/>
  <c r="H29" i="42"/>
  <c r="I29" i="42"/>
  <c r="J29" i="42"/>
  <c r="K29" i="42"/>
  <c r="G29" i="42"/>
  <c r="B29" i="42"/>
  <c r="B54" i="42" s="1"/>
  <c r="B53" i="44"/>
  <c r="B43" i="44"/>
  <c r="B33" i="44"/>
  <c r="B23" i="44"/>
  <c r="B13" i="44"/>
  <c r="D12" i="44"/>
  <c r="C12" i="44"/>
  <c r="B23" i="45"/>
  <c r="B33" i="45"/>
  <c r="B43" i="45"/>
  <c r="B53" i="45"/>
  <c r="C12" i="45"/>
  <c r="O53" i="48"/>
  <c r="P53" i="48"/>
  <c r="P52" i="48"/>
  <c r="O52" i="48"/>
  <c r="O335" i="47"/>
  <c r="O322" i="47"/>
  <c r="O309" i="47"/>
  <c r="J58" i="42" l="1"/>
  <c r="U36" i="53"/>
  <c r="I33" i="42"/>
  <c r="F40" i="53" s="1"/>
  <c r="F36" i="53"/>
  <c r="H58" i="42"/>
  <c r="S36" i="53"/>
  <c r="I58" i="42"/>
  <c r="T36" i="53"/>
  <c r="K58" i="42"/>
  <c r="V36" i="53"/>
  <c r="G33" i="42"/>
  <c r="D40" i="53" s="1"/>
  <c r="D36" i="53"/>
  <c r="K33" i="42"/>
  <c r="H40" i="53" s="1"/>
  <c r="H36" i="53"/>
  <c r="J33" i="42"/>
  <c r="G40" i="53" s="1"/>
  <c r="G36" i="53"/>
  <c r="H33" i="42"/>
  <c r="E40" i="53" s="1"/>
  <c r="E36" i="53"/>
  <c r="G58" i="42"/>
  <c r="R36" i="53"/>
  <c r="G53" i="39"/>
  <c r="J11" i="46"/>
  <c r="H406" i="47"/>
  <c r="P335" i="47"/>
  <c r="P69" i="47"/>
  <c r="D43" i="49"/>
  <c r="B43" i="49"/>
  <c r="B21" i="49" l="1"/>
  <c r="O55" i="48"/>
  <c r="I26" i="37"/>
  <c r="I27" i="37"/>
  <c r="H10" i="48"/>
  <c r="B10" i="48"/>
  <c r="D28" i="49" l="1"/>
  <c r="G126" i="42"/>
  <c r="E126" i="42"/>
  <c r="D126" i="42"/>
  <c r="C126" i="42"/>
  <c r="B126" i="42"/>
  <c r="G36" i="46"/>
  <c r="K6" i="53" s="1"/>
  <c r="H36" i="46"/>
  <c r="L6" i="53" s="1"/>
  <c r="I36" i="46"/>
  <c r="M6" i="53" s="1"/>
  <c r="J36" i="46"/>
  <c r="N6" i="53" s="1"/>
  <c r="G37" i="46"/>
  <c r="K7" i="53" s="1"/>
  <c r="H37" i="46"/>
  <c r="L7" i="53" s="1"/>
  <c r="I37" i="46"/>
  <c r="M7" i="53" s="1"/>
  <c r="J37" i="46"/>
  <c r="N7" i="53" s="1"/>
  <c r="G39" i="46"/>
  <c r="K8" i="53" s="1"/>
  <c r="H39" i="46"/>
  <c r="L8" i="53" s="1"/>
  <c r="I39" i="46"/>
  <c r="M8" i="53" s="1"/>
  <c r="J39" i="46"/>
  <c r="N8" i="53" s="1"/>
  <c r="F37" i="46"/>
  <c r="J7" i="53" s="1"/>
  <c r="F36" i="46"/>
  <c r="J6" i="53" s="1"/>
  <c r="D12" i="45"/>
  <c r="P391" i="47"/>
  <c r="K26" i="39"/>
  <c r="K25" i="39"/>
  <c r="K53" i="39" s="1"/>
  <c r="J26" i="39"/>
  <c r="J25" i="39"/>
  <c r="J53" i="39" s="1"/>
  <c r="P377" i="47"/>
  <c r="P364" i="47"/>
  <c r="F53" i="48" l="1"/>
  <c r="F51" i="48"/>
  <c r="B6" i="48"/>
  <c r="B6" i="49"/>
  <c r="B6" i="42" s="1"/>
  <c r="B197" i="47"/>
  <c r="B199" i="47"/>
  <c r="B200" i="47"/>
  <c r="B201" i="47"/>
  <c r="O57" i="37"/>
  <c r="O424" i="47"/>
  <c r="O411" i="47"/>
  <c r="O364" i="47"/>
  <c r="O48" i="48"/>
  <c r="D34" i="38"/>
  <c r="D33" i="38"/>
  <c r="H116" i="42"/>
  <c r="I116" i="42"/>
  <c r="J116" i="42"/>
  <c r="K116" i="42"/>
  <c r="H118" i="42"/>
  <c r="I118" i="42"/>
  <c r="J118" i="42"/>
  <c r="K118" i="42"/>
  <c r="B467" i="47"/>
  <c r="B120" i="43"/>
  <c r="B118" i="43"/>
  <c r="B110" i="43"/>
  <c r="B108" i="43"/>
  <c r="B100" i="43"/>
  <c r="B98" i="43"/>
  <c r="B90" i="43"/>
  <c r="B88" i="43"/>
  <c r="B80" i="43"/>
  <c r="B78" i="43"/>
  <c r="B70" i="43"/>
  <c r="B68" i="43"/>
  <c r="B60" i="43"/>
  <c r="B58" i="43"/>
  <c r="B50" i="43"/>
  <c r="B48" i="43"/>
  <c r="B40" i="43"/>
  <c r="B38" i="43"/>
  <c r="B30" i="43"/>
  <c r="B28" i="43"/>
  <c r="B20" i="43"/>
  <c r="B18" i="43"/>
  <c r="D31" i="38"/>
  <c r="D30" i="38"/>
  <c r="B35" i="49"/>
  <c r="B8" i="44"/>
  <c r="B12" i="43"/>
  <c r="B180" i="42"/>
  <c r="B16" i="42"/>
  <c r="B361" i="42"/>
  <c r="B18" i="39"/>
  <c r="B12" i="37"/>
  <c r="B2" i="37"/>
  <c r="B436" i="47"/>
  <c r="B348" i="47"/>
  <c r="B230" i="47"/>
  <c r="B106" i="47"/>
  <c r="D72" i="48"/>
  <c r="G248" i="42" l="1"/>
  <c r="G236" i="42"/>
  <c r="B6" i="46"/>
  <c r="B6" i="39"/>
  <c r="B6" i="37"/>
  <c r="B6" i="47"/>
  <c r="B6" i="45"/>
  <c r="B6" i="44"/>
  <c r="B6" i="43"/>
  <c r="B6" i="52"/>
  <c r="B9" i="46"/>
  <c r="B8" i="46"/>
  <c r="B28" i="46"/>
  <c r="B46" i="48"/>
  <c r="B12" i="47" l="1"/>
  <c r="L19" i="49"/>
  <c r="K19" i="49"/>
  <c r="J19" i="49"/>
  <c r="I19" i="49"/>
  <c r="H19" i="49"/>
  <c r="G19" i="49"/>
  <c r="F19" i="49"/>
  <c r="E19" i="49"/>
  <c r="D19" i="49"/>
  <c r="B19" i="49"/>
  <c r="B8" i="49"/>
  <c r="B4" i="49"/>
  <c r="B4" i="45" s="1"/>
  <c r="B116" i="48"/>
  <c r="B82" i="48"/>
  <c r="B76" i="48"/>
  <c r="B70" i="48"/>
  <c r="C8" i="38"/>
  <c r="P145" i="39" s="1"/>
  <c r="C6" i="38"/>
  <c r="C29" i="48"/>
  <c r="B25" i="48"/>
  <c r="B5" i="48"/>
  <c r="P322" i="47"/>
  <c r="P309" i="47"/>
  <c r="O170" i="47"/>
  <c r="O12" i="52"/>
  <c r="P99" i="47" l="1"/>
  <c r="B99" i="47" s="1"/>
  <c r="P95" i="47"/>
  <c r="B95" i="47" s="1"/>
  <c r="P48" i="48"/>
  <c r="P12" i="52"/>
  <c r="O218" i="47"/>
  <c r="B340" i="42"/>
  <c r="B350" i="42"/>
  <c r="B273" i="42"/>
  <c r="B281" i="42"/>
  <c r="B138" i="42"/>
  <c r="B148" i="42"/>
  <c r="B158" i="42"/>
  <c r="B168" i="42"/>
  <c r="G102" i="42"/>
  <c r="H102" i="42" s="1"/>
  <c r="I102" i="42" s="1"/>
  <c r="G96" i="42"/>
  <c r="H96" i="42" s="1"/>
  <c r="I96" i="42" s="1"/>
  <c r="K14" i="52"/>
  <c r="B240" i="47"/>
  <c r="B245" i="47"/>
  <c r="B17" i="46" l="1"/>
  <c r="J148" i="48"/>
  <c r="E148" i="48"/>
  <c r="B148" i="48"/>
  <c r="B200" i="39"/>
  <c r="B234" i="42"/>
  <c r="B236" i="42"/>
  <c r="B377" i="42"/>
  <c r="O112" i="37"/>
  <c r="O145" i="39"/>
  <c r="P57" i="37"/>
  <c r="I14" i="52"/>
  <c r="G14" i="52"/>
  <c r="F14" i="52"/>
  <c r="D14" i="52"/>
  <c r="B14" i="52"/>
  <c r="O267" i="47"/>
  <c r="P267" i="47"/>
  <c r="P28" i="49" l="1"/>
  <c r="O28" i="49"/>
  <c r="P37" i="46" l="1"/>
  <c r="P36" i="46"/>
  <c r="B58" i="48" l="1"/>
  <c r="P55" i="48"/>
  <c r="P170" i="47" l="1"/>
  <c r="B170" i="47" s="1"/>
  <c r="B12" i="52"/>
  <c r="P112" i="37"/>
  <c r="B112" i="37" s="1"/>
  <c r="B54" i="39"/>
  <c r="C111" i="47" l="1"/>
  <c r="E111" i="47"/>
  <c r="G111" i="47"/>
  <c r="I111" i="47"/>
  <c r="K111" i="47"/>
  <c r="J44" i="47"/>
  <c r="G44" i="47"/>
  <c r="E44" i="47"/>
  <c r="C44" i="47"/>
  <c r="O37" i="46" l="1"/>
  <c r="O36" i="46"/>
  <c r="J33" i="46"/>
  <c r="I33" i="46"/>
  <c r="K104" i="42" l="1"/>
  <c r="H117" i="53" s="1"/>
  <c r="K100" i="42"/>
  <c r="K94" i="42"/>
  <c r="J104" i="42"/>
  <c r="G117" i="53" s="1"/>
  <c r="J100" i="42"/>
  <c r="J94" i="42"/>
  <c r="K214" i="42"/>
  <c r="J214" i="42"/>
  <c r="K190" i="42"/>
  <c r="J190" i="42"/>
  <c r="K367" i="42"/>
  <c r="K21" i="42" s="1"/>
  <c r="K46" i="42" s="1"/>
  <c r="J367" i="42"/>
  <c r="J21" i="42" s="1"/>
  <c r="J46" i="42" s="1"/>
  <c r="K371" i="42"/>
  <c r="J371" i="42"/>
  <c r="K23" i="39"/>
  <c r="K51" i="39" s="1"/>
  <c r="K141" i="39" s="1"/>
  <c r="J23" i="39"/>
  <c r="J51" i="39" s="1"/>
  <c r="J141" i="39" s="1"/>
  <c r="K45" i="39"/>
  <c r="K42" i="39"/>
  <c r="K33" i="39"/>
  <c r="K30" i="39"/>
  <c r="J45" i="39"/>
  <c r="J42" i="39"/>
  <c r="J33" i="39"/>
  <c r="J30" i="39"/>
  <c r="K17" i="37"/>
  <c r="J17" i="37"/>
  <c r="K22" i="37"/>
  <c r="K26" i="37" s="1"/>
  <c r="J22" i="37"/>
  <c r="K375" i="42" l="1"/>
  <c r="H69" i="53" s="1"/>
  <c r="H65" i="53"/>
  <c r="J216" i="42"/>
  <c r="U50" i="53"/>
  <c r="J192" i="42"/>
  <c r="G50" i="53"/>
  <c r="K192" i="42"/>
  <c r="H50" i="53"/>
  <c r="K216" i="42"/>
  <c r="V50" i="53"/>
  <c r="J375" i="42"/>
  <c r="G69" i="53" s="1"/>
  <c r="G65" i="53"/>
  <c r="K107" i="42"/>
  <c r="K115" i="42"/>
  <c r="K117" i="42"/>
  <c r="J107" i="42"/>
  <c r="J117" i="42"/>
  <c r="J115" i="42"/>
  <c r="K113" i="42"/>
  <c r="K114" i="42"/>
  <c r="J114" i="42"/>
  <c r="J113" i="42"/>
  <c r="J26" i="37"/>
  <c r="J102" i="42"/>
  <c r="J111" i="42" s="1"/>
  <c r="J186" i="42" s="1"/>
  <c r="J210" i="42" s="1"/>
  <c r="J234" i="42" s="1"/>
  <c r="J96" i="42"/>
  <c r="J90" i="42"/>
  <c r="K96" i="42"/>
  <c r="K90" i="42"/>
  <c r="K102" i="42"/>
  <c r="K111" i="42" s="1"/>
  <c r="K186" i="42" s="1"/>
  <c r="K210" i="42" s="1"/>
  <c r="K234" i="42" s="1"/>
  <c r="J27" i="39"/>
  <c r="J54" i="39"/>
  <c r="K27" i="39"/>
  <c r="K54" i="39"/>
  <c r="K24" i="37"/>
  <c r="K27" i="37" s="1"/>
  <c r="J35" i="46"/>
  <c r="N5" i="53" s="1"/>
  <c r="J24" i="37"/>
  <c r="J27" i="37" s="1"/>
  <c r="I35" i="46"/>
  <c r="M5" i="53" s="1"/>
  <c r="E41" i="39"/>
  <c r="E32" i="39"/>
  <c r="E29" i="39"/>
  <c r="K217" i="42" l="1"/>
  <c r="V52" i="53"/>
  <c r="K193" i="42"/>
  <c r="H52" i="53"/>
  <c r="J217" i="42"/>
  <c r="U52" i="53"/>
  <c r="J193" i="42"/>
  <c r="G52" i="53"/>
  <c r="P13" i="46"/>
  <c r="O13" i="46"/>
  <c r="B253" i="47"/>
  <c r="J197" i="42" l="1"/>
  <c r="G57" i="53" s="1"/>
  <c r="G53" i="53"/>
  <c r="K221" i="42"/>
  <c r="V57" i="53" s="1"/>
  <c r="V53" i="53"/>
  <c r="J221" i="42"/>
  <c r="U57" i="53" s="1"/>
  <c r="U53" i="53"/>
  <c r="K197" i="42"/>
  <c r="H57" i="53" s="1"/>
  <c r="H53" i="53"/>
  <c r="C2" i="38"/>
  <c r="P124" i="39" l="1"/>
  <c r="P84" i="39"/>
  <c r="P70" i="39"/>
  <c r="P439" i="47"/>
  <c r="P424" i="47"/>
  <c r="P411" i="47"/>
  <c r="P351" i="47"/>
  <c r="P281" i="47"/>
  <c r="P218" i="47"/>
  <c r="O124" i="39"/>
  <c r="O84" i="39"/>
  <c r="O70" i="39"/>
  <c r="O439" i="47"/>
  <c r="O391" i="47"/>
  <c r="O377" i="47"/>
  <c r="O351" i="47"/>
  <c r="O281" i="47"/>
  <c r="O69" i="47"/>
  <c r="B69" i="47" l="1"/>
  <c r="G214" i="42"/>
  <c r="G190" i="42"/>
  <c r="I371" i="42"/>
  <c r="H371" i="42"/>
  <c r="G371" i="42"/>
  <c r="G192" i="42" l="1"/>
  <c r="D50" i="53"/>
  <c r="H375" i="42"/>
  <c r="E69" i="53" s="1"/>
  <c r="E65" i="53"/>
  <c r="G375" i="42"/>
  <c r="D69" i="53" s="1"/>
  <c r="D65" i="53"/>
  <c r="I375" i="42"/>
  <c r="F69" i="53" s="1"/>
  <c r="F65" i="53"/>
  <c r="G216" i="42"/>
  <c r="R50" i="53"/>
  <c r="O453" i="47"/>
  <c r="G193" i="42" l="1"/>
  <c r="D52" i="53"/>
  <c r="G217" i="42"/>
  <c r="R52" i="53"/>
  <c r="J147" i="48"/>
  <c r="G197" i="42" l="1"/>
  <c r="D57" i="53" s="1"/>
  <c r="D53" i="53"/>
  <c r="G221" i="42"/>
  <c r="R57" i="53" s="1"/>
  <c r="R53" i="53"/>
  <c r="J248" i="42"/>
  <c r="K248" i="42"/>
  <c r="K244" i="42"/>
  <c r="K240" i="42"/>
  <c r="J240" i="42"/>
  <c r="J236" i="42"/>
  <c r="J244" i="42"/>
  <c r="K236" i="42"/>
  <c r="H248" i="42"/>
  <c r="I248" i="42"/>
  <c r="H244" i="42"/>
  <c r="I244" i="42"/>
  <c r="G244" i="42"/>
  <c r="H240" i="42"/>
  <c r="I240" i="42"/>
  <c r="G240" i="42"/>
  <c r="H236" i="42"/>
  <c r="I236" i="42"/>
  <c r="D36" i="49"/>
  <c r="D39" i="49"/>
  <c r="D46" i="49"/>
  <c r="D50" i="49"/>
  <c r="D53" i="49"/>
  <c r="D57" i="49"/>
  <c r="D60" i="49"/>
  <c r="D63" i="49"/>
  <c r="D65" i="49"/>
  <c r="D69" i="49"/>
  <c r="B235" i="47" l="1"/>
  <c r="B233" i="47"/>
  <c r="B124" i="39" l="1"/>
  <c r="P31" i="39" l="1"/>
  <c r="O31" i="39"/>
  <c r="P28" i="39"/>
  <c r="O28" i="39"/>
  <c r="F20" i="37" l="1"/>
  <c r="F48" i="42" s="1"/>
  <c r="B20" i="37"/>
  <c r="B48" i="42" s="1"/>
  <c r="F21" i="37" l="1"/>
  <c r="B21" i="37"/>
  <c r="B453" i="47" l="1"/>
  <c r="B439" i="47" l="1"/>
  <c r="B50" i="49"/>
  <c r="B53" i="49"/>
  <c r="B39" i="49"/>
  <c r="B63" i="49" l="1"/>
  <c r="B57" i="49" l="1"/>
  <c r="B46" i="49" l="1"/>
  <c r="B36" i="49"/>
  <c r="B60" i="49"/>
  <c r="B65" i="49"/>
  <c r="B69" i="49"/>
  <c r="L35" i="49"/>
  <c r="K35" i="49"/>
  <c r="J35" i="49"/>
  <c r="I35" i="49"/>
  <c r="H35" i="49"/>
  <c r="G35" i="49"/>
  <c r="F35" i="49"/>
  <c r="E35" i="49"/>
  <c r="D35" i="49"/>
  <c r="B26" i="49" l="1"/>
  <c r="L24" i="49"/>
  <c r="K24" i="49"/>
  <c r="J24" i="49"/>
  <c r="I24" i="49"/>
  <c r="H24" i="49"/>
  <c r="G24" i="49"/>
  <c r="F24" i="49"/>
  <c r="E24" i="49"/>
  <c r="D24" i="49"/>
  <c r="B24" i="49"/>
  <c r="B15" i="49" l="1"/>
  <c r="B12" i="49"/>
  <c r="B10" i="49"/>
  <c r="L8" i="49"/>
  <c r="K8" i="49"/>
  <c r="J8" i="49"/>
  <c r="I8" i="49"/>
  <c r="H8" i="49"/>
  <c r="G8" i="49"/>
  <c r="F8" i="49"/>
  <c r="E8" i="49"/>
  <c r="D8" i="49"/>
  <c r="B4" i="52"/>
  <c r="E147" i="48"/>
  <c r="B147" i="48"/>
  <c r="B145" i="48"/>
  <c r="B138" i="48"/>
  <c r="B137" i="48"/>
  <c r="B140" i="48"/>
  <c r="B91" i="48"/>
  <c r="B136" i="48"/>
  <c r="L134" i="48"/>
  <c r="K134" i="48"/>
  <c r="J134" i="48"/>
  <c r="I134" i="48"/>
  <c r="H134" i="48"/>
  <c r="G134" i="48"/>
  <c r="E134" i="48"/>
  <c r="D134" i="48"/>
  <c r="C134" i="48"/>
  <c r="B134" i="48"/>
  <c r="B4" i="39" l="1"/>
  <c r="B4" i="47"/>
  <c r="B4" i="37"/>
  <c r="B4" i="43"/>
  <c r="B4" i="46"/>
  <c r="B4" i="42"/>
  <c r="B4" i="44"/>
  <c r="B35" i="48"/>
  <c r="B27" i="48"/>
  <c r="L25" i="48"/>
  <c r="K25" i="48"/>
  <c r="J25" i="48"/>
  <c r="I25" i="48"/>
  <c r="H25" i="48"/>
  <c r="G25" i="48"/>
  <c r="E25" i="48"/>
  <c r="D25" i="48"/>
  <c r="C25" i="48"/>
  <c r="B78" i="48"/>
  <c r="L76" i="48"/>
  <c r="K76" i="48"/>
  <c r="J76" i="48"/>
  <c r="I76" i="48"/>
  <c r="H76" i="48"/>
  <c r="G76" i="48"/>
  <c r="E76" i="48"/>
  <c r="D76" i="48"/>
  <c r="C76" i="48"/>
  <c r="B131" i="48" l="1"/>
  <c r="B126" i="48" l="1"/>
  <c r="B118" i="48"/>
  <c r="B124" i="48"/>
  <c r="B122" i="48"/>
  <c r="B120" i="48"/>
  <c r="B53" i="48" l="1"/>
  <c r="D50" i="48"/>
  <c r="B51" i="48"/>
  <c r="B48" i="48"/>
  <c r="B92" i="48" l="1"/>
  <c r="B88" i="48"/>
  <c r="B86" i="48"/>
  <c r="B84" i="48"/>
  <c r="B281" i="47" l="1"/>
  <c r="B424" i="47"/>
  <c r="B267" i="47"/>
  <c r="B335" i="47" l="1"/>
  <c r="B322" i="47"/>
  <c r="B309" i="47" l="1"/>
  <c r="B296" i="47" l="1"/>
  <c r="B294" i="47"/>
  <c r="B364" i="47"/>
  <c r="B411" i="47" l="1"/>
  <c r="B409" i="47"/>
  <c r="B408" i="47"/>
  <c r="B407" i="47"/>
  <c r="B405" i="47"/>
  <c r="B391" i="47" l="1"/>
  <c r="B377" i="47"/>
  <c r="B351" i="47"/>
  <c r="B218" i="47" l="1"/>
  <c r="B205" i="47"/>
  <c r="B184" i="47"/>
  <c r="B109" i="47" l="1"/>
  <c r="B82" i="47"/>
  <c r="B39" i="47"/>
  <c r="B26" i="47"/>
  <c r="B10" i="47"/>
  <c r="B9" i="47"/>
  <c r="B8" i="47"/>
  <c r="B15" i="46"/>
  <c r="B14" i="46"/>
  <c r="B13" i="46"/>
  <c r="B12" i="46"/>
  <c r="B30" i="46"/>
  <c r="F33" i="46"/>
  <c r="G33" i="46" s="1"/>
  <c r="H33" i="46" s="1"/>
  <c r="B35" i="46"/>
  <c r="B36" i="46"/>
  <c r="B37" i="46"/>
  <c r="B39" i="46"/>
  <c r="F39" i="46"/>
  <c r="J8" i="53" s="1"/>
  <c r="B8" i="52" l="1"/>
  <c r="B8" i="43"/>
  <c r="B9" i="43"/>
  <c r="B9" i="39"/>
  <c r="B9" i="37"/>
  <c r="B9" i="42"/>
  <c r="B8" i="39"/>
  <c r="B8" i="42"/>
  <c r="B8" i="37"/>
  <c r="B13" i="45"/>
  <c r="B10" i="45"/>
  <c r="B8" i="45"/>
  <c r="B10" i="44"/>
  <c r="B292" i="42" l="1"/>
  <c r="B73" i="42" l="1"/>
  <c r="B15" i="43" l="1"/>
  <c r="B330" i="42"/>
  <c r="B310" i="42" l="1"/>
  <c r="E309" i="42"/>
  <c r="B304" i="42"/>
  <c r="F309" i="42" l="1"/>
  <c r="G309" i="42" s="1"/>
  <c r="H309" i="42" s="1"/>
  <c r="I309" i="42" s="1"/>
  <c r="J309" i="42" s="1"/>
  <c r="B265" i="42"/>
  <c r="B248" i="42"/>
  <c r="B244" i="42" l="1"/>
  <c r="B240" i="42"/>
  <c r="G234" i="42"/>
  <c r="B196" i="42"/>
  <c r="B220" i="42" s="1"/>
  <c r="B193" i="42"/>
  <c r="B217" i="42" s="1"/>
  <c r="H234" i="42" l="1"/>
  <c r="I234" i="42" s="1"/>
  <c r="G210" i="42" l="1"/>
  <c r="B210" i="42"/>
  <c r="B197" i="42"/>
  <c r="B221" i="42" s="1"/>
  <c r="B195" i="42"/>
  <c r="B219" i="42" s="1"/>
  <c r="B194" i="42"/>
  <c r="B218" i="42" s="1"/>
  <c r="B192" i="42"/>
  <c r="B216" i="42" s="1"/>
  <c r="B191" i="42"/>
  <c r="B215" i="42" s="1"/>
  <c r="B190" i="42"/>
  <c r="B214" i="42" s="1"/>
  <c r="B189" i="42"/>
  <c r="B213" i="42" s="1"/>
  <c r="B188" i="42"/>
  <c r="B212" i="42" s="1"/>
  <c r="G186" i="42"/>
  <c r="B186" i="42"/>
  <c r="B128" i="42"/>
  <c r="G118" i="42"/>
  <c r="G116" i="42"/>
  <c r="F114" i="42"/>
  <c r="F113" i="42"/>
  <c r="B118" i="42"/>
  <c r="B117" i="42"/>
  <c r="B116" i="42"/>
  <c r="B115" i="42"/>
  <c r="H186" i="42" l="1"/>
  <c r="I186" i="42" s="1"/>
  <c r="H210" i="42"/>
  <c r="I210" i="42" s="1"/>
  <c r="B114" i="42" l="1"/>
  <c r="B113" i="42"/>
  <c r="G111" i="42"/>
  <c r="B109" i="42"/>
  <c r="B105" i="42"/>
  <c r="H104" i="42"/>
  <c r="E117" i="53" s="1"/>
  <c r="I104" i="42"/>
  <c r="F117" i="53" s="1"/>
  <c r="B106" i="42"/>
  <c r="B104" i="42"/>
  <c r="B102" i="42"/>
  <c r="I100" i="42"/>
  <c r="H100" i="42"/>
  <c r="G100" i="42"/>
  <c r="B96" i="42"/>
  <c r="H94" i="42"/>
  <c r="I94" i="42"/>
  <c r="G94" i="42"/>
  <c r="B88" i="42"/>
  <c r="B94" i="42"/>
  <c r="B93" i="42"/>
  <c r="B99" i="42" s="1"/>
  <c r="B92" i="42"/>
  <c r="B98" i="42" s="1"/>
  <c r="G90" i="42"/>
  <c r="H90" i="42" s="1"/>
  <c r="I90" i="42" s="1"/>
  <c r="B90" i="42"/>
  <c r="B86" i="42"/>
  <c r="B122" i="42"/>
  <c r="B183" i="42"/>
  <c r="B263" i="42"/>
  <c r="B307" i="42"/>
  <c r="I117" i="42" l="1"/>
  <c r="I115" i="42"/>
  <c r="H117" i="42"/>
  <c r="H115" i="42"/>
  <c r="G115" i="42"/>
  <c r="G117" i="42"/>
  <c r="B107" i="42"/>
  <c r="B100" i="42"/>
  <c r="G107" i="42"/>
  <c r="I107" i="42"/>
  <c r="H107" i="42"/>
  <c r="H111" i="42"/>
  <c r="I111" i="42" s="1"/>
  <c r="I214" i="42"/>
  <c r="H214" i="42"/>
  <c r="G46" i="42"/>
  <c r="B46" i="42"/>
  <c r="H190" i="42"/>
  <c r="I190" i="42"/>
  <c r="F50" i="53" s="1"/>
  <c r="H192" i="42" l="1"/>
  <c r="E52" i="53" s="1"/>
  <c r="E50" i="53"/>
  <c r="H216" i="42"/>
  <c r="S50" i="53"/>
  <c r="I216" i="42"/>
  <c r="T50" i="53"/>
  <c r="I192" i="42"/>
  <c r="H46" i="42"/>
  <c r="I46" i="42" s="1"/>
  <c r="H193" i="42" l="1"/>
  <c r="E53" i="53" s="1"/>
  <c r="I193" i="42"/>
  <c r="F53" i="53" s="1"/>
  <c r="F52" i="53"/>
  <c r="I217" i="42"/>
  <c r="T52" i="53"/>
  <c r="H217" i="42"/>
  <c r="S52" i="53"/>
  <c r="B31" i="42"/>
  <c r="B56" i="42" s="1"/>
  <c r="B32" i="42"/>
  <c r="B57" i="42" s="1"/>
  <c r="I197" i="42" l="1"/>
  <c r="F57" i="53" s="1"/>
  <c r="H197" i="42"/>
  <c r="E57" i="53" s="1"/>
  <c r="H221" i="42"/>
  <c r="S57" i="53" s="1"/>
  <c r="S53" i="53"/>
  <c r="I221" i="42"/>
  <c r="T57" i="53" s="1"/>
  <c r="T53" i="53"/>
  <c r="B24" i="42"/>
  <c r="B49" i="42" s="1"/>
  <c r="B21" i="42" l="1"/>
  <c r="B33" i="42"/>
  <c r="B58" i="42" s="1"/>
  <c r="B30" i="42"/>
  <c r="B55" i="42" s="1"/>
  <c r="B28" i="42"/>
  <c r="B53" i="42" s="1"/>
  <c r="B27" i="42"/>
  <c r="B52" i="42" s="1"/>
  <c r="B26" i="42"/>
  <c r="B51" i="42" s="1"/>
  <c r="B25" i="42"/>
  <c r="B50" i="42" s="1"/>
  <c r="G21" i="42"/>
  <c r="B19" i="42"/>
  <c r="B401" i="42"/>
  <c r="B375" i="42"/>
  <c r="B374" i="42"/>
  <c r="B373" i="42"/>
  <c r="B371" i="42"/>
  <c r="B370" i="42"/>
  <c r="B328" i="42"/>
  <c r="B314" i="42"/>
  <c r="L401" i="42"/>
  <c r="K401" i="42"/>
  <c r="J401" i="42"/>
  <c r="I401" i="42"/>
  <c r="H401" i="42"/>
  <c r="G401" i="42"/>
  <c r="F401" i="42"/>
  <c r="E401" i="42"/>
  <c r="D401" i="42"/>
  <c r="B372" i="42"/>
  <c r="B369" i="42"/>
  <c r="G367" i="42"/>
  <c r="B364" i="42"/>
  <c r="B13" i="42"/>
  <c r="E45" i="39"/>
  <c r="E43" i="39"/>
  <c r="B43" i="39"/>
  <c r="E42" i="39"/>
  <c r="E40" i="39"/>
  <c r="B40" i="39"/>
  <c r="E33" i="39"/>
  <c r="E31" i="39"/>
  <c r="B186" i="39"/>
  <c r="B172" i="39"/>
  <c r="B158" i="39"/>
  <c r="D143" i="39"/>
  <c r="B139" i="39"/>
  <c r="B111" i="39"/>
  <c r="B98" i="39"/>
  <c r="B57" i="39"/>
  <c r="F54" i="39"/>
  <c r="B53" i="39"/>
  <c r="B49" i="39"/>
  <c r="E30" i="39"/>
  <c r="E28" i="39"/>
  <c r="E27" i="39"/>
  <c r="E25" i="39"/>
  <c r="B25" i="39"/>
  <c r="B21" i="39"/>
  <c r="B16" i="39"/>
  <c r="B14" i="42" s="1"/>
  <c r="B15" i="39"/>
  <c r="B14" i="39"/>
  <c r="B13" i="39"/>
  <c r="B12" i="39"/>
  <c r="B12" i="42" s="1"/>
  <c r="H21" i="42" l="1"/>
  <c r="I21" i="42" s="1"/>
  <c r="H367" i="42"/>
  <c r="I367" i="42" s="1"/>
  <c r="B84" i="39" l="1"/>
  <c r="B70" i="39"/>
  <c r="L49" i="39"/>
  <c r="K49" i="39"/>
  <c r="J49" i="39"/>
  <c r="I49" i="39"/>
  <c r="H49" i="39"/>
  <c r="G49" i="39"/>
  <c r="F49" i="39"/>
  <c r="E49" i="39"/>
  <c r="D49" i="39"/>
  <c r="G51" i="39"/>
  <c r="I45" i="39"/>
  <c r="H45" i="39"/>
  <c r="G45" i="39"/>
  <c r="I42" i="39"/>
  <c r="H42" i="39"/>
  <c r="G42" i="39"/>
  <c r="I26" i="39"/>
  <c r="I25" i="39"/>
  <c r="I53" i="39" s="1"/>
  <c r="H26" i="39"/>
  <c r="H25" i="39"/>
  <c r="H53" i="39" s="1"/>
  <c r="I33" i="39"/>
  <c r="H33" i="39"/>
  <c r="G33" i="39"/>
  <c r="B31" i="39"/>
  <c r="B145" i="39"/>
  <c r="G141" i="39"/>
  <c r="G23" i="39"/>
  <c r="B28" i="39"/>
  <c r="I30" i="39"/>
  <c r="H30" i="39"/>
  <c r="G30" i="39"/>
  <c r="G27" i="39"/>
  <c r="B98" i="37"/>
  <c r="B84" i="37"/>
  <c r="B70" i="37"/>
  <c r="B44" i="37"/>
  <c r="B31" i="37"/>
  <c r="B27" i="37"/>
  <c r="B26" i="37"/>
  <c r="F25" i="37"/>
  <c r="B25" i="37"/>
  <c r="F24" i="37"/>
  <c r="B24" i="37"/>
  <c r="F23" i="37"/>
  <c r="B23" i="37"/>
  <c r="H22" i="37"/>
  <c r="I22" i="37"/>
  <c r="G22" i="37"/>
  <c r="B22" i="37"/>
  <c r="F22" i="37"/>
  <c r="F19" i="37"/>
  <c r="F23" i="42" s="1"/>
  <c r="B19" i="37"/>
  <c r="B23" i="42" s="1"/>
  <c r="G17" i="37"/>
  <c r="B15" i="37"/>
  <c r="P10" i="37"/>
  <c r="B10" i="37" s="1"/>
  <c r="I113" i="42" l="1"/>
  <c r="I114" i="42"/>
  <c r="H114" i="42"/>
  <c r="H113" i="42"/>
  <c r="H26" i="37"/>
  <c r="G54" i="39"/>
  <c r="G113" i="42"/>
  <c r="G114" i="42"/>
  <c r="B2" i="44"/>
  <c r="B2" i="43"/>
  <c r="B2" i="42"/>
  <c r="B2" i="39"/>
  <c r="H54" i="39"/>
  <c r="B10" i="43"/>
  <c r="B10" i="42"/>
  <c r="B10" i="39"/>
  <c r="I54" i="39"/>
  <c r="H35" i="46"/>
  <c r="L5" i="53" s="1"/>
  <c r="G35" i="46"/>
  <c r="K5" i="53" s="1"/>
  <c r="F35" i="46"/>
  <c r="J5" i="53" s="1"/>
  <c r="G26" i="37"/>
  <c r="G24" i="37"/>
  <c r="G27" i="37" s="1"/>
  <c r="I24" i="37"/>
  <c r="H24" i="37"/>
  <c r="H27" i="37" s="1"/>
  <c r="I27" i="39"/>
  <c r="H27" i="39"/>
  <c r="H51" i="39"/>
  <c r="I51" i="39" s="1"/>
  <c r="H141" i="39"/>
  <c r="I141" i="39" s="1"/>
  <c r="H23" i="39"/>
  <c r="B57" i="37"/>
  <c r="H17" i="37"/>
  <c r="I17" i="37" s="1"/>
  <c r="B5" i="49" l="1"/>
  <c r="I23" i="39"/>
  <c r="B5" i="42" l="1"/>
  <c r="B5" i="52"/>
  <c r="B5" i="46"/>
  <c r="B5" i="44"/>
  <c r="B5" i="39"/>
  <c r="B5" i="45"/>
  <c r="B5" i="43"/>
  <c r="B5" i="4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4" authorId="0" shapeId="0" xr:uid="{9BE789B6-ECFF-4436-AFB9-A3C099037BE0}">
      <text>
        <r>
          <rPr>
            <sz val="9"/>
            <color indexed="81"/>
            <rFont val="Tahoma"/>
            <family val="2"/>
          </rPr>
          <t>If there is more than one type (i.e. dumping for China, dumping &amp; subsidizing for Korea), you must manually modify the Intro paragraph.</t>
        </r>
      </text>
    </comment>
    <comment ref="A17" authorId="0" shapeId="0" xr:uid="{08ECB3E1-6082-4CAF-8269-40C07F2007B7}">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tc={1B34C9E0-4439-45C1-8866-D47BAD408142}</author>
  </authors>
  <commentList>
    <comment ref="O1" authorId="0" shapeId="0" xr:uid="{1B34C9E0-4439-45C1-8866-D47BAD408142}">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<sst xmlns="http://schemas.openxmlformats.org/spreadsheetml/2006/main" count="1088" uniqueCount="741">
  <si>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</si>
  <si>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</si>
  <si>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</si>
  <si>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</si>
  <si>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</si>
  <si>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</si>
  <si>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</si>
  <si>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</si>
  <si>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</si>
  <si>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</si>
  <si>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</si>
  <si>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</si>
  <si>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</si>
  <si>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</si>
  <si>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</si>
  <si>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</si>
  <si>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</si>
  <si>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</si>
  <si>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</si>
  <si>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</si>
  <si>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</si>
  <si>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</si>
  <si>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</si>
  <si>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</si>
  <si>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</si>
  <si>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</si>
  <si>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</si>
  <si>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</si>
  <si>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</si>
  <si>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</si>
  <si>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</si>
  <si>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</si>
  <si>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</si>
  <si>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</si>
  <si>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</si>
  <si>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</si>
  <si>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</si>
  <si>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</si>
  <si>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</si>
  <si>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</si>
  <si>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</si>
  <si>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</si>
  <si>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</si>
  <si>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</si>
  <si>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</si>
  <si>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</si>
  <si>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</si>
  <si>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</si>
  <si>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</si>
  <si>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</si>
  <si>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</si>
  <si>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</si>
  <si>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</si>
  <si>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</si>
  <si>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</si>
  <si>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</si>
  <si>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</si>
  <si>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</si>
  <si>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</si>
  <si>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</si>
  <si>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</si>
  <si>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</si>
  <si>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</si>
  <si>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</si>
  <si>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</si>
  <si>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</si>
  <si>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</si>
  <si>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</si>
  <si>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</si>
  <si>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</si>
  <si>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</si>
  <si>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</si>
  <si>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</si>
  <si>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</si>
  <si>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</si>
  <si>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</si>
  <si>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</si>
  <si>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</si>
  <si>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</si>
  <si>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</si>
  <si>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</si>
  <si>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</si>
  <si>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</si>
  <si>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</si>
  <si>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</si>
  <si>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</si>
  <si>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</si>
  <si>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</si>
  <si>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</si>
  <si>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</si>
  <si>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</si>
  <si>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</si>
  <si>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</si>
  <si>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</si>
  <si>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</si>
  <si>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</si>
  <si>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</si>
  <si>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</si>
  <si>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</si>
  <si>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</si>
  <si>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</si>
  <si>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</si>
  <si>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</si>
  <si>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</si>
  <si>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</si>
  <si>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</si>
  <si>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</si>
  <si>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</si>
  <si>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</si>
  <si>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</si>
  <si>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</si>
  <si>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</si>
  <si>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</si>
  <si>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</si>
  <si>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</si>
  <si>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</si>
  <si>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</si>
  <si>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</si>
  <si>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</si>
  <si>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</si>
  <si>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</si>
  <si>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</si>
  <si>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</si>
  <si>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</si>
  <si>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</si>
  <si>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</si>
  <si>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</si>
  <si>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</si>
  <si>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</si>
  <si>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</si>
  <si>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</si>
  <si>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</si>
  <si>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</si>
  <si>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</si>
  <si>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</si>
  <si>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</si>
  <si>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</si>
  <si>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</si>
  <si>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</si>
  <si>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</si>
  <si>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</si>
  <si>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</si>
  <si>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</si>
  <si>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</si>
  <si>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</si>
  <si>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</si>
  <si>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</si>
  <si>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</si>
  <si>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</si>
  <si>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</si>
  <si>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</si>
  <si>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</si>
  <si>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</si>
  <si>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</si>
  <si>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</si>
  <si>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</si>
  <si>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</si>
  <si>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</si>
  <si>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</si>
  <si>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</si>
  <si>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</si>
  <si>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</si>
  <si>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</si>
  <si>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</si>
  <si>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</si>
  <si>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</si>
  <si>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</si>
  <si>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</si>
  <si>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</si>
  <si>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</si>
  <si>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</si>
  <si>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</si>
  <si>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</si>
  <si>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</si>
  <si>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</si>
  <si>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</si>
  <si>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</si>
  <si>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</si>
  <si>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</si>
  <si>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</si>
  <si>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</si>
  <si>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</si>
  <si>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</si>
  <si>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</si>
  <si>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</si>
  <si>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</si>
  <si>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</si>
  <si>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</si>
  <si>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</si>
  <si>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</si>
  <si>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</si>
  <si>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</si>
  <si>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</si>
  <si>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</si>
  <si>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</si>
  <si>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</si>
  <si>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</si>
  <si>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</si>
  <si>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</si>
  <si>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</si>
  <si>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</si>
  <si>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</si>
  <si>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</si>
  <si>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</si>
  <si>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</si>
  <si>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</si>
  <si>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</si>
  <si>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</si>
  <si>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</si>
  <si>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</si>
  <si>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</si>
  <si>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</si>
  <si>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</si>
  <si>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</si>
  <si>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</si>
  <si>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</si>
  <si>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</si>
  <si>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</si>
  <si>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</si>
  <si>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</si>
  <si>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</si>
  <si>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</si>
  <si>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</si>
  <si>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</si>
  <si>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</si>
  <si>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</si>
  <si>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</si>
  <si>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</si>
  <si>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</si>
  <si>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</si>
  <si>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</si>
  <si>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</si>
  <si>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</si>
  <si>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</si>
  <si>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</si>
  <si>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</si>
  <si>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</si>
  <si>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</si>
  <si>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</si>
  <si>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</si>
  <si>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</si>
  <si>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</si>
  <si>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</si>
  <si>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</si>
  <si>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</si>
  <si>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</si>
  <si>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</si>
  <si>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</si>
  <si>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</si>
  <si>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</si>
  <si>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</si>
  <si>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</si>
  <si>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</si>
  <si>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</si>
  <si>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</si>
  <si>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</si>
  <si>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</si>
  <si>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</si>
  <si>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</si>
  <si>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</si>
  <si>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</si>
  <si>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</si>
  <si>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</si>
  <si>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</si>
  <si>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</si>
  <si>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</si>
  <si>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</si>
  <si>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</si>
  <si>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</si>
  <si>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</si>
  <si>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</si>
  <si>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</si>
  <si>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</si>
  <si>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</si>
  <si>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</si>
  <si>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</si>
  <si>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</si>
  <si>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</si>
  <si>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</si>
  <si>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</si>
  <si>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</si>
  <si>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</si>
  <si>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</si>
  <si>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</si>
  <si>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</si>
  <si>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</si>
  <si>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</si>
  <si>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</si>
  <si>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</si>
  <si>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</si>
  <si>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</si>
  <si>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</si>
  <si>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</si>
  <si>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</si>
  <si>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</si>
  <si>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</si>
  <si>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</si>
  <si>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</si>
  <si>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</si>
  <si>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</si>
  <si>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</si>
  <si>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</si>
  <si>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</si>
  <si>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</si>
  <si>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</si>
  <si>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</si>
  <si>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</si>
  <si>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</si>
  <si>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</si>
  <si>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</si>
  <si>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</si>
  <si>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</si>
  <si>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</si>
  <si>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</si>
  <si>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</si>
  <si>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</si>
  <si>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</si>
  <si>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</si>
  <si>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</si>
  <si>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</si>
  <si>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</si>
  <si>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</si>
  <si>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</si>
  <si>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</si>
  <si>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</si>
  <si>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</si>
  <si>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</si>
  <si>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</si>
  <si>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</si>
  <si>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</si>
  <si>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</si>
  <si>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</si>
  <si>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</si>
  <si>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</si>
  <si>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</si>
  <si>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</si>
  <si>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</si>
  <si>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</si>
  <si>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</si>
  <si>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</si>
  <si>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</si>
  <si>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</si>
  <si>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</si>
  <si>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</si>
  <si>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</si>
  <si>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</si>
  <si>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</si>
  <si>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</si>
  <si>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</si>
  <si>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</si>
  <si>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</si>
  <si>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</si>
  <si>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</si>
  <si>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</si>
  <si>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</si>
  <si>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</si>
  <si>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</si>
  <si>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Total Firm</t>
  </si>
  <si>
    <t>$000</t>
  </si>
  <si>
    <t xml:space="preserve">Volume of goods manufactured </t>
  </si>
  <si>
    <t>Gross margin (loss)</t>
  </si>
  <si>
    <t xml:space="preserve">Direct materials used </t>
  </si>
  <si>
    <t>Other expenses</t>
  </si>
  <si>
    <t>Less: ending inventory</t>
  </si>
  <si>
    <t>Net income (loss) before taxes</t>
  </si>
  <si>
    <t xml:space="preserve">Cost of goods manufactured </t>
  </si>
  <si>
    <t>Income statement</t>
  </si>
  <si>
    <t>AvgCost</t>
  </si>
  <si>
    <t>OtherPerf</t>
  </si>
  <si>
    <t>Total - Production</t>
  </si>
  <si>
    <t>Other goods produced on the same equipment</t>
  </si>
  <si>
    <t>ImpMkts</t>
  </si>
  <si>
    <t>Respondent</t>
  </si>
  <si>
    <t>Resp. Type</t>
  </si>
  <si>
    <t>Trade Level</t>
  </si>
  <si>
    <t>Exporter</t>
  </si>
  <si>
    <t>de minimis</t>
  </si>
  <si>
    <t>Source</t>
  </si>
  <si>
    <t>Transaction</t>
  </si>
  <si>
    <t>Sales to:</t>
  </si>
  <si>
    <t>1 - Producer</t>
  </si>
  <si>
    <t>-</t>
  </si>
  <si>
    <t>DOM</t>
  </si>
  <si>
    <t>Dom-Sls</t>
  </si>
  <si>
    <t>1 - Distributor</t>
  </si>
  <si>
    <t>2 - End user</t>
  </si>
  <si>
    <t>A - DOM</t>
  </si>
  <si>
    <t>Wages ($000)</t>
  </si>
  <si>
    <t>Total - Wages ($000)</t>
  </si>
  <si>
    <t>Inventories</t>
  </si>
  <si>
    <t>Total - Value ($000)</t>
  </si>
  <si>
    <t>Inquiry Type</t>
  </si>
  <si>
    <t>2. E-mail to citt-tcce@tribunal.gc.ca if you accept the associated risks and you are filing information that belongs to your firm only.</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</si>
  <si>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</si>
  <si>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</si>
  <si>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</si>
  <si>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</si>
  <si>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</si>
  <si>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</si>
  <si>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</si>
  <si>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</si>
  <si>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</si>
  <si>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</si>
  <si>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</si>
  <si>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</si>
  <si>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Date of change</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</si>
  <si>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</si>
  <si>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</si>
  <si>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</si>
  <si>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</si>
  <si>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</si>
  <si>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</si>
  <si>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</si>
  <si>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</si>
  <si>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</si>
  <si>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</si>
  <si>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</si>
  <si>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</si>
  <si>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</si>
  <si>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</si>
  <si>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</si>
  <si>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</si>
  <si>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Stock de clôture des marchandises en cours de fabrication</t>
  </si>
  <si>
    <t>Important notes for formatting</t>
  </si>
  <si>
    <t>Unit of measure (plural)</t>
  </si>
  <si>
    <t>Unit of measure (singular)</t>
  </si>
  <si>
    <t>GRADES</t>
  </si>
  <si>
    <t>Minimum</t>
  </si>
  <si>
    <t>Maximum</t>
  </si>
  <si>
    <t>Steel Grade</t>
  </si>
  <si>
    <t>Nuance d'acier</t>
  </si>
  <si>
    <t>Sold in Canada or exported</t>
  </si>
  <si>
    <t>Vendus au Canada ou exportés</t>
  </si>
  <si>
    <t>Diamètre extérieur (mm)</t>
  </si>
  <si>
    <t>Outside Diameter (mm)</t>
  </si>
  <si>
    <t>Épaisseur de la paroi (mm)</t>
  </si>
  <si>
    <t>Wall Thickness (mm)</t>
  </si>
  <si>
    <t>Length (m)</t>
  </si>
  <si>
    <t>Longueur (m)</t>
  </si>
  <si>
    <t>Finish
(i.e. Bare or Coated)</t>
  </si>
  <si>
    <t>Total production of the goods in Canada</t>
  </si>
  <si>
    <t>Production totale des marchandises au Canada</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</si>
  <si>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</si>
  <si>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</si>
  <si>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</si>
  <si>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Describe "Other expenses".</t>
  </si>
  <si>
    <t>Décrire les "Autres dépenses".</t>
  </si>
  <si>
    <t>No</t>
  </si>
  <si>
    <t>Non</t>
  </si>
  <si>
    <t>Does the combined ending inventory reported in this question differ from your firm's total ending inventory reported in question 1 of the Pro 2 tab?</t>
  </si>
  <si>
    <t>Yes, modify the amounts or explain below.</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</si>
  <si>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</si>
  <si>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</si>
  <si>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</si>
  <si>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</si>
  <si>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</si>
  <si>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</si>
  <si>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</si>
  <si>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</si>
  <si>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</si>
  <si>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Traitement de la surface 
(c.-à.d. recouverts ou non recouverts)</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</si>
  <si>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</si>
  <si>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</si>
  <si>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</si>
  <si>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</si>
  <si>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</si>
  <si>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</si>
  <si>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</si>
  <si>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</si>
  <si>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</si>
  <si>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</si>
  <si>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</si>
  <si>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</si>
  <si>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</si>
  <si>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</si>
  <si>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</si>
  <si>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</si>
  <si>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</si>
  <si>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distributors</t>
  </si>
  <si>
    <t>distributeurs</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</si>
  <si>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</si>
  <si>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</si>
  <si>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</si>
  <si>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</si>
  <si>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</si>
  <si>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</si>
  <si>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</si>
  <si>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</si>
  <si>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</si>
  <si>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</si>
  <si>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</si>
  <si>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</si>
  <si>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</si>
  <si>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</si>
  <si>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</si>
  <si>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</si>
  <si>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</si>
  <si>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</si>
  <si>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PRODUCTION AND SALES</t>
  </si>
  <si>
    <t>PRODUCTION ET VENTES</t>
  </si>
  <si>
    <t>GENERAL</t>
  </si>
  <si>
    <t>GÉNÉRAL</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</si>
  <si>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</si>
  <si>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</si>
  <si>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</si>
  <si>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</si>
  <si>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</si>
  <si>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</si>
  <si>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</si>
  <si>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</si>
  <si>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</si>
  <si>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</si>
  <si>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</si>
  <si>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</si>
  <si>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</si>
  <si>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</si>
  <si>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</si>
  <si>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</si>
  <si>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</si>
  <si>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</si>
  <si>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</si>
  <si>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</si>
  <si>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</si>
  <si>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</si>
  <si>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</si>
  <si>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</si>
  <si>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</si>
  <si>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</si>
  <si>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</si>
  <si>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</si>
  <si>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</si>
  <si>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</si>
  <si>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</si>
  <si>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</si>
  <si>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</si>
  <si>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June 30</t>
  </si>
  <si>
    <t>30 juin</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</si>
  <si>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</si>
  <si>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</si>
  <si>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</si>
  <si>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</si>
  <si>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</si>
  <si>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</si>
  <si>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</si>
  <si>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</si>
  <si>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</si>
  <si>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</si>
  <si>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</si>
  <si>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</si>
  <si>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</si>
  <si>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Event</t>
  </si>
  <si>
    <t>Événement</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</si>
  <si>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</si>
  <si>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</si>
  <si>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i.e. columns B-L should be 160 pixels each.</t>
  </si>
  <si>
    <t>When adding or modifying columns, please ensure the total of all column widths in a tab equals 1760 pixels to allow for consistent scaling when exported to PDF.</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</si>
  <si>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</si>
  <si>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</si>
  <si>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</si>
  <si>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</si>
  <si>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</si>
  <si>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</si>
  <si>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</si>
  <si>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</si>
  <si>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</si>
  <si>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</si>
  <si>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</si>
  <si>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</si>
  <si>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</si>
  <si>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</si>
  <si>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</si>
  <si>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</si>
  <si>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</si>
  <si>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</si>
  <si>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</si>
  <si>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</si>
  <si>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</si>
  <si>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</si>
  <si>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</si>
  <si>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Complete the following table for your firm's Canadian production.</t>
  </si>
  <si>
    <t xml:space="preserve">Remplir le tableau suivant pour la production par votre entreprise au Canada. </t>
  </si>
  <si>
    <t>La valeur des ventes nettes déclarée dans cette question diffère-t-elle des valeurs des ventes nettes rendues déclarées (pour les ventes au Canada) à la question 1 de l'onglet Pro 2?</t>
  </si>
  <si>
    <t>La valeur des ventes nettes déclarée dans cette question diffère-t-elle des valeurs des ventes nettes rendues déclarées (pour les ventes à l'exportation) à la question 1 de l'onglet Pro 2?</t>
  </si>
  <si>
    <t>Number of hours worked</t>
  </si>
  <si>
    <t>Intro, Pro 4 Question 1</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</si>
  <si>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</si>
  <si>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</si>
  <si>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</si>
  <si>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</si>
  <si>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de votre entreprise déclaré à la question 1 de l'onglet Pro 2?</t>
  </si>
  <si>
    <t>Sélectionnez tout ce qui s'applique</t>
  </si>
  <si>
    <t>Select all that apply</t>
  </si>
  <si>
    <t>The goods are commonly classified in the Customs Tariff under the following Harmonized Commodity Description and Coding System (HS) numbers:</t>
  </si>
  <si>
    <t>Stock de clôture calculé</t>
  </si>
  <si>
    <t>Calculated ending inventory</t>
  </si>
  <si>
    <t>Difference between the reported ending inventory in Question 1 above and the calculated ending inventory</t>
  </si>
  <si>
    <t>Différence entre le stock de clôture déclaré à la question 1 ci-dessus et le stock de clôture calculé</t>
  </si>
  <si>
    <t>AA</t>
  </si>
  <si>
    <t>Remarque - Les salaires directs payés pour les ventes intérieures et les ventes à l'exportation sont fournis par la réponse à la question 1.</t>
  </si>
  <si>
    <t>Note - Direct wages paid for domestic sales and exports sales are provided by the response in Question 1.</t>
  </si>
  <si>
    <t>Does the combined net sales value reported in this question exceed your firm's total net sales value reported in question 11 in this tab?</t>
  </si>
  <si>
    <t>La valeur combinées des ventes nettes déclarée dans cette question dépasse-t-elle la valeur totale des ventes nettes de votre entreprise déclarée à la question 11 de cet onglet?</t>
  </si>
  <si>
    <t>Total - Materials</t>
  </si>
  <si>
    <t>Total - matériaux</t>
  </si>
  <si>
    <t>Total sales in Canada</t>
  </si>
  <si>
    <t>Ventes totales au Canada</t>
  </si>
  <si>
    <t>List the names and addresses of any foreign or Canadian firms related to your firm, i.e. firms that your firm is related to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 For each firm, indicate the nature of your association and its role in the industry (for example: production, export, import, sale, purchase of the goods or supply of direct materials used to produce the goods).</t>
  </si>
  <si>
    <t>Dressez la liste des dénominations et adresses de toutes les entreprises canadiennes ou étrangères auxquelles votre entreprise est reliée, c'est-à-dire des entreprises avec qui votre entreprise est liée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 Pour chaque entreprise, veuillez indiquer le type d’affiliation et son rôle dans l'industrie (par exemple, la production, l’exportation, l’importation, la vente, l’achat de marchandises ou l’approvisionnement de matières premières pour la production des marchandises).</t>
  </si>
  <si>
    <t>From your total net delivered sales in Canada (reported in Question 1), what percentage was delivery costs?</t>
  </si>
  <si>
    <t xml:space="preserve">Parmi vos ventes nettes livrées totales au Canada (déclarées à la question 1), quel pourcentage représentait les frais de livraison? </t>
  </si>
  <si>
    <t>Expliquez toute variation importante entre les périodes et toute irrégularité tels que des montants négatifs dans les montants indiqués ci-dessus.</t>
  </si>
  <si>
    <t>COST OF GOODS MANUFACTURED - FOR THE GOODS ONLY</t>
  </si>
  <si>
    <t>INCOME STATEMENT - FOR THE GOODS ONLY</t>
  </si>
  <si>
    <t>INCOME STATEMENT - FOR TOTAL FIRM</t>
  </si>
  <si>
    <t>ÉTAT DES RÉSULTATS - POUR L'ENSEMBLE DE L'ENTREPRISE</t>
  </si>
  <si>
    <t>Oui, modifiez les données ou expliquez ci-dessous.</t>
  </si>
  <si>
    <t>ÉTAT DES RÉSULTATS - POUR LES MARCHANDISES SEULEMENT</t>
  </si>
  <si>
    <t>COÛT DES MARCHANDISES FABRIQUÉES - POUR LES MARCHANDISES SEULEMENT</t>
  </si>
  <si>
    <t>COORDONNÉES DE LA PERSONNE QUI A REMPLI LE QUESTIONNAIRE</t>
  </si>
  <si>
    <t>Name</t>
  </si>
  <si>
    <t>Nom</t>
  </si>
  <si>
    <t>Titre</t>
  </si>
  <si>
    <t>Title</t>
  </si>
  <si>
    <t>CONTACT INFORMATION OF THE PERSON WHO COMPLETED THIS QUESTIONNAIRE</t>
  </si>
  <si>
    <t>RR-2025-008</t>
  </si>
  <si>
    <t>Photovoltaic modules and laminates</t>
  </si>
  <si>
    <t>Modules et laminés photovoltaïques</t>
  </si>
  <si>
    <t>dumping and the subsidizing</t>
  </si>
  <si>
    <t>le dumping et le subventionnement</t>
  </si>
  <si>
    <t>China</t>
  </si>
  <si>
    <t>Chine</t>
  </si>
  <si>
    <t>July 24, 2026</t>
  </si>
  <si>
    <t>24 juillet 2026</t>
  </si>
  <si>
    <t xml:space="preserve">Joseph Long </t>
  </si>
  <si>
    <t>Joseph.Long@tribunal.gc.ca</t>
  </si>
  <si>
    <t xml:space="preserve">(343) 597-3847 </t>
  </si>
  <si>
    <t>François Thivierge</t>
  </si>
  <si>
    <t>Francois.Thivierge@tribunal.gc.ca</t>
  </si>
  <si>
    <t>(343) 550-4453</t>
  </si>
  <si>
    <t>Photovoltaic modules and laminates consisting of crystalline silicon photovoltaic cells, including laminates shipped or packaged with other components of photovoltaic modules, and thin film photovoltaic products produced from amorphous silicon (a‑Si), cadmium telluride (CdTe), or copper indium gallium selenide (CIGS), originating in or exported from the People’s Republic of China, excluding modules, laminates or thin-film products with a power output not exceeding 100W, and also excluding modules, laminates or thin-film products incorporated into electrical goods where the function of the electrical goods is other than power generation and these electrical goods consume the electricity generated by the photovoltaic product (the subject goods). In accordance with the Tribunal’s finding made in inquiry NQ‑2014‑003, the product definition also excludes 195W monocrystalline photovoltaic modules made of 72 monocrystalline cells, each cell being no more than 5 inches in width and height. Furthermore, in accordance with the Tribunal’s amended order in interim review RD-2025-001, the subject goods also exclude flexible photovoltaic modules that will be affixed to curved surfaces of vehicles, such as transport truck fairings, with a power output not exceeding 200 W.</t>
  </si>
  <si>
    <t>Modules et laminés photovoltaïques composés de cellules en silicium cristallin, y compris les laminés expédiés et emballés avec d’autres composantes de modules photovoltaïques, et produits photovoltaïques à film mince faits en silicium amorphe (a‑Si), tellurure de cadmium (CdTe) ou séléniure de cuivre, d’indium et de gallium (CIGS), originaires ou exportés de la République populaire de Chine, à l’exception des modules, laminés ou produits à film mince d’une puissance utile n’excédant pas 100W et des modules, laminés ou produits à film mince intégrés dans des appareils électriques dont la fonction est autre que la production d’électricité et que ces appareils électriques consomment l’électricité générée par le produit photovoltaïque (les marchandises en cause). En conformité avec les conclusions rendues par le Tribunal dans le cadre de l’enquête NQ‑2014‑003, les modules photovoltaïques monocristallins de 195W composés de 72 cellules monocristallines, dont chaque cellule a une largeur et une hauteur n’excédant pas 5 pouces sont aussi exclus de la définition du produit. De plus, conformément à l’ordonnance modifiée rendue par le Tribunal dans le réexamen intermédiaire RD‑2025-001, les marchandises en cause excluent également les modules photovoltaïques souples destinés à être fixés sur des surfaces courbes de véhicules, à savoir les carénages des camions de transport, d’une puissance utile n’excédant pas 200 W.</t>
  </si>
  <si>
    <t>https://www.cbsa-asfc.gc.ca/sima-lmsi/mif-mev/mif-mev-stats-eng.html#sml</t>
  </si>
  <si>
    <t>https://www.cbsa-asfc.gc.ca/sima-lmsi/mif-mev/mif-mev-stats-fra.html#sml</t>
  </si>
  <si>
    <t>8541.42.00.00
8541.43.00.00</t>
  </si>
  <si>
    <t>Watts</t>
  </si>
  <si>
    <t>Watt</t>
  </si>
  <si>
    <t>Provide a description of any incentive program used by your company for photovoltaic modules and laminates. Include details such as program parameters, eligibility criteria, duration, etc.</t>
  </si>
  <si>
    <t>Fournissez une description de tout programme incitatif auquel votre entreprise participe pour les modules et laminés photovoltaïques. Inclure une description des paramètres du programme tel que les critères d'admission, d'admiissibilité, la durée, etc.</t>
  </si>
  <si>
    <t>Indicate your firm's trade level with respect to the goods in Canada:</t>
  </si>
  <si>
    <t>Indiquez le niveau commercial de votre entreprise en ce qui concerne les marchandises au Canada :</t>
  </si>
  <si>
    <t>Your firm sold the goods, without modification, to members of the public (i.e. a retailer).</t>
  </si>
  <si>
    <t>Votre entreprise a vendu les marchandises, sans modification, à des particuliers (c'est-à-dire un détaillant).</t>
  </si>
  <si>
    <t>Your firm sold the goods, without modification, to other businesses (i.e. a distributor of the goods).</t>
  </si>
  <si>
    <t>Votre entreprise a vendu les marchandises, sans modification, à d'autres entreprises (c'est-à-dire un distributeur des marchandises).</t>
  </si>
  <si>
    <t>Your firm used the goods in the production of a different product which you then sold (i.e. an end user of the goods).</t>
  </si>
  <si>
    <t>Votre entreprise a utilisé les marchandises dans la production d'un produit différent que vous avez ensuite vendu (c'est-à-dire un utilisateur final des marchandises).</t>
  </si>
  <si>
    <t>Your firm used the goods for its own purposes and the goods were not sold in any capacity (i.e. an end user of the goods).</t>
  </si>
  <si>
    <t>Votre entreprise a utilisé les marchandises à ses propres fins et les marchandises n'ont été vendues sous aucune forme (c'est-à-dire un utilisateur final des marchandises).</t>
  </si>
  <si>
    <t>Question 29</t>
  </si>
  <si>
    <t>retailers</t>
  </si>
  <si>
    <t>détaillants</t>
  </si>
  <si>
    <t>FirmAct</t>
  </si>
  <si>
    <t>Company:</t>
  </si>
  <si>
    <t>Respondent Type:</t>
  </si>
  <si>
    <t>Activity:</t>
  </si>
  <si>
    <t>Country:</t>
  </si>
  <si>
    <t>Subject/Non:</t>
  </si>
  <si>
    <t>Other Country:</t>
  </si>
  <si>
    <t>Trade Level:</t>
  </si>
  <si>
    <t>Sales To:</t>
  </si>
  <si>
    <t>2023</t>
  </si>
  <si>
    <t>2024</t>
  </si>
  <si>
    <t>2025</t>
  </si>
  <si>
    <t>I-2025</t>
  </si>
  <si>
    <t>I-2026</t>
  </si>
  <si>
    <t xml:space="preserve">Domestic Producer   |  Producteur national </t>
  </si>
  <si>
    <t>Sales to | Ventes à</t>
  </si>
  <si>
    <t>Distributors  |  Distributeurs</t>
  </si>
  <si>
    <t>End users  |  Utilisateurs finals</t>
  </si>
  <si>
    <t>Export Sales |  Ventes à l'exportation</t>
  </si>
  <si>
    <t>Collapsed Respondent Name</t>
  </si>
  <si>
    <t>Tab in Q</t>
  </si>
  <si>
    <t>Countries - Q</t>
  </si>
  <si>
    <t>Exporter - Q</t>
  </si>
  <si>
    <t>Subject &amp; NS #</t>
  </si>
  <si>
    <t>Other
Countries</t>
  </si>
  <si>
    <t>Market Segment</t>
  </si>
  <si>
    <t>POID</t>
  </si>
  <si>
    <t xml:space="preserve">- </t>
  </si>
  <si>
    <t>3 - Retailer</t>
  </si>
  <si>
    <t>Performance</t>
  </si>
  <si>
    <t>Domestic</t>
  </si>
  <si>
    <t>Export</t>
  </si>
  <si>
    <t>kW</t>
  </si>
  <si>
    <t>Direct employment wages paid</t>
  </si>
  <si>
    <t>Net sales volume (kW)</t>
  </si>
  <si>
    <t>Jan. - Mar.  |  janv. - mars</t>
  </si>
  <si>
    <t>Practical plant capacity (kW)</t>
  </si>
  <si>
    <t>Production (kW)</t>
  </si>
  <si>
    <t>For domestic sales</t>
  </si>
  <si>
    <t>For export sales</t>
  </si>
  <si>
    <t>For further internal processing</t>
  </si>
  <si>
    <t>Capacity utilization rate (%)</t>
  </si>
  <si>
    <t>Domestic sales of domestic production</t>
  </si>
  <si>
    <t>Total - Volume (kW)</t>
  </si>
  <si>
    <t>Total - Unit value ($/Watt)</t>
  </si>
  <si>
    <t>Total - Number of employees</t>
  </si>
  <si>
    <t>Hours worked (000)</t>
  </si>
  <si>
    <t>Total - Hours worked (000)</t>
  </si>
  <si>
    <t>kW / employee (direct)</t>
  </si>
  <si>
    <t>kW / hour worked (direct)</t>
  </si>
  <si>
    <t>Investments ($000)</t>
  </si>
  <si>
    <t>All other direct materials used</t>
  </si>
  <si>
    <t>Negative</t>
  </si>
  <si>
    <t>Other Factor:</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</si>
  <si>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</si>
  <si>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</si>
  <si>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</si>
  <si>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</si>
  <si>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</si>
  <si>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</si>
  <si>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</si>
  <si>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</si>
  <si>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</si>
  <si>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</si>
  <si>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</si>
  <si>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Describe how your firm allocated the following expenses in your response to the income statements provided in Question 5 of this tab:</t>
  </si>
  <si>
    <t>Décrivez comment votre entreprise a réparti les dépenses suivantes dans votre réponse aux états de résultats fournis à la question 5 de cet onglet :</t>
  </si>
  <si>
    <t>Jan-Mar 2025</t>
  </si>
  <si>
    <t>Jan-Mar 2026</t>
  </si>
  <si>
    <t>janv-mars 2025</t>
  </si>
  <si>
    <t>janv-mars 2026</t>
  </si>
  <si>
    <t>For additional product information, including Harmonized Commodity Description and Coding System (HS) tariff classification numbers, please see the link below.</t>
  </si>
  <si>
    <t>Pour obtenir des renseignements supplémentaires sur le produit, ainsi que les les numéros de classement tarifaire dans le Tarif des douanes sous les numéros suivants du Système harmonisé de désignation et de codification des marchandises (SH) veuillez consulter le lien ci-dessous.</t>
  </si>
  <si>
    <t>English:</t>
  </si>
  <si>
    <t>Français:</t>
  </si>
  <si>
    <t>8541.42.00.00        8541.43.00.00</t>
  </si>
  <si>
    <t>Sales in Canada to retailers</t>
  </si>
  <si>
    <t>Ventes au Canada aux détaaillants</t>
  </si>
  <si>
    <t>Explain any large changes between periods and any irregularities such as negative amounts in the amounts reported above. You may also provide details on Other Expenses/Revenues included above.</t>
  </si>
  <si>
    <t>Expliquez toute variation importante entre les périodes et toute irrégularité tels que des montants négatifs dans les montants indiqués ci-dessus. Vous pouvez aussi inclure des détails sur les 'Autres dépenses/revenus' indiqués ci-haut.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</si>
</sst>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_-* #,##0.00_-;\-* #,##0.00_-;_-* &quot;-&quot;??_-;_-@_-"/>
    <numFmt numFmtId="165" formatCode="_(* #,##0_);_(* \(#,##0\);_(* &quot;-&quot;??_);_(@_)"/>
    <numFmt numFmtId="166" formatCode="_-* #,##0_-;\-* #,##0_-;_-* &quot;-&quot;??_-;_-@_-"/>
    <numFmt numFmtId="167" formatCode="_(#,##0_);_(\(#,##0\);_(* &quot;-&quot;_);_(_ \ \ \ \ \ \ \ @"/>
  </numFmts>
  <fonts count="43"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name val="Calibri"/>
      <family val="2"/>
      <scheme val="minor"/>
    </font>
    <font>
      <sz val="8"/>
      <name val="Arial"/>
      <family val="2"/>
    </font>
    <font>
      <b/>
      <sz val="12"/>
      <name val="Calibri"/>
      <family val="2"/>
      <scheme val="minor"/>
    </font>
    <font>
      <b/>
      <sz val="10.5"/>
      <color theme="0"/>
      <name val="Calibri"/>
      <family val="2"/>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sz val="10.5"/>
      <color theme="4" tint="-0.249977111117893"/>
      <name val="Calibri"/>
      <family val="2"/>
      <scheme val="minor"/>
    </font>
    <font>
      <b/>
      <sz val="9"/>
      <color indexed="81"/>
      <name val="Tahoma"/>
      <family val="2"/>
    </font>
    <font>
      <sz val="9"/>
      <color indexed="81"/>
      <name val="Tahoma"/>
      <family val="2"/>
    </font>
    <font>
      <sz val="10"/>
      <color rgb="FF000000"/>
      <name val="Calibri"/>
      <family val="2"/>
      <scheme val="minor"/>
    </font>
    <font>
      <b/>
      <u/>
      <sz val="10"/>
      <color theme="0"/>
      <name val="Calibri Light"/>
      <family val="2"/>
      <scheme val="major"/>
    </font>
    <font>
      <b/>
      <sz val="10"/>
      <color rgb="FF00000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sz val="1"/>
      <name val="Calibri"/>
      <family val="2"/>
      <scheme val="minor"/>
    </font>
    <font>
      <u/>
      <sz val="11"/>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FF"/>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499984740745262"/>
        <bgColor indexed="64"/>
      </patternFill>
    </fill>
  </fills>
  <borders count="67">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mediumDashed">
        <color indexed="64"/>
      </left>
      <right style="medium">
        <color indexed="64"/>
      </right>
      <top style="medium">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0" fontId="23" fillId="0" borderId="0"/>
    <xf numFmtId="0" fontId="15" fillId="0" borderId="0"/>
    <xf numFmtId="0" fontId="42" fillId="0" borderId="0" applyNumberFormat="0" applyFill="0" applyBorder="0" applyAlignment="0" applyProtection="0"/>
  </cellStyleXfs>
  <cellXfs count="637">
    <xf numFmtId="0" fontId="0" fillId="0" borderId="0" xfId="0"/>
    <xf numFmtId="0" fontId="7" fillId="2" borderId="0" xfId="0" applyFont="1" applyFill="1" applyAlignment="1">
      <alignment vertical="top"/>
    </xf>
    <xf numFmtId="0" fontId="7" fillId="0" borderId="0" xfId="0" applyFont="1" applyAlignment="1">
      <alignment vertical="top"/>
    </xf>
    <xf numFmtId="0" fontId="9" fillId="0" borderId="0" xfId="0" applyFont="1" applyAlignment="1">
      <alignment vertical="top"/>
    </xf>
    <xf numFmtId="0" fontId="13" fillId="0" borderId="0" xfId="0" applyFont="1" applyAlignment="1">
      <alignment horizontal="left" vertical="top"/>
    </xf>
    <xf numFmtId="0" fontId="2" fillId="0" borderId="0" xfId="0" applyFont="1" applyAlignment="1">
      <alignment vertical="top"/>
    </xf>
    <xf numFmtId="0" fontId="3" fillId="2" borderId="0" xfId="0" applyFont="1" applyFill="1" applyAlignment="1">
      <alignment vertical="center"/>
    </xf>
    <xf numFmtId="0" fontId="4" fillId="2" borderId="0" xfId="0" applyFont="1" applyFill="1" applyAlignment="1">
      <alignment horizontal="left" vertical="top"/>
    </xf>
    <xf numFmtId="0" fontId="4" fillId="0" borderId="0" xfId="0" applyFont="1" applyAlignment="1">
      <alignment vertical="top"/>
    </xf>
    <xf numFmtId="0" fontId="5" fillId="0" borderId="0" xfId="0" applyFont="1" applyAlignment="1">
      <alignment vertical="top"/>
    </xf>
    <xf numFmtId="0" fontId="8" fillId="0" borderId="0" xfId="0" applyFont="1" applyAlignment="1">
      <alignment horizontal="left" vertical="top"/>
    </xf>
    <xf numFmtId="0" fontId="12" fillId="0" borderId="0" xfId="0" applyFont="1" applyAlignment="1">
      <alignment vertical="top" wrapText="1"/>
    </xf>
    <xf numFmtId="0" fontId="2" fillId="0" borderId="0" xfId="0" applyFont="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8" fillId="0" borderId="0" xfId="0" applyFont="1" applyAlignment="1">
      <alignment vertical="top"/>
    </xf>
    <xf numFmtId="0" fontId="8" fillId="2" borderId="0" xfId="0" applyFont="1" applyFill="1" applyAlignment="1">
      <alignment vertical="top"/>
    </xf>
    <xf numFmtId="0" fontId="7" fillId="2" borderId="0" xfId="0" applyFont="1" applyFill="1" applyAlignment="1">
      <alignment vertical="top" wrapText="1"/>
    </xf>
    <xf numFmtId="0" fontId="13" fillId="0" borderId="0" xfId="0" applyFont="1" applyAlignment="1">
      <alignment horizontal="left" vertical="top" wrapText="1"/>
    </xf>
    <xf numFmtId="0" fontId="9" fillId="2" borderId="0" xfId="0" applyFont="1" applyFill="1" applyAlignment="1">
      <alignment vertical="top" wrapText="1"/>
    </xf>
    <xf numFmtId="0" fontId="6" fillId="0" borderId="0" xfId="0" applyFont="1" applyAlignment="1">
      <alignment horizontal="left" vertical="top" wrapText="1"/>
    </xf>
    <xf numFmtId="0" fontId="4" fillId="0" borderId="0" xfId="0" applyFont="1" applyAlignment="1">
      <alignment vertical="top" wrapText="1"/>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6" fillId="3" borderId="1"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2" xfId="0" applyFont="1" applyFill="1" applyBorder="1" applyAlignment="1">
      <alignment horizontal="centerContinuous" vertical="top" wrapText="1"/>
    </xf>
    <xf numFmtId="0" fontId="4" fillId="3" borderId="0" xfId="0" applyFont="1" applyFill="1" applyAlignment="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Font="1" applyBorder="1" applyAlignment="1">
      <alignment horizontal="centerContinuous" vertical="top" wrapText="1"/>
    </xf>
    <xf numFmtId="0" fontId="7" fillId="0" borderId="8" xfId="0" applyFont="1" applyBorder="1" applyAlignment="1">
      <alignment horizontal="centerContinuous" vertical="top" wrapText="1"/>
    </xf>
    <xf numFmtId="0" fontId="13" fillId="0" borderId="9" xfId="0" applyFont="1" applyBorder="1" applyAlignment="1">
      <alignment horizontal="centerContinuous" vertical="top" wrapText="1"/>
    </xf>
    <xf numFmtId="0" fontId="7" fillId="0" borderId="9" xfId="0" applyFont="1" applyBorder="1" applyAlignment="1">
      <alignment horizontal="centerContinuous" vertical="top" wrapText="1"/>
    </xf>
    <xf numFmtId="0" fontId="8" fillId="0" borderId="7" xfId="0" applyFont="1" applyBorder="1" applyAlignment="1">
      <alignment horizontal="left" vertical="top" wrapText="1"/>
    </xf>
    <xf numFmtId="0" fontId="7" fillId="2" borderId="4" xfId="0" applyFont="1" applyFill="1" applyBorder="1" applyAlignment="1">
      <alignment vertical="top" wrapText="1"/>
    </xf>
    <xf numFmtId="0" fontId="7" fillId="2" borderId="3" xfId="0" applyFont="1" applyFill="1" applyBorder="1" applyAlignment="1">
      <alignment vertical="top" wrapText="1"/>
    </xf>
    <xf numFmtId="0" fontId="13" fillId="0" borderId="10" xfId="0" applyFont="1" applyBorder="1" applyAlignment="1">
      <alignment horizontal="centerContinuous" vertical="top" wrapText="1"/>
    </xf>
    <xf numFmtId="0" fontId="7" fillId="0" borderId="6" xfId="0" applyFont="1" applyBorder="1" applyAlignment="1">
      <alignment horizontal="centerContinuous"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Font="1" applyBorder="1" applyAlignment="1">
      <alignment horizontal="center" vertical="top" wrapText="1"/>
    </xf>
    <xf numFmtId="0" fontId="13" fillId="0" borderId="0" xfId="0" applyFont="1" applyAlignment="1">
      <alignment horizontal="center" vertical="top" wrapText="1"/>
    </xf>
    <xf numFmtId="0" fontId="7" fillId="0" borderId="0" xfId="0" applyFont="1" applyAlignment="1">
      <alignment horizontal="center" vertical="top" wrapText="1"/>
    </xf>
    <xf numFmtId="0" fontId="7" fillId="0" borderId="3" xfId="0" applyFont="1" applyBorder="1" applyAlignment="1">
      <alignment horizontal="center" vertical="top" wrapText="1"/>
    </xf>
    <xf numFmtId="0" fontId="8" fillId="0" borderId="0" xfId="0" applyFont="1" applyAlignment="1">
      <alignment vertical="top" wrapText="1"/>
    </xf>
    <xf numFmtId="15" fontId="7" fillId="0" borderId="0" xfId="0" applyNumberFormat="1" applyFont="1" applyAlignment="1">
      <alignment vertical="top"/>
    </xf>
    <xf numFmtId="0" fontId="7" fillId="0" borderId="0" xfId="0" applyFont="1"/>
    <xf numFmtId="0" fontId="3" fillId="0" borderId="0" xfId="0" applyFont="1" applyAlignment="1">
      <alignment vertical="top"/>
    </xf>
    <xf numFmtId="0" fontId="5" fillId="0" borderId="0" xfId="0" applyFont="1" applyAlignment="1">
      <alignment horizontal="left" vertical="top"/>
    </xf>
    <xf numFmtId="49" fontId="7" fillId="0" borderId="0" xfId="0" applyNumberFormat="1" applyFont="1" applyAlignment="1">
      <alignment vertical="top" wrapText="1"/>
    </xf>
    <xf numFmtId="0" fontId="2" fillId="2" borderId="0" xfId="0" applyFont="1" applyFill="1" applyAlignment="1">
      <alignment vertical="top" wrapText="1"/>
    </xf>
    <xf numFmtId="0" fontId="3" fillId="2" borderId="0" xfId="0" applyFont="1" applyFill="1" applyAlignment="1">
      <alignment horizontal="left" vertical="top"/>
    </xf>
    <xf numFmtId="0" fontId="4" fillId="2" borderId="0" xfId="0" applyFont="1" applyFill="1" applyAlignment="1">
      <alignment horizontal="left" vertical="top" inden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4" fillId="3" borderId="4" xfId="0" applyFont="1" applyFill="1" applyBorder="1" applyAlignment="1">
      <alignment vertical="top" wrapText="1"/>
    </xf>
    <xf numFmtId="0" fontId="4" fillId="3" borderId="3" xfId="0" applyFont="1" applyFill="1" applyBorder="1" applyAlignment="1">
      <alignment vertical="top" wrapTex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Font="1" applyFill="1" applyAlignment="1">
      <alignment horizontal="center" vertical="center" wrapText="1"/>
    </xf>
    <xf numFmtId="165" fontId="10" fillId="2" borderId="0" xfId="6" applyNumberFormat="1" applyFont="1" applyFill="1" applyBorder="1" applyAlignment="1" applyProtection="1">
      <alignment horizontal="right" vertical="center" wrapText="1"/>
    </xf>
    <xf numFmtId="165" fontId="10" fillId="2" borderId="3" xfId="6" applyNumberFormat="1" applyFont="1" applyFill="1" applyBorder="1" applyAlignment="1" applyProtection="1">
      <alignment horizontal="right" vertical="center" wrapText="1"/>
    </xf>
    <xf numFmtId="0" fontId="8" fillId="0" borderId="17" xfId="0" applyFont="1" applyBorder="1" applyAlignment="1">
      <alignment horizontal="center" vertical="center" wrapText="1"/>
    </xf>
    <xf numFmtId="0" fontId="8" fillId="0" borderId="17" xfId="0" applyFont="1" applyBorder="1" applyAlignment="1">
      <alignment horizontal="center" vertical="top" wrapText="1"/>
    </xf>
    <xf numFmtId="0" fontId="13" fillId="0" borderId="17" xfId="0" applyFont="1" applyBorder="1" applyAlignment="1">
      <alignment horizontal="center" vertical="top" wrapText="1"/>
    </xf>
    <xf numFmtId="0" fontId="8" fillId="0" borderId="5" xfId="0" applyFont="1" applyBorder="1" applyAlignment="1">
      <alignment horizontal="left" vertical="top" wrapText="1"/>
    </xf>
    <xf numFmtId="0" fontId="7" fillId="0" borderId="0" xfId="0" applyFont="1" applyAlignment="1">
      <alignment vertical="center"/>
    </xf>
    <xf numFmtId="0" fontId="8" fillId="0" borderId="31" xfId="0" applyFont="1" applyBorder="1" applyAlignment="1">
      <alignment horizontal="left" vertical="top" wrapText="1"/>
    </xf>
    <xf numFmtId="0" fontId="8" fillId="0" borderId="23" xfId="0" applyFont="1" applyBorder="1" applyAlignment="1">
      <alignment horizontal="left" vertical="top" wrapText="1"/>
    </xf>
    <xf numFmtId="0" fontId="7" fillId="0" borderId="23" xfId="0" applyFont="1" applyBorder="1" applyAlignment="1">
      <alignment vertical="top"/>
    </xf>
    <xf numFmtId="0" fontId="13" fillId="0" borderId="23" xfId="0" applyFont="1" applyBorder="1" applyAlignment="1">
      <alignment horizontal="centerContinuous" vertical="top" wrapText="1"/>
    </xf>
    <xf numFmtId="0" fontId="7" fillId="0" borderId="23" xfId="0" applyFont="1" applyBorder="1" applyAlignment="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17" xfId="6" applyNumberFormat="1" applyFont="1" applyFill="1" applyBorder="1" applyAlignment="1" applyProtection="1">
      <alignment horizontal="center" vertical="center" wrapText="1"/>
      <protection locked="0"/>
    </xf>
    <xf numFmtId="0" fontId="13" fillId="0" borderId="17" xfId="0" applyFont="1" applyBorder="1" applyAlignment="1">
      <alignment horizontal="center" vertical="center" wrapText="1"/>
    </xf>
    <xf numFmtId="1" fontId="11" fillId="5" borderId="17" xfId="1" applyNumberFormat="1" applyFont="1" applyFill="1" applyBorder="1" applyAlignment="1" applyProtection="1">
      <alignment horizontal="center" vertical="top" wrapText="1"/>
    </xf>
    <xf numFmtId="0" fontId="8" fillId="0" borderId="4" xfId="0" applyFont="1" applyBorder="1" applyAlignment="1">
      <alignment vertical="top"/>
    </xf>
    <xf numFmtId="0" fontId="7" fillId="0" borderId="0" xfId="0" applyFont="1" applyAlignment="1">
      <alignment vertical="top" wrapText="1"/>
    </xf>
    <xf numFmtId="0" fontId="7" fillId="0" borderId="3" xfId="0" applyFont="1" applyBorder="1" applyAlignment="1">
      <alignment vertical="top" wrapText="1"/>
    </xf>
    <xf numFmtId="0" fontId="5" fillId="2" borderId="0" xfId="0" applyFont="1" applyFill="1" applyAlignment="1">
      <alignment vertical="top"/>
    </xf>
    <xf numFmtId="49" fontId="4" fillId="2" borderId="0" xfId="0" applyNumberFormat="1"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wrapText="1"/>
    </xf>
    <xf numFmtId="0" fontId="12" fillId="0" borderId="0" xfId="0" applyFont="1" applyAlignment="1">
      <alignment vertical="center" wrapText="1"/>
    </xf>
    <xf numFmtId="0" fontId="8" fillId="0" borderId="0" xfId="0" applyFont="1" applyAlignment="1">
      <alignment horizontal="left" vertical="center"/>
    </xf>
    <xf numFmtId="0" fontId="7" fillId="0" borderId="4" xfId="0" applyFont="1" applyBorder="1" applyAlignment="1">
      <alignment vertical="top" wrapText="1"/>
    </xf>
    <xf numFmtId="0" fontId="8" fillId="0" borderId="0" xfId="0" applyFont="1" applyAlignment="1">
      <alignment vertical="center" wrapText="1"/>
    </xf>
    <xf numFmtId="0" fontId="27" fillId="10" borderId="0" xfId="0" applyFont="1" applyFill="1" applyAlignment="1">
      <alignment vertical="center"/>
    </xf>
    <xf numFmtId="0" fontId="28" fillId="0" borderId="0" xfId="0" applyFont="1"/>
    <xf numFmtId="0" fontId="7" fillId="0" borderId="0" xfId="0" applyFont="1" applyAlignment="1">
      <alignment horizontal="left"/>
    </xf>
    <xf numFmtId="0" fontId="3" fillId="2" borderId="4" xfId="0" applyFont="1" applyFill="1" applyBorder="1" applyAlignment="1">
      <alignment vertical="top"/>
    </xf>
    <xf numFmtId="0" fontId="11" fillId="0" borderId="0" xfId="0" applyFont="1"/>
    <xf numFmtId="0" fontId="7" fillId="0" borderId="4" xfId="0" applyFont="1" applyBorder="1" applyAlignment="1">
      <alignment horizontal="left" vertical="center"/>
    </xf>
    <xf numFmtId="0" fontId="26" fillId="7" borderId="17" xfId="0" applyFont="1" applyFill="1" applyBorder="1" applyAlignment="1">
      <alignment horizontal="center" vertical="top" wrapText="1"/>
    </xf>
    <xf numFmtId="0" fontId="26" fillId="7" borderId="20" xfId="0" applyFont="1" applyFill="1" applyBorder="1" applyAlignment="1">
      <alignment horizontal="center" vertical="top" wrapText="1"/>
    </xf>
    <xf numFmtId="0" fontId="11" fillId="4" borderId="17" xfId="1" applyNumberFormat="1" applyFont="1" applyFill="1" applyBorder="1" applyAlignment="1" applyProtection="1">
      <alignment horizontal="center" vertical="center" wrapText="1"/>
      <protection locked="0"/>
    </xf>
    <xf numFmtId="0" fontId="6" fillId="3" borderId="0" xfId="0" applyFont="1" applyFill="1" applyAlignment="1">
      <alignment horizontal="center"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6" fillId="3" borderId="0" xfId="0" applyFont="1" applyFill="1" applyAlignment="1">
      <alignment horizontal="center" vertical="top"/>
    </xf>
    <xf numFmtId="0" fontId="8" fillId="0" borderId="4" xfId="0" applyFont="1" applyBorder="1" applyAlignment="1">
      <alignment vertical="top" wrapText="1"/>
    </xf>
    <xf numFmtId="0" fontId="8" fillId="0" borderId="3" xfId="0" applyFont="1" applyBorder="1" applyAlignment="1">
      <alignment vertical="top" wrapText="1"/>
    </xf>
    <xf numFmtId="0" fontId="6" fillId="3" borderId="0" xfId="0" applyFont="1" applyFill="1" applyAlignment="1">
      <alignment horizontal="left" vertical="top" wrapText="1"/>
    </xf>
    <xf numFmtId="0" fontId="8" fillId="0" borderId="0" xfId="0" applyFont="1" applyAlignment="1">
      <alignment horizontal="left" vertical="center" wrapText="1"/>
    </xf>
    <xf numFmtId="0" fontId="6" fillId="3" borderId="4" xfId="0" applyFont="1" applyFill="1" applyBorder="1" applyAlignment="1">
      <alignment horizontal="left" vertical="top" wrapText="1"/>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11" fillId="4" borderId="17" xfId="1" applyNumberFormat="1" applyFont="1" applyFill="1" applyBorder="1" applyAlignment="1" applyProtection="1">
      <alignment horizontal="center" vertical="top" wrapText="1"/>
      <protection locked="0"/>
    </xf>
    <xf numFmtId="0" fontId="9" fillId="7" borderId="17" xfId="0" applyFont="1" applyFill="1" applyBorder="1" applyAlignment="1">
      <alignment horizontal="center" vertical="top" wrapText="1"/>
    </xf>
    <xf numFmtId="0" fontId="27"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15" fontId="7" fillId="0" borderId="0" xfId="0" quotePrefix="1" applyNumberFormat="1" applyFont="1"/>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12" fillId="0" borderId="0" xfId="0" applyFont="1" applyAlignment="1">
      <alignment wrapText="1"/>
    </xf>
    <xf numFmtId="0" fontId="7" fillId="0" borderId="4" xfId="0" applyFont="1" applyBorder="1" applyAlignment="1">
      <alignment vertical="top"/>
    </xf>
    <xf numFmtId="0" fontId="7" fillId="0" borderId="3" xfId="0" applyFont="1" applyBorder="1" applyAlignment="1">
      <alignment wrapText="1"/>
    </xf>
    <xf numFmtId="0" fontId="7" fillId="0" borderId="3" xfId="0" applyFont="1" applyBorder="1"/>
    <xf numFmtId="0" fontId="12" fillId="0" borderId="0" xfId="0" applyFont="1" applyAlignment="1">
      <alignment horizontal="left" vertical="top" wrapText="1"/>
    </xf>
    <xf numFmtId="49" fontId="7" fillId="0" borderId="0" xfId="0" applyNumberFormat="1" applyFont="1" applyAlignment="1">
      <alignment vertical="top"/>
    </xf>
    <xf numFmtId="0" fontId="6" fillId="0" borderId="0" xfId="0" applyFont="1" applyAlignment="1">
      <alignment vertical="top" wrapText="1"/>
    </xf>
    <xf numFmtId="0" fontId="9" fillId="0" borderId="4" xfId="0" applyFont="1" applyBorder="1" applyAlignment="1">
      <alignment vertical="top"/>
    </xf>
    <xf numFmtId="0" fontId="7" fillId="2" borderId="0" xfId="0" applyFont="1" applyFill="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right" vertical="top" wrapText="1" indent="1"/>
    </xf>
    <xf numFmtId="0" fontId="9" fillId="0" borderId="3" xfId="0" applyFont="1" applyBorder="1" applyAlignment="1">
      <alignment vertical="top"/>
    </xf>
    <xf numFmtId="0" fontId="7" fillId="0" borderId="4" xfId="0" applyFont="1" applyBorder="1" applyAlignment="1">
      <alignment wrapText="1"/>
    </xf>
    <xf numFmtId="0" fontId="7" fillId="0" borderId="0" xfId="0" applyFont="1" applyAlignment="1">
      <alignment wrapText="1"/>
    </xf>
    <xf numFmtId="0" fontId="7" fillId="0" borderId="3" xfId="0" applyFont="1" applyBorder="1" applyAlignment="1">
      <alignment vertical="center"/>
    </xf>
    <xf numFmtId="49" fontId="7" fillId="2" borderId="0" xfId="0" applyNumberFormat="1" applyFont="1" applyFill="1" applyAlignment="1">
      <alignment vertical="top" wrapText="1"/>
    </xf>
    <xf numFmtId="0" fontId="9" fillId="0" borderId="0" xfId="0" applyFont="1" applyAlignment="1">
      <alignment vertical="top" wrapText="1"/>
    </xf>
    <xf numFmtId="0" fontId="6" fillId="0" borderId="0" xfId="0" applyFont="1" applyAlignment="1">
      <alignment wrapText="1"/>
    </xf>
    <xf numFmtId="0" fontId="9" fillId="0" borderId="0" xfId="0" applyFont="1"/>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28" fillId="6" borderId="0" xfId="0" applyFont="1" applyFill="1"/>
    <xf numFmtId="0" fontId="9" fillId="0" borderId="0" xfId="0" applyFont="1" applyAlignment="1">
      <alignment vertical="center"/>
    </xf>
    <xf numFmtId="0" fontId="26" fillId="2" borderId="4" xfId="0" applyFont="1" applyFill="1" applyBorder="1" applyAlignment="1">
      <alignment horizontal="center" vertical="top" wrapText="1"/>
    </xf>
    <xf numFmtId="0" fontId="26" fillId="2" borderId="0" xfId="0" applyFont="1" applyFill="1" applyAlignment="1">
      <alignment horizontal="center" vertical="top" wrapText="1"/>
    </xf>
    <xf numFmtId="0" fontId="12" fillId="0" borderId="0" xfId="0" applyFont="1" applyAlignment="1">
      <alignment vertical="top"/>
    </xf>
    <xf numFmtId="0" fontId="7" fillId="2" borderId="7" xfId="0" applyFont="1" applyFill="1" applyBorder="1" applyAlignment="1">
      <alignment vertical="top" wrapText="1"/>
    </xf>
    <xf numFmtId="0" fontId="7" fillId="2" borderId="10" xfId="0" applyFont="1" applyFill="1" applyBorder="1" applyAlignment="1">
      <alignment vertical="top" wrapText="1"/>
    </xf>
    <xf numFmtId="0" fontId="7" fillId="2" borderId="8" xfId="0" applyFont="1" applyFill="1" applyBorder="1" applyAlignment="1">
      <alignment vertical="top" wrapText="1"/>
    </xf>
    <xf numFmtId="0" fontId="8" fillId="0" borderId="4" xfId="0" applyFont="1" applyBorder="1" applyAlignment="1">
      <alignment horizontal="left" vertical="top"/>
    </xf>
    <xf numFmtId="0" fontId="7" fillId="0" borderId="0" xfId="0" quotePrefix="1" applyFont="1" applyAlignment="1">
      <alignment vertical="top"/>
    </xf>
    <xf numFmtId="0" fontId="29" fillId="4" borderId="17"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49" fontId="11" fillId="4" borderId="17" xfId="1" applyNumberFormat="1" applyFont="1" applyFill="1" applyBorder="1" applyAlignment="1" applyProtection="1">
      <alignment vertical="center" wrapText="1"/>
      <protection locked="0"/>
    </xf>
    <xf numFmtId="43" fontId="11" fillId="4" borderId="17" xfId="1" applyFont="1" applyFill="1" applyBorder="1" applyAlignment="1" applyProtection="1">
      <alignment vertical="center" wrapText="1"/>
      <protection locked="0"/>
    </xf>
    <xf numFmtId="43" fontId="11" fillId="4" borderId="20" xfId="1" applyFont="1" applyFill="1" applyBorder="1" applyAlignment="1" applyProtection="1">
      <alignment vertical="center" wrapText="1"/>
      <protection locked="0"/>
    </xf>
    <xf numFmtId="0" fontId="11" fillId="4" borderId="33" xfId="1" applyNumberFormat="1"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165" fontId="11" fillId="4" borderId="33" xfId="6" applyNumberFormat="1" applyFont="1" applyFill="1" applyBorder="1" applyAlignment="1" applyProtection="1">
      <alignment vertical="center"/>
      <protection locked="0"/>
    </xf>
    <xf numFmtId="165" fontId="10" fillId="5" borderId="17" xfId="6" applyNumberFormat="1" applyFont="1" applyFill="1" applyBorder="1" applyAlignment="1" applyProtection="1">
      <alignment vertical="center"/>
    </xf>
    <xf numFmtId="165" fontId="11" fillId="4" borderId="17" xfId="6" applyNumberFormat="1" applyFont="1" applyFill="1" applyBorder="1" applyAlignment="1" applyProtection="1">
      <alignment vertical="center"/>
      <protection locked="0"/>
    </xf>
    <xf numFmtId="165" fontId="11" fillId="4" borderId="35" xfId="6" applyNumberFormat="1" applyFont="1" applyFill="1" applyBorder="1" applyAlignment="1" applyProtection="1">
      <alignment vertical="top"/>
      <protection locked="0"/>
    </xf>
    <xf numFmtId="165" fontId="11" fillId="5" borderId="35" xfId="6" applyNumberFormat="1" applyFont="1" applyFill="1" applyBorder="1" applyAlignment="1" applyProtection="1">
      <alignment vertical="top"/>
    </xf>
    <xf numFmtId="165" fontId="11" fillId="4" borderId="17" xfId="6" applyNumberFormat="1" applyFont="1" applyFill="1" applyBorder="1" applyAlignment="1" applyProtection="1">
      <alignment vertical="top"/>
      <protection locked="0"/>
    </xf>
    <xf numFmtId="165" fontId="11" fillId="5" borderId="17" xfId="6" applyNumberFormat="1" applyFont="1" applyFill="1" applyBorder="1" applyAlignment="1" applyProtection="1">
      <alignment vertical="top"/>
    </xf>
    <xf numFmtId="165" fontId="11" fillId="5" borderId="17" xfId="6" applyNumberFormat="1" applyFont="1" applyFill="1" applyBorder="1" applyAlignment="1" applyProtection="1">
      <alignment vertical="center"/>
    </xf>
    <xf numFmtId="165" fontId="10" fillId="5" borderId="17" xfId="6" applyNumberFormat="1" applyFont="1" applyFill="1" applyBorder="1" applyAlignment="1" applyProtection="1">
      <alignment vertical="top"/>
    </xf>
    <xf numFmtId="0" fontId="7" fillId="0" borderId="3" xfId="0" applyFont="1" applyBorder="1" applyAlignment="1">
      <alignment vertical="top"/>
    </xf>
    <xf numFmtId="0" fontId="7" fillId="0" borderId="29" xfId="0" applyFont="1" applyBorder="1" applyAlignment="1">
      <alignment horizontal="centerContinuous" vertical="top" wrapText="1"/>
    </xf>
    <xf numFmtId="0" fontId="9" fillId="0" borderId="0" xfId="0" applyFont="1" applyAlignment="1">
      <alignment horizontal="center" vertical="center"/>
    </xf>
    <xf numFmtId="0" fontId="9" fillId="7" borderId="17" xfId="0" applyFont="1" applyFill="1" applyBorder="1" applyAlignment="1">
      <alignment horizontal="center" vertical="center" wrapText="1"/>
    </xf>
    <xf numFmtId="1" fontId="11" fillId="4" borderId="17" xfId="6" applyNumberFormat="1" applyFont="1" applyFill="1" applyBorder="1" applyAlignment="1" applyProtection="1">
      <alignment horizontal="center" vertical="top" wrapText="1"/>
      <protection locked="0"/>
    </xf>
    <xf numFmtId="0" fontId="11" fillId="4" borderId="21" xfId="1" applyNumberFormat="1" applyFont="1" applyFill="1" applyBorder="1" applyAlignment="1" applyProtection="1">
      <alignment vertical="center" wrapText="1"/>
      <protection locked="0"/>
    </xf>
    <xf numFmtId="15" fontId="7" fillId="0" borderId="0" xfId="0" quotePrefix="1" applyNumberFormat="1" applyFont="1" applyAlignment="1">
      <alignment vertical="top" wrapText="1"/>
    </xf>
    <xf numFmtId="0" fontId="7" fillId="0" borderId="0" xfId="0" quotePrefix="1" applyFont="1" applyAlignment="1">
      <alignment wrapText="1"/>
    </xf>
    <xf numFmtId="165" fontId="11" fillId="5" borderId="30" xfId="6" applyNumberFormat="1" applyFont="1" applyFill="1" applyBorder="1" applyAlignment="1" applyProtection="1">
      <alignment vertical="center"/>
    </xf>
    <xf numFmtId="0" fontId="8" fillId="0" borderId="61" xfId="0" applyFont="1" applyBorder="1" applyAlignment="1">
      <alignment horizontal="center" wrapText="1"/>
    </xf>
    <xf numFmtId="0" fontId="7" fillId="4" borderId="17" xfId="0" applyFont="1" applyFill="1" applyBorder="1" applyAlignment="1" applyProtection="1">
      <alignment horizontal="center" vertical="center" wrapText="1"/>
      <protection locked="0"/>
    </xf>
    <xf numFmtId="0" fontId="7" fillId="0" borderId="4" xfId="0" applyFont="1" applyBorder="1" applyAlignment="1">
      <alignment horizontal="left" vertical="top" wrapText="1" indent="1"/>
    </xf>
    <xf numFmtId="0" fontId="7" fillId="0" borderId="0" xfId="0" applyFont="1" applyAlignment="1">
      <alignment horizontal="left" vertical="top" wrapText="1" indent="1"/>
    </xf>
    <xf numFmtId="0" fontId="35" fillId="3" borderId="62" xfId="0" applyFont="1" applyFill="1" applyBorder="1"/>
    <xf numFmtId="0" fontId="35" fillId="3" borderId="15" xfId="0" applyFont="1" applyFill="1" applyBorder="1"/>
    <xf numFmtId="165" fontId="35" fillId="3" borderId="15" xfId="6" applyNumberFormat="1" applyFont="1" applyFill="1" applyBorder="1"/>
    <xf numFmtId="165" fontId="35" fillId="3" borderId="15" xfId="6" applyNumberFormat="1" applyFont="1" applyFill="1" applyBorder="1" applyAlignment="1">
      <alignment horizontal="left"/>
    </xf>
    <xf numFmtId="165" fontId="35" fillId="3" borderId="16" xfId="6" applyNumberFormat="1" applyFont="1" applyFill="1" applyBorder="1"/>
    <xf numFmtId="0" fontId="35" fillId="3" borderId="15" xfId="0" applyFont="1" applyFill="1" applyBorder="1" applyAlignment="1">
      <alignment horizontal="center"/>
    </xf>
    <xf numFmtId="0" fontId="35" fillId="3" borderId="63" xfId="0" applyFont="1" applyFill="1" applyBorder="1" applyAlignment="1">
      <alignment horizontal="center"/>
    </xf>
    <xf numFmtId="0" fontId="35" fillId="3" borderId="64" xfId="0" applyFont="1" applyFill="1" applyBorder="1" applyAlignment="1">
      <alignment horizontal="center"/>
    </xf>
    <xf numFmtId="0" fontId="36" fillId="11" borderId="65" xfId="0" applyFont="1" applyFill="1" applyBorder="1"/>
    <xf numFmtId="0" fontId="36" fillId="11" borderId="13" xfId="0" applyFont="1" applyFill="1" applyBorder="1"/>
    <xf numFmtId="165" fontId="36" fillId="11" borderId="13" xfId="6" applyNumberFormat="1" applyFont="1" applyFill="1" applyBorder="1"/>
    <xf numFmtId="165" fontId="20" fillId="11" borderId="14" xfId="6" applyNumberFormat="1" applyFont="1" applyFill="1" applyBorder="1" applyAlignment="1"/>
    <xf numFmtId="0" fontId="14" fillId="0" borderId="13" xfId="0" applyFont="1" applyBorder="1"/>
    <xf numFmtId="165" fontId="14" fillId="0" borderId="13" xfId="6" applyNumberFormat="1" applyFont="1" applyBorder="1"/>
    <xf numFmtId="165" fontId="14" fillId="0" borderId="13" xfId="6" applyNumberFormat="1" applyFont="1" applyBorder="1" applyAlignment="1">
      <alignment horizontal="left"/>
    </xf>
    <xf numFmtId="165" fontId="14" fillId="0" borderId="14" xfId="6" applyNumberFormat="1" applyFont="1" applyBorder="1"/>
    <xf numFmtId="0" fontId="14" fillId="12" borderId="13" xfId="0" applyFont="1" applyFill="1" applyBorder="1"/>
    <xf numFmtId="165" fontId="14" fillId="12" borderId="13" xfId="6" applyNumberFormat="1" applyFont="1" applyFill="1" applyBorder="1"/>
    <xf numFmtId="165" fontId="14" fillId="12" borderId="13" xfId="6" applyNumberFormat="1" applyFont="1" applyFill="1" applyBorder="1" applyAlignment="1">
      <alignment horizontal="left"/>
    </xf>
    <xf numFmtId="165" fontId="14" fillId="12" borderId="14" xfId="6" applyNumberFormat="1" applyFont="1" applyFill="1" applyBorder="1"/>
    <xf numFmtId="1" fontId="20" fillId="11" borderId="13" xfId="0" applyNumberFormat="1" applyFont="1" applyFill="1" applyBorder="1" applyAlignment="1">
      <alignment horizontal="center"/>
    </xf>
    <xf numFmtId="1" fontId="14" fillId="0" borderId="13" xfId="0" applyNumberFormat="1" applyFont="1" applyBorder="1" applyAlignment="1">
      <alignment horizontal="center"/>
    </xf>
    <xf numFmtId="1" fontId="14" fillId="12" borderId="13" xfId="0" applyNumberFormat="1" applyFont="1" applyFill="1" applyBorder="1" applyAlignment="1">
      <alignment horizontal="center"/>
    </xf>
    <xf numFmtId="0" fontId="0" fillId="3" borderId="0" xfId="0" applyFill="1"/>
    <xf numFmtId="0" fontId="37" fillId="3" borderId="0" xfId="7" applyFont="1" applyFill="1" applyAlignment="1">
      <alignment wrapText="1"/>
    </xf>
    <xf numFmtId="0" fontId="38" fillId="3" borderId="0" xfId="7" applyFont="1" applyFill="1"/>
    <xf numFmtId="0" fontId="39" fillId="3" borderId="0" xfId="0" applyFont="1" applyFill="1"/>
    <xf numFmtId="0" fontId="37" fillId="3" borderId="0" xfId="7" applyFont="1" applyFill="1" applyAlignment="1">
      <alignment horizontal="center" wrapText="1"/>
    </xf>
    <xf numFmtId="166" fontId="40" fillId="3" borderId="12" xfId="8" applyNumberFormat="1" applyFont="1" applyFill="1" applyBorder="1" applyAlignment="1">
      <alignment horizontal="left" wrapText="1"/>
    </xf>
    <xf numFmtId="166" fontId="40" fillId="3" borderId="12" xfId="8" applyNumberFormat="1" applyFont="1" applyFill="1" applyBorder="1" applyAlignment="1">
      <alignment horizontal="center" wrapText="1"/>
    </xf>
    <xf numFmtId="166" fontId="40" fillId="3" borderId="66" xfId="8" applyNumberFormat="1" applyFont="1" applyFill="1" applyBorder="1" applyAlignment="1">
      <alignment horizontal="left" wrapText="1"/>
    </xf>
    <xf numFmtId="164" fontId="40" fillId="3" borderId="0" xfId="8" applyNumberFormat="1" applyFont="1" applyFill="1" applyAlignment="1">
      <alignment horizontal="left" wrapText="1"/>
    </xf>
    <xf numFmtId="164" fontId="40" fillId="3" borderId="12" xfId="8" applyNumberFormat="1" applyFont="1" applyFill="1" applyBorder="1" applyAlignment="1">
      <alignment horizontal="left" wrapText="1"/>
    </xf>
    <xf numFmtId="164" fontId="40" fillId="3" borderId="66" xfId="8" applyNumberFormat="1" applyFont="1" applyFill="1" applyBorder="1" applyAlignment="1">
      <alignment horizontal="left" wrapText="1"/>
    </xf>
    <xf numFmtId="0" fontId="0" fillId="13" borderId="0" xfId="0" applyFill="1"/>
    <xf numFmtId="0" fontId="19" fillId="2" borderId="0" xfId="0" applyFont="1" applyFill="1"/>
    <xf numFmtId="0" fontId="21" fillId="2" borderId="0" xfId="0" applyFont="1" applyFill="1"/>
    <xf numFmtId="167" fontId="19" fillId="8" borderId="0" xfId="6" applyNumberFormat="1" applyFont="1" applyFill="1" applyBorder="1" applyAlignment="1">
      <alignment horizontal="right"/>
    </xf>
    <xf numFmtId="167" fontId="22" fillId="2" borderId="0" xfId="6" applyNumberFormat="1" applyFont="1" applyFill="1" applyBorder="1" applyAlignment="1">
      <alignment horizontal="right"/>
    </xf>
    <xf numFmtId="167" fontId="19" fillId="2" borderId="0" xfId="6" applyNumberFormat="1" applyFont="1" applyFill="1" applyBorder="1" applyAlignment="1">
      <alignment horizontal="right"/>
    </xf>
    <xf numFmtId="167" fontId="22" fillId="8" borderId="11" xfId="6" applyNumberFormat="1" applyFont="1" applyFill="1" applyBorder="1" applyAlignment="1">
      <alignment horizontal="right"/>
    </xf>
    <xf numFmtId="0" fontId="22" fillId="2" borderId="0" xfId="0" applyFont="1" applyFill="1"/>
    <xf numFmtId="167" fontId="22" fillId="8" borderId="0" xfId="6" applyNumberFormat="1" applyFont="1" applyFill="1" applyBorder="1" applyAlignment="1">
      <alignment horizontal="right"/>
    </xf>
    <xf numFmtId="166" fontId="22" fillId="2" borderId="0" xfId="6" applyNumberFormat="1" applyFont="1" applyFill="1" applyBorder="1" applyAlignment="1">
      <alignment horizontal="center"/>
    </xf>
    <xf numFmtId="6" fontId="21" fillId="2" borderId="0" xfId="3" quotePrefix="1" applyNumberFormat="1" applyFont="1" applyFill="1" applyAlignment="1">
      <alignment horizontal="left"/>
    </xf>
    <xf numFmtId="0" fontId="19" fillId="2" borderId="0" xfId="3" applyFont="1" applyFill="1" applyAlignment="1">
      <alignment horizontal="left"/>
    </xf>
    <xf numFmtId="0" fontId="41" fillId="2" borderId="0" xfId="3" applyFont="1" applyFill="1" applyAlignment="1">
      <alignment horizontal="left"/>
    </xf>
    <xf numFmtId="0" fontId="19" fillId="2" borderId="0" xfId="6" quotePrefix="1" applyNumberFormat="1" applyFont="1" applyFill="1" applyBorder="1" applyAlignment="1">
      <alignment horizontal="left"/>
    </xf>
    <xf numFmtId="0" fontId="22" fillId="2" borderId="0" xfId="3" quotePrefix="1" applyFont="1" applyFill="1" applyAlignment="1">
      <alignment horizontal="left"/>
    </xf>
    <xf numFmtId="0" fontId="19" fillId="2" borderId="0" xfId="0" applyFont="1" applyFill="1" applyAlignment="1">
      <alignment horizontal="left"/>
    </xf>
    <xf numFmtId="0" fontId="22" fillId="2" borderId="0" xfId="0" applyFont="1" applyFill="1" applyAlignment="1">
      <alignment horizontal="left"/>
    </xf>
    <xf numFmtId="0" fontId="0" fillId="8" borderId="0" xfId="0" applyFill="1"/>
    <xf numFmtId="0" fontId="22" fillId="2" borderId="0" xfId="0" applyFont="1" applyFill="1" applyAlignment="1">
      <alignment horizontal="center" wrapText="1"/>
    </xf>
    <xf numFmtId="0" fontId="42" fillId="0" borderId="0" xfId="9" applyBorder="1" applyAlignment="1">
      <alignment vertical="top"/>
    </xf>
    <xf numFmtId="43" fontId="11" fillId="5" borderId="36" xfId="6" applyNumberFormat="1" applyFont="1" applyFill="1" applyBorder="1" applyAlignment="1" applyProtection="1">
      <alignment vertical="top"/>
    </xf>
    <xf numFmtId="0" fontId="7" fillId="6" borderId="0" xfId="0" applyFont="1" applyFill="1" applyAlignment="1">
      <alignment horizontal="center"/>
    </xf>
    <xf numFmtId="15" fontId="13" fillId="7" borderId="1" xfId="0" applyNumberFormat="1"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3"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30" fillId="2" borderId="0" xfId="0" applyFont="1" applyFill="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42" xfId="0" applyFont="1" applyBorder="1" applyAlignment="1">
      <alignment horizontal="left" vertical="center" wrapText="1"/>
    </xf>
    <xf numFmtId="0" fontId="8" fillId="0" borderId="33" xfId="0" applyFont="1" applyBorder="1" applyAlignment="1">
      <alignment horizontal="left" vertical="center" wrapText="1"/>
    </xf>
    <xf numFmtId="0" fontId="8" fillId="0" borderId="46" xfId="0" applyFont="1" applyBorder="1" applyAlignment="1">
      <alignment horizontal="left" vertical="center" wrapText="1"/>
    </xf>
    <xf numFmtId="0" fontId="8" fillId="0" borderId="34" xfId="0" applyFont="1" applyBorder="1" applyAlignment="1">
      <alignment horizontal="left" vertical="center" wrapText="1"/>
    </xf>
    <xf numFmtId="14" fontId="11" fillId="4" borderId="33" xfId="1" applyNumberFormat="1" applyFont="1" applyFill="1" applyBorder="1" applyAlignment="1" applyProtection="1">
      <alignment horizontal="left" vertical="center" wrapText="1"/>
      <protection locked="0"/>
    </xf>
    <xf numFmtId="0" fontId="11" fillId="4" borderId="33" xfId="1" applyNumberFormat="1" applyFont="1" applyFill="1" applyBorder="1" applyAlignment="1" applyProtection="1">
      <alignment horizontal="left" vertical="center" wrapText="1"/>
      <protection locked="0"/>
    </xf>
    <xf numFmtId="0" fontId="11" fillId="4" borderId="37" xfId="1" applyNumberFormat="1" applyFont="1" applyFill="1" applyBorder="1" applyAlignment="1" applyProtection="1">
      <alignment horizontal="left" vertical="center" wrapText="1"/>
      <protection locked="0"/>
    </xf>
    <xf numFmtId="0" fontId="11" fillId="4" borderId="34"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8" fillId="0" borderId="31"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40"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1" fillId="4" borderId="32"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11" fillId="4" borderId="44"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24" fillId="7" borderId="22"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8" fillId="0" borderId="4" xfId="0" applyFont="1" applyBorder="1" applyAlignment="1">
      <alignment horizontal="left" vertical="top" wrapText="1" indent="1"/>
    </xf>
    <xf numFmtId="0" fontId="8" fillId="0" borderId="0" xfId="0" applyFont="1" applyAlignment="1">
      <alignment horizontal="left" vertical="top" wrapText="1" indent="1"/>
    </xf>
    <xf numFmtId="0" fontId="8" fillId="0" borderId="3" xfId="0" applyFont="1" applyBorder="1" applyAlignment="1">
      <alignment horizontal="left" vertical="top" wrapText="1" inden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18"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3" fillId="0" borderId="4" xfId="0" applyFont="1" applyBorder="1" applyAlignment="1">
      <alignment horizontal="right" vertical="center" wrapText="1" indent="1"/>
    </xf>
    <xf numFmtId="0" fontId="13" fillId="0" borderId="0" xfId="0" applyFont="1" applyAlignment="1">
      <alignment horizontal="right" vertical="center" wrapText="1" indent="1"/>
    </xf>
    <xf numFmtId="0" fontId="13" fillId="0" borderId="19" xfId="0" applyFont="1" applyBorder="1" applyAlignment="1">
      <alignment horizontal="right" vertical="center" wrapText="1" indent="1"/>
    </xf>
    <xf numFmtId="0" fontId="8" fillId="7" borderId="21" xfId="0" applyFont="1" applyFill="1" applyBorder="1" applyAlignment="1">
      <alignment horizontal="center" vertical="top" wrapText="1"/>
    </xf>
    <xf numFmtId="0" fontId="8" fillId="7" borderId="17" xfId="0" applyFont="1" applyFill="1" applyBorder="1" applyAlignment="1">
      <alignment horizontal="center" vertical="top" wrapText="1"/>
    </xf>
    <xf numFmtId="0" fontId="8" fillId="7" borderId="20" xfId="0" applyFont="1" applyFill="1" applyBorder="1" applyAlignment="1">
      <alignment horizontal="center" vertical="top" wrapText="1"/>
    </xf>
    <xf numFmtId="0" fontId="6" fillId="3" borderId="0" xfId="0" applyFont="1" applyFill="1" applyAlignment="1">
      <alignment horizontal="center"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8" fillId="0" borderId="4" xfId="0" applyFont="1" applyBorder="1" applyAlignment="1">
      <alignment horizontal="right" vertical="center" wrapText="1" indent="1"/>
    </xf>
    <xf numFmtId="0" fontId="8" fillId="0" borderId="0" xfId="0" applyFont="1" applyAlignment="1">
      <alignment horizontal="right" vertical="center" wrapText="1" indent="1"/>
    </xf>
    <xf numFmtId="0" fontId="7" fillId="0" borderId="0" xfId="0" applyFont="1" applyAlignment="1">
      <alignment horizontal="left" vertical="center" wrapText="1" indent="1"/>
    </xf>
    <xf numFmtId="0" fontId="7" fillId="0" borderId="3" xfId="0" applyFont="1" applyBorder="1" applyAlignment="1">
      <alignment horizontal="left" vertical="center" wrapText="1" indent="1"/>
    </xf>
    <xf numFmtId="0" fontId="6" fillId="3" borderId="4" xfId="0" applyFont="1" applyFill="1" applyBorder="1" applyAlignment="1">
      <alignment horizontal="center" vertical="top" wrapText="1"/>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19"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26" xfId="0" applyFont="1" applyFill="1" applyBorder="1" applyAlignment="1">
      <alignment horizontal="left" vertical="center" wrapText="1"/>
    </xf>
    <xf numFmtId="0" fontId="8" fillId="7" borderId="27"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11" fillId="4" borderId="17" xfId="1" applyNumberFormat="1" applyFont="1" applyFill="1" applyBorder="1" applyAlignment="1" applyProtection="1">
      <alignment horizontal="center" vertical="center" wrapText="1"/>
      <protection locked="0"/>
    </xf>
    <xf numFmtId="0" fontId="9" fillId="7" borderId="17" xfId="0" applyFont="1" applyFill="1" applyBorder="1" applyAlignment="1">
      <alignment horizontal="center" vertical="top" wrapText="1"/>
    </xf>
    <xf numFmtId="0" fontId="11" fillId="7" borderId="53" xfId="1" applyNumberFormat="1" applyFont="1" applyFill="1" applyBorder="1" applyAlignment="1" applyProtection="1">
      <alignment horizontal="left" vertical="center" wrapText="1" indent="2"/>
    </xf>
    <xf numFmtId="0" fontId="11" fillId="7" borderId="29" xfId="1" applyNumberFormat="1" applyFont="1" applyFill="1" applyBorder="1" applyAlignment="1" applyProtection="1">
      <alignment horizontal="left" vertical="center" wrapText="1" indent="2"/>
    </xf>
    <xf numFmtId="0" fontId="11" fillId="7" borderId="54" xfId="1" applyNumberFormat="1" applyFont="1" applyFill="1" applyBorder="1" applyAlignment="1" applyProtection="1">
      <alignment horizontal="left" vertical="center" wrapText="1" indent="2"/>
    </xf>
    <xf numFmtId="0" fontId="8" fillId="7" borderId="53" xfId="1" applyNumberFormat="1" applyFont="1" applyFill="1" applyBorder="1" applyAlignment="1" applyProtection="1">
      <alignment horizontal="left" vertical="center" wrapText="1" indent="2"/>
    </xf>
    <xf numFmtId="0" fontId="8" fillId="7" borderId="29" xfId="1" applyNumberFormat="1" applyFont="1" applyFill="1" applyBorder="1" applyAlignment="1" applyProtection="1">
      <alignment horizontal="left" vertical="center" wrapText="1" indent="2"/>
    </xf>
    <xf numFmtId="0" fontId="8" fillId="7" borderId="54" xfId="1" applyNumberFormat="1" applyFont="1" applyFill="1" applyBorder="1" applyAlignment="1" applyProtection="1">
      <alignment horizontal="left" vertical="center" wrapText="1" indent="2"/>
    </xf>
    <xf numFmtId="0" fontId="10" fillId="7" borderId="53" xfId="1" applyNumberFormat="1" applyFont="1" applyFill="1" applyBorder="1" applyAlignment="1" applyProtection="1">
      <alignment horizontal="center" vertical="top" wrapText="1"/>
    </xf>
    <xf numFmtId="0" fontId="10" fillId="7" borderId="29" xfId="1" applyNumberFormat="1" applyFont="1" applyFill="1" applyBorder="1" applyAlignment="1" applyProtection="1">
      <alignment horizontal="center" vertical="top" wrapText="1"/>
    </xf>
    <xf numFmtId="0" fontId="10" fillId="7" borderId="54" xfId="1" applyNumberFormat="1" applyFont="1" applyFill="1" applyBorder="1" applyAlignment="1" applyProtection="1">
      <alignment horizontal="center" vertical="top" wrapText="1"/>
    </xf>
    <xf numFmtId="0" fontId="13" fillId="0" borderId="31" xfId="0" applyFont="1" applyBorder="1" applyAlignment="1">
      <alignment horizontal="left" vertical="center" wrapText="1"/>
    </xf>
    <xf numFmtId="0" fontId="13" fillId="0" borderId="24" xfId="0" applyFont="1" applyBorder="1" applyAlignment="1">
      <alignment horizontal="left" vertical="center" wrapText="1"/>
    </xf>
    <xf numFmtId="0" fontId="13" fillId="0" borderId="4" xfId="0" applyFont="1" applyBorder="1" applyAlignment="1">
      <alignment horizontal="left" vertical="center" wrapText="1"/>
    </xf>
    <xf numFmtId="0" fontId="13" fillId="0" borderId="19" xfId="0" applyFont="1" applyBorder="1" applyAlignment="1">
      <alignment horizontal="left" vertical="center" wrapText="1"/>
    </xf>
    <xf numFmtId="0" fontId="13" fillId="0" borderId="40" xfId="0" applyFont="1" applyBorder="1" applyAlignment="1">
      <alignment horizontal="left" vertical="center" wrapText="1"/>
    </xf>
    <xf numFmtId="0" fontId="13" fillId="0" borderId="27" xfId="0" applyFont="1" applyBorder="1" applyAlignment="1">
      <alignment horizontal="left" vertical="center" wrapText="1"/>
    </xf>
    <xf numFmtId="0" fontId="8" fillId="0" borderId="22" xfId="0" applyFont="1" applyBorder="1" applyAlignment="1">
      <alignment horizontal="left" vertical="center" wrapText="1"/>
    </xf>
    <xf numFmtId="0" fontId="8" fillId="0" borderId="32" xfId="0" applyFont="1" applyBorder="1" applyAlignment="1">
      <alignment horizontal="left" vertical="center" wrapText="1"/>
    </xf>
    <xf numFmtId="0" fontId="8" fillId="0" borderId="18" xfId="0" applyFont="1" applyBorder="1" applyAlignment="1">
      <alignment horizontal="left" vertical="center" wrapText="1"/>
    </xf>
    <xf numFmtId="0" fontId="8" fillId="0" borderId="25" xfId="0" applyFont="1" applyBorder="1" applyAlignment="1">
      <alignment horizontal="left" vertical="center" wrapText="1"/>
    </xf>
    <xf numFmtId="0" fontId="8"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33"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55" xfId="0" applyFont="1" applyBorder="1" applyAlignment="1">
      <alignment horizontal="left" vertical="center" wrapText="1"/>
    </xf>
    <xf numFmtId="0" fontId="13" fillId="0" borderId="49" xfId="0" applyFont="1" applyBorder="1" applyAlignment="1">
      <alignment horizontal="left" vertical="center" wrapText="1"/>
    </xf>
    <xf numFmtId="0" fontId="8" fillId="0" borderId="37" xfId="0" applyFont="1" applyBorder="1" applyAlignment="1">
      <alignment horizontal="left" vertical="center" wrapText="1"/>
    </xf>
    <xf numFmtId="0" fontId="8" fillId="0" borderId="45"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41" xfId="0" applyFont="1" applyFill="1" applyBorder="1" applyAlignment="1">
      <alignment horizontal="left" vertical="center" wrapText="1"/>
    </xf>
    <xf numFmtId="15" fontId="13" fillId="7" borderId="22" xfId="0" applyNumberFormat="1"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6" fillId="3" borderId="0" xfId="0" applyFont="1" applyFill="1" applyAlignment="1">
      <alignment horizontal="center" vertical="top"/>
    </xf>
    <xf numFmtId="0" fontId="8" fillId="0" borderId="19" xfId="0" applyFont="1" applyBorder="1" applyAlignment="1">
      <alignment horizontal="left" vertical="center" wrapText="1"/>
    </xf>
    <xf numFmtId="0" fontId="31" fillId="0" borderId="4"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13" fillId="6" borderId="4" xfId="0" applyFont="1" applyFill="1" applyBorder="1" applyAlignment="1">
      <alignment horizontal="center" vertical="top"/>
    </xf>
    <xf numFmtId="0" fontId="13" fillId="6" borderId="0" xfId="0" applyFont="1" applyFill="1" applyAlignment="1">
      <alignment horizontal="center" vertical="top"/>
    </xf>
    <xf numFmtId="0" fontId="13" fillId="6" borderId="3" xfId="0" applyFont="1" applyFill="1" applyBorder="1" applyAlignment="1">
      <alignment horizontal="center" vertical="top"/>
    </xf>
    <xf numFmtId="0" fontId="7" fillId="0" borderId="4" xfId="0" applyFont="1" applyBorder="1" applyAlignment="1">
      <alignment horizontal="left" vertical="top" wrapText="1"/>
    </xf>
    <xf numFmtId="0" fontId="7" fillId="0" borderId="21"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31"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24" xfId="0" applyFont="1" applyBorder="1" applyAlignment="1">
      <alignment horizontal="left" vertical="center" wrapText="1" indent="1"/>
    </xf>
    <xf numFmtId="0" fontId="7" fillId="0" borderId="40" xfId="0" applyFont="1" applyBorder="1" applyAlignment="1">
      <alignment horizontal="left" vertical="center" wrapText="1" inden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4"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11" fillId="4" borderId="2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19" xfId="1" applyNumberFormat="1" applyFont="1" applyFill="1" applyBorder="1" applyAlignment="1" applyProtection="1">
      <alignment horizontal="left" vertical="center" wrapText="1"/>
      <protection locked="0"/>
    </xf>
    <xf numFmtId="0" fontId="11" fillId="4" borderId="27" xfId="1" applyNumberFormat="1" applyFont="1" applyFill="1" applyBorder="1" applyAlignment="1" applyProtection="1">
      <alignment horizontal="left" vertical="center" wrapText="1"/>
      <protection locked="0"/>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6" xfId="0" applyFont="1" applyFill="1" applyBorder="1" applyAlignment="1">
      <alignment horizontal="center" vertical="center"/>
    </xf>
    <xf numFmtId="0" fontId="8" fillId="0" borderId="4"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6" fillId="3" borderId="1" xfId="0" applyFont="1" applyFill="1" applyBorder="1" applyAlignment="1">
      <alignment horizontal="center" vertical="top"/>
    </xf>
    <xf numFmtId="0" fontId="6" fillId="3" borderId="11" xfId="0" applyFont="1" applyFill="1" applyBorder="1" applyAlignment="1">
      <alignment horizontal="center" vertical="top"/>
    </xf>
    <xf numFmtId="0" fontId="6" fillId="3" borderId="2" xfId="0" applyFont="1" applyFill="1" applyBorder="1" applyAlignment="1">
      <alignment horizontal="center" vertical="top"/>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7" fillId="0" borderId="4" xfId="0" applyFont="1" applyBorder="1" applyAlignment="1">
      <alignment horizontal="right" vertical="center" indent="1"/>
    </xf>
    <xf numFmtId="0" fontId="7" fillId="0" borderId="3" xfId="0" applyFont="1" applyBorder="1" applyAlignment="1">
      <alignment horizontal="right" vertical="center" indent="1"/>
    </xf>
    <xf numFmtId="0" fontId="8" fillId="7" borderId="22" xfId="0" applyFont="1" applyFill="1" applyBorder="1" applyAlignment="1">
      <alignment horizontal="left" vertical="top" wrapText="1"/>
    </xf>
    <xf numFmtId="0" fontId="8" fillId="7" borderId="24"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7" borderId="27" xfId="0" applyFont="1" applyFill="1" applyBorder="1" applyAlignment="1">
      <alignment horizontal="left" vertical="top" wrapText="1"/>
    </xf>
    <xf numFmtId="0" fontId="8" fillId="0" borderId="4" xfId="0" applyFont="1" applyBorder="1" applyAlignment="1">
      <alignment horizontal="right" vertical="top" wrapText="1" indent="1"/>
    </xf>
    <xf numFmtId="0" fontId="8" fillId="0" borderId="0" xfId="0" applyFont="1" applyAlignment="1">
      <alignment horizontal="right" vertical="top" wrapText="1" indent="1"/>
    </xf>
    <xf numFmtId="0" fontId="11" fillId="4" borderId="53" xfId="1" applyNumberFormat="1" applyFont="1" applyFill="1" applyBorder="1" applyAlignment="1" applyProtection="1">
      <alignment horizontal="left" vertical="top"/>
      <protection locked="0"/>
    </xf>
    <xf numFmtId="0" fontId="11" fillId="4" borderId="29" xfId="1" applyNumberFormat="1" applyFont="1" applyFill="1" applyBorder="1" applyAlignment="1" applyProtection="1">
      <alignment horizontal="left" vertical="top"/>
      <protection locked="0"/>
    </xf>
    <xf numFmtId="0" fontId="11" fillId="4" borderId="30" xfId="1" applyNumberFormat="1" applyFont="1" applyFill="1" applyBorder="1" applyAlignment="1" applyProtection="1">
      <alignment horizontal="left" vertical="top"/>
      <protection locked="0"/>
    </xf>
    <xf numFmtId="0" fontId="6" fillId="3" borderId="0" xfId="0" applyFont="1" applyFill="1" applyAlignment="1">
      <alignment horizontal="left" vertical="top" wrapText="1"/>
    </xf>
    <xf numFmtId="0" fontId="13" fillId="7" borderId="22" xfId="0" applyFont="1" applyFill="1" applyBorder="1" applyAlignment="1">
      <alignment horizontal="center" vertical="center" wrapText="1"/>
    </xf>
    <xf numFmtId="0" fontId="13" fillId="7" borderId="32" xfId="0" applyFont="1" applyFill="1" applyBorder="1" applyAlignment="1">
      <alignment horizontal="center" vertical="center" wrapText="1"/>
    </xf>
    <xf numFmtId="0" fontId="13" fillId="7" borderId="41" xfId="0" applyFont="1" applyFill="1" applyBorder="1" applyAlignment="1">
      <alignment horizontal="center" vertical="center"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0" fontId="6" fillId="3" borderId="0" xfId="0" applyFont="1" applyFill="1" applyAlignment="1">
      <alignment horizontal="left" wrapText="1"/>
    </xf>
    <xf numFmtId="0" fontId="26" fillId="9" borderId="1" xfId="0" applyFont="1" applyFill="1" applyBorder="1" applyAlignment="1">
      <alignment horizontal="center" vertical="top"/>
    </xf>
    <xf numFmtId="0" fontId="26" fillId="9"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49" fontId="11" fillId="4" borderId="28" xfId="1" applyNumberFormat="1" applyFont="1" applyFill="1" applyBorder="1" applyAlignment="1" applyProtection="1">
      <alignment horizontal="center" vertical="center" wrapText="1"/>
      <protection locked="0"/>
    </xf>
    <xf numFmtId="49" fontId="11" fillId="4" borderId="30" xfId="1" applyNumberFormat="1" applyFont="1" applyFill="1" applyBorder="1" applyAlignment="1" applyProtection="1">
      <alignment horizontal="center" vertical="center" wrapText="1"/>
      <protection locked="0"/>
    </xf>
    <xf numFmtId="49" fontId="11" fillId="4" borderId="53" xfId="1" applyNumberFormat="1" applyFont="1" applyFill="1" applyBorder="1" applyAlignment="1" applyProtection="1">
      <alignment horizontal="center" vertical="center" wrapText="1"/>
      <protection locked="0"/>
    </xf>
    <xf numFmtId="0" fontId="25" fillId="3" borderId="9" xfId="0" applyFont="1" applyFill="1" applyBorder="1" applyAlignment="1">
      <alignment horizontal="center" vertical="top" wrapText="1"/>
    </xf>
    <xf numFmtId="0" fontId="25" fillId="3" borderId="6" xfId="0"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3" xfId="0" applyFont="1" applyFill="1" applyBorder="1" applyAlignment="1">
      <alignment horizontal="left" vertical="top" wrapText="1"/>
    </xf>
    <xf numFmtId="0" fontId="26" fillId="9" borderId="1" xfId="0" applyFont="1" applyFill="1" applyBorder="1" applyAlignment="1">
      <alignment horizontal="center" vertical="top" wrapText="1"/>
    </xf>
    <xf numFmtId="0" fontId="26" fillId="9" borderId="11" xfId="0" applyFont="1" applyFill="1" applyBorder="1" applyAlignment="1">
      <alignment horizontal="center" vertical="top" wrapText="1"/>
    </xf>
    <xf numFmtId="0" fontId="26" fillId="9" borderId="2" xfId="0" applyFont="1" applyFill="1" applyBorder="1" applyAlignment="1">
      <alignment horizontal="center" vertical="top" wrapText="1"/>
    </xf>
    <xf numFmtId="0" fontId="26" fillId="7" borderId="17"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6" fillId="3" borderId="0" xfId="0" applyFont="1" applyFill="1" applyAlignment="1">
      <alignment horizontal="left" vertical="center" wrapText="1"/>
    </xf>
    <xf numFmtId="0" fontId="26" fillId="7" borderId="21" xfId="0" applyFont="1" applyFill="1" applyBorder="1" applyAlignment="1">
      <alignment horizontal="center" vertical="center" wrapText="1"/>
    </xf>
    <xf numFmtId="0" fontId="11" fillId="4" borderId="17" xfId="1" applyNumberFormat="1" applyFont="1" applyFill="1" applyBorder="1" applyAlignment="1" applyProtection="1">
      <alignment horizontal="left" vertical="top" wrapText="1"/>
      <protection locked="0"/>
    </xf>
    <xf numFmtId="0" fontId="11" fillId="4" borderId="52" xfId="1" applyNumberFormat="1" applyFont="1" applyFill="1" applyBorder="1" applyAlignment="1" applyProtection="1">
      <alignment horizontal="left" vertical="top" wrapText="1"/>
      <protection locked="0"/>
    </xf>
    <xf numFmtId="0" fontId="11" fillId="4" borderId="22" xfId="1" applyNumberFormat="1" applyFont="1" applyFill="1" applyBorder="1" applyAlignment="1" applyProtection="1">
      <alignment horizontal="left" vertical="top" wrapText="1"/>
      <protection locked="0"/>
    </xf>
    <xf numFmtId="0" fontId="11" fillId="4" borderId="23" xfId="1" applyNumberFormat="1" applyFont="1" applyFill="1" applyBorder="1" applyAlignment="1" applyProtection="1">
      <alignment horizontal="left" vertical="top" wrapText="1"/>
      <protection locked="0"/>
    </xf>
    <xf numFmtId="0" fontId="11" fillId="4" borderId="32" xfId="1" applyNumberFormat="1" applyFont="1" applyFill="1" applyBorder="1" applyAlignment="1" applyProtection="1">
      <alignment horizontal="left" vertical="top" wrapText="1"/>
      <protection locked="0"/>
    </xf>
    <xf numFmtId="0" fontId="11" fillId="4" borderId="18"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55" xfId="0" applyFont="1" applyBorder="1" applyAlignment="1">
      <alignment horizontal="left" vertical="top" wrapText="1"/>
    </xf>
    <xf numFmtId="0" fontId="11" fillId="4" borderId="25" xfId="1" applyNumberFormat="1" applyFont="1" applyFill="1" applyBorder="1" applyAlignment="1" applyProtection="1">
      <alignment horizontal="left" vertical="top" wrapText="1"/>
      <protection locked="0"/>
    </xf>
    <xf numFmtId="0" fontId="11" fillId="4" borderId="26"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9" fillId="7" borderId="53"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13" fillId="0" borderId="28" xfId="0" applyFont="1" applyBorder="1" applyAlignment="1">
      <alignment horizontal="left" vertical="center" wrapText="1" indent="1"/>
    </xf>
    <xf numFmtId="0" fontId="13" fillId="0" borderId="29" xfId="0" applyFont="1" applyBorder="1" applyAlignment="1">
      <alignment horizontal="left" vertical="center" wrapText="1" indent="1"/>
    </xf>
    <xf numFmtId="0" fontId="13" fillId="0" borderId="30" xfId="0" applyFont="1" applyBorder="1" applyAlignment="1">
      <alignment horizontal="left" vertical="center" wrapText="1" indent="1"/>
    </xf>
    <xf numFmtId="0" fontId="9" fillId="7" borderId="33"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8" fillId="0" borderId="28" xfId="0" applyFont="1" applyBorder="1" applyAlignment="1">
      <alignment horizontal="left" vertical="center" wrapText="1" indent="1"/>
    </xf>
    <xf numFmtId="0" fontId="8" fillId="0" borderId="29" xfId="0" applyFont="1" applyBorder="1" applyAlignment="1">
      <alignment horizontal="left" vertical="center" wrapText="1" indent="1"/>
    </xf>
    <xf numFmtId="0" fontId="8" fillId="0" borderId="30" xfId="0" applyFont="1" applyBorder="1" applyAlignment="1">
      <alignment horizontal="left" vertical="center" wrapText="1" indent="1"/>
    </xf>
    <xf numFmtId="0" fontId="8" fillId="0" borderId="61" xfId="0" applyFont="1" applyBorder="1" applyAlignment="1">
      <alignment horizontal="center" vertical="center" wrapText="1"/>
    </xf>
    <xf numFmtId="0" fontId="8" fillId="0" borderId="59" xfId="0" applyFont="1" applyBorder="1" applyAlignment="1">
      <alignment horizontal="right" vertical="top" wrapText="1" indent="1"/>
    </xf>
    <xf numFmtId="0" fontId="8" fillId="0" borderId="60" xfId="0" applyFont="1" applyBorder="1" applyAlignment="1">
      <alignment horizontal="right" vertical="top" wrapText="1" indent="1"/>
    </xf>
    <xf numFmtId="0" fontId="8" fillId="0" borderId="5" xfId="0" applyFont="1" applyBorder="1" applyAlignment="1">
      <alignment horizontal="left" wrapText="1" indent="1"/>
    </xf>
    <xf numFmtId="0" fontId="8" fillId="0" borderId="9" xfId="0" applyFont="1" applyBorder="1" applyAlignment="1">
      <alignment horizontal="left" wrapText="1" indent="1"/>
    </xf>
    <xf numFmtId="0" fontId="8" fillId="0" borderId="6" xfId="0" applyFont="1" applyBorder="1" applyAlignment="1">
      <alignment horizontal="left" wrapText="1" indent="1"/>
    </xf>
    <xf numFmtId="0" fontId="8" fillId="0" borderId="53" xfId="0" applyFont="1" applyBorder="1" applyAlignment="1">
      <alignment horizontal="right" vertical="top" wrapText="1" indent="1"/>
    </xf>
    <xf numFmtId="0" fontId="8" fillId="0" borderId="30" xfId="0" applyFont="1" applyBorder="1" applyAlignment="1">
      <alignment horizontal="right" vertical="top" wrapText="1" indent="1"/>
    </xf>
    <xf numFmtId="0" fontId="8" fillId="0" borderId="57" xfId="0" applyFont="1" applyBorder="1" applyAlignment="1">
      <alignment horizontal="right" vertical="top" wrapText="1" indent="1"/>
    </xf>
    <xf numFmtId="0" fontId="8" fillId="0" borderId="58" xfId="0" applyFont="1" applyBorder="1" applyAlignment="1">
      <alignment horizontal="right" vertical="top" wrapText="1" indent="1"/>
    </xf>
    <xf numFmtId="0" fontId="8" fillId="0" borderId="19" xfId="0" applyFont="1" applyBorder="1" applyAlignment="1">
      <alignment horizontal="right" vertical="top" wrapText="1" indent="1"/>
    </xf>
    <xf numFmtId="165" fontId="11" fillId="5" borderId="24" xfId="6" applyNumberFormat="1" applyFont="1" applyFill="1" applyBorder="1" applyAlignment="1" applyProtection="1">
      <alignment horizontal="center" vertical="center"/>
    </xf>
    <xf numFmtId="165" fontId="11" fillId="5" borderId="27" xfId="6" applyNumberFormat="1" applyFont="1" applyFill="1" applyBorder="1" applyAlignment="1" applyProtection="1">
      <alignment horizontal="center" vertical="center"/>
    </xf>
    <xf numFmtId="165" fontId="11" fillId="5" borderId="33" xfId="6" applyNumberFormat="1" applyFont="1" applyFill="1" applyBorder="1" applyAlignment="1" applyProtection="1">
      <alignment vertical="center"/>
    </xf>
    <xf numFmtId="165" fontId="11" fillId="5" borderId="34" xfId="6" applyNumberFormat="1" applyFont="1" applyFill="1" applyBorder="1" applyAlignment="1" applyProtection="1">
      <alignment vertical="center"/>
    </xf>
    <xf numFmtId="0" fontId="8" fillId="0" borderId="61" xfId="0" applyFont="1" applyBorder="1" applyAlignment="1">
      <alignment horizontal="left" vertical="center" wrapText="1" indent="1"/>
    </xf>
    <xf numFmtId="165" fontId="11" fillId="5" borderId="33" xfId="6" applyNumberFormat="1" applyFont="1" applyFill="1" applyBorder="1" applyAlignment="1" applyProtection="1">
      <alignment horizontal="center" vertical="center"/>
    </xf>
    <xf numFmtId="165" fontId="11" fillId="5" borderId="34" xfId="6" applyNumberFormat="1" applyFont="1" applyFill="1" applyBorder="1" applyAlignment="1" applyProtection="1">
      <alignment horizontal="center" vertical="center"/>
    </xf>
    <xf numFmtId="0" fontId="8" fillId="0" borderId="38" xfId="0" applyFont="1" applyBorder="1" applyAlignment="1">
      <alignment horizontal="left" vertical="center" wrapText="1" indent="1"/>
    </xf>
    <xf numFmtId="0" fontId="7" fillId="0" borderId="35" xfId="0" applyFont="1" applyBorder="1" applyAlignment="1">
      <alignment horizontal="left" vertical="center" wrapText="1" indent="1"/>
    </xf>
    <xf numFmtId="0" fontId="8" fillId="0" borderId="21" xfId="0" applyFont="1" applyBorder="1" applyAlignment="1">
      <alignment horizontal="left" vertical="center" wrapText="1" indent="1"/>
    </xf>
    <xf numFmtId="0" fontId="7" fillId="0" borderId="17" xfId="0" applyFont="1" applyBorder="1" applyAlignment="1">
      <alignment horizontal="left" vertical="center" wrapText="1" indent="1"/>
    </xf>
    <xf numFmtId="0" fontId="8" fillId="0" borderId="39" xfId="0" applyFont="1" applyBorder="1" applyAlignment="1">
      <alignment horizontal="left" vertical="center" wrapText="1" indent="1"/>
    </xf>
    <xf numFmtId="0" fontId="7" fillId="0" borderId="36" xfId="0" applyFont="1" applyBorder="1" applyAlignment="1">
      <alignment horizontal="left" vertical="center" wrapText="1" indent="1"/>
    </xf>
    <xf numFmtId="0" fontId="8" fillId="0" borderId="35"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36" xfId="0" applyFont="1" applyBorder="1" applyAlignment="1">
      <alignment horizontal="left" vertical="center" wrapText="1" indent="1"/>
    </xf>
    <xf numFmtId="0" fontId="9" fillId="7" borderId="51" xfId="0" applyFont="1" applyFill="1" applyBorder="1" applyAlignment="1">
      <alignment horizontal="center" vertical="center" wrapText="1"/>
    </xf>
    <xf numFmtId="0" fontId="11" fillId="4" borderId="22" xfId="1" applyNumberFormat="1" applyFont="1" applyFill="1" applyBorder="1" applyAlignment="1" applyProtection="1">
      <alignment horizontal="center" vertical="center" wrapText="1"/>
      <protection locked="0"/>
    </xf>
    <xf numFmtId="0" fontId="11" fillId="4" borderId="24" xfId="1" applyNumberFormat="1" applyFont="1" applyFill="1" applyBorder="1" applyAlignment="1" applyProtection="1">
      <alignment horizontal="center" vertical="center" wrapText="1"/>
      <protection locked="0"/>
    </xf>
    <xf numFmtId="0" fontId="11" fillId="4" borderId="18" xfId="1" applyNumberFormat="1" applyFont="1" applyFill="1" applyBorder="1" applyAlignment="1" applyProtection="1">
      <alignment horizontal="center" vertical="center" wrapText="1"/>
      <protection locked="0"/>
    </xf>
    <xf numFmtId="0" fontId="11" fillId="4" borderId="19" xfId="1" applyNumberFormat="1" applyFont="1" applyFill="1" applyBorder="1" applyAlignment="1" applyProtection="1">
      <alignment horizontal="center" vertical="center" wrapText="1"/>
      <protection locked="0"/>
    </xf>
    <xf numFmtId="0" fontId="11" fillId="4" borderId="25" xfId="1" applyNumberFormat="1" applyFont="1" applyFill="1" applyBorder="1" applyAlignment="1" applyProtection="1">
      <alignment horizontal="center" vertical="center" wrapText="1"/>
      <protection locked="0"/>
    </xf>
    <xf numFmtId="0" fontId="11" fillId="4" borderId="27" xfId="1" applyNumberFormat="1" applyFont="1" applyFill="1" applyBorder="1" applyAlignment="1" applyProtection="1">
      <alignment horizontal="center" vertical="center" wrapText="1"/>
      <protection locked="0"/>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0" fontId="8" fillId="0" borderId="30" xfId="0" applyFont="1" applyBorder="1" applyAlignment="1">
      <alignment horizontal="left" vertical="top" wrapText="1" indent="1"/>
    </xf>
    <xf numFmtId="0" fontId="13" fillId="0" borderId="21" xfId="0" applyFont="1" applyBorder="1" applyAlignment="1">
      <alignment horizontal="left" vertical="top" wrapText="1" indent="2"/>
    </xf>
    <xf numFmtId="0" fontId="13" fillId="0" borderId="17" xfId="0" applyFont="1" applyBorder="1" applyAlignment="1">
      <alignment horizontal="left" vertical="top" wrapText="1" indent="2"/>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0" borderId="31" xfId="0" applyFont="1" applyBorder="1" applyAlignment="1">
      <alignment horizontal="left" vertical="center" wrapText="1" indent="1"/>
    </xf>
    <xf numFmtId="0" fontId="8" fillId="0" borderId="23" xfId="0" applyFont="1" applyBorder="1" applyAlignment="1">
      <alignment horizontal="left" vertical="center" wrapText="1" indent="1"/>
    </xf>
    <xf numFmtId="0" fontId="8" fillId="0" borderId="24"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0" xfId="0" applyFont="1" applyAlignment="1">
      <alignment horizontal="left" vertical="center" wrapText="1" indent="1"/>
    </xf>
    <xf numFmtId="0" fontId="8" fillId="0" borderId="19" xfId="0" applyFont="1" applyBorder="1" applyAlignment="1">
      <alignment horizontal="left" vertical="center" wrapText="1" indent="1"/>
    </xf>
    <xf numFmtId="0" fontId="8" fillId="0" borderId="40" xfId="0" applyFont="1" applyBorder="1" applyAlignment="1">
      <alignment horizontal="left" vertical="center" wrapText="1" indent="1"/>
    </xf>
    <xf numFmtId="0" fontId="8" fillId="0" borderId="26" xfId="0" applyFont="1" applyBorder="1" applyAlignment="1">
      <alignment horizontal="left" vertical="center" wrapText="1" indent="1"/>
    </xf>
    <xf numFmtId="0" fontId="8" fillId="0" borderId="27" xfId="0" applyFont="1" applyBorder="1" applyAlignment="1">
      <alignment horizontal="left" vertical="center" wrapText="1" indent="1"/>
    </xf>
    <xf numFmtId="1" fontId="34" fillId="5" borderId="33" xfId="1" applyNumberFormat="1" applyFont="1" applyFill="1" applyBorder="1" applyAlignment="1" applyProtection="1">
      <alignment horizontal="center" vertical="center" wrapText="1"/>
    </xf>
    <xf numFmtId="1" fontId="34" fillId="5" borderId="44" xfId="1" applyNumberFormat="1" applyFont="1" applyFill="1" applyBorder="1" applyAlignment="1" applyProtection="1">
      <alignment horizontal="center" vertical="center" wrapText="1"/>
    </xf>
    <xf numFmtId="1" fontId="34" fillId="5" borderId="34" xfId="1" applyNumberFormat="1" applyFont="1" applyFill="1" applyBorder="1" applyAlignment="1" applyProtection="1">
      <alignment horizontal="center" vertical="center" wrapText="1"/>
    </xf>
    <xf numFmtId="0" fontId="9" fillId="7" borderId="31"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8" fillId="0" borderId="21" xfId="0" applyFont="1" applyBorder="1" applyAlignment="1">
      <alignment horizontal="left" vertical="top" wrapText="1" indent="2"/>
    </xf>
    <xf numFmtId="0" fontId="8" fillId="0" borderId="17" xfId="0" applyFont="1" applyBorder="1" applyAlignment="1">
      <alignment horizontal="left" vertical="top" wrapText="1" indent="2"/>
    </xf>
    <xf numFmtId="0" fontId="8" fillId="4" borderId="17" xfId="0" applyFont="1" applyFill="1" applyBorder="1" applyAlignment="1" applyProtection="1">
      <alignment horizontal="center" vertical="center"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2" borderId="31"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0" borderId="28" xfId="0" applyFont="1" applyBorder="1" applyAlignment="1">
      <alignment horizontal="left" vertical="top" wrapText="1" indent="2"/>
    </xf>
    <xf numFmtId="0" fontId="8" fillId="0" borderId="29" xfId="0" applyFont="1" applyBorder="1" applyAlignment="1">
      <alignment horizontal="left" vertical="top" wrapText="1" indent="2"/>
    </xf>
    <xf numFmtId="0" fontId="8" fillId="0" borderId="30" xfId="0" applyFont="1" applyBorder="1" applyAlignment="1">
      <alignment horizontal="left" vertical="top" wrapText="1" indent="2"/>
    </xf>
    <xf numFmtId="0" fontId="13" fillId="0" borderId="28" xfId="0" applyFont="1" applyBorder="1" applyAlignment="1">
      <alignment horizontal="left" vertical="top" wrapText="1" indent="1"/>
    </xf>
    <xf numFmtId="0" fontId="13" fillId="0" borderId="29" xfId="0" applyFont="1" applyBorder="1" applyAlignment="1">
      <alignment horizontal="left" vertical="top" wrapText="1" indent="1"/>
    </xf>
    <xf numFmtId="0" fontId="13" fillId="0" borderId="30" xfId="0" applyFont="1" applyBorder="1" applyAlignment="1">
      <alignment horizontal="left" vertical="top" wrapText="1" inden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11" fillId="4" borderId="56"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13" fillId="0" borderId="21" xfId="0" applyFont="1" applyBorder="1" applyAlignment="1">
      <alignment horizontal="left" vertical="top" wrapText="1" indent="1"/>
    </xf>
    <xf numFmtId="0" fontId="13" fillId="0" borderId="17" xfId="0" applyFont="1" applyBorder="1" applyAlignment="1">
      <alignment horizontal="left" vertical="top" wrapText="1" indent="1"/>
    </xf>
    <xf numFmtId="0" fontId="13" fillId="7" borderId="31"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8" fillId="0" borderId="21" xfId="0" applyFont="1" applyBorder="1" applyAlignment="1">
      <alignment horizontal="left" vertical="top" wrapText="1" indent="1"/>
    </xf>
    <xf numFmtId="0" fontId="8" fillId="0" borderId="17" xfId="0" applyFont="1" applyBorder="1" applyAlignment="1">
      <alignment horizontal="left" vertical="top" wrapText="1" indent="1"/>
    </xf>
    <xf numFmtId="0" fontId="9" fillId="7" borderId="17"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7" borderId="20" xfId="0" applyFont="1" applyFill="1" applyBorder="1" applyAlignment="1">
      <alignment horizontal="center" vertical="center" wrapText="1"/>
    </xf>
    <xf numFmtId="0" fontId="6" fillId="3"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xf>
    <xf numFmtId="0" fontId="6" fillId="3" borderId="0" xfId="0" applyFont="1" applyFill="1" applyAlignment="1">
      <alignment horizontal="left" vertical="top"/>
    </xf>
    <xf numFmtId="0" fontId="6" fillId="3" borderId="3" xfId="0" applyFont="1" applyFill="1" applyBorder="1" applyAlignment="1">
      <alignment horizontal="left" vertical="top"/>
    </xf>
    <xf numFmtId="0" fontId="6" fillId="3" borderId="7"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4" xfId="0" applyFont="1" applyFill="1" applyBorder="1" applyAlignment="1">
      <alignment horizontal="left" wrapText="1"/>
    </xf>
    <xf numFmtId="0" fontId="6" fillId="3" borderId="3" xfId="0" applyFont="1" applyFill="1" applyBorder="1" applyAlignment="1">
      <alignment horizontal="left"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4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7" fillId="0" borderId="43" xfId="0" applyFont="1" applyBorder="1" applyAlignment="1">
      <alignment horizontal="center" vertical="top"/>
    </xf>
    <xf numFmtId="0" fontId="7" fillId="0" borderId="44" xfId="0" applyFont="1" applyBorder="1" applyAlignment="1">
      <alignment horizontal="center" vertical="top"/>
    </xf>
    <xf numFmtId="0" fontId="11" fillId="4" borderId="21" xfId="1" applyNumberFormat="1" applyFont="1" applyFill="1" applyBorder="1" applyAlignment="1" applyProtection="1">
      <alignment horizontal="center" vertical="center" wrapText="1"/>
      <protection locked="0"/>
    </xf>
    <xf numFmtId="0" fontId="8" fillId="0" borderId="40" xfId="0" applyFont="1" applyBorder="1" applyAlignment="1">
      <alignment horizontal="center" vertical="center" wrapText="1"/>
    </xf>
    <xf numFmtId="0" fontId="8" fillId="0" borderId="27" xfId="0" applyFont="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7" fillId="0" borderId="34" xfId="0" applyFont="1" applyBorder="1" applyAlignment="1">
      <alignment horizontal="center" vertical="center"/>
    </xf>
    <xf numFmtId="0" fontId="8" fillId="0" borderId="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9" xfId="0" applyFont="1" applyBorder="1" applyAlignment="1">
      <alignment horizontal="center" vertical="center" wrapText="1"/>
    </xf>
    <xf numFmtId="0" fontId="11" fillId="4" borderId="4" xfId="1" applyNumberFormat="1" applyFont="1" applyFill="1" applyBorder="1" applyAlignment="1" applyProtection="1">
      <alignment horizontal="left" vertical="top" wrapText="1"/>
      <protection locked="0"/>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20" fillId="2" borderId="10" xfId="0"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Hyperlink" xfId="9" builtinId="8"/>
    <cellStyle name="Normal" xfId="0" builtinId="0"/>
    <cellStyle name="Normal 2" xfId="3" xr:uid="{38ACC904-0B6B-43AA-9FC0-BBD39D04CEF9}"/>
    <cellStyle name="Normal_Julie" xfId="8" xr:uid="{6FFE1784-EE0D-4DE8-9E12-0B014C7E7322}"/>
    <cellStyle name="Normal_Sheet1" xfId="7" xr:uid="{58DF4372-3AE4-4C7B-83E5-D28E29597399}"/>
    <cellStyle name="Percent 12 10" xfId="2" xr:uid="{87D23698-5F6B-4E01-8AA5-696A8B18AB2A}"/>
  </cellStyles>
  <dxfs count="1">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11</xdr:col>
      <xdr:colOff>968375</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650875</xdr:colOff>
      <xdr:row>2</xdr:row>
      <xdr:rowOff>111126</xdr:rowOff>
    </xdr:to>
    <xdr:pic>
      <xdr:nvPicPr>
        <xdr:cNvPr id="2" name="Picture 1">
          <a:extLst>
            <a:ext uri="{FF2B5EF4-FFF2-40B4-BE49-F238E27FC236}">
              <a16:creationId xmlns:a16="http://schemas.microsoft.com/office/drawing/2014/main" id="{2F8BDBA6-A46D-4FC4-B303-CE88641BA98E}"/>
            </a:ext>
          </a:extLst>
        </xdr:cNvPr>
        <xdr:cNvPicPr>
          <a:picLocks noChangeAspect="1"/>
        </xdr:cNvPicPr>
      </xdr:nvPicPr>
      <xdr:blipFill rotWithShape="1">
        <a:blip xmlns:r="http://schemas.openxmlformats.org/officeDocument/2006/relationships" r:embed="rId1"/>
        <a:srcRect l="2122" t="11760" r="2122" b="10205"/>
        <a:stretch/>
      </xdr:blipFill>
      <xdr:spPr>
        <a:xfrm>
          <a:off x="9251950" y="0"/>
          <a:ext cx="16668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650875</xdr:colOff>
      <xdr:row>2</xdr:row>
      <xdr:rowOff>111126</xdr:rowOff>
    </xdr:to>
    <xdr:pic>
      <xdr:nvPicPr>
        <xdr:cNvPr id="2" name="Picture 1">
          <a:extLst>
            <a:ext uri="{FF2B5EF4-FFF2-40B4-BE49-F238E27FC236}">
              <a16:creationId xmlns:a16="http://schemas.microsoft.com/office/drawing/2014/main" id="{C1D1BC19-62FC-47F8-89EB-6B36AFF2C2F7}"/>
            </a:ext>
          </a:extLst>
        </xdr:cNvPr>
        <xdr:cNvPicPr>
          <a:picLocks noChangeAspect="1"/>
        </xdr:cNvPicPr>
      </xdr:nvPicPr>
      <xdr:blipFill rotWithShape="1">
        <a:blip xmlns:r="http://schemas.openxmlformats.org/officeDocument/2006/relationships" r:embed="rId1"/>
        <a:srcRect l="2122" t="11760" r="2122" b="10205"/>
        <a:stretch/>
      </xdr:blipFill>
      <xdr:spPr>
        <a:xfrm>
          <a:off x="9251950" y="0"/>
          <a:ext cx="1666875" cy="466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650875</xdr:colOff>
      <xdr:row>2</xdr:row>
      <xdr:rowOff>111126</xdr:rowOff>
    </xdr:to>
    <xdr:pic>
      <xdr:nvPicPr>
        <xdr:cNvPr id="5" name="Picture 4">
          <a:extLst>
            <a:ext uri="{FF2B5EF4-FFF2-40B4-BE49-F238E27FC236}">
              <a16:creationId xmlns:a16="http://schemas.microsoft.com/office/drawing/2014/main" id="{89787452-F526-4BA0-8F40-953EEFF5C9C2}"/>
            </a:ext>
          </a:extLst>
        </xdr:cNvPr>
        <xdr:cNvPicPr>
          <a:picLocks noChangeAspect="1"/>
        </xdr:cNvPicPr>
      </xdr:nvPicPr>
      <xdr:blipFill rotWithShape="1">
        <a:blip xmlns:r="http://schemas.openxmlformats.org/officeDocument/2006/relationships" r:embed="rId2"/>
        <a:srcRect l="2122" t="11760" r="2122" b="10205"/>
        <a:stretch/>
      </xdr:blipFill>
      <xdr:spPr>
        <a:xfrm>
          <a:off x="9251950" y="0"/>
          <a:ext cx="1666875" cy="466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650875</xdr:colOff>
      <xdr:row>2</xdr:row>
      <xdr:rowOff>111126</xdr:rowOff>
    </xdr:to>
    <xdr:pic>
      <xdr:nvPicPr>
        <xdr:cNvPr id="2" name="Picture 1">
          <a:extLst>
            <a:ext uri="{FF2B5EF4-FFF2-40B4-BE49-F238E27FC236}">
              <a16:creationId xmlns:a16="http://schemas.microsoft.com/office/drawing/2014/main" id="{1187ECE9-806F-4B81-89EA-6E19B32153B1}"/>
            </a:ext>
          </a:extLst>
        </xdr:cNvPr>
        <xdr:cNvPicPr>
          <a:picLocks noChangeAspect="1"/>
        </xdr:cNvPicPr>
      </xdr:nvPicPr>
      <xdr:blipFill rotWithShape="1">
        <a:blip xmlns:r="http://schemas.openxmlformats.org/officeDocument/2006/relationships" r:embed="rId1"/>
        <a:srcRect l="2122" t="11760" r="2122" b="10205"/>
        <a:stretch/>
      </xdr:blipFill>
      <xdr:spPr>
        <a:xfrm>
          <a:off x="9251950" y="0"/>
          <a:ext cx="1666875" cy="4667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twoCellAnchor editAs="oneCell">
    <xdr:from>
      <xdr:col>10</xdr:col>
      <xdr:colOff>0</xdr:colOff>
      <xdr:row>0</xdr:row>
      <xdr:rowOff>0</xdr:rowOff>
    </xdr:from>
    <xdr:to>
      <xdr:col>11</xdr:col>
      <xdr:colOff>650875</xdr:colOff>
      <xdr:row>2</xdr:row>
      <xdr:rowOff>111126</xdr:rowOff>
    </xdr:to>
    <xdr:pic>
      <xdr:nvPicPr>
        <xdr:cNvPr id="5" name="Picture 4">
          <a:extLst>
            <a:ext uri="{FF2B5EF4-FFF2-40B4-BE49-F238E27FC236}">
              <a16:creationId xmlns:a16="http://schemas.microsoft.com/office/drawing/2014/main" id="{C6CD0728-610B-40D5-A89A-78ED6AB0E253}"/>
            </a:ext>
          </a:extLst>
        </xdr:cNvPr>
        <xdr:cNvPicPr>
          <a:picLocks noChangeAspect="1"/>
        </xdr:cNvPicPr>
      </xdr:nvPicPr>
      <xdr:blipFill rotWithShape="1">
        <a:blip xmlns:r="http://schemas.openxmlformats.org/officeDocument/2006/relationships" r:embed="rId2"/>
        <a:srcRect l="2122" t="11760" r="2122" b="10205"/>
        <a:stretch/>
      </xdr:blipFill>
      <xdr:spPr>
        <a:xfrm>
          <a:off x="9251950" y="0"/>
          <a:ext cx="1666875" cy="4667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twoCellAnchor editAs="oneCell">
    <xdr:from>
      <xdr:col>10</xdr:col>
      <xdr:colOff>0</xdr:colOff>
      <xdr:row>0</xdr:row>
      <xdr:rowOff>0</xdr:rowOff>
    </xdr:from>
    <xdr:to>
      <xdr:col>11</xdr:col>
      <xdr:colOff>650875</xdr:colOff>
      <xdr:row>2</xdr:row>
      <xdr:rowOff>111126</xdr:rowOff>
    </xdr:to>
    <xdr:pic>
      <xdr:nvPicPr>
        <xdr:cNvPr id="5" name="Picture 4">
          <a:extLst>
            <a:ext uri="{FF2B5EF4-FFF2-40B4-BE49-F238E27FC236}">
              <a16:creationId xmlns:a16="http://schemas.microsoft.com/office/drawing/2014/main" id="{3DAA268F-5D0B-4EB3-9DB6-637DE7774AA8}"/>
            </a:ext>
          </a:extLst>
        </xdr:cNvPr>
        <xdr:cNvPicPr>
          <a:picLocks noChangeAspect="1"/>
        </xdr:cNvPicPr>
      </xdr:nvPicPr>
      <xdr:blipFill rotWithShape="1">
        <a:blip xmlns:r="http://schemas.openxmlformats.org/officeDocument/2006/relationships" r:embed="rId2"/>
        <a:srcRect l="2122" t="11760" r="2122" b="10205"/>
        <a:stretch/>
      </xdr:blipFill>
      <xdr:spPr>
        <a:xfrm>
          <a:off x="9251950" y="0"/>
          <a:ext cx="1666875" cy="4667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650875</xdr:colOff>
      <xdr:row>2</xdr:row>
      <xdr:rowOff>111126</xdr:rowOff>
    </xdr:to>
    <xdr:pic>
      <xdr:nvPicPr>
        <xdr:cNvPr id="5" name="Picture 4">
          <a:extLst>
            <a:ext uri="{FF2B5EF4-FFF2-40B4-BE49-F238E27FC236}">
              <a16:creationId xmlns:a16="http://schemas.microsoft.com/office/drawing/2014/main" id="{67C96C93-B87F-4790-A887-3DD676ABB66A}"/>
            </a:ext>
          </a:extLst>
        </xdr:cNvPr>
        <xdr:cNvPicPr>
          <a:picLocks noChangeAspect="1"/>
        </xdr:cNvPicPr>
      </xdr:nvPicPr>
      <xdr:blipFill rotWithShape="1">
        <a:blip xmlns:r="http://schemas.openxmlformats.org/officeDocument/2006/relationships" r:embed="rId2"/>
        <a:srcRect l="2122" t="11760" r="2122" b="10205"/>
        <a:stretch/>
      </xdr:blipFill>
      <xdr:spPr>
        <a:xfrm>
          <a:off x="9251950" y="0"/>
          <a:ext cx="1666875" cy="4667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650875</xdr:colOff>
      <xdr:row>2</xdr:row>
      <xdr:rowOff>111126</xdr:rowOff>
    </xdr:to>
    <xdr:pic>
      <xdr:nvPicPr>
        <xdr:cNvPr id="5" name="Picture 4">
          <a:extLst>
            <a:ext uri="{FF2B5EF4-FFF2-40B4-BE49-F238E27FC236}">
              <a16:creationId xmlns:a16="http://schemas.microsoft.com/office/drawing/2014/main" id="{71A24DD3-D178-4E26-80AD-838DA8DEA945}"/>
            </a:ext>
          </a:extLst>
        </xdr:cNvPr>
        <xdr:cNvPicPr>
          <a:picLocks noChangeAspect="1"/>
        </xdr:cNvPicPr>
      </xdr:nvPicPr>
      <xdr:blipFill rotWithShape="1">
        <a:blip xmlns:r="http://schemas.openxmlformats.org/officeDocument/2006/relationships" r:embed="rId2"/>
        <a:srcRect l="2122" t="11760" r="2122" b="10205"/>
        <a:stretch/>
      </xdr:blipFill>
      <xdr:spPr>
        <a:xfrm>
          <a:off x="9251950" y="0"/>
          <a:ext cx="1666875" cy="4667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650875</xdr:colOff>
      <xdr:row>2</xdr:row>
      <xdr:rowOff>111126</xdr:rowOff>
    </xdr:to>
    <xdr:pic>
      <xdr:nvPicPr>
        <xdr:cNvPr id="2" name="Picture 1">
          <a:extLst>
            <a:ext uri="{FF2B5EF4-FFF2-40B4-BE49-F238E27FC236}">
              <a16:creationId xmlns:a16="http://schemas.microsoft.com/office/drawing/2014/main" id="{23AA7FBC-190A-4098-B09A-5E2C8432D209}"/>
            </a:ext>
          </a:extLst>
        </xdr:cNvPr>
        <xdr:cNvPicPr>
          <a:picLocks noChangeAspect="1"/>
        </xdr:cNvPicPr>
      </xdr:nvPicPr>
      <xdr:blipFill rotWithShape="1">
        <a:blip xmlns:r="http://schemas.openxmlformats.org/officeDocument/2006/relationships" r:embed="rId1"/>
        <a:srcRect l="2122" t="11760" r="2122" b="10205"/>
        <a:stretch/>
      </xdr:blipFill>
      <xdr:spPr>
        <a:xfrm>
          <a:off x="9251950" y="0"/>
          <a:ext cx="1666875" cy="466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atssc-scdata.gc.ca\DFS\Secretariat\CITT\Cases\SIMA\RR-2025-008\Working%20Files\Research\Statistics\ReportContentFiles\0TitlesPV.xlsx" TargetMode="External"/><Relationship Id="rId1" Type="http://schemas.openxmlformats.org/officeDocument/2006/relationships/externalLinkPath" Target="file:///\\corp.atssc-scdata.gc.ca\DFS\Secretariat\CITT\Cases\SIMA\RR-2025-008\Working%20Files\Research\Statistics\ReportContentFiles\0TitlesP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s"/>
      <sheetName val="Case Labels"/>
      <sheetName val="Standard Labels"/>
      <sheetName val="Countries"/>
      <sheetName val="Footnotes"/>
      <sheetName val="Frontend Notes"/>
      <sheetName val="EstimationMethod"/>
      <sheetName val="Standard Labels OLD"/>
      <sheetName val="0TitlesPV"/>
    </sheetNames>
    <sheetDataSet>
      <sheetData sheetId="0"/>
      <sheetData sheetId="1">
        <row r="3">
          <cell r="G3">
            <v>2023</v>
          </cell>
        </row>
        <row r="4">
          <cell r="G4">
            <v>2024</v>
          </cell>
        </row>
        <row r="5">
          <cell r="G5">
            <v>2025</v>
          </cell>
        </row>
        <row r="6">
          <cell r="G6">
            <v>2026</v>
          </cell>
        </row>
        <row r="8">
          <cell r="G8" t="str">
            <v>Jan. - Mar.  |  janv. - mars</v>
          </cell>
        </row>
      </sheetData>
      <sheetData sheetId="2"/>
      <sheetData sheetId="3"/>
      <sheetData sheetId="4"/>
      <sheetData sheetId="5"/>
      <sheetData sheetId="6"/>
      <sheetData sheetId="7"/>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Arboleda, Jameyn" id="{807448B4-FCBD-48C2-BD99-CD7FEEC33C9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7:14.16" personId="{807448B4-FCBD-48C2-BD99-CD7FEEC33C99}" id="{1B34C9E0-4439-45C1-8866-D47BAD408142}">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https://www.cbsa-asfc.gc.ca/sima-lmsi/mif-mev/mif-mev-stats-fra.html" TargetMode="External"/><Relationship Id="rId1" Type="http://schemas.openxmlformats.org/officeDocument/2006/relationships/hyperlink" Target="https://www.cbsa-asfc.gc.ca/sima-lmsi/mif-mev/mif-mev-stats-eng.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4"/>
  <sheetViews>
    <sheetView showGridLines="0" workbookViewId="0">
      <selection activeCell="C17" sqref="C17"/>
    </sheetView>
  </sheetViews>
  <sheetFormatPr defaultColWidth="9.44140625" defaultRowHeight="14.4" x14ac:dyDescent="0.3"/>
  <cols>
    <col min="1" max="1" width="24.44140625" style="123" bestFit="1" customWidth="1"/>
    <col min="2" max="2" width="20.5546875" style="51" bestFit="1" customWidth="1"/>
    <col min="3" max="3" width="22.44140625" style="51" bestFit="1" customWidth="1"/>
    <col min="4" max="4" width="12.44140625" style="51" bestFit="1" customWidth="1"/>
    <col min="5" max="16384" width="9.44140625" style="51"/>
  </cols>
  <sheetData>
    <row r="1" spans="1:6" s="122" customFormat="1" x14ac:dyDescent="0.3">
      <c r="A1" s="158" t="s">
        <v>129</v>
      </c>
      <c r="B1" s="158" t="s">
        <v>128</v>
      </c>
      <c r="C1" s="158" t="s">
        <v>130</v>
      </c>
      <c r="F1" s="158" t="s">
        <v>272</v>
      </c>
    </row>
    <row r="2" spans="1:6" x14ac:dyDescent="0.3">
      <c r="A2" s="123" t="s">
        <v>131</v>
      </c>
      <c r="B2" s="51" t="s">
        <v>624</v>
      </c>
      <c r="C2" s="51" t="str">
        <f>B2</f>
        <v>RR-2025-008</v>
      </c>
      <c r="F2" s="51" t="s">
        <v>355</v>
      </c>
    </row>
    <row r="3" spans="1:6" x14ac:dyDescent="0.3">
      <c r="A3" s="123" t="s">
        <v>132</v>
      </c>
      <c r="B3" s="2" t="s">
        <v>625</v>
      </c>
      <c r="C3" s="2" t="s">
        <v>626</v>
      </c>
      <c r="F3" s="51" t="s">
        <v>395</v>
      </c>
    </row>
    <row r="4" spans="1:6" x14ac:dyDescent="0.3">
      <c r="A4" s="123" t="s">
        <v>299</v>
      </c>
      <c r="B4" s="51" t="s">
        <v>627</v>
      </c>
      <c r="C4" s="51" t="s">
        <v>628</v>
      </c>
      <c r="F4" s="51" t="s">
        <v>396</v>
      </c>
    </row>
    <row r="5" spans="1:6" ht="43.2" x14ac:dyDescent="0.3">
      <c r="A5" s="124" t="s">
        <v>559</v>
      </c>
      <c r="B5" s="51" t="s">
        <v>629</v>
      </c>
      <c r="C5" s="51" t="s">
        <v>630</v>
      </c>
      <c r="D5" s="51" t="s">
        <v>547</v>
      </c>
    </row>
    <row r="6" spans="1:6" x14ac:dyDescent="0.3">
      <c r="A6" s="125" t="s">
        <v>475</v>
      </c>
      <c r="B6" s="126">
        <v>2023</v>
      </c>
      <c r="C6" s="126">
        <f>B6</f>
        <v>2023</v>
      </c>
      <c r="F6" s="99" t="s">
        <v>423</v>
      </c>
    </row>
    <row r="7" spans="1:6" x14ac:dyDescent="0.3">
      <c r="A7" s="125" t="s">
        <v>476</v>
      </c>
      <c r="B7" s="127" t="s">
        <v>535</v>
      </c>
      <c r="C7" s="167" t="s">
        <v>536</v>
      </c>
      <c r="F7" s="51" t="s">
        <v>555</v>
      </c>
    </row>
    <row r="8" spans="1:6" x14ac:dyDescent="0.3">
      <c r="A8" s="125" t="s">
        <v>477</v>
      </c>
      <c r="B8" s="126">
        <v>2026</v>
      </c>
      <c r="C8" s="126">
        <f>B8</f>
        <v>2026</v>
      </c>
      <c r="F8" s="51" t="s">
        <v>554</v>
      </c>
    </row>
    <row r="9" spans="1:6" x14ac:dyDescent="0.3">
      <c r="A9" s="123" t="s">
        <v>397</v>
      </c>
      <c r="B9" s="2" t="s">
        <v>728</v>
      </c>
      <c r="C9" s="2" t="s">
        <v>730</v>
      </c>
      <c r="F9" s="100" t="s">
        <v>462</v>
      </c>
    </row>
    <row r="10" spans="1:6" x14ac:dyDescent="0.3">
      <c r="A10" s="123" t="s">
        <v>398</v>
      </c>
      <c r="B10" s="2" t="s">
        <v>729</v>
      </c>
      <c r="C10" s="2" t="s">
        <v>731</v>
      </c>
    </row>
    <row r="11" spans="1:6" x14ac:dyDescent="0.3">
      <c r="A11" s="123" t="s">
        <v>257</v>
      </c>
      <c r="B11" s="128" t="s">
        <v>631</v>
      </c>
      <c r="C11" s="127" t="s">
        <v>632</v>
      </c>
    </row>
    <row r="13" spans="1:6" x14ac:dyDescent="0.3">
      <c r="A13" s="123" t="s">
        <v>502</v>
      </c>
      <c r="B13" s="51" t="s">
        <v>633</v>
      </c>
      <c r="C13" s="51" t="s">
        <v>634</v>
      </c>
      <c r="D13" s="51" t="s">
        <v>635</v>
      </c>
    </row>
    <row r="14" spans="1:6" x14ac:dyDescent="0.3">
      <c r="A14" s="123" t="s">
        <v>503</v>
      </c>
      <c r="B14" s="51" t="s">
        <v>636</v>
      </c>
      <c r="C14" s="51" t="s">
        <v>637</v>
      </c>
      <c r="D14" s="51" t="s">
        <v>638</v>
      </c>
    </row>
    <row r="16" spans="1:6" x14ac:dyDescent="0.3">
      <c r="A16" s="123" t="s">
        <v>259</v>
      </c>
      <c r="B16" s="51" t="s">
        <v>639</v>
      </c>
      <c r="C16" s="50" t="s">
        <v>640</v>
      </c>
    </row>
    <row r="17" spans="1:4" x14ac:dyDescent="0.3">
      <c r="A17" s="129" t="s">
        <v>474</v>
      </c>
      <c r="B17" s="2" t="s">
        <v>641</v>
      </c>
      <c r="C17" s="2" t="s">
        <v>642</v>
      </c>
    </row>
    <row r="19" spans="1:4" x14ac:dyDescent="0.3">
      <c r="A19" s="123" t="s">
        <v>267</v>
      </c>
      <c r="B19" s="130" t="s">
        <v>405</v>
      </c>
      <c r="C19" s="130" t="s">
        <v>405</v>
      </c>
    </row>
    <row r="20" spans="1:4" ht="28.8" x14ac:dyDescent="0.3">
      <c r="A20" s="123" t="s">
        <v>268</v>
      </c>
      <c r="B20" s="190" t="s">
        <v>736</v>
      </c>
      <c r="C20" s="191" t="s">
        <v>643</v>
      </c>
    </row>
    <row r="21" spans="1:4" x14ac:dyDescent="0.3">
      <c r="A21" s="123" t="s">
        <v>269</v>
      </c>
      <c r="B21" s="127"/>
    </row>
    <row r="23" spans="1:4" x14ac:dyDescent="0.3">
      <c r="A23" s="123" t="s">
        <v>424</v>
      </c>
      <c r="B23" s="2" t="s">
        <v>644</v>
      </c>
      <c r="C23" s="2" t="s">
        <v>644</v>
      </c>
    </row>
    <row r="24" spans="1:4" x14ac:dyDescent="0.3">
      <c r="A24" s="123" t="s">
        <v>425</v>
      </c>
      <c r="B24" s="2" t="s">
        <v>645</v>
      </c>
      <c r="C24" s="2" t="s">
        <v>645</v>
      </c>
    </row>
    <row r="26" spans="1:4" x14ac:dyDescent="0.3">
      <c r="A26" s="123" t="s">
        <v>151</v>
      </c>
      <c r="B26" s="2" t="s">
        <v>478</v>
      </c>
      <c r="C26" s="2" t="s">
        <v>479</v>
      </c>
    </row>
    <row r="27" spans="1:4" x14ac:dyDescent="0.3">
      <c r="A27" s="123" t="s">
        <v>404</v>
      </c>
      <c r="B27" s="2" t="s">
        <v>480</v>
      </c>
      <c r="C27" s="2" t="s">
        <v>539</v>
      </c>
    </row>
    <row r="28" spans="1:4" x14ac:dyDescent="0.3">
      <c r="A28" s="123" t="s">
        <v>404</v>
      </c>
      <c r="B28" s="2" t="s">
        <v>659</v>
      </c>
      <c r="C28" s="2" t="s">
        <v>660</v>
      </c>
    </row>
    <row r="29" spans="1:4" x14ac:dyDescent="0.3">
      <c r="A29" s="252" t="s">
        <v>518</v>
      </c>
      <c r="B29" s="252"/>
      <c r="C29" s="252"/>
      <c r="D29" s="252"/>
    </row>
    <row r="30" spans="1:4" x14ac:dyDescent="0.3">
      <c r="A30" s="123" t="s">
        <v>584</v>
      </c>
      <c r="B30" s="51" t="s">
        <v>519</v>
      </c>
      <c r="C30" s="51" t="s">
        <v>520</v>
      </c>
      <c r="D30" s="123" t="str">
        <f>IF(Intro!$G$21="English",B30,C30)</f>
        <v>Yes</v>
      </c>
    </row>
    <row r="31" spans="1:4" x14ac:dyDescent="0.3">
      <c r="B31" s="51" t="s">
        <v>447</v>
      </c>
      <c r="C31" s="51" t="s">
        <v>448</v>
      </c>
      <c r="D31" s="123" t="str">
        <f>IF(Intro!$G$21="English",B31,C31)</f>
        <v>No</v>
      </c>
    </row>
    <row r="32" spans="1:4" x14ac:dyDescent="0.3">
      <c r="D32" s="123"/>
    </row>
    <row r="33" spans="1:4" x14ac:dyDescent="0.3">
      <c r="A33" s="123" t="s">
        <v>526</v>
      </c>
      <c r="B33" s="2" t="s">
        <v>447</v>
      </c>
      <c r="C33" s="2" t="s">
        <v>448</v>
      </c>
      <c r="D33" s="125" t="str">
        <f>IF(Intro!G$21="english",B33,C33)</f>
        <v>No</v>
      </c>
    </row>
    <row r="34" spans="1:4" x14ac:dyDescent="0.3">
      <c r="B34" s="2" t="s">
        <v>450</v>
      </c>
      <c r="C34" s="2" t="s">
        <v>615</v>
      </c>
      <c r="D34" s="125" t="str">
        <f>IF(Intro!G$21="english",B34,C34)</f>
        <v>Yes, modify the amounts or explain below.</v>
      </c>
    </row>
  </sheetData>
  <sheetProtection algorithmName="SHA-512" hashValue="1T2NeDSgEPe2dooBF5rTYcl8Sw5zuG3cV2fQ3TpZbAb9S18jD3MZrPDEFU6CmV3Si5cJsgTkTnimRxWAP7veIw==" saltValue="x+2q0S1E0pz3Oz8A/YJpxQ==" spinCount="100000" sheet="1" objects="1" scenarios="1" selectLockedCells="1"/>
  <mergeCells count="1">
    <mergeCell ref="A29:D29"/>
  </mergeCells>
  <phoneticPr fontId="17" type="noConversion"/>
  <dataValidations count="2">
    <dataValidation type="list" allowBlank="1" showInputMessage="1" showErrorMessage="1" sqref="C4" xr:uid="{BE3AC48C-3B34-4AFE-96A8-11342E7566BB}">
      <formula1>"le dumping, le dumping et le subventionnement"</formula1>
    </dataValidation>
    <dataValidation type="list" allowBlank="1" showInputMessage="1" showErrorMessage="1" sqref="B4" xr:uid="{39DA7854-0CDF-4D20-A68F-B1E2F56D8FFD}">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558</v>
      </c>
      <c r="P1" s="2" t="s">
        <v>558</v>
      </c>
    </row>
    <row r="2" spans="1:16" x14ac:dyDescent="0.3">
      <c r="B2" s="18" t="str">
        <f>'Pro 1'!B2</f>
        <v>PROTECTED</v>
      </c>
      <c r="C2" s="18"/>
      <c r="O2" s="3" t="s">
        <v>128</v>
      </c>
      <c r="P2" s="3" t="s">
        <v>130</v>
      </c>
    </row>
    <row r="3" spans="1:16" x14ac:dyDescent="0.3">
      <c r="B3" s="19"/>
      <c r="C3" s="19"/>
      <c r="O3" s="7"/>
      <c r="P3" s="7"/>
    </row>
    <row r="4" spans="1:16" s="7" customFormat="1" x14ac:dyDescent="0.3">
      <c r="A4" s="12"/>
      <c r="B4" s="388" t="str">
        <f>Info!B4</f>
        <v>PRODUCERS' QUESTIONNAIRE</v>
      </c>
      <c r="C4" s="388"/>
      <c r="D4" s="388"/>
      <c r="E4" s="388"/>
      <c r="F4" s="388"/>
      <c r="G4" s="388"/>
      <c r="H4" s="388"/>
      <c r="I4" s="388"/>
      <c r="J4" s="388"/>
      <c r="K4" s="388"/>
      <c r="L4" s="388"/>
      <c r="M4" s="14"/>
      <c r="N4" s="14"/>
      <c r="O4" s="13"/>
      <c r="P4" s="13"/>
    </row>
    <row r="5" spans="1:16" s="7" customFormat="1" x14ac:dyDescent="0.3">
      <c r="A5" s="12"/>
      <c r="B5" s="388" t="str">
        <f>Info!B5</f>
        <v>RR-2025-008</v>
      </c>
      <c r="C5" s="388"/>
      <c r="D5" s="388"/>
      <c r="E5" s="388"/>
      <c r="F5" s="388"/>
      <c r="G5" s="388"/>
      <c r="H5" s="388"/>
      <c r="I5" s="388"/>
      <c r="J5" s="388"/>
      <c r="K5" s="388"/>
      <c r="L5" s="388"/>
      <c r="M5" s="14"/>
      <c r="N5" s="14"/>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9"/>
      <c r="C7" s="29"/>
      <c r="D7" s="29"/>
      <c r="E7" s="29"/>
      <c r="F7" s="29"/>
      <c r="G7" s="29"/>
      <c r="H7" s="29"/>
      <c r="I7" s="29"/>
      <c r="J7" s="29"/>
      <c r="K7" s="29"/>
      <c r="L7" s="29"/>
      <c r="M7" s="13"/>
      <c r="N7" s="13"/>
      <c r="O7" s="5"/>
    </row>
    <row r="8" spans="1:16" s="8" customFormat="1" ht="14.25" customHeight="1" x14ac:dyDescent="0.3">
      <c r="A8" s="12"/>
      <c r="B8" s="456" t="str">
        <f>Public!B8</f>
        <v>The following questions refer to the goods as defined in the product description on the Intro tab.</v>
      </c>
      <c r="C8" s="456"/>
      <c r="D8" s="456"/>
      <c r="E8" s="456"/>
      <c r="F8" s="456"/>
      <c r="G8" s="456"/>
      <c r="H8" s="456"/>
      <c r="I8" s="456"/>
      <c r="J8" s="456"/>
      <c r="K8" s="456"/>
      <c r="L8" s="456"/>
      <c r="M8" s="13"/>
      <c r="N8" s="13"/>
      <c r="O8" s="9"/>
      <c r="P8" s="9"/>
    </row>
    <row r="9" spans="1:16" s="8" customFormat="1" x14ac:dyDescent="0.3">
      <c r="A9" s="12"/>
      <c r="B9" s="449" t="str">
        <f>Public!B9</f>
        <v xml:space="preserve">Product information and a glossary of terms can be found in the Info tab.
</v>
      </c>
      <c r="C9" s="449"/>
      <c r="D9" s="449"/>
      <c r="E9" s="449"/>
      <c r="F9" s="449"/>
      <c r="G9" s="449"/>
      <c r="H9" s="449"/>
      <c r="I9" s="449"/>
      <c r="J9" s="449"/>
      <c r="K9" s="449"/>
      <c r="L9" s="449"/>
      <c r="M9" s="13"/>
      <c r="N9" s="13"/>
      <c r="O9" s="9"/>
    </row>
    <row r="10" spans="1:16" s="8" customFormat="1" x14ac:dyDescent="0.3">
      <c r="A10" s="12"/>
      <c r="B10" s="449" t="str">
        <f>'Pro 1'!B10</f>
        <v xml:space="preserve">Use the AddPro tab if more space is needed.
</v>
      </c>
      <c r="C10" s="449"/>
      <c r="D10" s="449"/>
      <c r="E10" s="449"/>
      <c r="F10" s="449"/>
      <c r="G10" s="449"/>
      <c r="H10" s="449"/>
      <c r="I10" s="449"/>
      <c r="J10" s="449"/>
      <c r="K10" s="449"/>
      <c r="L10" s="449"/>
      <c r="M10" s="13"/>
      <c r="N10" s="13"/>
      <c r="O10" s="9"/>
      <c r="P10" s="9"/>
    </row>
    <row r="11" spans="1:16" s="8" customFormat="1" x14ac:dyDescent="0.3">
      <c r="A11" s="12"/>
      <c r="B11" s="20"/>
      <c r="C11" s="20"/>
      <c r="D11" s="21"/>
      <c r="E11" s="21"/>
      <c r="F11" s="21"/>
      <c r="G11" s="21"/>
      <c r="H11" s="21"/>
      <c r="I11" s="21"/>
      <c r="J11" s="21"/>
      <c r="K11" s="21"/>
      <c r="L11" s="21"/>
      <c r="O11" s="9"/>
      <c r="P11" s="9"/>
    </row>
    <row r="12" spans="1:16" x14ac:dyDescent="0.3">
      <c r="B12" s="424" t="str">
        <f>IF(Intro!$G$21="English",O12,P12)</f>
        <v>NEGATIVE EFFECTS OF RESCISSION</v>
      </c>
      <c r="C12" s="425"/>
      <c r="D12" s="425"/>
      <c r="E12" s="425"/>
      <c r="F12" s="425"/>
      <c r="G12" s="425"/>
      <c r="H12" s="425"/>
      <c r="I12" s="425"/>
      <c r="J12" s="425"/>
      <c r="K12" s="425"/>
      <c r="L12" s="426"/>
      <c r="M12" s="2"/>
      <c r="O12" s="2" t="s">
        <v>455</v>
      </c>
      <c r="P12" s="2" t="s">
        <v>456</v>
      </c>
    </row>
    <row r="13" spans="1:16" x14ac:dyDescent="0.3">
      <c r="B13" s="393" t="s">
        <v>20</v>
      </c>
      <c r="C13" s="394"/>
      <c r="D13" s="394"/>
      <c r="E13" s="394"/>
      <c r="F13" s="394"/>
      <c r="G13" s="394"/>
      <c r="H13" s="394"/>
      <c r="I13" s="394"/>
      <c r="J13" s="394"/>
      <c r="K13" s="394"/>
      <c r="L13" s="395"/>
      <c r="M13" s="2"/>
    </row>
    <row r="14" spans="1:16" x14ac:dyDescent="0.3">
      <c r="B14" s="96"/>
      <c r="C14" s="88"/>
      <c r="D14" s="88"/>
      <c r="E14" s="88"/>
      <c r="F14" s="88"/>
      <c r="G14" s="88"/>
      <c r="H14" s="88"/>
      <c r="I14" s="88"/>
      <c r="J14" s="88"/>
      <c r="K14" s="88"/>
      <c r="L14" s="89"/>
      <c r="M14" s="2"/>
    </row>
    <row r="15" spans="1:16" x14ac:dyDescent="0.3">
      <c r="B15" s="408" t="str">
        <f>IF(Intro!$G$21="English",O15,P15)</f>
        <v>Identify and explain any negative effects on any of the following factors in the next two years if the finding or order is rescinded. Provide supporting documents to the extent available.</v>
      </c>
      <c r="C15" s="409"/>
      <c r="D15" s="409"/>
      <c r="E15" s="409"/>
      <c r="F15" s="409"/>
      <c r="G15" s="409"/>
      <c r="H15" s="409"/>
      <c r="I15" s="409"/>
      <c r="J15" s="409"/>
      <c r="K15" s="409"/>
      <c r="L15" s="410"/>
      <c r="M15" s="2"/>
      <c r="O15" s="2" t="s">
        <v>452</v>
      </c>
      <c r="P15" s="2" t="s">
        <v>451</v>
      </c>
    </row>
    <row r="16" spans="1:16" x14ac:dyDescent="0.3">
      <c r="B16" s="408"/>
      <c r="C16" s="409"/>
      <c r="D16" s="409"/>
      <c r="E16" s="409"/>
      <c r="F16" s="409"/>
      <c r="G16" s="409"/>
      <c r="H16" s="409"/>
      <c r="I16" s="409"/>
      <c r="J16" s="409"/>
      <c r="K16" s="409"/>
      <c r="L16" s="410"/>
      <c r="M16" s="2"/>
      <c r="O16" s="2" t="s">
        <v>301</v>
      </c>
      <c r="P16" s="2" t="s">
        <v>521</v>
      </c>
    </row>
    <row r="17" spans="2:16" x14ac:dyDescent="0.3">
      <c r="B17" s="96"/>
      <c r="C17" s="88"/>
      <c r="D17" s="88"/>
      <c r="E17" s="88"/>
      <c r="F17" s="88"/>
      <c r="G17" s="88"/>
      <c r="H17" s="88"/>
      <c r="I17" s="88"/>
      <c r="J17" s="88"/>
      <c r="K17" s="88"/>
      <c r="L17" s="89"/>
      <c r="M17" s="2"/>
    </row>
    <row r="18" spans="2:16" ht="14.25" customHeight="1" x14ac:dyDescent="0.3">
      <c r="B18" s="613" t="str">
        <f>IF(Intro!$G$21="English",O18,P18)</f>
        <v>Return on investment</v>
      </c>
      <c r="C18" s="614"/>
      <c r="D18" s="281"/>
      <c r="E18" s="282"/>
      <c r="F18" s="282"/>
      <c r="G18" s="282"/>
      <c r="H18" s="282"/>
      <c r="I18" s="282"/>
      <c r="J18" s="282"/>
      <c r="K18" s="282"/>
      <c r="L18" s="283"/>
      <c r="M18" s="2"/>
      <c r="O18" s="10" t="s">
        <v>86</v>
      </c>
      <c r="P18" s="2" t="s">
        <v>87</v>
      </c>
    </row>
    <row r="19" spans="2:16" x14ac:dyDescent="0.3">
      <c r="B19" s="615"/>
      <c r="C19" s="616"/>
      <c r="D19" s="412"/>
      <c r="E19" s="324"/>
      <c r="F19" s="324"/>
      <c r="G19" s="324"/>
      <c r="H19" s="324"/>
      <c r="I19" s="324"/>
      <c r="J19" s="324"/>
      <c r="K19" s="324"/>
      <c r="L19" s="325"/>
      <c r="M19" s="2"/>
      <c r="O19" s="10"/>
    </row>
    <row r="20" spans="2:16" x14ac:dyDescent="0.3">
      <c r="B20" s="622" t="str">
        <f>IF(Intro!$G$21="English",$O$16,$P$16)</f>
        <v>Select Yes or No</v>
      </c>
      <c r="C20" s="623"/>
      <c r="D20" s="412"/>
      <c r="E20" s="324"/>
      <c r="F20" s="324"/>
      <c r="G20" s="324"/>
      <c r="H20" s="324"/>
      <c r="I20" s="324"/>
      <c r="J20" s="324"/>
      <c r="K20" s="324"/>
      <c r="L20" s="325"/>
      <c r="M20" s="2"/>
      <c r="O20" s="10"/>
    </row>
    <row r="21" spans="2:16" x14ac:dyDescent="0.3">
      <c r="B21" s="624"/>
      <c r="C21" s="625"/>
      <c r="D21" s="412"/>
      <c r="E21" s="324"/>
      <c r="F21" s="324"/>
      <c r="G21" s="324"/>
      <c r="H21" s="324"/>
      <c r="I21" s="324"/>
      <c r="J21" s="324"/>
      <c r="K21" s="324"/>
      <c r="L21" s="325"/>
      <c r="M21" s="2"/>
      <c r="O21" s="10"/>
    </row>
    <row r="22" spans="2:16" x14ac:dyDescent="0.3">
      <c r="B22" s="619"/>
      <c r="C22" s="339"/>
      <c r="D22" s="412"/>
      <c r="E22" s="324"/>
      <c r="F22" s="324"/>
      <c r="G22" s="324"/>
      <c r="H22" s="324"/>
      <c r="I22" s="324"/>
      <c r="J22" s="324"/>
      <c r="K22" s="324"/>
      <c r="L22" s="325"/>
      <c r="M22" s="2"/>
      <c r="O22" s="10"/>
    </row>
    <row r="23" spans="2:16" x14ac:dyDescent="0.3">
      <c r="B23" s="628"/>
      <c r="C23" s="629"/>
      <c r="D23" s="412"/>
      <c r="E23" s="324"/>
      <c r="F23" s="324"/>
      <c r="G23" s="324"/>
      <c r="H23" s="324"/>
      <c r="I23" s="324"/>
      <c r="J23" s="324"/>
      <c r="K23" s="324"/>
      <c r="L23" s="325"/>
      <c r="M23" s="2"/>
      <c r="O23" s="10"/>
    </row>
    <row r="24" spans="2:16" x14ac:dyDescent="0.3">
      <c r="B24" s="630"/>
      <c r="C24" s="631"/>
      <c r="D24" s="412"/>
      <c r="E24" s="324"/>
      <c r="F24" s="324"/>
      <c r="G24" s="324"/>
      <c r="H24" s="324"/>
      <c r="I24" s="324"/>
      <c r="J24" s="324"/>
      <c r="K24" s="324"/>
      <c r="L24" s="325"/>
      <c r="M24" s="2"/>
      <c r="O24" s="10"/>
    </row>
    <row r="25" spans="2:16" x14ac:dyDescent="0.3">
      <c r="B25" s="630"/>
      <c r="C25" s="631"/>
      <c r="D25" s="412"/>
      <c r="E25" s="324"/>
      <c r="F25" s="324"/>
      <c r="G25" s="324"/>
      <c r="H25" s="324"/>
      <c r="I25" s="324"/>
      <c r="J25" s="324"/>
      <c r="K25" s="324"/>
      <c r="L25" s="325"/>
      <c r="M25" s="2"/>
      <c r="O25" s="10"/>
    </row>
    <row r="26" spans="2:16" x14ac:dyDescent="0.3">
      <c r="B26" s="630"/>
      <c r="C26" s="631"/>
      <c r="D26" s="412"/>
      <c r="E26" s="324"/>
      <c r="F26" s="324"/>
      <c r="G26" s="324"/>
      <c r="H26" s="324"/>
      <c r="I26" s="324"/>
      <c r="J26" s="324"/>
      <c r="K26" s="324"/>
      <c r="L26" s="325"/>
      <c r="M26" s="2"/>
      <c r="O26" s="10"/>
    </row>
    <row r="27" spans="2:16" x14ac:dyDescent="0.3">
      <c r="B27" s="620"/>
      <c r="C27" s="621"/>
      <c r="D27" s="284"/>
      <c r="E27" s="285"/>
      <c r="F27" s="285"/>
      <c r="G27" s="285"/>
      <c r="H27" s="285"/>
      <c r="I27" s="285"/>
      <c r="J27" s="285"/>
      <c r="K27" s="285"/>
      <c r="L27" s="286"/>
      <c r="M27" s="2"/>
      <c r="O27" s="10"/>
    </row>
    <row r="28" spans="2:16" x14ac:dyDescent="0.3">
      <c r="B28" s="613" t="str">
        <f>IF(Intro!$G$21="English",O28,P28)</f>
        <v>Growth</v>
      </c>
      <c r="C28" s="614"/>
      <c r="D28" s="281"/>
      <c r="E28" s="282"/>
      <c r="F28" s="282"/>
      <c r="G28" s="282"/>
      <c r="H28" s="282"/>
      <c r="I28" s="282"/>
      <c r="J28" s="282"/>
      <c r="K28" s="282"/>
      <c r="L28" s="283"/>
      <c r="M28" s="2"/>
      <c r="O28" s="10" t="s">
        <v>88</v>
      </c>
      <c r="P28" s="10" t="s">
        <v>89</v>
      </c>
    </row>
    <row r="29" spans="2:16" x14ac:dyDescent="0.3">
      <c r="B29" s="615"/>
      <c r="C29" s="616"/>
      <c r="D29" s="412"/>
      <c r="E29" s="324"/>
      <c r="F29" s="324"/>
      <c r="G29" s="324"/>
      <c r="H29" s="324"/>
      <c r="I29" s="324"/>
      <c r="J29" s="324"/>
      <c r="K29" s="324"/>
      <c r="L29" s="325"/>
      <c r="M29" s="2"/>
      <c r="O29" s="10"/>
    </row>
    <row r="30" spans="2:16" x14ac:dyDescent="0.3">
      <c r="B30" s="622" t="str">
        <f>IF(Intro!$G$21="English",$O$16,$P$16)</f>
        <v>Select Yes or No</v>
      </c>
      <c r="C30" s="623"/>
      <c r="D30" s="412"/>
      <c r="E30" s="324"/>
      <c r="F30" s="324"/>
      <c r="G30" s="324"/>
      <c r="H30" s="324"/>
      <c r="I30" s="324"/>
      <c r="J30" s="324"/>
      <c r="K30" s="324"/>
      <c r="L30" s="325"/>
      <c r="M30" s="2"/>
      <c r="O30" s="10"/>
    </row>
    <row r="31" spans="2:16" x14ac:dyDescent="0.3">
      <c r="B31" s="622"/>
      <c r="C31" s="623"/>
      <c r="D31" s="412"/>
      <c r="E31" s="324"/>
      <c r="F31" s="324"/>
      <c r="G31" s="324"/>
      <c r="H31" s="324"/>
      <c r="I31" s="324"/>
      <c r="J31" s="324"/>
      <c r="K31" s="324"/>
      <c r="L31" s="325"/>
      <c r="M31" s="2"/>
      <c r="O31" s="10"/>
    </row>
    <row r="32" spans="2:16" x14ac:dyDescent="0.3">
      <c r="B32" s="619"/>
      <c r="C32" s="339"/>
      <c r="D32" s="412"/>
      <c r="E32" s="324"/>
      <c r="F32" s="324"/>
      <c r="G32" s="324"/>
      <c r="H32" s="324"/>
      <c r="I32" s="324"/>
      <c r="J32" s="324"/>
      <c r="K32" s="324"/>
      <c r="L32" s="325"/>
      <c r="M32" s="2"/>
      <c r="O32" s="10"/>
    </row>
    <row r="33" spans="2:16" x14ac:dyDescent="0.3">
      <c r="B33" s="628"/>
      <c r="C33" s="629"/>
      <c r="D33" s="412"/>
      <c r="E33" s="324"/>
      <c r="F33" s="324"/>
      <c r="G33" s="324"/>
      <c r="H33" s="324"/>
      <c r="I33" s="324"/>
      <c r="J33" s="324"/>
      <c r="K33" s="324"/>
      <c r="L33" s="325"/>
      <c r="M33" s="2"/>
      <c r="O33" s="10"/>
    </row>
    <row r="34" spans="2:16" x14ac:dyDescent="0.3">
      <c r="B34" s="630"/>
      <c r="C34" s="631"/>
      <c r="D34" s="412"/>
      <c r="E34" s="324"/>
      <c r="F34" s="324"/>
      <c r="G34" s="324"/>
      <c r="H34" s="324"/>
      <c r="I34" s="324"/>
      <c r="J34" s="324"/>
      <c r="K34" s="324"/>
      <c r="L34" s="325"/>
      <c r="M34" s="2"/>
      <c r="O34" s="10"/>
    </row>
    <row r="35" spans="2:16" x14ac:dyDescent="0.3">
      <c r="B35" s="630"/>
      <c r="C35" s="631"/>
      <c r="D35" s="412"/>
      <c r="E35" s="324"/>
      <c r="F35" s="324"/>
      <c r="G35" s="324"/>
      <c r="H35" s="324"/>
      <c r="I35" s="324"/>
      <c r="J35" s="324"/>
      <c r="K35" s="324"/>
      <c r="L35" s="325"/>
      <c r="M35" s="2"/>
      <c r="O35" s="10"/>
    </row>
    <row r="36" spans="2:16" x14ac:dyDescent="0.3">
      <c r="B36" s="630"/>
      <c r="C36" s="631"/>
      <c r="D36" s="412"/>
      <c r="E36" s="324"/>
      <c r="F36" s="324"/>
      <c r="G36" s="324"/>
      <c r="H36" s="324"/>
      <c r="I36" s="324"/>
      <c r="J36" s="324"/>
      <c r="K36" s="324"/>
      <c r="L36" s="325"/>
      <c r="M36" s="2"/>
      <c r="O36" s="10"/>
    </row>
    <row r="37" spans="2:16" x14ac:dyDescent="0.3">
      <c r="B37" s="620"/>
      <c r="C37" s="621"/>
      <c r="D37" s="284"/>
      <c r="E37" s="285"/>
      <c r="F37" s="285"/>
      <c r="G37" s="285"/>
      <c r="H37" s="285"/>
      <c r="I37" s="285"/>
      <c r="J37" s="285"/>
      <c r="K37" s="285"/>
      <c r="L37" s="286"/>
      <c r="M37" s="2"/>
      <c r="O37" s="10"/>
    </row>
    <row r="38" spans="2:16" ht="14.25" customHeight="1" x14ac:dyDescent="0.3">
      <c r="B38" s="613" t="str">
        <f>IF(Intro!$G$21="English",O38,P38)</f>
        <v xml:space="preserve">Ability to raise capital </v>
      </c>
      <c r="C38" s="614"/>
      <c r="D38" s="281"/>
      <c r="E38" s="282"/>
      <c r="F38" s="282"/>
      <c r="G38" s="282"/>
      <c r="H38" s="282"/>
      <c r="I38" s="282"/>
      <c r="J38" s="282"/>
      <c r="K38" s="282"/>
      <c r="L38" s="283"/>
      <c r="M38" s="2"/>
      <c r="O38" s="10" t="s">
        <v>90</v>
      </c>
      <c r="P38" s="10" t="s">
        <v>91</v>
      </c>
    </row>
    <row r="39" spans="2:16" x14ac:dyDescent="0.3">
      <c r="B39" s="615"/>
      <c r="C39" s="616"/>
      <c r="D39" s="412"/>
      <c r="E39" s="324"/>
      <c r="F39" s="324"/>
      <c r="G39" s="324"/>
      <c r="H39" s="324"/>
      <c r="I39" s="324"/>
      <c r="J39" s="324"/>
      <c r="K39" s="324"/>
      <c r="L39" s="325"/>
      <c r="M39" s="2"/>
      <c r="O39" s="10"/>
    </row>
    <row r="40" spans="2:16" x14ac:dyDescent="0.3">
      <c r="B40" s="617" t="str">
        <f>IF(Intro!$G$21="English",$O$16,$P$16)</f>
        <v>Select Yes or No</v>
      </c>
      <c r="C40" s="618"/>
      <c r="D40" s="412"/>
      <c r="E40" s="324"/>
      <c r="F40" s="324"/>
      <c r="G40" s="324"/>
      <c r="H40" s="324"/>
      <c r="I40" s="324"/>
      <c r="J40" s="324"/>
      <c r="K40" s="324"/>
      <c r="L40" s="325"/>
      <c r="M40" s="2"/>
      <c r="O40" s="10"/>
    </row>
    <row r="41" spans="2:16" x14ac:dyDescent="0.3">
      <c r="B41" s="617"/>
      <c r="C41" s="618"/>
      <c r="D41" s="412"/>
      <c r="E41" s="324"/>
      <c r="F41" s="324"/>
      <c r="G41" s="324"/>
      <c r="H41" s="324"/>
      <c r="I41" s="324"/>
      <c r="J41" s="324"/>
      <c r="K41" s="324"/>
      <c r="L41" s="325"/>
      <c r="M41" s="2"/>
      <c r="O41" s="10"/>
    </row>
    <row r="42" spans="2:16" x14ac:dyDescent="0.3">
      <c r="B42" s="619"/>
      <c r="C42" s="339"/>
      <c r="D42" s="412"/>
      <c r="E42" s="324"/>
      <c r="F42" s="324"/>
      <c r="G42" s="324"/>
      <c r="H42" s="324"/>
      <c r="I42" s="324"/>
      <c r="J42" s="324"/>
      <c r="K42" s="324"/>
      <c r="L42" s="325"/>
      <c r="M42" s="2"/>
      <c r="O42" s="10"/>
    </row>
    <row r="43" spans="2:16" x14ac:dyDescent="0.3">
      <c r="B43" s="628"/>
      <c r="C43" s="629"/>
      <c r="D43" s="412"/>
      <c r="E43" s="324"/>
      <c r="F43" s="324"/>
      <c r="G43" s="324"/>
      <c r="H43" s="324"/>
      <c r="I43" s="324"/>
      <c r="J43" s="324"/>
      <c r="K43" s="324"/>
      <c r="L43" s="325"/>
      <c r="M43" s="2"/>
      <c r="O43" s="10"/>
    </row>
    <row r="44" spans="2:16" x14ac:dyDescent="0.3">
      <c r="B44" s="630"/>
      <c r="C44" s="631"/>
      <c r="D44" s="412"/>
      <c r="E44" s="324"/>
      <c r="F44" s="324"/>
      <c r="G44" s="324"/>
      <c r="H44" s="324"/>
      <c r="I44" s="324"/>
      <c r="J44" s="324"/>
      <c r="K44" s="324"/>
      <c r="L44" s="325"/>
      <c r="M44" s="2"/>
      <c r="O44" s="10"/>
    </row>
    <row r="45" spans="2:16" x14ac:dyDescent="0.3">
      <c r="B45" s="630"/>
      <c r="C45" s="631"/>
      <c r="D45" s="412"/>
      <c r="E45" s="324"/>
      <c r="F45" s="324"/>
      <c r="G45" s="324"/>
      <c r="H45" s="324"/>
      <c r="I45" s="324"/>
      <c r="J45" s="324"/>
      <c r="K45" s="324"/>
      <c r="L45" s="325"/>
      <c r="M45" s="2"/>
      <c r="O45" s="10"/>
    </row>
    <row r="46" spans="2:16" x14ac:dyDescent="0.3">
      <c r="B46" s="630"/>
      <c r="C46" s="631"/>
      <c r="D46" s="412"/>
      <c r="E46" s="324"/>
      <c r="F46" s="324"/>
      <c r="G46" s="324"/>
      <c r="H46" s="324"/>
      <c r="I46" s="324"/>
      <c r="J46" s="324"/>
      <c r="K46" s="324"/>
      <c r="L46" s="325"/>
      <c r="M46" s="2"/>
      <c r="O46" s="10"/>
    </row>
    <row r="47" spans="2:16" x14ac:dyDescent="0.3">
      <c r="B47" s="620"/>
      <c r="C47" s="621"/>
      <c r="D47" s="284"/>
      <c r="E47" s="285"/>
      <c r="F47" s="285"/>
      <c r="G47" s="285"/>
      <c r="H47" s="285"/>
      <c r="I47" s="285"/>
      <c r="J47" s="285"/>
      <c r="K47" s="285"/>
      <c r="L47" s="286"/>
      <c r="M47" s="2"/>
      <c r="O47" s="10"/>
    </row>
    <row r="48" spans="2:16" ht="14.25" customHeight="1" x14ac:dyDescent="0.3">
      <c r="B48" s="613" t="str">
        <f>IF(Intro!$G$21="English",O48,P48)</f>
        <v>Production Development Efforts</v>
      </c>
      <c r="C48" s="614"/>
      <c r="D48" s="281"/>
      <c r="E48" s="282"/>
      <c r="F48" s="282"/>
      <c r="G48" s="282"/>
      <c r="H48" s="282"/>
      <c r="I48" s="282"/>
      <c r="J48" s="282"/>
      <c r="K48" s="282"/>
      <c r="L48" s="283"/>
      <c r="M48" s="2"/>
      <c r="O48" s="10" t="s">
        <v>92</v>
      </c>
      <c r="P48" s="10" t="s">
        <v>93</v>
      </c>
    </row>
    <row r="49" spans="2:16" x14ac:dyDescent="0.3">
      <c r="B49" s="615"/>
      <c r="C49" s="616"/>
      <c r="D49" s="412"/>
      <c r="E49" s="324"/>
      <c r="F49" s="324"/>
      <c r="G49" s="324"/>
      <c r="H49" s="324"/>
      <c r="I49" s="324"/>
      <c r="J49" s="324"/>
      <c r="K49" s="324"/>
      <c r="L49" s="325"/>
      <c r="M49" s="2"/>
      <c r="O49" s="10"/>
    </row>
    <row r="50" spans="2:16" x14ac:dyDescent="0.3">
      <c r="B50" s="622" t="str">
        <f>IF(Intro!$G$21="English",$O$16,$P$16)</f>
        <v>Select Yes or No</v>
      </c>
      <c r="C50" s="623"/>
      <c r="D50" s="412"/>
      <c r="E50" s="324"/>
      <c r="F50" s="324"/>
      <c r="G50" s="324"/>
      <c r="H50" s="324"/>
      <c r="I50" s="324"/>
      <c r="J50" s="324"/>
      <c r="K50" s="324"/>
      <c r="L50" s="325"/>
      <c r="M50" s="2"/>
      <c r="O50" s="10"/>
    </row>
    <row r="51" spans="2:16" x14ac:dyDescent="0.3">
      <c r="B51" s="622"/>
      <c r="C51" s="623"/>
      <c r="D51" s="412"/>
      <c r="E51" s="324"/>
      <c r="F51" s="324"/>
      <c r="G51" s="324"/>
      <c r="H51" s="324"/>
      <c r="I51" s="324"/>
      <c r="J51" s="324"/>
      <c r="K51" s="324"/>
      <c r="L51" s="325"/>
      <c r="M51" s="2"/>
      <c r="O51" s="10"/>
    </row>
    <row r="52" spans="2:16" x14ac:dyDescent="0.3">
      <c r="B52" s="619"/>
      <c r="C52" s="339"/>
      <c r="D52" s="412"/>
      <c r="E52" s="324"/>
      <c r="F52" s="324"/>
      <c r="G52" s="324"/>
      <c r="H52" s="324"/>
      <c r="I52" s="324"/>
      <c r="J52" s="324"/>
      <c r="K52" s="324"/>
      <c r="L52" s="325"/>
      <c r="M52" s="2"/>
      <c r="O52" s="10"/>
    </row>
    <row r="53" spans="2:16" x14ac:dyDescent="0.3">
      <c r="B53" s="628"/>
      <c r="C53" s="629"/>
      <c r="D53" s="412"/>
      <c r="E53" s="324"/>
      <c r="F53" s="324"/>
      <c r="G53" s="324"/>
      <c r="H53" s="324"/>
      <c r="I53" s="324"/>
      <c r="J53" s="324"/>
      <c r="K53" s="324"/>
      <c r="L53" s="325"/>
      <c r="M53" s="2"/>
      <c r="O53" s="10"/>
    </row>
    <row r="54" spans="2:16" x14ac:dyDescent="0.3">
      <c r="B54" s="630"/>
      <c r="C54" s="631"/>
      <c r="D54" s="412"/>
      <c r="E54" s="324"/>
      <c r="F54" s="324"/>
      <c r="G54" s="324"/>
      <c r="H54" s="324"/>
      <c r="I54" s="324"/>
      <c r="J54" s="324"/>
      <c r="K54" s="324"/>
      <c r="L54" s="325"/>
      <c r="M54" s="2"/>
      <c r="O54" s="10"/>
    </row>
    <row r="55" spans="2:16" x14ac:dyDescent="0.3">
      <c r="B55" s="630"/>
      <c r="C55" s="631"/>
      <c r="D55" s="412"/>
      <c r="E55" s="324"/>
      <c r="F55" s="324"/>
      <c r="G55" s="324"/>
      <c r="H55" s="324"/>
      <c r="I55" s="324"/>
      <c r="J55" s="324"/>
      <c r="K55" s="324"/>
      <c r="L55" s="325"/>
      <c r="M55" s="2"/>
      <c r="O55" s="10"/>
    </row>
    <row r="56" spans="2:16" x14ac:dyDescent="0.3">
      <c r="B56" s="630"/>
      <c r="C56" s="631"/>
      <c r="D56" s="412"/>
      <c r="E56" s="324"/>
      <c r="F56" s="324"/>
      <c r="G56" s="324"/>
      <c r="H56" s="324"/>
      <c r="I56" s="324"/>
      <c r="J56" s="324"/>
      <c r="K56" s="324"/>
      <c r="L56" s="325"/>
      <c r="M56" s="2"/>
      <c r="O56" s="10"/>
    </row>
    <row r="57" spans="2:16" x14ac:dyDescent="0.3">
      <c r="B57" s="620"/>
      <c r="C57" s="621"/>
      <c r="D57" s="284"/>
      <c r="E57" s="285"/>
      <c r="F57" s="285"/>
      <c r="G57" s="285"/>
      <c r="H57" s="285"/>
      <c r="I57" s="285"/>
      <c r="J57" s="285"/>
      <c r="K57" s="285"/>
      <c r="L57" s="286"/>
      <c r="M57" s="2"/>
      <c r="O57" s="10"/>
    </row>
    <row r="58" spans="2:16" ht="14.25" customHeight="1" x14ac:dyDescent="0.3">
      <c r="B58" s="613" t="str">
        <f>IF(Intro!$G$21="English",O58,P58)</f>
        <v>Employment levels</v>
      </c>
      <c r="C58" s="614"/>
      <c r="D58" s="281"/>
      <c r="E58" s="282"/>
      <c r="F58" s="282"/>
      <c r="G58" s="282"/>
      <c r="H58" s="282"/>
      <c r="I58" s="282"/>
      <c r="J58" s="282"/>
      <c r="K58" s="282"/>
      <c r="L58" s="283"/>
      <c r="M58" s="2"/>
      <c r="O58" s="10" t="s">
        <v>238</v>
      </c>
      <c r="P58" s="10" t="s">
        <v>239</v>
      </c>
    </row>
    <row r="59" spans="2:16" x14ac:dyDescent="0.3">
      <c r="B59" s="615"/>
      <c r="C59" s="616"/>
      <c r="D59" s="412"/>
      <c r="E59" s="324"/>
      <c r="F59" s="324"/>
      <c r="G59" s="324"/>
      <c r="H59" s="324"/>
      <c r="I59" s="324"/>
      <c r="J59" s="324"/>
      <c r="K59" s="324"/>
      <c r="L59" s="325"/>
      <c r="M59" s="2"/>
      <c r="O59" s="10"/>
    </row>
    <row r="60" spans="2:16" x14ac:dyDescent="0.3">
      <c r="B60" s="622" t="str">
        <f>IF(Intro!$G$21="English",$O$16,$P$16)</f>
        <v>Select Yes or No</v>
      </c>
      <c r="C60" s="623"/>
      <c r="D60" s="412"/>
      <c r="E60" s="324"/>
      <c r="F60" s="324"/>
      <c r="G60" s="324"/>
      <c r="H60" s="324"/>
      <c r="I60" s="324"/>
      <c r="J60" s="324"/>
      <c r="K60" s="324"/>
      <c r="L60" s="325"/>
      <c r="M60" s="2"/>
      <c r="O60" s="10"/>
    </row>
    <row r="61" spans="2:16" x14ac:dyDescent="0.3">
      <c r="B61" s="622"/>
      <c r="C61" s="623"/>
      <c r="D61" s="412"/>
      <c r="E61" s="324"/>
      <c r="F61" s="324"/>
      <c r="G61" s="324"/>
      <c r="H61" s="324"/>
      <c r="I61" s="324"/>
      <c r="J61" s="324"/>
      <c r="K61" s="324"/>
      <c r="L61" s="325"/>
      <c r="M61" s="2"/>
      <c r="O61" s="10"/>
    </row>
    <row r="62" spans="2:16" x14ac:dyDescent="0.3">
      <c r="B62" s="619"/>
      <c r="C62" s="339"/>
      <c r="D62" s="412"/>
      <c r="E62" s="324"/>
      <c r="F62" s="324"/>
      <c r="G62" s="324"/>
      <c r="H62" s="324"/>
      <c r="I62" s="324"/>
      <c r="J62" s="324"/>
      <c r="K62" s="324"/>
      <c r="L62" s="325"/>
      <c r="M62" s="2"/>
      <c r="O62" s="10"/>
    </row>
    <row r="63" spans="2:16" x14ac:dyDescent="0.3">
      <c r="B63" s="628"/>
      <c r="C63" s="629"/>
      <c r="D63" s="412"/>
      <c r="E63" s="324"/>
      <c r="F63" s="324"/>
      <c r="G63" s="324"/>
      <c r="H63" s="324"/>
      <c r="I63" s="324"/>
      <c r="J63" s="324"/>
      <c r="K63" s="324"/>
      <c r="L63" s="325"/>
      <c r="M63" s="2"/>
      <c r="O63" s="10"/>
    </row>
    <row r="64" spans="2:16" x14ac:dyDescent="0.3">
      <c r="B64" s="630"/>
      <c r="C64" s="631"/>
      <c r="D64" s="412"/>
      <c r="E64" s="324"/>
      <c r="F64" s="324"/>
      <c r="G64" s="324"/>
      <c r="H64" s="324"/>
      <c r="I64" s="324"/>
      <c r="J64" s="324"/>
      <c r="K64" s="324"/>
      <c r="L64" s="325"/>
      <c r="M64" s="2"/>
      <c r="O64" s="10"/>
    </row>
    <row r="65" spans="2:16" x14ac:dyDescent="0.3">
      <c r="B65" s="630"/>
      <c r="C65" s="631"/>
      <c r="D65" s="412"/>
      <c r="E65" s="324"/>
      <c r="F65" s="324"/>
      <c r="G65" s="324"/>
      <c r="H65" s="324"/>
      <c r="I65" s="324"/>
      <c r="J65" s="324"/>
      <c r="K65" s="324"/>
      <c r="L65" s="325"/>
      <c r="M65" s="2"/>
      <c r="O65" s="10"/>
    </row>
    <row r="66" spans="2:16" x14ac:dyDescent="0.3">
      <c r="B66" s="630"/>
      <c r="C66" s="631"/>
      <c r="D66" s="412"/>
      <c r="E66" s="324"/>
      <c r="F66" s="324"/>
      <c r="G66" s="324"/>
      <c r="H66" s="324"/>
      <c r="I66" s="324"/>
      <c r="J66" s="324"/>
      <c r="K66" s="324"/>
      <c r="L66" s="325"/>
      <c r="M66" s="2"/>
      <c r="O66" s="10"/>
    </row>
    <row r="67" spans="2:16" x14ac:dyDescent="0.3">
      <c r="B67" s="620"/>
      <c r="C67" s="621"/>
      <c r="D67" s="284"/>
      <c r="E67" s="285"/>
      <c r="F67" s="285"/>
      <c r="G67" s="285"/>
      <c r="H67" s="285"/>
      <c r="I67" s="285"/>
      <c r="J67" s="285"/>
      <c r="K67" s="285"/>
      <c r="L67" s="286"/>
      <c r="M67" s="2"/>
      <c r="O67" s="10"/>
    </row>
    <row r="68" spans="2:16" ht="14.25" customHeight="1" x14ac:dyDescent="0.3">
      <c r="B68" s="613" t="str">
        <f>IF(Intro!$G$21="English",O68,P68)</f>
        <v>Employees’ wages</v>
      </c>
      <c r="C68" s="614"/>
      <c r="D68" s="281"/>
      <c r="E68" s="282"/>
      <c r="F68" s="282"/>
      <c r="G68" s="282"/>
      <c r="H68" s="282"/>
      <c r="I68" s="282"/>
      <c r="J68" s="282"/>
      <c r="K68" s="282"/>
      <c r="L68" s="283"/>
      <c r="M68" s="2"/>
      <c r="O68" s="10" t="s">
        <v>240</v>
      </c>
      <c r="P68" s="10" t="s">
        <v>241</v>
      </c>
    </row>
    <row r="69" spans="2:16" x14ac:dyDescent="0.3">
      <c r="B69" s="615"/>
      <c r="C69" s="616"/>
      <c r="D69" s="412"/>
      <c r="E69" s="324"/>
      <c r="F69" s="324"/>
      <c r="G69" s="324"/>
      <c r="H69" s="324"/>
      <c r="I69" s="324"/>
      <c r="J69" s="324"/>
      <c r="K69" s="324"/>
      <c r="L69" s="325"/>
      <c r="M69" s="2"/>
      <c r="O69" s="10"/>
    </row>
    <row r="70" spans="2:16" x14ac:dyDescent="0.3">
      <c r="B70" s="622" t="str">
        <f>IF(Intro!$G$21="English",$O$16,$P$16)</f>
        <v>Select Yes or No</v>
      </c>
      <c r="C70" s="623"/>
      <c r="D70" s="412"/>
      <c r="E70" s="324"/>
      <c r="F70" s="324"/>
      <c r="G70" s="324"/>
      <c r="H70" s="324"/>
      <c r="I70" s="324"/>
      <c r="J70" s="324"/>
      <c r="K70" s="324"/>
      <c r="L70" s="325"/>
      <c r="M70" s="2"/>
      <c r="O70" s="10"/>
    </row>
    <row r="71" spans="2:16" x14ac:dyDescent="0.3">
      <c r="B71" s="622"/>
      <c r="C71" s="623"/>
      <c r="D71" s="412"/>
      <c r="E71" s="324"/>
      <c r="F71" s="324"/>
      <c r="G71" s="324"/>
      <c r="H71" s="324"/>
      <c r="I71" s="324"/>
      <c r="J71" s="324"/>
      <c r="K71" s="324"/>
      <c r="L71" s="325"/>
      <c r="M71" s="2"/>
      <c r="O71" s="10"/>
    </row>
    <row r="72" spans="2:16" x14ac:dyDescent="0.3">
      <c r="B72" s="619"/>
      <c r="C72" s="339"/>
      <c r="D72" s="412"/>
      <c r="E72" s="324"/>
      <c r="F72" s="324"/>
      <c r="G72" s="324"/>
      <c r="H72" s="324"/>
      <c r="I72" s="324"/>
      <c r="J72" s="324"/>
      <c r="K72" s="324"/>
      <c r="L72" s="325"/>
      <c r="M72" s="2"/>
      <c r="O72" s="10"/>
    </row>
    <row r="73" spans="2:16" x14ac:dyDescent="0.3">
      <c r="B73" s="628"/>
      <c r="C73" s="629"/>
      <c r="D73" s="412"/>
      <c r="E73" s="324"/>
      <c r="F73" s="324"/>
      <c r="G73" s="324"/>
      <c r="H73" s="324"/>
      <c r="I73" s="324"/>
      <c r="J73" s="324"/>
      <c r="K73" s="324"/>
      <c r="L73" s="325"/>
      <c r="M73" s="2"/>
      <c r="O73" s="10"/>
    </row>
    <row r="74" spans="2:16" x14ac:dyDescent="0.3">
      <c r="B74" s="630"/>
      <c r="C74" s="631"/>
      <c r="D74" s="412"/>
      <c r="E74" s="324"/>
      <c r="F74" s="324"/>
      <c r="G74" s="324"/>
      <c r="H74" s="324"/>
      <c r="I74" s="324"/>
      <c r="J74" s="324"/>
      <c r="K74" s="324"/>
      <c r="L74" s="325"/>
      <c r="M74" s="2"/>
      <c r="O74" s="10"/>
    </row>
    <row r="75" spans="2:16" x14ac:dyDescent="0.3">
      <c r="B75" s="630"/>
      <c r="C75" s="631"/>
      <c r="D75" s="412"/>
      <c r="E75" s="324"/>
      <c r="F75" s="324"/>
      <c r="G75" s="324"/>
      <c r="H75" s="324"/>
      <c r="I75" s="324"/>
      <c r="J75" s="324"/>
      <c r="K75" s="324"/>
      <c r="L75" s="325"/>
      <c r="M75" s="2"/>
      <c r="O75" s="10"/>
    </row>
    <row r="76" spans="2:16" x14ac:dyDescent="0.3">
      <c r="B76" s="630"/>
      <c r="C76" s="631"/>
      <c r="D76" s="412"/>
      <c r="E76" s="324"/>
      <c r="F76" s="324"/>
      <c r="G76" s="324"/>
      <c r="H76" s="324"/>
      <c r="I76" s="324"/>
      <c r="J76" s="324"/>
      <c r="K76" s="324"/>
      <c r="L76" s="325"/>
      <c r="M76" s="2"/>
      <c r="O76" s="10"/>
    </row>
    <row r="77" spans="2:16" x14ac:dyDescent="0.3">
      <c r="B77" s="620"/>
      <c r="C77" s="621"/>
      <c r="D77" s="284"/>
      <c r="E77" s="285"/>
      <c r="F77" s="285"/>
      <c r="G77" s="285"/>
      <c r="H77" s="285"/>
      <c r="I77" s="285"/>
      <c r="J77" s="285"/>
      <c r="K77" s="285"/>
      <c r="L77" s="286"/>
      <c r="M77" s="2"/>
      <c r="O77" s="10"/>
    </row>
    <row r="78" spans="2:16" x14ac:dyDescent="0.3">
      <c r="B78" s="613" t="str">
        <f>IF(Intro!$G$21="English",O78,P78)</f>
        <v>Hours worked</v>
      </c>
      <c r="C78" s="614"/>
      <c r="D78" s="281"/>
      <c r="E78" s="282"/>
      <c r="F78" s="282"/>
      <c r="G78" s="282"/>
      <c r="H78" s="282"/>
      <c r="I78" s="282"/>
      <c r="J78" s="282"/>
      <c r="K78" s="282"/>
      <c r="L78" s="283"/>
      <c r="M78" s="2"/>
      <c r="O78" s="10" t="s">
        <v>242</v>
      </c>
      <c r="P78" s="10" t="s">
        <v>243</v>
      </c>
    </row>
    <row r="79" spans="2:16" x14ac:dyDescent="0.3">
      <c r="B79" s="615"/>
      <c r="C79" s="616"/>
      <c r="D79" s="412"/>
      <c r="E79" s="324"/>
      <c r="F79" s="324"/>
      <c r="G79" s="324"/>
      <c r="H79" s="324"/>
      <c r="I79" s="324"/>
      <c r="J79" s="324"/>
      <c r="K79" s="324"/>
      <c r="L79" s="325"/>
      <c r="M79" s="2"/>
      <c r="O79" s="10"/>
    </row>
    <row r="80" spans="2:16" x14ac:dyDescent="0.3">
      <c r="B80" s="622" t="str">
        <f>IF(Intro!$G$21="English",$O$16,$P$16)</f>
        <v>Select Yes or No</v>
      </c>
      <c r="C80" s="623"/>
      <c r="D80" s="412"/>
      <c r="E80" s="324"/>
      <c r="F80" s="324"/>
      <c r="G80" s="324"/>
      <c r="H80" s="324"/>
      <c r="I80" s="324"/>
      <c r="J80" s="324"/>
      <c r="K80" s="324"/>
      <c r="L80" s="325"/>
      <c r="M80" s="2"/>
      <c r="O80" s="10"/>
    </row>
    <row r="81" spans="2:16" x14ac:dyDescent="0.3">
      <c r="B81" s="622"/>
      <c r="C81" s="623"/>
      <c r="D81" s="412"/>
      <c r="E81" s="324"/>
      <c r="F81" s="324"/>
      <c r="G81" s="324"/>
      <c r="H81" s="324"/>
      <c r="I81" s="324"/>
      <c r="J81" s="324"/>
      <c r="K81" s="324"/>
      <c r="L81" s="325"/>
      <c r="M81" s="2"/>
      <c r="O81" s="10"/>
    </row>
    <row r="82" spans="2:16" x14ac:dyDescent="0.3">
      <c r="B82" s="619"/>
      <c r="C82" s="339"/>
      <c r="D82" s="412"/>
      <c r="E82" s="324"/>
      <c r="F82" s="324"/>
      <c r="G82" s="324"/>
      <c r="H82" s="324"/>
      <c r="I82" s="324"/>
      <c r="J82" s="324"/>
      <c r="K82" s="324"/>
      <c r="L82" s="325"/>
      <c r="M82" s="2"/>
      <c r="O82" s="10"/>
    </row>
    <row r="83" spans="2:16" x14ac:dyDescent="0.3">
      <c r="B83" s="628"/>
      <c r="C83" s="629"/>
      <c r="D83" s="412"/>
      <c r="E83" s="324"/>
      <c r="F83" s="324"/>
      <c r="G83" s="324"/>
      <c r="H83" s="324"/>
      <c r="I83" s="324"/>
      <c r="J83" s="324"/>
      <c r="K83" s="324"/>
      <c r="L83" s="325"/>
      <c r="M83" s="2"/>
      <c r="O83" s="10"/>
    </row>
    <row r="84" spans="2:16" x14ac:dyDescent="0.3">
      <c r="B84" s="630"/>
      <c r="C84" s="631"/>
      <c r="D84" s="412"/>
      <c r="E84" s="324"/>
      <c r="F84" s="324"/>
      <c r="G84" s="324"/>
      <c r="H84" s="324"/>
      <c r="I84" s="324"/>
      <c r="J84" s="324"/>
      <c r="K84" s="324"/>
      <c r="L84" s="325"/>
      <c r="M84" s="2"/>
      <c r="O84" s="10"/>
    </row>
    <row r="85" spans="2:16" x14ac:dyDescent="0.3">
      <c r="B85" s="630"/>
      <c r="C85" s="631"/>
      <c r="D85" s="412"/>
      <c r="E85" s="324"/>
      <c r="F85" s="324"/>
      <c r="G85" s="324"/>
      <c r="H85" s="324"/>
      <c r="I85" s="324"/>
      <c r="J85" s="324"/>
      <c r="K85" s="324"/>
      <c r="L85" s="325"/>
      <c r="M85" s="2"/>
      <c r="O85" s="10"/>
    </row>
    <row r="86" spans="2:16" x14ac:dyDescent="0.3">
      <c r="B86" s="630"/>
      <c r="C86" s="631"/>
      <c r="D86" s="412"/>
      <c r="E86" s="324"/>
      <c r="F86" s="324"/>
      <c r="G86" s="324"/>
      <c r="H86" s="324"/>
      <c r="I86" s="324"/>
      <c r="J86" s="324"/>
      <c r="K86" s="324"/>
      <c r="L86" s="325"/>
      <c r="M86" s="2"/>
      <c r="O86" s="10"/>
    </row>
    <row r="87" spans="2:16" x14ac:dyDescent="0.3">
      <c r="B87" s="620"/>
      <c r="C87" s="621"/>
      <c r="D87" s="284"/>
      <c r="E87" s="285"/>
      <c r="F87" s="285"/>
      <c r="G87" s="285"/>
      <c r="H87" s="285"/>
      <c r="I87" s="285"/>
      <c r="J87" s="285"/>
      <c r="K87" s="285"/>
      <c r="L87" s="286"/>
      <c r="M87" s="2"/>
      <c r="O87" s="10"/>
    </row>
    <row r="88" spans="2:16" x14ac:dyDescent="0.3">
      <c r="B88" s="613" t="str">
        <f>IF(Intro!$G$21="English",O88,P88)</f>
        <v>Pension plans</v>
      </c>
      <c r="C88" s="614"/>
      <c r="D88" s="281"/>
      <c r="E88" s="282"/>
      <c r="F88" s="282"/>
      <c r="G88" s="282"/>
      <c r="H88" s="282"/>
      <c r="I88" s="282"/>
      <c r="J88" s="282"/>
      <c r="K88" s="282"/>
      <c r="L88" s="283"/>
      <c r="M88" s="2"/>
      <c r="O88" s="10" t="s">
        <v>244</v>
      </c>
      <c r="P88" s="10" t="s">
        <v>245</v>
      </c>
    </row>
    <row r="89" spans="2:16" x14ac:dyDescent="0.3">
      <c r="B89" s="615"/>
      <c r="C89" s="616"/>
      <c r="D89" s="412"/>
      <c r="E89" s="324"/>
      <c r="F89" s="324"/>
      <c r="G89" s="324"/>
      <c r="H89" s="324"/>
      <c r="I89" s="324"/>
      <c r="J89" s="324"/>
      <c r="K89" s="324"/>
      <c r="L89" s="325"/>
      <c r="M89" s="2"/>
      <c r="O89" s="10"/>
    </row>
    <row r="90" spans="2:16" x14ac:dyDescent="0.3">
      <c r="B90" s="622" t="str">
        <f>IF(Intro!$G$21="English",$O$16,$P$16)</f>
        <v>Select Yes or No</v>
      </c>
      <c r="C90" s="623"/>
      <c r="D90" s="412"/>
      <c r="E90" s="324"/>
      <c r="F90" s="324"/>
      <c r="G90" s="324"/>
      <c r="H90" s="324"/>
      <c r="I90" s="324"/>
      <c r="J90" s="324"/>
      <c r="K90" s="324"/>
      <c r="L90" s="325"/>
      <c r="M90" s="2"/>
      <c r="O90" s="10"/>
    </row>
    <row r="91" spans="2:16" x14ac:dyDescent="0.3">
      <c r="B91" s="622"/>
      <c r="C91" s="623"/>
      <c r="D91" s="412"/>
      <c r="E91" s="324"/>
      <c r="F91" s="324"/>
      <c r="G91" s="324"/>
      <c r="H91" s="324"/>
      <c r="I91" s="324"/>
      <c r="J91" s="324"/>
      <c r="K91" s="324"/>
      <c r="L91" s="325"/>
      <c r="M91" s="2"/>
      <c r="O91" s="10"/>
    </row>
    <row r="92" spans="2:16" x14ac:dyDescent="0.3">
      <c r="B92" s="619"/>
      <c r="C92" s="339"/>
      <c r="D92" s="412"/>
      <c r="E92" s="324"/>
      <c r="F92" s="324"/>
      <c r="G92" s="324"/>
      <c r="H92" s="324"/>
      <c r="I92" s="324"/>
      <c r="J92" s="324"/>
      <c r="K92" s="324"/>
      <c r="L92" s="325"/>
      <c r="M92" s="2"/>
      <c r="O92" s="10"/>
    </row>
    <row r="93" spans="2:16" x14ac:dyDescent="0.3">
      <c r="B93" s="628"/>
      <c r="C93" s="629"/>
      <c r="D93" s="412"/>
      <c r="E93" s="324"/>
      <c r="F93" s="324"/>
      <c r="G93" s="324"/>
      <c r="H93" s="324"/>
      <c r="I93" s="324"/>
      <c r="J93" s="324"/>
      <c r="K93" s="324"/>
      <c r="L93" s="325"/>
      <c r="M93" s="2"/>
      <c r="O93" s="10"/>
    </row>
    <row r="94" spans="2:16" x14ac:dyDescent="0.3">
      <c r="B94" s="630"/>
      <c r="C94" s="631"/>
      <c r="D94" s="412"/>
      <c r="E94" s="324"/>
      <c r="F94" s="324"/>
      <c r="G94" s="324"/>
      <c r="H94" s="324"/>
      <c r="I94" s="324"/>
      <c r="J94" s="324"/>
      <c r="K94" s="324"/>
      <c r="L94" s="325"/>
      <c r="M94" s="2"/>
      <c r="O94" s="10"/>
    </row>
    <row r="95" spans="2:16" x14ac:dyDescent="0.3">
      <c r="B95" s="630"/>
      <c r="C95" s="631"/>
      <c r="D95" s="412"/>
      <c r="E95" s="324"/>
      <c r="F95" s="324"/>
      <c r="G95" s="324"/>
      <c r="H95" s="324"/>
      <c r="I95" s="324"/>
      <c r="J95" s="324"/>
      <c r="K95" s="324"/>
      <c r="L95" s="325"/>
      <c r="M95" s="2"/>
      <c r="O95" s="10"/>
    </row>
    <row r="96" spans="2:16" x14ac:dyDescent="0.3">
      <c r="B96" s="630"/>
      <c r="C96" s="631"/>
      <c r="D96" s="412"/>
      <c r="E96" s="324"/>
      <c r="F96" s="324"/>
      <c r="G96" s="324"/>
      <c r="H96" s="324"/>
      <c r="I96" s="324"/>
      <c r="J96" s="324"/>
      <c r="K96" s="324"/>
      <c r="L96" s="325"/>
      <c r="M96" s="2"/>
      <c r="O96" s="10"/>
    </row>
    <row r="97" spans="2:16" x14ac:dyDescent="0.3">
      <c r="B97" s="620"/>
      <c r="C97" s="621"/>
      <c r="D97" s="284"/>
      <c r="E97" s="285"/>
      <c r="F97" s="285"/>
      <c r="G97" s="285"/>
      <c r="H97" s="285"/>
      <c r="I97" s="285"/>
      <c r="J97" s="285"/>
      <c r="K97" s="285"/>
      <c r="L97" s="286"/>
      <c r="M97" s="2"/>
      <c r="O97" s="10"/>
    </row>
    <row r="98" spans="2:16" x14ac:dyDescent="0.3">
      <c r="B98" s="613" t="str">
        <f>IF(Intro!$G$21="English",O98,P98)</f>
        <v>Benefits</v>
      </c>
      <c r="C98" s="614"/>
      <c r="D98" s="281"/>
      <c r="E98" s="282"/>
      <c r="F98" s="282"/>
      <c r="G98" s="282"/>
      <c r="H98" s="282"/>
      <c r="I98" s="282"/>
      <c r="J98" s="282"/>
      <c r="K98" s="282"/>
      <c r="L98" s="283"/>
      <c r="M98" s="2"/>
      <c r="O98" s="10" t="s">
        <v>246</v>
      </c>
      <c r="P98" s="10" t="s">
        <v>247</v>
      </c>
    </row>
    <row r="99" spans="2:16" x14ac:dyDescent="0.3">
      <c r="B99" s="615"/>
      <c r="C99" s="616"/>
      <c r="D99" s="412"/>
      <c r="E99" s="324"/>
      <c r="F99" s="324"/>
      <c r="G99" s="324"/>
      <c r="H99" s="324"/>
      <c r="I99" s="324"/>
      <c r="J99" s="324"/>
      <c r="K99" s="324"/>
      <c r="L99" s="325"/>
      <c r="M99" s="2"/>
      <c r="O99" s="10"/>
    </row>
    <row r="100" spans="2:16" x14ac:dyDescent="0.3">
      <c r="B100" s="622" t="str">
        <f>IF(Intro!$G$21="English",$O$16,$P$16)</f>
        <v>Select Yes or No</v>
      </c>
      <c r="C100" s="623"/>
      <c r="D100" s="412"/>
      <c r="E100" s="324"/>
      <c r="F100" s="324"/>
      <c r="G100" s="324"/>
      <c r="H100" s="324"/>
      <c r="I100" s="324"/>
      <c r="J100" s="324"/>
      <c r="K100" s="324"/>
      <c r="L100" s="325"/>
      <c r="M100" s="2"/>
      <c r="O100" s="10"/>
    </row>
    <row r="101" spans="2:16" x14ac:dyDescent="0.3">
      <c r="B101" s="622"/>
      <c r="C101" s="623"/>
      <c r="D101" s="412"/>
      <c r="E101" s="324"/>
      <c r="F101" s="324"/>
      <c r="G101" s="324"/>
      <c r="H101" s="324"/>
      <c r="I101" s="324"/>
      <c r="J101" s="324"/>
      <c r="K101" s="324"/>
      <c r="L101" s="325"/>
      <c r="M101" s="2"/>
      <c r="O101" s="10"/>
    </row>
    <row r="102" spans="2:16" x14ac:dyDescent="0.3">
      <c r="B102" s="619"/>
      <c r="C102" s="339"/>
      <c r="D102" s="412"/>
      <c r="E102" s="324"/>
      <c r="F102" s="324"/>
      <c r="G102" s="324"/>
      <c r="H102" s="324"/>
      <c r="I102" s="324"/>
      <c r="J102" s="324"/>
      <c r="K102" s="324"/>
      <c r="L102" s="325"/>
      <c r="M102" s="2"/>
      <c r="O102" s="10"/>
    </row>
    <row r="103" spans="2:16" x14ac:dyDescent="0.3">
      <c r="B103" s="628"/>
      <c r="C103" s="629"/>
      <c r="D103" s="412"/>
      <c r="E103" s="324"/>
      <c r="F103" s="324"/>
      <c r="G103" s="324"/>
      <c r="H103" s="324"/>
      <c r="I103" s="324"/>
      <c r="J103" s="324"/>
      <c r="K103" s="324"/>
      <c r="L103" s="325"/>
      <c r="M103" s="2"/>
      <c r="O103" s="10"/>
    </row>
    <row r="104" spans="2:16" x14ac:dyDescent="0.3">
      <c r="B104" s="630"/>
      <c r="C104" s="631"/>
      <c r="D104" s="412"/>
      <c r="E104" s="324"/>
      <c r="F104" s="324"/>
      <c r="G104" s="324"/>
      <c r="H104" s="324"/>
      <c r="I104" s="324"/>
      <c r="J104" s="324"/>
      <c r="K104" s="324"/>
      <c r="L104" s="325"/>
      <c r="M104" s="2"/>
      <c r="O104" s="10"/>
    </row>
    <row r="105" spans="2:16" x14ac:dyDescent="0.3">
      <c r="B105" s="630"/>
      <c r="C105" s="631"/>
      <c r="D105" s="412"/>
      <c r="E105" s="324"/>
      <c r="F105" s="324"/>
      <c r="G105" s="324"/>
      <c r="H105" s="324"/>
      <c r="I105" s="324"/>
      <c r="J105" s="324"/>
      <c r="K105" s="324"/>
      <c r="L105" s="325"/>
      <c r="M105" s="2"/>
      <c r="O105" s="10"/>
    </row>
    <row r="106" spans="2:16" x14ac:dyDescent="0.3">
      <c r="B106" s="630"/>
      <c r="C106" s="631"/>
      <c r="D106" s="412"/>
      <c r="E106" s="324"/>
      <c r="F106" s="324"/>
      <c r="G106" s="324"/>
      <c r="H106" s="324"/>
      <c r="I106" s="324"/>
      <c r="J106" s="324"/>
      <c r="K106" s="324"/>
      <c r="L106" s="325"/>
      <c r="M106" s="2"/>
      <c r="O106" s="10"/>
    </row>
    <row r="107" spans="2:16" x14ac:dyDescent="0.3">
      <c r="B107" s="620"/>
      <c r="C107" s="621"/>
      <c r="D107" s="284"/>
      <c r="E107" s="285"/>
      <c r="F107" s="285"/>
      <c r="G107" s="285"/>
      <c r="H107" s="285"/>
      <c r="I107" s="285"/>
      <c r="J107" s="285"/>
      <c r="K107" s="285"/>
      <c r="L107" s="286"/>
      <c r="M107" s="2"/>
      <c r="O107" s="10"/>
    </row>
    <row r="108" spans="2:16" ht="14.25" customHeight="1" x14ac:dyDescent="0.3">
      <c r="B108" s="613" t="str">
        <f>IF(Intro!$G$21="English",O108,P108)</f>
        <v>Worker training and safety</v>
      </c>
      <c r="C108" s="614"/>
      <c r="D108" s="281"/>
      <c r="E108" s="282"/>
      <c r="F108" s="282"/>
      <c r="G108" s="282"/>
      <c r="H108" s="282"/>
      <c r="I108" s="282"/>
      <c r="J108" s="282"/>
      <c r="K108" s="282"/>
      <c r="L108" s="283"/>
      <c r="M108" s="2"/>
      <c r="O108" s="10" t="s">
        <v>248</v>
      </c>
      <c r="P108" s="10" t="s">
        <v>249</v>
      </c>
    </row>
    <row r="109" spans="2:16" x14ac:dyDescent="0.3">
      <c r="B109" s="615"/>
      <c r="C109" s="616"/>
      <c r="D109" s="412"/>
      <c r="E109" s="324"/>
      <c r="F109" s="324"/>
      <c r="G109" s="324"/>
      <c r="H109" s="324"/>
      <c r="I109" s="324"/>
      <c r="J109" s="324"/>
      <c r="K109" s="324"/>
      <c r="L109" s="325"/>
      <c r="M109" s="2"/>
      <c r="O109" s="10"/>
    </row>
    <row r="110" spans="2:16" x14ac:dyDescent="0.3">
      <c r="B110" s="622" t="str">
        <f>IF(Intro!$G$21="English",$O$16,$P$16)</f>
        <v>Select Yes or No</v>
      </c>
      <c r="C110" s="623"/>
      <c r="D110" s="412"/>
      <c r="E110" s="324"/>
      <c r="F110" s="324"/>
      <c r="G110" s="324"/>
      <c r="H110" s="324"/>
      <c r="I110" s="324"/>
      <c r="J110" s="324"/>
      <c r="K110" s="324"/>
      <c r="L110" s="325"/>
      <c r="M110" s="2"/>
      <c r="O110" s="10"/>
    </row>
    <row r="111" spans="2:16" x14ac:dyDescent="0.3">
      <c r="B111" s="622"/>
      <c r="C111" s="623"/>
      <c r="D111" s="412"/>
      <c r="E111" s="324"/>
      <c r="F111" s="324"/>
      <c r="G111" s="324"/>
      <c r="H111" s="324"/>
      <c r="I111" s="324"/>
      <c r="J111" s="324"/>
      <c r="K111" s="324"/>
      <c r="L111" s="325"/>
      <c r="M111" s="2"/>
      <c r="O111" s="10"/>
    </row>
    <row r="112" spans="2:16" x14ac:dyDescent="0.3">
      <c r="B112" s="619"/>
      <c r="C112" s="339"/>
      <c r="D112" s="412"/>
      <c r="E112" s="324"/>
      <c r="F112" s="324"/>
      <c r="G112" s="324"/>
      <c r="H112" s="324"/>
      <c r="I112" s="324"/>
      <c r="J112" s="324"/>
      <c r="K112" s="324"/>
      <c r="L112" s="325"/>
      <c r="M112" s="2"/>
      <c r="O112" s="10"/>
    </row>
    <row r="113" spans="2:16" x14ac:dyDescent="0.3">
      <c r="B113" s="628"/>
      <c r="C113" s="629"/>
      <c r="D113" s="412"/>
      <c r="E113" s="324"/>
      <c r="F113" s="324"/>
      <c r="G113" s="324"/>
      <c r="H113" s="324"/>
      <c r="I113" s="324"/>
      <c r="J113" s="324"/>
      <c r="K113" s="324"/>
      <c r="L113" s="325"/>
      <c r="M113" s="2"/>
      <c r="O113" s="10"/>
    </row>
    <row r="114" spans="2:16" x14ac:dyDescent="0.3">
      <c r="B114" s="630"/>
      <c r="C114" s="631"/>
      <c r="D114" s="412"/>
      <c r="E114" s="324"/>
      <c r="F114" s="324"/>
      <c r="G114" s="324"/>
      <c r="H114" s="324"/>
      <c r="I114" s="324"/>
      <c r="J114" s="324"/>
      <c r="K114" s="324"/>
      <c r="L114" s="325"/>
      <c r="M114" s="2"/>
      <c r="O114" s="10"/>
    </row>
    <row r="115" spans="2:16" x14ac:dyDescent="0.3">
      <c r="B115" s="630"/>
      <c r="C115" s="631"/>
      <c r="D115" s="412"/>
      <c r="E115" s="324"/>
      <c r="F115" s="324"/>
      <c r="G115" s="324"/>
      <c r="H115" s="324"/>
      <c r="I115" s="324"/>
      <c r="J115" s="324"/>
      <c r="K115" s="324"/>
      <c r="L115" s="325"/>
      <c r="M115" s="2"/>
      <c r="O115" s="10"/>
    </row>
    <row r="116" spans="2:16" x14ac:dyDescent="0.3">
      <c r="B116" s="630"/>
      <c r="C116" s="631"/>
      <c r="D116" s="412"/>
      <c r="E116" s="324"/>
      <c r="F116" s="324"/>
      <c r="G116" s="324"/>
      <c r="H116" s="324"/>
      <c r="I116" s="324"/>
      <c r="J116" s="324"/>
      <c r="K116" s="324"/>
      <c r="L116" s="325"/>
      <c r="M116" s="2"/>
      <c r="O116" s="10"/>
    </row>
    <row r="117" spans="2:16" x14ac:dyDescent="0.3">
      <c r="B117" s="620"/>
      <c r="C117" s="621"/>
      <c r="D117" s="284"/>
      <c r="E117" s="285"/>
      <c r="F117" s="285"/>
      <c r="G117" s="285"/>
      <c r="H117" s="285"/>
      <c r="I117" s="285"/>
      <c r="J117" s="285"/>
      <c r="K117" s="285"/>
      <c r="L117" s="286"/>
      <c r="M117" s="2"/>
      <c r="O117" s="10"/>
    </row>
    <row r="118" spans="2:16" ht="14.25" customHeight="1" x14ac:dyDescent="0.3">
      <c r="B118" s="613" t="str">
        <f>IF(Intro!$G$21="English",O118,P118)</f>
        <v>Other relevant factors</v>
      </c>
      <c r="C118" s="614"/>
      <c r="D118" s="281"/>
      <c r="E118" s="282"/>
      <c r="F118" s="282"/>
      <c r="G118" s="282"/>
      <c r="H118" s="282"/>
      <c r="I118" s="282"/>
      <c r="J118" s="282"/>
      <c r="K118" s="282"/>
      <c r="L118" s="283"/>
      <c r="M118" s="2"/>
      <c r="O118" s="10" t="s">
        <v>94</v>
      </c>
      <c r="P118" s="10" t="s">
        <v>95</v>
      </c>
    </row>
    <row r="119" spans="2:16" x14ac:dyDescent="0.3">
      <c r="B119" s="615"/>
      <c r="C119" s="616"/>
      <c r="D119" s="412"/>
      <c r="E119" s="324"/>
      <c r="F119" s="324"/>
      <c r="G119" s="324"/>
      <c r="H119" s="324"/>
      <c r="I119" s="324"/>
      <c r="J119" s="324"/>
      <c r="K119" s="324"/>
      <c r="L119" s="325"/>
      <c r="M119" s="2"/>
      <c r="O119" s="10"/>
    </row>
    <row r="120" spans="2:16" x14ac:dyDescent="0.3">
      <c r="B120" s="622" t="str">
        <f>IF(Intro!$G$21="English",$O$16,$P$16)</f>
        <v>Select Yes or No</v>
      </c>
      <c r="C120" s="623"/>
      <c r="D120" s="412"/>
      <c r="E120" s="324"/>
      <c r="F120" s="324"/>
      <c r="G120" s="324"/>
      <c r="H120" s="324"/>
      <c r="I120" s="324"/>
      <c r="J120" s="324"/>
      <c r="K120" s="324"/>
      <c r="L120" s="325"/>
      <c r="M120" s="2"/>
      <c r="O120" s="10"/>
    </row>
    <row r="121" spans="2:16" x14ac:dyDescent="0.3">
      <c r="B121" s="622"/>
      <c r="C121" s="623"/>
      <c r="D121" s="412"/>
      <c r="E121" s="324"/>
      <c r="F121" s="324"/>
      <c r="G121" s="324"/>
      <c r="H121" s="324"/>
      <c r="I121" s="324"/>
      <c r="J121" s="324"/>
      <c r="K121" s="324"/>
      <c r="L121" s="325"/>
      <c r="M121" s="2"/>
      <c r="O121" s="10"/>
    </row>
    <row r="122" spans="2:16" x14ac:dyDescent="0.3">
      <c r="B122" s="619"/>
      <c r="C122" s="339"/>
      <c r="D122" s="412"/>
      <c r="E122" s="324"/>
      <c r="F122" s="324"/>
      <c r="G122" s="324"/>
      <c r="H122" s="324"/>
      <c r="I122" s="324"/>
      <c r="J122" s="324"/>
      <c r="K122" s="324"/>
      <c r="L122" s="325"/>
      <c r="M122" s="2"/>
      <c r="O122" s="10"/>
    </row>
    <row r="123" spans="2:16" x14ac:dyDescent="0.3">
      <c r="B123" s="628"/>
      <c r="C123" s="629"/>
      <c r="D123" s="412"/>
      <c r="E123" s="324"/>
      <c r="F123" s="324"/>
      <c r="G123" s="324"/>
      <c r="H123" s="324"/>
      <c r="I123" s="324"/>
      <c r="J123" s="324"/>
      <c r="K123" s="324"/>
      <c r="L123" s="325"/>
      <c r="M123" s="2"/>
      <c r="O123" s="10"/>
    </row>
    <row r="124" spans="2:16" x14ac:dyDescent="0.3">
      <c r="B124" s="630"/>
      <c r="C124" s="631"/>
      <c r="D124" s="412"/>
      <c r="E124" s="324"/>
      <c r="F124" s="324"/>
      <c r="G124" s="324"/>
      <c r="H124" s="324"/>
      <c r="I124" s="324"/>
      <c r="J124" s="324"/>
      <c r="K124" s="324"/>
      <c r="L124" s="325"/>
      <c r="M124" s="2"/>
      <c r="O124" s="10"/>
    </row>
    <row r="125" spans="2:16" x14ac:dyDescent="0.3">
      <c r="B125" s="630"/>
      <c r="C125" s="631"/>
      <c r="D125" s="412"/>
      <c r="E125" s="324"/>
      <c r="F125" s="324"/>
      <c r="G125" s="324"/>
      <c r="H125" s="324"/>
      <c r="I125" s="324"/>
      <c r="J125" s="324"/>
      <c r="K125" s="324"/>
      <c r="L125" s="325"/>
      <c r="M125" s="2"/>
      <c r="O125" s="10"/>
    </row>
    <row r="126" spans="2:16" x14ac:dyDescent="0.3">
      <c r="B126" s="630"/>
      <c r="C126" s="631"/>
      <c r="D126" s="412"/>
      <c r="E126" s="324"/>
      <c r="F126" s="324"/>
      <c r="G126" s="324"/>
      <c r="H126" s="324"/>
      <c r="I126" s="324"/>
      <c r="J126" s="324"/>
      <c r="K126" s="324"/>
      <c r="L126" s="325"/>
      <c r="M126" s="2"/>
      <c r="O126" s="10"/>
    </row>
    <row r="127" spans="2:16" x14ac:dyDescent="0.3">
      <c r="B127" s="626"/>
      <c r="C127" s="627"/>
      <c r="D127" s="586"/>
      <c r="E127" s="587"/>
      <c r="F127" s="587"/>
      <c r="G127" s="587"/>
      <c r="H127" s="587"/>
      <c r="I127" s="587"/>
      <c r="J127" s="587"/>
      <c r="K127" s="587"/>
      <c r="L127" s="588"/>
      <c r="M127" s="2"/>
      <c r="O127" s="10"/>
    </row>
  </sheetData>
  <sheetProtection algorithmName="SHA-512" hashValue="VfiPnaJ+ZDrTUoX5uhJSDYpqE0ODGFNaBRK/ph7qB9kYB+vbEB3zZqMAjCbKE/JAgIbaJMEFXNMH7Cj7uqDHTQ==" saltValue="obuaJ39d0cRZyueMjT7/Mw==" spinCount="100000" sheet="1" objects="1" scenarios="1" selectLockedCells="1"/>
  <mergeCells count="108">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7" min="1" max="11" man="1"/>
  </rowBreaks>
  <colBreaks count="1" manualBreakCount="1">
    <brk id="3" max="12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558</v>
      </c>
      <c r="P1" s="2" t="s">
        <v>558</v>
      </c>
    </row>
    <row r="2" spans="1:16" x14ac:dyDescent="0.3">
      <c r="B2" s="18" t="str">
        <f>'Pro 1'!B2</f>
        <v>PROTECTED</v>
      </c>
      <c r="O2" s="3" t="s">
        <v>128</v>
      </c>
      <c r="P2" s="3" t="s">
        <v>130</v>
      </c>
    </row>
    <row r="3" spans="1:16" x14ac:dyDescent="0.3">
      <c r="B3" s="19"/>
      <c r="O3" s="7"/>
      <c r="P3" s="7"/>
    </row>
    <row r="4" spans="1:16" s="7" customFormat="1" x14ac:dyDescent="0.3">
      <c r="A4" s="12"/>
      <c r="B4" s="388" t="str">
        <f>Info!B4</f>
        <v>PRODUCERS' QUESTIONNAIRE</v>
      </c>
      <c r="C4" s="388"/>
      <c r="D4" s="388"/>
      <c r="E4" s="388"/>
      <c r="F4" s="388"/>
      <c r="G4" s="388"/>
      <c r="H4" s="388"/>
      <c r="I4" s="388"/>
      <c r="J4" s="388"/>
      <c r="K4" s="388"/>
      <c r="L4" s="388"/>
      <c r="M4" s="14"/>
      <c r="N4" s="14"/>
      <c r="O4" s="13"/>
      <c r="P4" s="13"/>
    </row>
    <row r="5" spans="1:16" s="7" customFormat="1" x14ac:dyDescent="0.3">
      <c r="A5" s="12"/>
      <c r="B5" s="388" t="str">
        <f>Info!B5</f>
        <v>RR-2025-008</v>
      </c>
      <c r="C5" s="388"/>
      <c r="D5" s="388"/>
      <c r="E5" s="388"/>
      <c r="F5" s="388"/>
      <c r="G5" s="388"/>
      <c r="H5" s="388"/>
      <c r="I5" s="388"/>
      <c r="J5" s="388"/>
      <c r="K5" s="388"/>
      <c r="L5" s="388"/>
      <c r="M5" s="14"/>
      <c r="N5" s="14"/>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0"/>
      <c r="C7" s="21"/>
      <c r="D7" s="21"/>
      <c r="E7" s="21"/>
      <c r="F7" s="21"/>
      <c r="G7" s="21"/>
      <c r="H7" s="21"/>
      <c r="I7" s="21"/>
      <c r="J7" s="21"/>
      <c r="K7" s="21"/>
      <c r="L7" s="21"/>
      <c r="O7" s="9"/>
      <c r="P7" s="9"/>
    </row>
    <row r="8" spans="1:16" x14ac:dyDescent="0.3">
      <c r="B8" s="424" t="str">
        <f>IF(Intro!$G$21="English",O8,P8)</f>
        <v>PROTECTED COMMENTS</v>
      </c>
      <c r="C8" s="425"/>
      <c r="D8" s="425"/>
      <c r="E8" s="425"/>
      <c r="F8" s="425"/>
      <c r="G8" s="425"/>
      <c r="H8" s="425"/>
      <c r="I8" s="425"/>
      <c r="J8" s="425"/>
      <c r="K8" s="425"/>
      <c r="L8" s="426"/>
      <c r="M8" s="2"/>
      <c r="O8" s="2" t="s">
        <v>118</v>
      </c>
      <c r="P8" s="2" t="s">
        <v>352</v>
      </c>
    </row>
    <row r="9" spans="1:16" x14ac:dyDescent="0.3">
      <c r="B9" s="22"/>
      <c r="C9" s="24"/>
      <c r="D9" s="24"/>
      <c r="E9" s="24"/>
      <c r="F9" s="24"/>
      <c r="G9" s="24"/>
      <c r="H9" s="24"/>
      <c r="I9" s="24"/>
      <c r="J9" s="24"/>
      <c r="K9" s="24"/>
      <c r="L9" s="25"/>
      <c r="M9" s="2"/>
    </row>
    <row r="10" spans="1:16" x14ac:dyDescent="0.3">
      <c r="B10" s="263" t="str">
        <f>IF(Intro!$G$21="English",O10,P10)</f>
        <v>Should your firm wish to add any comments related to its responses, submit them here. Be sure to indicate the applicable question number.</v>
      </c>
      <c r="C10" s="264"/>
      <c r="D10" s="264"/>
      <c r="E10" s="264"/>
      <c r="F10" s="264"/>
      <c r="G10" s="264"/>
      <c r="H10" s="264"/>
      <c r="I10" s="264"/>
      <c r="J10" s="264"/>
      <c r="K10" s="264"/>
      <c r="L10" s="265"/>
      <c r="M10" s="2"/>
      <c r="O10" s="10" t="s">
        <v>400</v>
      </c>
      <c r="P10" s="2" t="s">
        <v>339</v>
      </c>
    </row>
    <row r="11" spans="1:16" x14ac:dyDescent="0.3">
      <c r="B11" s="108"/>
      <c r="C11" s="24"/>
      <c r="D11" s="24"/>
      <c r="E11" s="24"/>
      <c r="F11" s="24"/>
      <c r="G11" s="24"/>
      <c r="H11" s="24"/>
      <c r="I11" s="24"/>
      <c r="J11" s="24"/>
      <c r="K11" s="24"/>
      <c r="L11" s="25"/>
      <c r="M11" s="2"/>
      <c r="O11" s="169" t="s">
        <v>545</v>
      </c>
      <c r="P11" s="169" t="s">
        <v>546</v>
      </c>
    </row>
    <row r="12" spans="1:16" ht="28.8" x14ac:dyDescent="0.3">
      <c r="A12" s="11" t="s">
        <v>597</v>
      </c>
      <c r="B12" s="108"/>
      <c r="C12" s="187" t="str">
        <f>IF(Intro!$G$21="English",O11,P11)</f>
        <v>Tab and Question</v>
      </c>
      <c r="D12" s="495" t="str">
        <f>IF(Intro!$G$21="English",O12,P12)</f>
        <v>Comments</v>
      </c>
      <c r="E12" s="496"/>
      <c r="F12" s="496"/>
      <c r="G12" s="496"/>
      <c r="H12" s="496"/>
      <c r="I12" s="496"/>
      <c r="J12" s="496"/>
      <c r="K12" s="496"/>
      <c r="L12" s="497"/>
      <c r="M12" s="2"/>
      <c r="O12" s="10" t="s">
        <v>215</v>
      </c>
      <c r="P12" s="2" t="s">
        <v>216</v>
      </c>
    </row>
    <row r="13" spans="1:16" x14ac:dyDescent="0.3">
      <c r="B13" s="488" t="str">
        <f>IF(Intro!$G$21="English",O13,P13)</f>
        <v>Comment 1</v>
      </c>
      <c r="C13" s="477"/>
      <c r="D13" s="479"/>
      <c r="E13" s="480"/>
      <c r="F13" s="480"/>
      <c r="G13" s="480"/>
      <c r="H13" s="480"/>
      <c r="I13" s="480"/>
      <c r="J13" s="480"/>
      <c r="K13" s="480"/>
      <c r="L13" s="481"/>
      <c r="M13" s="2"/>
      <c r="O13" s="10" t="s">
        <v>217</v>
      </c>
      <c r="P13" s="2" t="s">
        <v>218</v>
      </c>
    </row>
    <row r="14" spans="1:16" x14ac:dyDescent="0.3">
      <c r="B14" s="489"/>
      <c r="C14" s="477"/>
      <c r="D14" s="482"/>
      <c r="E14" s="483"/>
      <c r="F14" s="483"/>
      <c r="G14" s="483"/>
      <c r="H14" s="483"/>
      <c r="I14" s="483"/>
      <c r="J14" s="483"/>
      <c r="K14" s="483"/>
      <c r="L14" s="484"/>
      <c r="M14" s="2"/>
      <c r="O14" s="10"/>
    </row>
    <row r="15" spans="1:16" x14ac:dyDescent="0.3">
      <c r="B15" s="489"/>
      <c r="C15" s="477"/>
      <c r="D15" s="482"/>
      <c r="E15" s="483"/>
      <c r="F15" s="483"/>
      <c r="G15" s="483"/>
      <c r="H15" s="483"/>
      <c r="I15" s="483"/>
      <c r="J15" s="483"/>
      <c r="K15" s="483"/>
      <c r="L15" s="484"/>
      <c r="M15" s="2"/>
      <c r="O15" s="10"/>
    </row>
    <row r="16" spans="1:16" x14ac:dyDescent="0.3">
      <c r="B16" s="489"/>
      <c r="C16" s="477"/>
      <c r="D16" s="482"/>
      <c r="E16" s="483"/>
      <c r="F16" s="483"/>
      <c r="G16" s="483"/>
      <c r="H16" s="483"/>
      <c r="I16" s="483"/>
      <c r="J16" s="483"/>
      <c r="K16" s="483"/>
      <c r="L16" s="484"/>
      <c r="M16" s="2"/>
      <c r="O16" s="10"/>
    </row>
    <row r="17" spans="1:16" x14ac:dyDescent="0.3">
      <c r="B17" s="489"/>
      <c r="C17" s="477"/>
      <c r="D17" s="482"/>
      <c r="E17" s="483"/>
      <c r="F17" s="483"/>
      <c r="G17" s="483"/>
      <c r="H17" s="483"/>
      <c r="I17" s="483"/>
      <c r="J17" s="483"/>
      <c r="K17" s="483"/>
      <c r="L17" s="484"/>
      <c r="M17" s="2"/>
      <c r="O17" s="10"/>
    </row>
    <row r="18" spans="1:16" x14ac:dyDescent="0.3">
      <c r="B18" s="489"/>
      <c r="C18" s="477"/>
      <c r="D18" s="482"/>
      <c r="E18" s="483"/>
      <c r="F18" s="483"/>
      <c r="G18" s="483"/>
      <c r="H18" s="483"/>
      <c r="I18" s="483"/>
      <c r="J18" s="483"/>
      <c r="K18" s="483"/>
      <c r="L18" s="484"/>
      <c r="M18" s="2"/>
      <c r="O18" s="10"/>
    </row>
    <row r="19" spans="1:16" x14ac:dyDescent="0.3">
      <c r="B19" s="489"/>
      <c r="C19" s="477"/>
      <c r="D19" s="482"/>
      <c r="E19" s="483"/>
      <c r="F19" s="483"/>
      <c r="G19" s="483"/>
      <c r="H19" s="483"/>
      <c r="I19" s="483"/>
      <c r="J19" s="483"/>
      <c r="K19" s="483"/>
      <c r="L19" s="484"/>
      <c r="M19" s="2"/>
      <c r="O19" s="10"/>
    </row>
    <row r="20" spans="1:16" x14ac:dyDescent="0.3">
      <c r="B20" s="489"/>
      <c r="C20" s="477"/>
      <c r="D20" s="482"/>
      <c r="E20" s="483"/>
      <c r="F20" s="483"/>
      <c r="G20" s="483"/>
      <c r="H20" s="483"/>
      <c r="I20" s="483"/>
      <c r="J20" s="483"/>
      <c r="K20" s="483"/>
      <c r="L20" s="484"/>
      <c r="M20" s="2"/>
      <c r="O20" s="10"/>
    </row>
    <row r="21" spans="1:16" x14ac:dyDescent="0.3">
      <c r="B21" s="489"/>
      <c r="C21" s="477"/>
      <c r="D21" s="482"/>
      <c r="E21" s="483"/>
      <c r="F21" s="483"/>
      <c r="G21" s="483"/>
      <c r="H21" s="483"/>
      <c r="I21" s="483"/>
      <c r="J21" s="483"/>
      <c r="K21" s="483"/>
      <c r="L21" s="484"/>
      <c r="M21" s="2"/>
      <c r="O21" s="10"/>
    </row>
    <row r="22" spans="1:16" x14ac:dyDescent="0.3">
      <c r="B22" s="490"/>
      <c r="C22" s="477"/>
      <c r="D22" s="492"/>
      <c r="E22" s="493"/>
      <c r="F22" s="493"/>
      <c r="G22" s="493"/>
      <c r="H22" s="493"/>
      <c r="I22" s="493"/>
      <c r="J22" s="493"/>
      <c r="K22" s="493"/>
      <c r="L22" s="494"/>
      <c r="M22" s="2"/>
      <c r="O22" s="10"/>
    </row>
    <row r="23" spans="1:16" x14ac:dyDescent="0.3">
      <c r="B23" s="488" t="str">
        <f>IF(Intro!$G$21="English",O23,P23)</f>
        <v>Comment 2</v>
      </c>
      <c r="C23" s="477"/>
      <c r="D23" s="479"/>
      <c r="E23" s="480"/>
      <c r="F23" s="480"/>
      <c r="G23" s="480"/>
      <c r="H23" s="480"/>
      <c r="I23" s="480"/>
      <c r="J23" s="480"/>
      <c r="K23" s="480"/>
      <c r="L23" s="481"/>
      <c r="M23" s="2"/>
      <c r="O23" s="10" t="s">
        <v>219</v>
      </c>
      <c r="P23" s="2" t="s">
        <v>220</v>
      </c>
    </row>
    <row r="24" spans="1:16" x14ac:dyDescent="0.3">
      <c r="B24" s="489"/>
      <c r="C24" s="477"/>
      <c r="D24" s="482"/>
      <c r="E24" s="483"/>
      <c r="F24" s="483"/>
      <c r="G24" s="483"/>
      <c r="H24" s="483"/>
      <c r="I24" s="483"/>
      <c r="J24" s="483"/>
      <c r="K24" s="483"/>
      <c r="L24" s="484"/>
      <c r="M24" s="2"/>
    </row>
    <row r="25" spans="1:16" x14ac:dyDescent="0.3">
      <c r="B25" s="489"/>
      <c r="C25" s="477"/>
      <c r="D25" s="482"/>
      <c r="E25" s="483"/>
      <c r="F25" s="483"/>
      <c r="G25" s="483"/>
      <c r="H25" s="483"/>
      <c r="I25" s="483"/>
      <c r="J25" s="483"/>
      <c r="K25" s="483"/>
      <c r="L25" s="484"/>
      <c r="M25" s="2"/>
    </row>
    <row r="26" spans="1:16" x14ac:dyDescent="0.3">
      <c r="B26" s="489"/>
      <c r="C26" s="477"/>
      <c r="D26" s="482"/>
      <c r="E26" s="483"/>
      <c r="F26" s="483"/>
      <c r="G26" s="483"/>
      <c r="H26" s="483"/>
      <c r="I26" s="483"/>
      <c r="J26" s="483"/>
      <c r="K26" s="483"/>
      <c r="L26" s="484"/>
      <c r="M26" s="2"/>
      <c r="O26" s="10"/>
    </row>
    <row r="27" spans="1:16" x14ac:dyDescent="0.3">
      <c r="B27" s="489"/>
      <c r="C27" s="477"/>
      <c r="D27" s="482"/>
      <c r="E27" s="483"/>
      <c r="F27" s="483"/>
      <c r="G27" s="483"/>
      <c r="H27" s="483"/>
      <c r="I27" s="483"/>
      <c r="J27" s="483"/>
      <c r="K27" s="483"/>
      <c r="L27" s="484"/>
      <c r="M27" s="2"/>
      <c r="O27" s="10"/>
    </row>
    <row r="28" spans="1:16" x14ac:dyDescent="0.3">
      <c r="B28" s="489"/>
      <c r="C28" s="477"/>
      <c r="D28" s="482"/>
      <c r="E28" s="483"/>
      <c r="F28" s="483"/>
      <c r="G28" s="483"/>
      <c r="H28" s="483"/>
      <c r="I28" s="483"/>
      <c r="J28" s="483"/>
      <c r="K28" s="483"/>
      <c r="L28" s="484"/>
      <c r="M28" s="2"/>
    </row>
    <row r="29" spans="1:16" s="54" customFormat="1" x14ac:dyDescent="0.3">
      <c r="A29" s="138"/>
      <c r="B29" s="489"/>
      <c r="C29" s="477"/>
      <c r="D29" s="482"/>
      <c r="E29" s="483"/>
      <c r="F29" s="483"/>
      <c r="G29" s="483"/>
      <c r="H29" s="483"/>
      <c r="I29" s="483"/>
      <c r="J29" s="483"/>
      <c r="K29" s="483"/>
      <c r="L29" s="484"/>
      <c r="N29" s="139"/>
    </row>
    <row r="30" spans="1:16" x14ac:dyDescent="0.3">
      <c r="B30" s="489"/>
      <c r="C30" s="477"/>
      <c r="D30" s="482"/>
      <c r="E30" s="483"/>
      <c r="F30" s="483"/>
      <c r="G30" s="483"/>
      <c r="H30" s="483"/>
      <c r="I30" s="483"/>
      <c r="J30" s="483"/>
      <c r="K30" s="483"/>
      <c r="L30" s="484"/>
    </row>
    <row r="31" spans="1:16" x14ac:dyDescent="0.3">
      <c r="B31" s="489"/>
      <c r="C31" s="477"/>
      <c r="D31" s="482"/>
      <c r="E31" s="483"/>
      <c r="F31" s="483"/>
      <c r="G31" s="483"/>
      <c r="H31" s="483"/>
      <c r="I31" s="483"/>
      <c r="J31" s="483"/>
      <c r="K31" s="483"/>
      <c r="L31" s="484"/>
    </row>
    <row r="32" spans="1:16" x14ac:dyDescent="0.3">
      <c r="B32" s="490"/>
      <c r="C32" s="477"/>
      <c r="D32" s="492"/>
      <c r="E32" s="493"/>
      <c r="F32" s="493"/>
      <c r="G32" s="493"/>
      <c r="H32" s="493"/>
      <c r="I32" s="493"/>
      <c r="J32" s="493"/>
      <c r="K32" s="493"/>
      <c r="L32" s="494"/>
    </row>
    <row r="33" spans="2:16" x14ac:dyDescent="0.3">
      <c r="B33" s="488" t="str">
        <f>IF(Intro!$G$21="English",O33,P33)</f>
        <v>Comment 3</v>
      </c>
      <c r="C33" s="477"/>
      <c r="D33" s="479"/>
      <c r="E33" s="480"/>
      <c r="F33" s="480"/>
      <c r="G33" s="480"/>
      <c r="H33" s="480"/>
      <c r="I33" s="480"/>
      <c r="J33" s="480"/>
      <c r="K33" s="480"/>
      <c r="L33" s="481"/>
      <c r="O33" s="10" t="s">
        <v>221</v>
      </c>
      <c r="P33" s="2" t="s">
        <v>222</v>
      </c>
    </row>
    <row r="34" spans="2:16" x14ac:dyDescent="0.3">
      <c r="B34" s="489"/>
      <c r="C34" s="477"/>
      <c r="D34" s="482"/>
      <c r="E34" s="483"/>
      <c r="F34" s="483"/>
      <c r="G34" s="483"/>
      <c r="H34" s="483"/>
      <c r="I34" s="483"/>
      <c r="J34" s="483"/>
      <c r="K34" s="483"/>
      <c r="L34" s="484"/>
    </row>
    <row r="35" spans="2:16" x14ac:dyDescent="0.3">
      <c r="B35" s="489"/>
      <c r="C35" s="477"/>
      <c r="D35" s="482"/>
      <c r="E35" s="483"/>
      <c r="F35" s="483"/>
      <c r="G35" s="483"/>
      <c r="H35" s="483"/>
      <c r="I35" s="483"/>
      <c r="J35" s="483"/>
      <c r="K35" s="483"/>
      <c r="L35" s="484"/>
    </row>
    <row r="36" spans="2:16" x14ac:dyDescent="0.3">
      <c r="B36" s="489"/>
      <c r="C36" s="477"/>
      <c r="D36" s="482"/>
      <c r="E36" s="483"/>
      <c r="F36" s="483"/>
      <c r="G36" s="483"/>
      <c r="H36" s="483"/>
      <c r="I36" s="483"/>
      <c r="J36" s="483"/>
      <c r="K36" s="483"/>
      <c r="L36" s="484"/>
    </row>
    <row r="37" spans="2:16" x14ac:dyDescent="0.3">
      <c r="B37" s="489"/>
      <c r="C37" s="477"/>
      <c r="D37" s="482"/>
      <c r="E37" s="483"/>
      <c r="F37" s="483"/>
      <c r="G37" s="483"/>
      <c r="H37" s="483"/>
      <c r="I37" s="483"/>
      <c r="J37" s="483"/>
      <c r="K37" s="483"/>
      <c r="L37" s="484"/>
      <c r="M37" s="2"/>
      <c r="O37" s="10"/>
    </row>
    <row r="38" spans="2:16" x14ac:dyDescent="0.3">
      <c r="B38" s="489"/>
      <c r="C38" s="477"/>
      <c r="D38" s="482"/>
      <c r="E38" s="483"/>
      <c r="F38" s="483"/>
      <c r="G38" s="483"/>
      <c r="H38" s="483"/>
      <c r="I38" s="483"/>
      <c r="J38" s="483"/>
      <c r="K38" s="483"/>
      <c r="L38" s="484"/>
      <c r="M38" s="2"/>
      <c r="O38" s="10"/>
    </row>
    <row r="39" spans="2:16" x14ac:dyDescent="0.3">
      <c r="B39" s="489"/>
      <c r="C39" s="477"/>
      <c r="D39" s="482"/>
      <c r="E39" s="483"/>
      <c r="F39" s="483"/>
      <c r="G39" s="483"/>
      <c r="H39" s="483"/>
      <c r="I39" s="483"/>
      <c r="J39" s="483"/>
      <c r="K39" s="483"/>
      <c r="L39" s="484"/>
    </row>
    <row r="40" spans="2:16" x14ac:dyDescent="0.3">
      <c r="B40" s="489"/>
      <c r="C40" s="477"/>
      <c r="D40" s="482"/>
      <c r="E40" s="483"/>
      <c r="F40" s="483"/>
      <c r="G40" s="483"/>
      <c r="H40" s="483"/>
      <c r="I40" s="483"/>
      <c r="J40" s="483"/>
      <c r="K40" s="483"/>
      <c r="L40" s="484"/>
    </row>
    <row r="41" spans="2:16" x14ac:dyDescent="0.3">
      <c r="B41" s="489"/>
      <c r="C41" s="477"/>
      <c r="D41" s="482"/>
      <c r="E41" s="483"/>
      <c r="F41" s="483"/>
      <c r="G41" s="483"/>
      <c r="H41" s="483"/>
      <c r="I41" s="483"/>
      <c r="J41" s="483"/>
      <c r="K41" s="483"/>
      <c r="L41" s="484"/>
    </row>
    <row r="42" spans="2:16" x14ac:dyDescent="0.3">
      <c r="B42" s="490"/>
      <c r="C42" s="477"/>
      <c r="D42" s="492"/>
      <c r="E42" s="493"/>
      <c r="F42" s="493"/>
      <c r="G42" s="493"/>
      <c r="H42" s="493"/>
      <c r="I42" s="493"/>
      <c r="J42" s="493"/>
      <c r="K42" s="493"/>
      <c r="L42" s="494"/>
    </row>
    <row r="43" spans="2:16" x14ac:dyDescent="0.3">
      <c r="B43" s="488" t="str">
        <f>IF(Intro!$G$21="English",O43,P43)</f>
        <v>Comment 4</v>
      </c>
      <c r="C43" s="477"/>
      <c r="D43" s="479"/>
      <c r="E43" s="480"/>
      <c r="F43" s="480"/>
      <c r="G43" s="480"/>
      <c r="H43" s="480"/>
      <c r="I43" s="480"/>
      <c r="J43" s="480"/>
      <c r="K43" s="480"/>
      <c r="L43" s="481"/>
      <c r="O43" s="10" t="s">
        <v>223</v>
      </c>
      <c r="P43" s="2" t="s">
        <v>224</v>
      </c>
    </row>
    <row r="44" spans="2:16" x14ac:dyDescent="0.3">
      <c r="B44" s="489"/>
      <c r="C44" s="477"/>
      <c r="D44" s="482"/>
      <c r="E44" s="483"/>
      <c r="F44" s="483"/>
      <c r="G44" s="483"/>
      <c r="H44" s="483"/>
      <c r="I44" s="483"/>
      <c r="J44" s="483"/>
      <c r="K44" s="483"/>
      <c r="L44" s="484"/>
    </row>
    <row r="45" spans="2:16" x14ac:dyDescent="0.3">
      <c r="B45" s="489"/>
      <c r="C45" s="477"/>
      <c r="D45" s="482"/>
      <c r="E45" s="483"/>
      <c r="F45" s="483"/>
      <c r="G45" s="483"/>
      <c r="H45" s="483"/>
      <c r="I45" s="483"/>
      <c r="J45" s="483"/>
      <c r="K45" s="483"/>
      <c r="L45" s="484"/>
    </row>
    <row r="46" spans="2:16" x14ac:dyDescent="0.3">
      <c r="B46" s="489"/>
      <c r="C46" s="477"/>
      <c r="D46" s="482"/>
      <c r="E46" s="483"/>
      <c r="F46" s="483"/>
      <c r="G46" s="483"/>
      <c r="H46" s="483"/>
      <c r="I46" s="483"/>
      <c r="J46" s="483"/>
      <c r="K46" s="483"/>
      <c r="L46" s="484"/>
    </row>
    <row r="47" spans="2:16" x14ac:dyDescent="0.3">
      <c r="B47" s="489"/>
      <c r="C47" s="477"/>
      <c r="D47" s="482"/>
      <c r="E47" s="483"/>
      <c r="F47" s="483"/>
      <c r="G47" s="483"/>
      <c r="H47" s="483"/>
      <c r="I47" s="483"/>
      <c r="J47" s="483"/>
      <c r="K47" s="483"/>
      <c r="L47" s="484"/>
      <c r="M47" s="2"/>
      <c r="O47" s="10"/>
    </row>
    <row r="48" spans="2:16" x14ac:dyDescent="0.3">
      <c r="B48" s="489"/>
      <c r="C48" s="477"/>
      <c r="D48" s="482"/>
      <c r="E48" s="483"/>
      <c r="F48" s="483"/>
      <c r="G48" s="483"/>
      <c r="H48" s="483"/>
      <c r="I48" s="483"/>
      <c r="J48" s="483"/>
      <c r="K48" s="483"/>
      <c r="L48" s="484"/>
      <c r="M48" s="2"/>
      <c r="O48" s="10"/>
    </row>
    <row r="49" spans="2:16" x14ac:dyDescent="0.3">
      <c r="B49" s="489"/>
      <c r="C49" s="477"/>
      <c r="D49" s="482"/>
      <c r="E49" s="483"/>
      <c r="F49" s="483"/>
      <c r="G49" s="483"/>
      <c r="H49" s="483"/>
      <c r="I49" s="483"/>
      <c r="J49" s="483"/>
      <c r="K49" s="483"/>
      <c r="L49" s="484"/>
    </row>
    <row r="50" spans="2:16" x14ac:dyDescent="0.3">
      <c r="B50" s="489"/>
      <c r="C50" s="477"/>
      <c r="D50" s="482"/>
      <c r="E50" s="483"/>
      <c r="F50" s="483"/>
      <c r="G50" s="483"/>
      <c r="H50" s="483"/>
      <c r="I50" s="483"/>
      <c r="J50" s="483"/>
      <c r="K50" s="483"/>
      <c r="L50" s="484"/>
    </row>
    <row r="51" spans="2:16" x14ac:dyDescent="0.3">
      <c r="B51" s="489"/>
      <c r="C51" s="477"/>
      <c r="D51" s="482"/>
      <c r="E51" s="483"/>
      <c r="F51" s="483"/>
      <c r="G51" s="483"/>
      <c r="H51" s="483"/>
      <c r="I51" s="483"/>
      <c r="J51" s="483"/>
      <c r="K51" s="483"/>
      <c r="L51" s="484"/>
    </row>
    <row r="52" spans="2:16" x14ac:dyDescent="0.3">
      <c r="B52" s="490"/>
      <c r="C52" s="477"/>
      <c r="D52" s="492"/>
      <c r="E52" s="493"/>
      <c r="F52" s="493"/>
      <c r="G52" s="493"/>
      <c r="H52" s="493"/>
      <c r="I52" s="493"/>
      <c r="J52" s="493"/>
      <c r="K52" s="493"/>
      <c r="L52" s="494"/>
    </row>
    <row r="53" spans="2:16" x14ac:dyDescent="0.3">
      <c r="B53" s="488" t="str">
        <f>IF(Intro!$G$21="English",O53,P53)</f>
        <v>Comment 5</v>
      </c>
      <c r="C53" s="477"/>
      <c r="D53" s="479"/>
      <c r="E53" s="480"/>
      <c r="F53" s="480"/>
      <c r="G53" s="480"/>
      <c r="H53" s="480"/>
      <c r="I53" s="480"/>
      <c r="J53" s="480"/>
      <c r="K53" s="480"/>
      <c r="L53" s="481"/>
      <c r="O53" s="10" t="s">
        <v>225</v>
      </c>
      <c r="P53" s="2" t="s">
        <v>226</v>
      </c>
    </row>
    <row r="54" spans="2:16" x14ac:dyDescent="0.3">
      <c r="B54" s="489"/>
      <c r="C54" s="477"/>
      <c r="D54" s="482"/>
      <c r="E54" s="483"/>
      <c r="F54" s="483"/>
      <c r="G54" s="483"/>
      <c r="H54" s="483"/>
      <c r="I54" s="483"/>
      <c r="J54" s="483"/>
      <c r="K54" s="483"/>
      <c r="L54" s="484"/>
    </row>
    <row r="55" spans="2:16" x14ac:dyDescent="0.3">
      <c r="B55" s="489"/>
      <c r="C55" s="477"/>
      <c r="D55" s="482"/>
      <c r="E55" s="483"/>
      <c r="F55" s="483"/>
      <c r="G55" s="483"/>
      <c r="H55" s="483"/>
      <c r="I55" s="483"/>
      <c r="J55" s="483"/>
      <c r="K55" s="483"/>
      <c r="L55" s="484"/>
    </row>
    <row r="56" spans="2:16" x14ac:dyDescent="0.3">
      <c r="B56" s="489"/>
      <c r="C56" s="477"/>
      <c r="D56" s="482"/>
      <c r="E56" s="483"/>
      <c r="F56" s="483"/>
      <c r="G56" s="483"/>
      <c r="H56" s="483"/>
      <c r="I56" s="483"/>
      <c r="J56" s="483"/>
      <c r="K56" s="483"/>
      <c r="L56" s="484"/>
      <c r="M56" s="2"/>
      <c r="O56" s="10"/>
    </row>
    <row r="57" spans="2:16" x14ac:dyDescent="0.3">
      <c r="B57" s="489"/>
      <c r="C57" s="477"/>
      <c r="D57" s="482"/>
      <c r="E57" s="483"/>
      <c r="F57" s="483"/>
      <c r="G57" s="483"/>
      <c r="H57" s="483"/>
      <c r="I57" s="483"/>
      <c r="J57" s="483"/>
      <c r="K57" s="483"/>
      <c r="L57" s="484"/>
      <c r="M57" s="2"/>
      <c r="O57" s="10"/>
    </row>
    <row r="58" spans="2:16" x14ac:dyDescent="0.3">
      <c r="B58" s="489"/>
      <c r="C58" s="477"/>
      <c r="D58" s="482"/>
      <c r="E58" s="483"/>
      <c r="F58" s="483"/>
      <c r="G58" s="483"/>
      <c r="H58" s="483"/>
      <c r="I58" s="483"/>
      <c r="J58" s="483"/>
      <c r="K58" s="483"/>
      <c r="L58" s="484"/>
    </row>
    <row r="59" spans="2:16" x14ac:dyDescent="0.3">
      <c r="B59" s="489"/>
      <c r="C59" s="477"/>
      <c r="D59" s="482"/>
      <c r="E59" s="483"/>
      <c r="F59" s="483"/>
      <c r="G59" s="483"/>
      <c r="H59" s="483"/>
      <c r="I59" s="483"/>
      <c r="J59" s="483"/>
      <c r="K59" s="483"/>
      <c r="L59" s="484"/>
    </row>
    <row r="60" spans="2:16" x14ac:dyDescent="0.3">
      <c r="B60" s="489"/>
      <c r="C60" s="477"/>
      <c r="D60" s="482"/>
      <c r="E60" s="483"/>
      <c r="F60" s="483"/>
      <c r="G60" s="483"/>
      <c r="H60" s="483"/>
      <c r="I60" s="483"/>
      <c r="J60" s="483"/>
      <c r="K60" s="483"/>
      <c r="L60" s="484"/>
    </row>
    <row r="61" spans="2:16" x14ac:dyDescent="0.3">
      <c r="B61" s="489"/>
      <c r="C61" s="477"/>
      <c r="D61" s="482"/>
      <c r="E61" s="483"/>
      <c r="F61" s="483"/>
      <c r="G61" s="483"/>
      <c r="H61" s="483"/>
      <c r="I61" s="483"/>
      <c r="J61" s="483"/>
      <c r="K61" s="483"/>
      <c r="L61" s="484"/>
    </row>
    <row r="62" spans="2:16" x14ac:dyDescent="0.3">
      <c r="B62" s="491"/>
      <c r="C62" s="478"/>
      <c r="D62" s="485"/>
      <c r="E62" s="486"/>
      <c r="F62" s="486"/>
      <c r="G62" s="486"/>
      <c r="H62" s="486"/>
      <c r="I62" s="486"/>
      <c r="J62" s="486"/>
      <c r="K62" s="486"/>
      <c r="L62" s="487"/>
    </row>
  </sheetData>
  <sheetProtection algorithmName="SHA-512" hashValue="+6m/uoUyXfo6P9sVWaQh2isayAjuvjgDjsjAk5Mhq/6q3mdP+ZNSt3kWHTIf7AopDqmTou6AzaSF3GLND5xAGw==" saltValue="szYXqorOl/XUGLY5ZrCY2w==" spinCount="100000" sheet="1" objects="1" scenarios="1" selectLockedCells="1"/>
  <mergeCells count="21">
    <mergeCell ref="D12:L12"/>
    <mergeCell ref="B13:B22"/>
    <mergeCell ref="C13:C22"/>
    <mergeCell ref="D13:L22"/>
    <mergeCell ref="B4:L4"/>
    <mergeCell ref="B5:L5"/>
    <mergeCell ref="B6:L6"/>
    <mergeCell ref="B10:L10"/>
    <mergeCell ref="B8:L8"/>
    <mergeCell ref="B23:B32"/>
    <mergeCell ref="C23:C32"/>
    <mergeCell ref="D23:L32"/>
    <mergeCell ref="B33:B42"/>
    <mergeCell ref="C33:C42"/>
    <mergeCell ref="D33:L42"/>
    <mergeCell ref="B43:B52"/>
    <mergeCell ref="C43:C52"/>
    <mergeCell ref="D43:L52"/>
    <mergeCell ref="B53:B62"/>
    <mergeCell ref="C53:C62"/>
    <mergeCell ref="D53:L62"/>
  </mergeCells>
  <phoneticPr fontId="17" type="noConversion"/>
  <dataValidations count="1">
    <dataValidation allowBlank="1" showInputMessage="1" showErrorMessage="1" sqref="C13:C62 D13 D23 D33 D43 D53" xr:uid="{AECD0D84-2ED8-483B-8090-D94837A949AC}"/>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40"/>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8" width="9.44140625" style="2" customWidth="1"/>
    <col min="19" max="16384" width="9.44140625" style="2"/>
  </cols>
  <sheetData>
    <row r="1" spans="1:16" x14ac:dyDescent="0.3">
      <c r="O1" s="2" t="s">
        <v>558</v>
      </c>
      <c r="P1" s="2" t="s">
        <v>558</v>
      </c>
    </row>
    <row r="2" spans="1:16" x14ac:dyDescent="0.3">
      <c r="B2" s="18" t="s">
        <v>0</v>
      </c>
      <c r="C2" s="18"/>
      <c r="O2" s="3" t="s">
        <v>128</v>
      </c>
      <c r="P2" s="3" t="s">
        <v>130</v>
      </c>
    </row>
    <row r="3" spans="1:16" x14ac:dyDescent="0.3">
      <c r="B3" s="19"/>
      <c r="C3" s="19"/>
      <c r="O3" s="7"/>
      <c r="P3" s="7"/>
    </row>
    <row r="4" spans="1:16" s="7" customFormat="1" x14ac:dyDescent="0.3">
      <c r="A4" s="12"/>
      <c r="B4" s="388" t="str">
        <f>Info!B4</f>
        <v>PRODUCERS' QUESTIONNAIRE</v>
      </c>
      <c r="C4" s="388"/>
      <c r="D4" s="388"/>
      <c r="E4" s="388"/>
      <c r="F4" s="388"/>
      <c r="G4" s="388"/>
      <c r="H4" s="388"/>
      <c r="I4" s="388"/>
      <c r="J4" s="388"/>
      <c r="K4" s="388"/>
      <c r="L4" s="388"/>
      <c r="M4" s="14"/>
      <c r="N4" s="14"/>
      <c r="O4" s="13"/>
      <c r="P4" s="13"/>
    </row>
    <row r="5" spans="1:16" s="7" customFormat="1" x14ac:dyDescent="0.3">
      <c r="A5" s="12"/>
      <c r="B5" s="388" t="str">
        <f>Info!B5</f>
        <v>RR-2025-008</v>
      </c>
      <c r="C5" s="388"/>
      <c r="D5" s="388"/>
      <c r="E5" s="388"/>
      <c r="F5" s="388"/>
      <c r="G5" s="388"/>
      <c r="H5" s="388"/>
      <c r="I5" s="388"/>
      <c r="J5" s="388"/>
      <c r="K5" s="388"/>
      <c r="L5" s="388"/>
      <c r="M5" s="14"/>
      <c r="N5" s="14"/>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0"/>
      <c r="C7" s="20"/>
      <c r="D7" s="21"/>
      <c r="E7" s="21"/>
      <c r="F7" s="21"/>
      <c r="G7" s="21"/>
      <c r="H7" s="21"/>
      <c r="I7" s="21"/>
      <c r="J7" s="21"/>
      <c r="K7" s="21"/>
      <c r="L7" s="21"/>
      <c r="O7" s="9"/>
      <c r="P7" s="9"/>
    </row>
    <row r="8" spans="1:16" x14ac:dyDescent="0.3">
      <c r="B8" s="430" t="str">
        <f>IF(Intro!$G$21="English",O8,P8)</f>
        <v>CONFIRMATION OF REPORTED DATA</v>
      </c>
      <c r="C8" s="431"/>
      <c r="D8" s="431"/>
      <c r="E8" s="431"/>
      <c r="F8" s="431"/>
      <c r="G8" s="431"/>
      <c r="H8" s="431"/>
      <c r="I8" s="431"/>
      <c r="J8" s="431"/>
      <c r="K8" s="431"/>
      <c r="L8" s="432"/>
      <c r="M8" s="2"/>
      <c r="O8" s="2" t="s">
        <v>18</v>
      </c>
      <c r="P8" s="2" t="s">
        <v>19</v>
      </c>
    </row>
    <row r="9" spans="1:16" x14ac:dyDescent="0.3">
      <c r="B9" s="424" t="str">
        <f>IF(Intro!$G$21="English",O9,P9)</f>
        <v>GENERAL</v>
      </c>
      <c r="C9" s="425"/>
      <c r="D9" s="425"/>
      <c r="E9" s="425"/>
      <c r="F9" s="425"/>
      <c r="G9" s="425"/>
      <c r="H9" s="425"/>
      <c r="I9" s="425"/>
      <c r="J9" s="425"/>
      <c r="K9" s="425"/>
      <c r="L9" s="426"/>
      <c r="M9" s="2"/>
      <c r="O9" s="2" t="s">
        <v>500</v>
      </c>
      <c r="P9" s="121" t="s">
        <v>501</v>
      </c>
    </row>
    <row r="10" spans="1:16" x14ac:dyDescent="0.3">
      <c r="B10" s="96"/>
      <c r="C10" s="88"/>
      <c r="D10" s="88"/>
      <c r="E10" s="88"/>
      <c r="F10" s="88"/>
      <c r="G10" s="88"/>
      <c r="H10" s="88"/>
      <c r="I10" s="88"/>
      <c r="J10" s="88"/>
      <c r="K10" s="88"/>
      <c r="L10" s="89"/>
      <c r="M10" s="2"/>
    </row>
    <row r="11" spans="1:16" x14ac:dyDescent="0.3">
      <c r="B11" s="96"/>
      <c r="C11" s="88"/>
      <c r="D11" s="88"/>
      <c r="E11" s="88"/>
      <c r="F11" s="88"/>
      <c r="G11" s="88"/>
      <c r="H11" s="88"/>
      <c r="I11" s="88"/>
      <c r="J11" s="186" t="str">
        <f>IF(Intro!$G$21="English",O11,P11)</f>
        <v>Select Yes or No</v>
      </c>
      <c r="K11" s="88"/>
      <c r="L11" s="89"/>
      <c r="M11" s="2"/>
      <c r="O11" s="2" t="s">
        <v>301</v>
      </c>
      <c r="P11" s="2" t="s">
        <v>521</v>
      </c>
    </row>
    <row r="12" spans="1:16" s="51" customFormat="1" ht="14.1" customHeight="1" x14ac:dyDescent="0.3">
      <c r="A12" s="134"/>
      <c r="B12" s="633" t="str">
        <f>IF(Intro!$G$21="English",O12,P12)</f>
        <v>Confirm that all data reported in this questionnaire pertain to the goods as defined in the "Intro" tab.</v>
      </c>
      <c r="C12" s="634"/>
      <c r="D12" s="634"/>
      <c r="E12" s="634"/>
      <c r="F12" s="634"/>
      <c r="G12" s="634"/>
      <c r="H12" s="634"/>
      <c r="I12" s="635"/>
      <c r="J12" s="173"/>
      <c r="L12" s="136"/>
      <c r="O12" s="51" t="s">
        <v>543</v>
      </c>
      <c r="P12" s="51" t="s">
        <v>544</v>
      </c>
    </row>
    <row r="13" spans="1:16" s="51" customFormat="1" ht="14.1" customHeight="1" x14ac:dyDescent="0.3">
      <c r="A13" s="134"/>
      <c r="B13" s="633" t="str">
        <f>IF(Intro!$G$21="English",O13,P13)</f>
        <v>Confirm that all volumes reported in this questionnaire are in Watts.</v>
      </c>
      <c r="C13" s="634"/>
      <c r="D13" s="634"/>
      <c r="E13" s="634"/>
      <c r="F13" s="634"/>
      <c r="G13" s="634"/>
      <c r="H13" s="634"/>
      <c r="I13" s="635"/>
      <c r="J13" s="106"/>
      <c r="L13" s="136"/>
      <c r="O13" s="51" t="str">
        <f>"Confirm that all volumes reported in this questionnaire are in "&amp;Variables!B23&amp;"."</f>
        <v>Confirm that all volumes reported in this questionnaire are in Watts.</v>
      </c>
      <c r="P13" s="51" t="str">
        <f>"Confirmez que tous les volumes déclarés dans ce questionnaire sont en "&amp;Variables!C23&amp;"."</f>
        <v>Confirmez que tous les volumes déclarés dans ce questionnaire sont en Watts.</v>
      </c>
    </row>
    <row r="14" spans="1:16" s="51" customFormat="1" ht="14.1" customHeight="1" x14ac:dyDescent="0.3">
      <c r="A14" s="134"/>
      <c r="B14" s="633" t="str">
        <f>IF(Intro!$G$21="English",O14,P14)</f>
        <v>Confirm that all values reported in this questionnaire are in Canadian Dollars.</v>
      </c>
      <c r="C14" s="634"/>
      <c r="D14" s="634"/>
      <c r="E14" s="634"/>
      <c r="F14" s="634"/>
      <c r="G14" s="634"/>
      <c r="H14" s="634"/>
      <c r="I14" s="635"/>
      <c r="J14" s="106"/>
      <c r="L14" s="136"/>
      <c r="O14" s="51" t="s">
        <v>354</v>
      </c>
      <c r="P14" s="51" t="s">
        <v>353</v>
      </c>
    </row>
    <row r="15" spans="1:16" s="51" customFormat="1" ht="14.1" customHeight="1" x14ac:dyDescent="0.3">
      <c r="A15" s="134"/>
      <c r="B15" s="633" t="str">
        <f>IF(Intro!$G$21="English",O15,P15)</f>
        <v>Confirm that all information is reported on a calendar-year basis.</v>
      </c>
      <c r="C15" s="634"/>
      <c r="D15" s="634"/>
      <c r="E15" s="634"/>
      <c r="F15" s="634"/>
      <c r="G15" s="634"/>
      <c r="H15" s="634"/>
      <c r="I15" s="635"/>
      <c r="J15" s="106"/>
      <c r="L15" s="136"/>
      <c r="O15" s="51" t="s">
        <v>119</v>
      </c>
      <c r="P15" s="51" t="s">
        <v>120</v>
      </c>
    </row>
    <row r="16" spans="1:16" s="51" customFormat="1" x14ac:dyDescent="0.3">
      <c r="A16" s="134"/>
      <c r="B16" s="112"/>
      <c r="C16" s="49"/>
      <c r="D16" s="49"/>
      <c r="E16" s="49"/>
      <c r="F16" s="49"/>
      <c r="G16" s="49"/>
      <c r="H16" s="49"/>
      <c r="I16" s="49"/>
      <c r="J16" s="49"/>
      <c r="K16" s="49"/>
      <c r="L16" s="136"/>
    </row>
    <row r="17" spans="1:16" s="51" customFormat="1" x14ac:dyDescent="0.3">
      <c r="A17" s="134"/>
      <c r="B17" s="263" t="str">
        <f>IF(Intro!$G$21="English",O17,P17)</f>
        <v>If no, explain.</v>
      </c>
      <c r="C17" s="264"/>
      <c r="D17" s="264"/>
      <c r="E17" s="264"/>
      <c r="F17" s="264"/>
      <c r="G17" s="264"/>
      <c r="H17" s="264"/>
      <c r="I17" s="264"/>
      <c r="J17" s="264"/>
      <c r="K17" s="49"/>
      <c r="L17" s="136"/>
      <c r="O17" s="53" t="s">
        <v>406</v>
      </c>
      <c r="P17" s="8" t="s">
        <v>407</v>
      </c>
    </row>
    <row r="18" spans="1:16" s="51" customFormat="1" x14ac:dyDescent="0.3">
      <c r="A18" s="134"/>
      <c r="B18" s="108"/>
      <c r="C18" s="109"/>
      <c r="D18" s="109"/>
      <c r="E18" s="109"/>
      <c r="F18" s="109"/>
      <c r="G18" s="109"/>
      <c r="H18" s="109"/>
      <c r="I18" s="109"/>
      <c r="J18" s="109"/>
      <c r="K18" s="49"/>
      <c r="L18" s="136"/>
      <c r="O18" s="53"/>
      <c r="P18" s="8"/>
    </row>
    <row r="19" spans="1:16" s="51" customFormat="1" x14ac:dyDescent="0.3">
      <c r="A19" s="134"/>
      <c r="B19" s="632"/>
      <c r="C19" s="483"/>
      <c r="D19" s="483"/>
      <c r="E19" s="483"/>
      <c r="F19" s="483"/>
      <c r="G19" s="483"/>
      <c r="H19" s="483"/>
      <c r="I19" s="483"/>
      <c r="J19" s="483"/>
      <c r="K19" s="483"/>
      <c r="L19" s="484"/>
    </row>
    <row r="20" spans="1:16" s="51" customFormat="1" x14ac:dyDescent="0.3">
      <c r="A20" s="134"/>
      <c r="B20" s="632"/>
      <c r="C20" s="483"/>
      <c r="D20" s="483"/>
      <c r="E20" s="483"/>
      <c r="F20" s="483"/>
      <c r="G20" s="483"/>
      <c r="H20" s="483"/>
      <c r="I20" s="483"/>
      <c r="J20" s="483"/>
      <c r="K20" s="483"/>
      <c r="L20" s="484"/>
    </row>
    <row r="21" spans="1:16" s="51" customFormat="1" x14ac:dyDescent="0.3">
      <c r="A21" s="134"/>
      <c r="B21" s="632"/>
      <c r="C21" s="483"/>
      <c r="D21" s="483"/>
      <c r="E21" s="483"/>
      <c r="F21" s="483"/>
      <c r="G21" s="483"/>
      <c r="H21" s="483"/>
      <c r="I21" s="483"/>
      <c r="J21" s="483"/>
      <c r="K21" s="483"/>
      <c r="L21" s="484"/>
    </row>
    <row r="22" spans="1:16" s="51" customFormat="1" x14ac:dyDescent="0.3">
      <c r="A22" s="134"/>
      <c r="B22" s="632"/>
      <c r="C22" s="483"/>
      <c r="D22" s="483"/>
      <c r="E22" s="483"/>
      <c r="F22" s="483"/>
      <c r="G22" s="483"/>
      <c r="H22" s="483"/>
      <c r="I22" s="483"/>
      <c r="J22" s="483"/>
      <c r="K22" s="483"/>
      <c r="L22" s="484"/>
    </row>
    <row r="23" spans="1:16" s="51" customFormat="1" x14ac:dyDescent="0.3">
      <c r="A23" s="134"/>
      <c r="B23" s="632"/>
      <c r="C23" s="483"/>
      <c r="D23" s="483"/>
      <c r="E23" s="483"/>
      <c r="F23" s="483"/>
      <c r="G23" s="483"/>
      <c r="H23" s="483"/>
      <c r="I23" s="483"/>
      <c r="J23" s="483"/>
      <c r="K23" s="483"/>
      <c r="L23" s="484"/>
    </row>
    <row r="24" spans="1:16" s="51" customFormat="1" x14ac:dyDescent="0.3">
      <c r="A24" s="134"/>
      <c r="B24" s="632"/>
      <c r="C24" s="483"/>
      <c r="D24" s="483"/>
      <c r="E24" s="483"/>
      <c r="F24" s="483"/>
      <c r="G24" s="483"/>
      <c r="H24" s="483"/>
      <c r="I24" s="483"/>
      <c r="J24" s="483"/>
      <c r="K24" s="483"/>
      <c r="L24" s="484"/>
    </row>
    <row r="25" spans="1:16" s="51" customFormat="1" x14ac:dyDescent="0.3">
      <c r="A25" s="134"/>
      <c r="B25" s="632"/>
      <c r="C25" s="483"/>
      <c r="D25" s="483"/>
      <c r="E25" s="483"/>
      <c r="F25" s="483"/>
      <c r="G25" s="483"/>
      <c r="H25" s="483"/>
      <c r="I25" s="483"/>
      <c r="J25" s="483"/>
      <c r="K25" s="483"/>
      <c r="L25" s="484"/>
    </row>
    <row r="26" spans="1:16" s="51" customFormat="1" x14ac:dyDescent="0.3">
      <c r="A26" s="134"/>
      <c r="B26" s="632"/>
      <c r="C26" s="483"/>
      <c r="D26" s="483"/>
      <c r="E26" s="483"/>
      <c r="F26" s="483"/>
      <c r="G26" s="483"/>
      <c r="H26" s="483"/>
      <c r="I26" s="483"/>
      <c r="J26" s="483"/>
      <c r="K26" s="483"/>
      <c r="L26" s="484"/>
    </row>
    <row r="27" spans="1:16" x14ac:dyDescent="0.3">
      <c r="B27" s="131"/>
      <c r="C27" s="132"/>
      <c r="D27" s="132"/>
      <c r="E27" s="132"/>
      <c r="F27" s="132"/>
      <c r="G27" s="132"/>
      <c r="H27" s="132"/>
      <c r="I27" s="132"/>
      <c r="J27" s="132"/>
      <c r="K27" s="132"/>
      <c r="L27" s="133"/>
      <c r="M27" s="2"/>
    </row>
    <row r="28" spans="1:16" x14ac:dyDescent="0.3">
      <c r="B28" s="291" t="str">
        <f>IF(Intro!$G$21="English",O28,P28)</f>
        <v>PRODUCTION AND SALES</v>
      </c>
      <c r="C28" s="292"/>
      <c r="D28" s="292"/>
      <c r="E28" s="292"/>
      <c r="F28" s="292"/>
      <c r="G28" s="292"/>
      <c r="H28" s="292"/>
      <c r="I28" s="292"/>
      <c r="J28" s="292"/>
      <c r="K28" s="292"/>
      <c r="L28" s="293"/>
      <c r="M28" s="2"/>
      <c r="O28" s="2" t="s">
        <v>498</v>
      </c>
      <c r="P28" s="2" t="s">
        <v>499</v>
      </c>
    </row>
    <row r="29" spans="1:16" x14ac:dyDescent="0.3">
      <c r="B29" s="96"/>
      <c r="C29" s="88"/>
      <c r="D29" s="88"/>
      <c r="E29" s="88"/>
      <c r="F29" s="88"/>
      <c r="G29" s="88"/>
      <c r="H29" s="88"/>
      <c r="I29" s="88"/>
      <c r="J29" s="88"/>
      <c r="K29" s="88"/>
      <c r="L29" s="89"/>
      <c r="M29" s="2"/>
    </row>
    <row r="30" spans="1:16" x14ac:dyDescent="0.3">
      <c r="B30" s="408" t="str">
        <f>IF(Intro!$G$21="English",O30,P30)</f>
        <v>Note: Public/non-confidential information in this table is automatically generated from the information provided in the "Pro 1" and "Pro 2" tabs. Any changes to this public summary must therefore be made in the "Pro 1" and "Pro 2" tabs.</v>
      </c>
      <c r="C30" s="409"/>
      <c r="D30" s="409"/>
      <c r="E30" s="409"/>
      <c r="F30" s="409"/>
      <c r="G30" s="409"/>
      <c r="H30" s="409"/>
      <c r="I30" s="409"/>
      <c r="J30" s="409"/>
      <c r="K30" s="409"/>
      <c r="L30" s="410"/>
      <c r="M30" s="2"/>
      <c r="O30" s="2" t="s">
        <v>275</v>
      </c>
      <c r="P30" s="2" t="s">
        <v>276</v>
      </c>
    </row>
    <row r="31" spans="1:16" x14ac:dyDescent="0.3">
      <c r="B31" s="408"/>
      <c r="C31" s="409"/>
      <c r="D31" s="409"/>
      <c r="E31" s="409"/>
      <c r="F31" s="409"/>
      <c r="G31" s="409"/>
      <c r="H31" s="409"/>
      <c r="I31" s="409"/>
      <c r="J31" s="409"/>
      <c r="K31" s="409"/>
      <c r="L31" s="410"/>
      <c r="M31" s="2"/>
    </row>
    <row r="32" spans="1:16" x14ac:dyDescent="0.3">
      <c r="B32" s="96"/>
      <c r="C32" s="88"/>
      <c r="D32" s="88"/>
      <c r="E32" s="88"/>
      <c r="F32" s="88"/>
      <c r="G32" s="88"/>
      <c r="H32" s="88"/>
      <c r="I32" s="88"/>
      <c r="J32" s="88"/>
      <c r="K32" s="88"/>
      <c r="L32" s="89"/>
      <c r="M32" s="2"/>
    </row>
    <row r="33" spans="1:16" x14ac:dyDescent="0.3">
      <c r="B33" s="108"/>
      <c r="C33" s="23"/>
      <c r="D33" s="2"/>
      <c r="E33" s="2"/>
      <c r="F33" s="501">
        <f>Variables!B6</f>
        <v>2023</v>
      </c>
      <c r="G33" s="501">
        <f>F33+1</f>
        <v>2024</v>
      </c>
      <c r="H33" s="501">
        <f>G33+1</f>
        <v>2025</v>
      </c>
      <c r="I33" s="501" t="str">
        <f>IF(Intro!$G$21="English",Variables!B9,Variables!C9)</f>
        <v>Jan-Mar 2025</v>
      </c>
      <c r="J33" s="501" t="str">
        <f>IF(Intro!$G$21="English",Variables!B10,Variables!C10)</f>
        <v>Jan-Mar 2026</v>
      </c>
      <c r="K33" s="51"/>
      <c r="L33" s="137"/>
      <c r="M33" s="2"/>
      <c r="O33" s="10"/>
    </row>
    <row r="34" spans="1:16" x14ac:dyDescent="0.3">
      <c r="B34" s="108"/>
      <c r="C34" s="23"/>
      <c r="D34" s="2"/>
      <c r="E34" s="2"/>
      <c r="F34" s="502"/>
      <c r="G34" s="502"/>
      <c r="H34" s="502"/>
      <c r="I34" s="502"/>
      <c r="J34" s="502"/>
      <c r="K34" s="51"/>
      <c r="L34" s="137"/>
      <c r="M34" s="2"/>
      <c r="O34" s="10"/>
    </row>
    <row r="35" spans="1:16" s="51" customFormat="1" x14ac:dyDescent="0.3">
      <c r="A35" s="134"/>
      <c r="B35" s="444" t="str">
        <f>IF(Intro!$G$21="English",O35,P35)</f>
        <v>Production</v>
      </c>
      <c r="C35" s="445"/>
      <c r="D35" s="445"/>
      <c r="E35" s="445"/>
      <c r="F35" s="86" t="str">
        <f>IF('Pro 1'!G22&lt;&gt;0,"X","-")</f>
        <v>-</v>
      </c>
      <c r="G35" s="86" t="str">
        <f>IF('Pro 1'!H22&lt;&gt;0,"X","-")</f>
        <v>-</v>
      </c>
      <c r="H35" s="86" t="str">
        <f>IF('Pro 1'!I22&lt;&gt;0,"X","-")</f>
        <v>-</v>
      </c>
      <c r="I35" s="86" t="str">
        <f>IF('Pro 1'!J22&lt;&gt;0,"X","-")</f>
        <v>-</v>
      </c>
      <c r="J35" s="86" t="str">
        <f>IF('Pro 1'!K22&lt;&gt;0,"X","-")</f>
        <v>-</v>
      </c>
      <c r="L35" s="137"/>
      <c r="O35" s="51" t="s">
        <v>40</v>
      </c>
      <c r="P35" s="51" t="s">
        <v>40</v>
      </c>
    </row>
    <row r="36" spans="1:16" s="51" customFormat="1" x14ac:dyDescent="0.3">
      <c r="A36" s="134"/>
      <c r="B36" s="444" t="str">
        <f>IF(Intro!$G$21="English",O36,P36)</f>
        <v>Sales in Canada to distributors</v>
      </c>
      <c r="C36" s="445"/>
      <c r="D36" s="445"/>
      <c r="E36" s="445"/>
      <c r="F36" s="86" t="str">
        <f>IF(SUM('Pro 2'!G28:G29)&lt;&gt;0,"X","-")</f>
        <v>-</v>
      </c>
      <c r="G36" s="86" t="str">
        <f>IF(SUM('Pro 2'!H28:H29)&lt;&gt;0,"X","-")</f>
        <v>-</v>
      </c>
      <c r="H36" s="86" t="str">
        <f>IF(SUM('Pro 2'!I28:I29)&lt;&gt;0,"X","-")</f>
        <v>-</v>
      </c>
      <c r="I36" s="86" t="str">
        <f>IF(SUM('Pro 2'!J28:J29)&lt;&gt;0,"X","-")</f>
        <v>-</v>
      </c>
      <c r="J36" s="86" t="str">
        <f>IF(SUM('Pro 2'!K28:K29)&lt;&gt;0,"X","-")</f>
        <v>-</v>
      </c>
      <c r="L36" s="137"/>
      <c r="O36" s="51" t="str">
        <f>"Sales in Canada to "&amp;Variables!B26</f>
        <v>Sales in Canada to distributors</v>
      </c>
      <c r="P36" s="51" t="str">
        <f>"Ventes au Canada aux "&amp;Variables!C26</f>
        <v>Ventes au Canada aux distributeurs</v>
      </c>
    </row>
    <row r="37" spans="1:16" s="51" customFormat="1" x14ac:dyDescent="0.3">
      <c r="A37" s="134"/>
      <c r="B37" s="444" t="str">
        <f>IF(Intro!$G$21="English",O37,P37)</f>
        <v>Sales in Canada to end users</v>
      </c>
      <c r="C37" s="445"/>
      <c r="D37" s="445"/>
      <c r="E37" s="445"/>
      <c r="F37" s="86" t="str">
        <f>IF(SUM('Pro 2'!G31:G32)&lt;&gt;0,"X","-")</f>
        <v>-</v>
      </c>
      <c r="G37" s="86" t="str">
        <f>IF(SUM('Pro 2'!H31:H32)&lt;&gt;0,"X","-")</f>
        <v>-</v>
      </c>
      <c r="H37" s="86" t="str">
        <f>IF(SUM('Pro 2'!I31:I32)&lt;&gt;0,"X","-")</f>
        <v>-</v>
      </c>
      <c r="I37" s="86" t="str">
        <f>IF(SUM('Pro 2'!J31:J32)&lt;&gt;0,"X","-")</f>
        <v>-</v>
      </c>
      <c r="J37" s="86" t="str">
        <f>IF(SUM('Pro 2'!K31:K32)&lt;&gt;0,"X","-")</f>
        <v>-</v>
      </c>
      <c r="L37" s="137"/>
      <c r="O37" s="51" t="str">
        <f>"Sales in Canada to "&amp;Variables!B27</f>
        <v>Sales in Canada to end users</v>
      </c>
      <c r="P37" s="51" t="str">
        <f>"Ventes au Canada aux "&amp;Variables!C27</f>
        <v>Ventes au Canada aux utilisateurs finals</v>
      </c>
    </row>
    <row r="38" spans="1:16" s="51" customFormat="1" x14ac:dyDescent="0.3">
      <c r="A38" s="134"/>
      <c r="B38" s="444" t="str">
        <f>IF(Intro!$G$21="English",O38,P38)</f>
        <v>Sales in Canada to retailers</v>
      </c>
      <c r="C38" s="445"/>
      <c r="D38" s="445"/>
      <c r="E38" s="445"/>
      <c r="F38" s="86" t="str">
        <f>IF(SUM('Pro 2'!G34:G36)&lt;&gt;0,"X","-")</f>
        <v>-</v>
      </c>
      <c r="G38" s="86" t="str">
        <f>IF(SUM('Pro 2'!H34:H36)&lt;&gt;0,"X","-")</f>
        <v>-</v>
      </c>
      <c r="H38" s="86" t="str">
        <f>IF(SUM('Pro 2'!I34:I36)&lt;&gt;0,"X","-")</f>
        <v>-</v>
      </c>
      <c r="I38" s="86" t="str">
        <f>IF(SUM('Pro 2'!J34:J36)&lt;&gt;0,"X","-")</f>
        <v>-</v>
      </c>
      <c r="J38" s="86" t="str">
        <f>IF(SUM('Pro 2'!K34:K36)&lt;&gt;0,"X","-")</f>
        <v>-</v>
      </c>
      <c r="L38" s="137"/>
      <c r="O38" s="51" t="s">
        <v>737</v>
      </c>
      <c r="P38" s="51" t="s">
        <v>738</v>
      </c>
    </row>
    <row r="39" spans="1:16" s="51" customFormat="1" x14ac:dyDescent="0.3">
      <c r="A39" s="134"/>
      <c r="B39" s="444" t="str">
        <f>IF(Intro!$G$21="English",O39,P39)</f>
        <v>Export Sales</v>
      </c>
      <c r="C39" s="445"/>
      <c r="D39" s="445"/>
      <c r="E39" s="445"/>
      <c r="F39" s="86" t="str">
        <f>IF(SUM('Pro 2'!G40:G41)&lt;&gt;0,"X","-")</f>
        <v>-</v>
      </c>
      <c r="G39" s="86" t="str">
        <f>IF(SUM('Pro 2'!H40:H41)&lt;&gt;0,"X","-")</f>
        <v>-</v>
      </c>
      <c r="H39" s="86" t="str">
        <f>IF(SUM('Pro 2'!I40:I41)&lt;&gt;0,"X","-")</f>
        <v>-</v>
      </c>
      <c r="I39" s="86" t="str">
        <f>IF(SUM('Pro 2'!J40:J41)&lt;&gt;0,"X","-")</f>
        <v>-</v>
      </c>
      <c r="J39" s="86" t="str">
        <f>IF(SUM('Pro 2'!K40:K41)&lt;&gt;0,"X","-")</f>
        <v>-</v>
      </c>
      <c r="L39" s="137"/>
      <c r="O39" s="51" t="s">
        <v>41</v>
      </c>
      <c r="P39" s="51" t="s">
        <v>42</v>
      </c>
    </row>
    <row r="40" spans="1:16" x14ac:dyDescent="0.3">
      <c r="B40" s="131"/>
      <c r="C40" s="132"/>
      <c r="D40" s="132"/>
      <c r="E40" s="132"/>
      <c r="F40" s="132"/>
      <c r="G40" s="132"/>
      <c r="H40" s="132"/>
      <c r="I40" s="132"/>
      <c r="J40" s="132"/>
      <c r="K40" s="132"/>
      <c r="L40" s="133"/>
      <c r="M40" s="2"/>
    </row>
  </sheetData>
  <sheetProtection algorithmName="SHA-512" hashValue="PfQXgwmAMPR79hj+20shSefdGmuKib2Xv+JRAYHm1n85p0slMy4/ftIjUBzDOMHptrIrqy1wnY+W3YLfkWdXMA==" saltValue="pmmLcZGSAoLSAWg0fzdrKg==" spinCount="100000" sheet="1" objects="1" scenarios="1" selectLockedCells="1"/>
  <mergeCells count="23">
    <mergeCell ref="B15:I15"/>
    <mergeCell ref="B4:L4"/>
    <mergeCell ref="B5:L5"/>
    <mergeCell ref="B6:L6"/>
    <mergeCell ref="B36:E36"/>
    <mergeCell ref="B9:L9"/>
    <mergeCell ref="B8:L8"/>
    <mergeCell ref="B12:I12"/>
    <mergeCell ref="B13:I13"/>
    <mergeCell ref="B14:I14"/>
    <mergeCell ref="B39:E39"/>
    <mergeCell ref="B28:L28"/>
    <mergeCell ref="B35:E35"/>
    <mergeCell ref="B17:J17"/>
    <mergeCell ref="B19:L26"/>
    <mergeCell ref="F33:F34"/>
    <mergeCell ref="G33:G34"/>
    <mergeCell ref="H33:H34"/>
    <mergeCell ref="I33:I34"/>
    <mergeCell ref="J33:J34"/>
    <mergeCell ref="B37:E37"/>
    <mergeCell ref="B30:L31"/>
    <mergeCell ref="B38:E3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B24"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J12:J15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7DD7A-2524-4676-B345-A8D39890551D}">
  <sheetPr>
    <tabColor rgb="FFFF0000"/>
  </sheetPr>
  <dimension ref="B2:AC157"/>
  <sheetViews>
    <sheetView workbookViewId="0">
      <selection activeCell="M22" sqref="M22"/>
    </sheetView>
  </sheetViews>
  <sheetFormatPr defaultRowHeight="14.4" x14ac:dyDescent="0.3"/>
  <sheetData>
    <row r="2" spans="2:29" x14ac:dyDescent="0.3">
      <c r="B2" t="s">
        <v>661</v>
      </c>
    </row>
    <row r="3" spans="2:29" ht="15" thickBot="1" x14ac:dyDescent="0.35"/>
    <row r="4" spans="2:29" x14ac:dyDescent="0.3">
      <c r="B4" s="197" t="s">
        <v>662</v>
      </c>
      <c r="C4" s="198" t="s">
        <v>663</v>
      </c>
      <c r="D4" s="198" t="s">
        <v>664</v>
      </c>
      <c r="E4" s="199" t="s">
        <v>665</v>
      </c>
      <c r="F4" s="199" t="s">
        <v>666</v>
      </c>
      <c r="G4" s="199" t="s">
        <v>667</v>
      </c>
      <c r="H4" s="200" t="s">
        <v>668</v>
      </c>
      <c r="I4" s="201" t="s">
        <v>669</v>
      </c>
      <c r="J4" s="202" t="s">
        <v>670</v>
      </c>
      <c r="K4" s="202" t="s">
        <v>671</v>
      </c>
      <c r="L4" s="203" t="s">
        <v>672</v>
      </c>
      <c r="M4" s="202" t="s">
        <v>673</v>
      </c>
      <c r="N4" s="204" t="s">
        <v>674</v>
      </c>
    </row>
    <row r="5" spans="2:29" x14ac:dyDescent="0.3">
      <c r="B5" s="205">
        <f>Intro!E84</f>
        <v>0</v>
      </c>
      <c r="C5" s="206" t="s">
        <v>675</v>
      </c>
      <c r="D5" s="206" t="s">
        <v>40</v>
      </c>
      <c r="E5" s="207" t="s">
        <v>382</v>
      </c>
      <c r="F5" s="207" t="s">
        <v>382</v>
      </c>
      <c r="G5" s="207"/>
      <c r="H5" s="207" t="s">
        <v>381</v>
      </c>
      <c r="I5" s="208" t="s">
        <v>381</v>
      </c>
      <c r="J5" s="217" t="str">
        <f>Confirm!F35</f>
        <v>-</v>
      </c>
      <c r="K5" s="217" t="str">
        <f>Confirm!G35</f>
        <v>-</v>
      </c>
      <c r="L5" s="217" t="str">
        <f>Confirm!H35</f>
        <v>-</v>
      </c>
      <c r="M5" s="217" t="str">
        <f>Confirm!I35</f>
        <v>-</v>
      </c>
      <c r="N5" s="217" t="str">
        <f>Confirm!J35</f>
        <v>-</v>
      </c>
    </row>
    <row r="6" spans="2:29" x14ac:dyDescent="0.3">
      <c r="B6" s="205">
        <f>Intro!E85</f>
        <v>0</v>
      </c>
      <c r="C6" s="209" t="s">
        <v>675</v>
      </c>
      <c r="D6" s="209" t="s">
        <v>676</v>
      </c>
      <c r="E6" s="210" t="s">
        <v>382</v>
      </c>
      <c r="F6" s="210" t="s">
        <v>382</v>
      </c>
      <c r="G6" s="210"/>
      <c r="H6" s="211" t="s">
        <v>381</v>
      </c>
      <c r="I6" s="212" t="s">
        <v>677</v>
      </c>
      <c r="J6" s="218" t="str">
        <f>Confirm!F36</f>
        <v>-</v>
      </c>
      <c r="K6" s="218" t="str">
        <f>Confirm!G36</f>
        <v>-</v>
      </c>
      <c r="L6" s="218" t="str">
        <f>Confirm!H36</f>
        <v>-</v>
      </c>
      <c r="M6" s="218" t="str">
        <f>Confirm!I36</f>
        <v>-</v>
      </c>
      <c r="N6" s="218" t="str">
        <f>Confirm!J36</f>
        <v>-</v>
      </c>
    </row>
    <row r="7" spans="2:29" x14ac:dyDescent="0.3">
      <c r="B7" s="205">
        <f>Intro!E86</f>
        <v>0</v>
      </c>
      <c r="C7" s="213" t="s">
        <v>675</v>
      </c>
      <c r="D7" s="213" t="s">
        <v>676</v>
      </c>
      <c r="E7" s="214" t="s">
        <v>382</v>
      </c>
      <c r="F7" s="214" t="s">
        <v>382</v>
      </c>
      <c r="G7" s="214"/>
      <c r="H7" s="215" t="s">
        <v>381</v>
      </c>
      <c r="I7" s="216" t="s">
        <v>678</v>
      </c>
      <c r="J7" s="219" t="str">
        <f>Confirm!F37</f>
        <v>-</v>
      </c>
      <c r="K7" s="219" t="str">
        <f>Confirm!G37</f>
        <v>-</v>
      </c>
      <c r="L7" s="219" t="str">
        <f>Confirm!H37</f>
        <v>-</v>
      </c>
      <c r="M7" s="219" t="str">
        <f>Confirm!I37</f>
        <v>-</v>
      </c>
      <c r="N7" s="219" t="str">
        <f>Confirm!J37</f>
        <v>-</v>
      </c>
    </row>
    <row r="8" spans="2:29" x14ac:dyDescent="0.3">
      <c r="B8" s="205">
        <f>Intro!E87</f>
        <v>0</v>
      </c>
      <c r="C8" s="209" t="s">
        <v>675</v>
      </c>
      <c r="D8" s="209" t="s">
        <v>679</v>
      </c>
      <c r="E8" s="210" t="s">
        <v>382</v>
      </c>
      <c r="F8" s="210" t="s">
        <v>382</v>
      </c>
      <c r="G8" s="210"/>
      <c r="H8" s="211" t="s">
        <v>381</v>
      </c>
      <c r="I8" s="212" t="s">
        <v>381</v>
      </c>
      <c r="J8" s="218" t="str">
        <f>Confirm!F39</f>
        <v>-</v>
      </c>
      <c r="K8" s="218" t="str">
        <f>Confirm!G39</f>
        <v>-</v>
      </c>
      <c r="L8" s="218" t="str">
        <f>Confirm!H39</f>
        <v>-</v>
      </c>
      <c r="M8" s="218" t="str">
        <f>Confirm!I39</f>
        <v>-</v>
      </c>
      <c r="N8" s="218" t="str">
        <f>Confirm!J39</f>
        <v>-</v>
      </c>
    </row>
    <row r="10" spans="2:29" s="220" customFormat="1" x14ac:dyDescent="0.3"/>
    <row r="12" spans="2:29" x14ac:dyDescent="0.3">
      <c r="B12" t="s">
        <v>371</v>
      </c>
    </row>
    <row r="13" spans="2:29" ht="15" thickBot="1" x14ac:dyDescent="0.35"/>
    <row r="14" spans="2:29" ht="36.6" x14ac:dyDescent="0.3">
      <c r="B14" s="221" t="s">
        <v>372</v>
      </c>
      <c r="C14" s="221" t="s">
        <v>680</v>
      </c>
      <c r="D14" s="221" t="s">
        <v>373</v>
      </c>
      <c r="E14" s="221" t="s">
        <v>374</v>
      </c>
      <c r="F14" s="222" t="s">
        <v>681</v>
      </c>
      <c r="G14" s="222" t="s">
        <v>682</v>
      </c>
      <c r="H14" s="222" t="s">
        <v>683</v>
      </c>
      <c r="I14" s="221" t="s">
        <v>375</v>
      </c>
      <c r="J14" s="221" t="s">
        <v>376</v>
      </c>
      <c r="K14" s="223" t="s">
        <v>684</v>
      </c>
      <c r="L14" s="221" t="s">
        <v>377</v>
      </c>
      <c r="M14" s="224" t="s">
        <v>685</v>
      </c>
      <c r="N14" s="221" t="s">
        <v>391</v>
      </c>
      <c r="O14" s="221" t="s">
        <v>378</v>
      </c>
      <c r="P14" s="221" t="s">
        <v>379</v>
      </c>
      <c r="Q14" s="221" t="s">
        <v>686</v>
      </c>
      <c r="R14" s="225" t="str">
        <f>UPPER("VOL  - "&amp;'[1]Case Labels'!$G$3)</f>
        <v>VOL  - 2023</v>
      </c>
      <c r="S14" s="225" t="str">
        <f>"VOL  - "&amp;'[1]Case Labels'!$G$4</f>
        <v>VOL  - 2024</v>
      </c>
      <c r="T14" s="225" t="str">
        <f>"VOL  - "&amp;'[1]Case Labels'!$G$5</f>
        <v>VOL  - 2025</v>
      </c>
      <c r="U14" s="226" t="str">
        <f>"VOL - Q  - 
"&amp;'[1]Case Labels'!$G$5</f>
        <v>VOL - Q  - 
2025</v>
      </c>
      <c r="V14" s="226" t="str">
        <f>"VOL  - Q
"&amp;'[1]Case Labels'!$G$6</f>
        <v>VOL  - Q
2026</v>
      </c>
      <c r="W14" s="227" t="s">
        <v>687</v>
      </c>
      <c r="X14" s="228" t="str">
        <f>"VAL  - "&amp;'[1]Case Labels'!$G$3</f>
        <v>VAL  - 2023</v>
      </c>
      <c r="Y14" s="228" t="str">
        <f>"VAL  - "&amp;'[1]Case Labels'!$G$4</f>
        <v>VAL  - 2024</v>
      </c>
      <c r="Z14" s="229" t="str">
        <f>"VAL  - "&amp;'[1]Case Labels'!$G$5</f>
        <v>VAL  - 2025</v>
      </c>
      <c r="AA14" s="229" t="str">
        <f>"VAL  - Q
"&amp;'[1]Case Labels'!$G$5</f>
        <v>VAL  - Q
2025</v>
      </c>
      <c r="AB14" s="229" t="str">
        <f>"VAL  - Q
"&amp;'[1]Case Labels'!$G$6</f>
        <v>VAL  - Q
2026</v>
      </c>
      <c r="AC14" s="230" t="s">
        <v>687</v>
      </c>
    </row>
    <row r="15" spans="2:29" x14ac:dyDescent="0.3">
      <c r="B15">
        <f>B5</f>
        <v>0</v>
      </c>
      <c r="C15">
        <f>B15</f>
        <v>0</v>
      </c>
      <c r="D15" t="s">
        <v>380</v>
      </c>
      <c r="E15" t="s">
        <v>688</v>
      </c>
      <c r="I15" t="s">
        <v>386</v>
      </c>
      <c r="J15" t="s">
        <v>382</v>
      </c>
      <c r="K15" t="s">
        <v>382</v>
      </c>
      <c r="L15" t="s">
        <v>382</v>
      </c>
      <c r="N15" t="s">
        <v>382</v>
      </c>
      <c r="O15" t="s">
        <v>383</v>
      </c>
      <c r="P15" t="s">
        <v>384</v>
      </c>
      <c r="Q15" t="s">
        <v>381</v>
      </c>
      <c r="R15">
        <f>'Pro 2'!G28/1000</f>
        <v>0</v>
      </c>
      <c r="S15">
        <f>'Pro 2'!H28/1000</f>
        <v>0</v>
      </c>
      <c r="T15">
        <f>'Pro 2'!I28/1000</f>
        <v>0</v>
      </c>
      <c r="U15">
        <f>'Pro 2'!J28/1000</f>
        <v>0</v>
      </c>
      <c r="V15">
        <f>'Pro 2'!K28/1000</f>
        <v>0</v>
      </c>
      <c r="X15">
        <f>'Pro 2'!G29/1000</f>
        <v>0</v>
      </c>
      <c r="Y15">
        <f>'Pro 2'!H29/1000</f>
        <v>0</v>
      </c>
      <c r="Z15">
        <f>'Pro 2'!I29/1000</f>
        <v>0</v>
      </c>
      <c r="AA15">
        <f>'Pro 2'!J29/1000</f>
        <v>0</v>
      </c>
      <c r="AB15">
        <f>'Pro 2'!K29/1000</f>
        <v>0</v>
      </c>
    </row>
    <row r="16" spans="2:29" x14ac:dyDescent="0.3">
      <c r="B16">
        <f t="shared" ref="B16:B17" si="0">B6</f>
        <v>0</v>
      </c>
      <c r="C16">
        <f t="shared" ref="C16:C17" si="1">B16</f>
        <v>0</v>
      </c>
      <c r="D16" t="s">
        <v>380</v>
      </c>
      <c r="E16" t="s">
        <v>688</v>
      </c>
      <c r="I16" t="s">
        <v>386</v>
      </c>
      <c r="J16" t="s">
        <v>382</v>
      </c>
      <c r="K16" t="s">
        <v>382</v>
      </c>
      <c r="L16" t="s">
        <v>382</v>
      </c>
      <c r="N16" t="s">
        <v>382</v>
      </c>
      <c r="O16" t="s">
        <v>383</v>
      </c>
      <c r="P16" t="s">
        <v>385</v>
      </c>
      <c r="Q16" t="s">
        <v>381</v>
      </c>
      <c r="R16">
        <f>'Pro 2'!G31/1000</f>
        <v>0</v>
      </c>
      <c r="S16">
        <f>'Pro 2'!H31/1000</f>
        <v>0</v>
      </c>
      <c r="T16">
        <f>'Pro 2'!I31/1000</f>
        <v>0</v>
      </c>
      <c r="U16">
        <f>'Pro 2'!J31/1000</f>
        <v>0</v>
      </c>
      <c r="V16">
        <f>'Pro 2'!K31/1000</f>
        <v>0</v>
      </c>
      <c r="X16">
        <f>'Pro 2'!G32/1000</f>
        <v>0</v>
      </c>
      <c r="Y16">
        <f>'Pro 2'!H32/1000</f>
        <v>0</v>
      </c>
      <c r="Z16">
        <f>'Pro 2'!I32/1000</f>
        <v>0</v>
      </c>
      <c r="AA16">
        <f>'Pro 2'!J32/1000</f>
        <v>0</v>
      </c>
      <c r="AB16">
        <f>'Pro 2'!K32/1000</f>
        <v>0</v>
      </c>
    </row>
    <row r="17" spans="2:28" x14ac:dyDescent="0.3">
      <c r="B17">
        <f t="shared" si="0"/>
        <v>0</v>
      </c>
      <c r="C17">
        <f t="shared" si="1"/>
        <v>0</v>
      </c>
      <c r="D17" t="s">
        <v>380</v>
      </c>
      <c r="E17" t="s">
        <v>688</v>
      </c>
      <c r="I17" t="s">
        <v>386</v>
      </c>
      <c r="J17" t="s">
        <v>382</v>
      </c>
      <c r="K17" t="s">
        <v>382</v>
      </c>
      <c r="L17" t="s">
        <v>382</v>
      </c>
      <c r="N17" t="s">
        <v>382</v>
      </c>
      <c r="O17" t="s">
        <v>383</v>
      </c>
      <c r="P17" t="s">
        <v>689</v>
      </c>
      <c r="Q17" t="s">
        <v>381</v>
      </c>
      <c r="R17">
        <f>'Pro 2'!G34/1000</f>
        <v>0</v>
      </c>
      <c r="S17">
        <f>'Pro 2'!H34/1000</f>
        <v>0</v>
      </c>
      <c r="T17">
        <f>'Pro 2'!I34/1000</f>
        <v>0</v>
      </c>
      <c r="U17">
        <f>'Pro 2'!J34/1000</f>
        <v>0</v>
      </c>
      <c r="V17">
        <f>'Pro 2'!K34/1000</f>
        <v>0</v>
      </c>
      <c r="X17">
        <f>'Pro 2'!G35/1000</f>
        <v>0</v>
      </c>
      <c r="Y17">
        <f>'Pro 2'!H35/1000</f>
        <v>0</v>
      </c>
      <c r="Z17">
        <f>'Pro 2'!I35/1000</f>
        <v>0</v>
      </c>
      <c r="AA17">
        <f>'Pro 2'!J35/1000</f>
        <v>0</v>
      </c>
      <c r="AB17">
        <f>'Pro 2'!K35/1000</f>
        <v>0</v>
      </c>
    </row>
    <row r="22" spans="2:28" s="220" customFormat="1" x14ac:dyDescent="0.3"/>
    <row r="24" spans="2:28" x14ac:dyDescent="0.3">
      <c r="B24" t="s">
        <v>690</v>
      </c>
    </row>
    <row r="26" spans="2:28" x14ac:dyDescent="0.3">
      <c r="B26" t="s">
        <v>691</v>
      </c>
      <c r="P26" t="s">
        <v>692</v>
      </c>
    </row>
    <row r="28" spans="2:28" x14ac:dyDescent="0.3">
      <c r="D28" s="232"/>
      <c r="E28" s="232"/>
      <c r="F28" s="232"/>
      <c r="G28" s="636" t="str">
        <f>'[1]Case Labels'!$G$8</f>
        <v>Jan. - Mar.  |  janv. - mars</v>
      </c>
      <c r="H28" s="636"/>
      <c r="P28" s="232"/>
      <c r="Q28" s="232"/>
      <c r="R28" s="232"/>
      <c r="S28" s="636" t="str">
        <f>'[1]Case Labels'!$G$8</f>
        <v>Jan. - Mar.  |  janv. - mars</v>
      </c>
      <c r="T28" s="636"/>
    </row>
    <row r="29" spans="2:28" x14ac:dyDescent="0.3">
      <c r="D29" s="233">
        <f>'[1]Case Labels'!$G$3</f>
        <v>2023</v>
      </c>
      <c r="E29" s="233">
        <f>'[1]Case Labels'!$G$4</f>
        <v>2024</v>
      </c>
      <c r="F29" s="233">
        <f>'[1]Case Labels'!$G$5</f>
        <v>2025</v>
      </c>
      <c r="G29" s="233">
        <f>'[1]Case Labels'!$G$5</f>
        <v>2025</v>
      </c>
      <c r="H29" s="233">
        <f>'[1]Case Labels'!$G$6</f>
        <v>2026</v>
      </c>
      <c r="P29" s="233">
        <f>'[1]Case Labels'!$G$3</f>
        <v>2023</v>
      </c>
      <c r="Q29" s="233">
        <f>'[1]Case Labels'!$G$4</f>
        <v>2024</v>
      </c>
      <c r="R29" s="233">
        <f>'[1]Case Labels'!$G$5</f>
        <v>2025</v>
      </c>
      <c r="S29" s="233">
        <f>'[1]Case Labels'!$G$5</f>
        <v>2025</v>
      </c>
      <c r="T29" s="233">
        <f>'[1]Case Labels'!$G$6</f>
        <v>2026</v>
      </c>
    </row>
    <row r="31" spans="2:28" x14ac:dyDescent="0.3">
      <c r="B31" s="241" t="s">
        <v>693</v>
      </c>
      <c r="C31" s="241"/>
      <c r="D31" s="240"/>
      <c r="E31" s="240"/>
      <c r="F31" s="240"/>
      <c r="G31" s="240"/>
      <c r="H31" s="240"/>
      <c r="P31" s="241" t="s">
        <v>693</v>
      </c>
      <c r="Q31" s="241"/>
      <c r="R31" s="240"/>
      <c r="S31" s="240"/>
      <c r="T31" s="240"/>
      <c r="U31" s="240"/>
      <c r="V31" s="240"/>
    </row>
    <row r="32" spans="2:28" x14ac:dyDescent="0.3">
      <c r="B32" s="242" t="s">
        <v>359</v>
      </c>
      <c r="C32" s="242"/>
      <c r="D32" s="234">
        <f>'Pro 1'!G19/1000</f>
        <v>0</v>
      </c>
      <c r="E32" s="234">
        <f>'Pro 1'!H19/1000</f>
        <v>0</v>
      </c>
      <c r="F32" s="234">
        <f>'Pro 1'!I19/1000</f>
        <v>0</v>
      </c>
      <c r="G32" s="234">
        <f>'Pro 1'!J19/1000</f>
        <v>0</v>
      </c>
      <c r="H32" s="234">
        <f>'Pro 1'!K19/1000</f>
        <v>0</v>
      </c>
      <c r="P32" s="242" t="s">
        <v>359</v>
      </c>
      <c r="Q32" s="242"/>
      <c r="R32" s="234">
        <f>'Pro 1'!G20/1000</f>
        <v>0</v>
      </c>
      <c r="S32" s="234">
        <f>'Pro 1'!H20/1000</f>
        <v>0</v>
      </c>
      <c r="T32" s="234">
        <f>'Pro 1'!I20/1000</f>
        <v>0</v>
      </c>
      <c r="U32" s="234">
        <f>'Pro 1'!J20/1000</f>
        <v>0</v>
      </c>
      <c r="V32" s="234">
        <f>'Pro 1'!K20/1000</f>
        <v>0</v>
      </c>
    </row>
    <row r="33" spans="2:22" x14ac:dyDescent="0.3">
      <c r="B33" s="243"/>
      <c r="C33" s="243"/>
      <c r="D33" s="235"/>
      <c r="E33" s="235"/>
      <c r="F33" s="235"/>
      <c r="G33" s="235"/>
      <c r="H33" s="235"/>
      <c r="P33" s="243"/>
      <c r="Q33" s="243"/>
      <c r="R33" s="235"/>
      <c r="S33" s="235"/>
      <c r="T33" s="235"/>
      <c r="U33" s="235"/>
      <c r="V33" s="235"/>
    </row>
    <row r="34" spans="2:22" x14ac:dyDescent="0.3">
      <c r="B34" s="241" t="s">
        <v>358</v>
      </c>
      <c r="C34" s="241"/>
      <c r="D34" s="236"/>
      <c r="E34" s="236"/>
      <c r="F34" s="236"/>
      <c r="G34" s="236"/>
      <c r="H34" s="236"/>
      <c r="P34" s="241" t="s">
        <v>358</v>
      </c>
      <c r="Q34" s="241"/>
      <c r="R34" s="236"/>
      <c r="S34" s="236"/>
      <c r="T34" s="236"/>
      <c r="U34" s="236"/>
      <c r="V34" s="236"/>
    </row>
    <row r="35" spans="2:22" x14ac:dyDescent="0.3">
      <c r="B35" s="244" t="s">
        <v>126</v>
      </c>
      <c r="C35" s="244"/>
      <c r="D35" s="234">
        <f>'Pro 3'!G24/1000</f>
        <v>0</v>
      </c>
      <c r="E35" s="234">
        <f>'Pro 3'!H24/1000</f>
        <v>0</v>
      </c>
      <c r="F35" s="234">
        <f>'Pro 3'!I24/1000</f>
        <v>0</v>
      </c>
      <c r="G35" s="234">
        <f>'Pro 3'!J24/1000</f>
        <v>0</v>
      </c>
      <c r="H35" s="234">
        <f>'Pro 3'!K24/1000</f>
        <v>0</v>
      </c>
      <c r="P35" s="244" t="s">
        <v>126</v>
      </c>
      <c r="Q35" s="244"/>
      <c r="R35" s="234">
        <f>'Pro 3'!G49/1000</f>
        <v>0</v>
      </c>
      <c r="S35" s="234">
        <f>'Pro 3'!H49/1000</f>
        <v>0</v>
      </c>
      <c r="T35" s="234">
        <f>'Pro 3'!I49/1000</f>
        <v>0</v>
      </c>
      <c r="U35" s="234">
        <f>'Pro 3'!J49/1000</f>
        <v>0</v>
      </c>
      <c r="V35" s="234">
        <f>'Pro 3'!K49/1000</f>
        <v>0</v>
      </c>
    </row>
    <row r="36" spans="2:22" x14ac:dyDescent="0.3">
      <c r="B36" s="244" t="s">
        <v>361</v>
      </c>
      <c r="C36" s="244"/>
      <c r="D36" s="234">
        <f>'Pro 3'!G29/1000</f>
        <v>0</v>
      </c>
      <c r="E36" s="234">
        <f>'Pro 3'!H29/1000</f>
        <v>0</v>
      </c>
      <c r="F36" s="234">
        <f>'Pro 3'!I29/1000</f>
        <v>0</v>
      </c>
      <c r="G36" s="234">
        <f>'Pro 3'!J29/1000</f>
        <v>0</v>
      </c>
      <c r="H36" s="234">
        <f>'Pro 3'!K29/1000</f>
        <v>0</v>
      </c>
      <c r="P36" s="244" t="s">
        <v>361</v>
      </c>
      <c r="Q36" s="244"/>
      <c r="R36" s="234">
        <f>'Pro 3'!G54/1000</f>
        <v>0</v>
      </c>
      <c r="S36" s="234">
        <f>'Pro 3'!H54/1000</f>
        <v>0</v>
      </c>
      <c r="T36" s="234">
        <f>'Pro 3'!I54/1000</f>
        <v>0</v>
      </c>
      <c r="U36" s="234">
        <f>'Pro 3'!J54/1000</f>
        <v>0</v>
      </c>
      <c r="V36" s="234">
        <f>'Pro 3'!K54/1000</f>
        <v>0</v>
      </c>
    </row>
    <row r="37" spans="2:22" x14ac:dyDescent="0.3">
      <c r="B37" s="244" t="s">
        <v>694</v>
      </c>
      <c r="C37" s="244"/>
      <c r="D37" s="234">
        <f>'Pro 3'!G30/1000</f>
        <v>0</v>
      </c>
      <c r="E37" s="234">
        <f>'Pro 3'!H30/1000</f>
        <v>0</v>
      </c>
      <c r="F37" s="234">
        <f>'Pro 3'!I30/1000</f>
        <v>0</v>
      </c>
      <c r="G37" s="234">
        <f>'Pro 3'!J30/1000</f>
        <v>0</v>
      </c>
      <c r="H37" s="234">
        <f>'Pro 3'!K30/1000</f>
        <v>0</v>
      </c>
      <c r="P37" s="244" t="s">
        <v>694</v>
      </c>
      <c r="Q37" s="244"/>
      <c r="R37" s="234">
        <f>'Pro 3'!G55/1000</f>
        <v>0</v>
      </c>
      <c r="S37" s="234">
        <f>'Pro 3'!H55/1000</f>
        <v>0</v>
      </c>
      <c r="T37" s="234">
        <f>'Pro 3'!I55/1000</f>
        <v>0</v>
      </c>
      <c r="U37" s="234">
        <f>'Pro 3'!J55/1000</f>
        <v>0</v>
      </c>
      <c r="V37" s="234">
        <f>'Pro 3'!K55/1000</f>
        <v>0</v>
      </c>
    </row>
    <row r="38" spans="2:22" x14ac:dyDescent="0.3">
      <c r="B38" s="244" t="s">
        <v>345</v>
      </c>
      <c r="C38" s="244"/>
      <c r="D38" s="234">
        <f>'Pro 3'!G31/1000</f>
        <v>0</v>
      </c>
      <c r="E38" s="234">
        <f>'Pro 3'!H31/1000</f>
        <v>0</v>
      </c>
      <c r="F38" s="234">
        <f>'Pro 3'!I31/1000</f>
        <v>0</v>
      </c>
      <c r="G38" s="234">
        <f>'Pro 3'!J31/1000</f>
        <v>0</v>
      </c>
      <c r="H38" s="234">
        <f>'Pro 3'!K31/1000</f>
        <v>0</v>
      </c>
      <c r="P38" s="244" t="s">
        <v>345</v>
      </c>
      <c r="Q38" s="244"/>
      <c r="R38" s="234">
        <f>'Pro 3'!G56/1000</f>
        <v>0</v>
      </c>
      <c r="S38" s="234">
        <f>'Pro 3'!H56/1000</f>
        <v>0</v>
      </c>
      <c r="T38" s="234">
        <f>'Pro 3'!I56/1000</f>
        <v>0</v>
      </c>
      <c r="U38" s="234">
        <f>'Pro 3'!J56/1000</f>
        <v>0</v>
      </c>
      <c r="V38" s="234">
        <f>'Pro 3'!K56/1000</f>
        <v>0</v>
      </c>
    </row>
    <row r="39" spans="2:22" x14ac:dyDescent="0.3">
      <c r="B39" s="244" t="s">
        <v>363</v>
      </c>
      <c r="C39" s="244"/>
      <c r="D39" s="234">
        <f>'Pro 3'!G32/1000</f>
        <v>0</v>
      </c>
      <c r="E39" s="234">
        <f>'Pro 3'!H32/1000</f>
        <v>0</v>
      </c>
      <c r="F39" s="234">
        <f>'Pro 3'!I32/1000</f>
        <v>0</v>
      </c>
      <c r="G39" s="234">
        <f>'Pro 3'!J32/1000</f>
        <v>0</v>
      </c>
      <c r="H39" s="234">
        <f>'Pro 3'!K32/1000</f>
        <v>0</v>
      </c>
      <c r="P39" s="244" t="s">
        <v>363</v>
      </c>
      <c r="Q39" s="244"/>
      <c r="R39" s="234">
        <f>'Pro 3'!G57/1000</f>
        <v>0</v>
      </c>
      <c r="S39" s="234">
        <f>'Pro 3'!H57/1000</f>
        <v>0</v>
      </c>
      <c r="T39" s="234">
        <f>'Pro 3'!I57/1000</f>
        <v>0</v>
      </c>
      <c r="U39" s="234">
        <f>'Pro 3'!J57/1000</f>
        <v>0</v>
      </c>
      <c r="V39" s="234">
        <f>'Pro 3'!K57/1000</f>
        <v>0</v>
      </c>
    </row>
    <row r="40" spans="2:22" x14ac:dyDescent="0.3">
      <c r="B40" s="245" t="s">
        <v>365</v>
      </c>
      <c r="C40" s="245"/>
      <c r="D40" s="237">
        <f>'Pro 3'!G33/1000</f>
        <v>0</v>
      </c>
      <c r="E40" s="237">
        <f>'Pro 3'!H33/1000</f>
        <v>0</v>
      </c>
      <c r="F40" s="237">
        <f>'Pro 3'!I33/1000</f>
        <v>0</v>
      </c>
      <c r="G40" s="237">
        <f>'Pro 3'!J33/1000</f>
        <v>0</v>
      </c>
      <c r="H40" s="237">
        <f>'Pro 3'!K33/1000</f>
        <v>0</v>
      </c>
      <c r="P40" s="245" t="s">
        <v>365</v>
      </c>
      <c r="Q40" s="245"/>
      <c r="R40" s="237">
        <v>0</v>
      </c>
      <c r="S40" s="237">
        <v>0</v>
      </c>
      <c r="T40" s="237">
        <v>0</v>
      </c>
      <c r="U40" s="237">
        <v>0</v>
      </c>
      <c r="V40" s="237">
        <v>0</v>
      </c>
    </row>
    <row r="41" spans="2:22" x14ac:dyDescent="0.3">
      <c r="B41" s="238"/>
      <c r="C41" s="238"/>
      <c r="D41" s="235"/>
      <c r="E41" s="235"/>
      <c r="F41" s="235"/>
      <c r="G41" s="235"/>
      <c r="H41" s="235"/>
      <c r="P41" s="238"/>
      <c r="Q41" s="238"/>
      <c r="R41" s="235"/>
      <c r="S41" s="235"/>
      <c r="T41" s="235"/>
      <c r="U41" s="235"/>
      <c r="V41" s="235"/>
    </row>
    <row r="42" spans="2:22" x14ac:dyDescent="0.3">
      <c r="B42" s="238"/>
      <c r="C42" s="238"/>
      <c r="D42" s="235"/>
      <c r="E42" s="235"/>
      <c r="F42" s="235"/>
      <c r="G42" s="235"/>
      <c r="H42" s="235"/>
      <c r="P42" s="238"/>
      <c r="Q42" s="238"/>
      <c r="R42" s="235"/>
      <c r="S42" s="235"/>
      <c r="T42" s="235"/>
      <c r="U42" s="235"/>
      <c r="V42" s="235"/>
    </row>
    <row r="43" spans="2:22" x14ac:dyDescent="0.3">
      <c r="B43" s="233" t="s">
        <v>366</v>
      </c>
      <c r="C43" s="233"/>
      <c r="D43" s="235"/>
      <c r="E43" s="235"/>
      <c r="F43" s="235"/>
      <c r="G43" s="235"/>
      <c r="H43" s="235"/>
      <c r="P43" s="233" t="s">
        <v>366</v>
      </c>
      <c r="Q43" s="233"/>
      <c r="R43" s="235"/>
      <c r="S43" s="235"/>
      <c r="T43" s="235"/>
      <c r="U43" s="235"/>
      <c r="V43" s="235"/>
    </row>
    <row r="44" spans="2:22" x14ac:dyDescent="0.3">
      <c r="B44" s="233"/>
      <c r="C44" s="233"/>
      <c r="D44" s="235"/>
      <c r="E44" s="235"/>
      <c r="F44" s="235"/>
      <c r="G44" s="235"/>
      <c r="H44" s="235"/>
      <c r="P44" s="233"/>
      <c r="Q44" s="233"/>
      <c r="R44" s="235"/>
      <c r="S44" s="235"/>
      <c r="T44" s="235"/>
      <c r="U44" s="235"/>
      <c r="V44" s="235"/>
    </row>
    <row r="45" spans="2:22" x14ac:dyDescent="0.3">
      <c r="B45" s="246" t="s">
        <v>695</v>
      </c>
      <c r="C45" s="246"/>
      <c r="D45" s="234">
        <f>'Pro 2'!G37/1000</f>
        <v>0</v>
      </c>
      <c r="E45" s="234">
        <f>'Pro 2'!H37/1000</f>
        <v>0</v>
      </c>
      <c r="F45" s="234">
        <f>'Pro 2'!I37/1000</f>
        <v>0</v>
      </c>
      <c r="G45" s="234">
        <f>'Pro 2'!J37/1000</f>
        <v>0</v>
      </c>
      <c r="H45" s="234">
        <f>'Pro 2'!K37/1000</f>
        <v>0</v>
      </c>
      <c r="P45" s="246" t="s">
        <v>695</v>
      </c>
      <c r="Q45" s="246"/>
      <c r="R45" s="234">
        <f>'Pro 2'!G40/1000</f>
        <v>0</v>
      </c>
      <c r="S45" s="234">
        <f>'Pro 2'!H40/1000</f>
        <v>0</v>
      </c>
      <c r="T45" s="234">
        <f>'Pro 2'!I40/1000</f>
        <v>0</v>
      </c>
      <c r="U45" s="234">
        <f>'Pro 2'!J40/1000</f>
        <v>0</v>
      </c>
      <c r="V45" s="234">
        <f>'Pro 2'!K40/1000</f>
        <v>0</v>
      </c>
    </row>
    <row r="46" spans="2:22" x14ac:dyDescent="0.3">
      <c r="B46" s="233"/>
      <c r="C46" s="233"/>
      <c r="D46" s="235"/>
      <c r="E46" s="235"/>
      <c r="F46" s="235"/>
      <c r="G46" s="235"/>
      <c r="H46" s="235"/>
      <c r="P46" s="233"/>
      <c r="Q46" s="233"/>
      <c r="R46" s="235"/>
      <c r="S46" s="235"/>
      <c r="T46" s="235"/>
      <c r="U46" s="235"/>
      <c r="V46" s="235"/>
    </row>
    <row r="47" spans="2:22" x14ac:dyDescent="0.3">
      <c r="B47" s="241" t="s">
        <v>358</v>
      </c>
      <c r="C47" s="241"/>
      <c r="D47" s="236"/>
      <c r="E47" s="236"/>
      <c r="F47" s="236"/>
      <c r="G47" s="236"/>
      <c r="H47" s="236"/>
      <c r="P47" s="241" t="s">
        <v>358</v>
      </c>
      <c r="Q47" s="241"/>
      <c r="R47" s="236"/>
      <c r="S47" s="236"/>
      <c r="T47" s="236"/>
      <c r="U47" s="236"/>
      <c r="V47" s="236"/>
    </row>
    <row r="48" spans="2:22" x14ac:dyDescent="0.3">
      <c r="B48" s="247" t="s">
        <v>310</v>
      </c>
      <c r="C48" s="247"/>
      <c r="D48" s="239">
        <f>'Pro 3'!G188/1000</f>
        <v>0</v>
      </c>
      <c r="E48" s="239">
        <f>'Pro 3'!H188/1000</f>
        <v>0</v>
      </c>
      <c r="F48" s="239">
        <f>'Pro 3'!I188/1000</f>
        <v>0</v>
      </c>
      <c r="G48" s="239">
        <f>'Pro 3'!J188/1000</f>
        <v>0</v>
      </c>
      <c r="H48" s="239">
        <f>'Pro 3'!K188/1000</f>
        <v>0</v>
      </c>
      <c r="P48" s="247" t="s">
        <v>310</v>
      </c>
      <c r="Q48" s="247"/>
      <c r="R48" s="239">
        <f>'Pro 3'!G212/1000</f>
        <v>0</v>
      </c>
      <c r="S48" s="239">
        <f>'Pro 3'!H212/1000</f>
        <v>0</v>
      </c>
      <c r="T48" s="239">
        <f>'Pro 3'!I212/1000</f>
        <v>0</v>
      </c>
      <c r="U48" s="239">
        <f>'Pro 3'!J212/1000</f>
        <v>0</v>
      </c>
      <c r="V48" s="239">
        <f>'Pro 3'!K212/1000</f>
        <v>0</v>
      </c>
    </row>
    <row r="49" spans="2:22" x14ac:dyDescent="0.3">
      <c r="B49" s="244" t="s">
        <v>126</v>
      </c>
      <c r="C49" s="244"/>
      <c r="D49" s="234">
        <f>'Pro 3'!G189/1000</f>
        <v>0</v>
      </c>
      <c r="E49" s="234">
        <f>'Pro 3'!H189/1000</f>
        <v>0</v>
      </c>
      <c r="F49" s="234">
        <f>'Pro 3'!I189/1000</f>
        <v>0</v>
      </c>
      <c r="G49" s="234">
        <f>'Pro 3'!J189/1000</f>
        <v>0</v>
      </c>
      <c r="H49" s="234">
        <f>'Pro 3'!K189/1000</f>
        <v>0</v>
      </c>
      <c r="P49" s="244" t="s">
        <v>126</v>
      </c>
      <c r="Q49" s="244"/>
      <c r="R49" s="234">
        <f>'Pro 3'!G213/1000</f>
        <v>0</v>
      </c>
      <c r="S49" s="234">
        <f>'Pro 3'!H213/1000</f>
        <v>0</v>
      </c>
      <c r="T49" s="234">
        <f>'Pro 3'!I213/1000</f>
        <v>0</v>
      </c>
      <c r="U49" s="234">
        <f>'Pro 3'!J213/1000</f>
        <v>0</v>
      </c>
      <c r="V49" s="234">
        <f>'Pro 3'!K213/1000</f>
        <v>0</v>
      </c>
    </row>
    <row r="50" spans="2:22" x14ac:dyDescent="0.3">
      <c r="B50" s="246" t="s">
        <v>365</v>
      </c>
      <c r="C50" s="246"/>
      <c r="D50" s="234">
        <f>'Pro 3'!G190/1000</f>
        <v>0</v>
      </c>
      <c r="E50" s="234">
        <f>'Pro 3'!H190/1000</f>
        <v>0</v>
      </c>
      <c r="F50" s="234">
        <f>'Pro 3'!I190/1000</f>
        <v>0</v>
      </c>
      <c r="G50" s="234">
        <f>'Pro 3'!J190/1000</f>
        <v>0</v>
      </c>
      <c r="H50" s="234">
        <f>'Pro 3'!K190/1000</f>
        <v>0</v>
      </c>
      <c r="P50" s="246" t="s">
        <v>365</v>
      </c>
      <c r="Q50" s="246"/>
      <c r="R50" s="234">
        <f>'Pro 3'!G214/1000</f>
        <v>0</v>
      </c>
      <c r="S50" s="234">
        <f>'Pro 3'!H214/1000</f>
        <v>0</v>
      </c>
      <c r="T50" s="234">
        <f>'Pro 3'!I214/1000</f>
        <v>0</v>
      </c>
      <c r="U50" s="234">
        <f>'Pro 3'!J214/1000</f>
        <v>0</v>
      </c>
      <c r="V50" s="234">
        <f>'Pro 3'!K214/1000</f>
        <v>0</v>
      </c>
    </row>
    <row r="51" spans="2:22" x14ac:dyDescent="0.3">
      <c r="B51" s="246" t="s">
        <v>127</v>
      </c>
      <c r="C51" s="246"/>
      <c r="D51" s="234">
        <f>'Pro 3'!G191/1000</f>
        <v>0</v>
      </c>
      <c r="E51" s="234">
        <f>'Pro 3'!H191/1000</f>
        <v>0</v>
      </c>
      <c r="F51" s="234">
        <f>'Pro 3'!I191/1000</f>
        <v>0</v>
      </c>
      <c r="G51" s="234">
        <f>'Pro 3'!J191/1000</f>
        <v>0</v>
      </c>
      <c r="H51" s="234">
        <f>'Pro 3'!K191/1000</f>
        <v>0</v>
      </c>
      <c r="P51" s="246" t="s">
        <v>127</v>
      </c>
      <c r="Q51" s="246"/>
      <c r="R51" s="234">
        <f>'Pro 3'!G215/1000</f>
        <v>0</v>
      </c>
      <c r="S51" s="234">
        <f>'Pro 3'!H215/1000</f>
        <v>0</v>
      </c>
      <c r="T51" s="234">
        <f>'Pro 3'!I215/1000</f>
        <v>0</v>
      </c>
      <c r="U51" s="234">
        <f>'Pro 3'!J215/1000</f>
        <v>0</v>
      </c>
      <c r="V51" s="234">
        <f>'Pro 3'!K215/1000</f>
        <v>0</v>
      </c>
    </row>
    <row r="52" spans="2:22" x14ac:dyDescent="0.3">
      <c r="B52" s="246" t="s">
        <v>304</v>
      </c>
      <c r="C52" s="246"/>
      <c r="D52" s="234">
        <f>'Pro 3'!G192/1000</f>
        <v>0</v>
      </c>
      <c r="E52" s="234">
        <f>'Pro 3'!H192/1000</f>
        <v>0</v>
      </c>
      <c r="F52" s="234">
        <f>'Pro 3'!I192/1000</f>
        <v>0</v>
      </c>
      <c r="G52" s="234">
        <f>'Pro 3'!J192/1000</f>
        <v>0</v>
      </c>
      <c r="H52" s="234">
        <f>'Pro 3'!K192/1000</f>
        <v>0</v>
      </c>
      <c r="P52" s="246" t="s">
        <v>304</v>
      </c>
      <c r="Q52" s="246"/>
      <c r="R52" s="234">
        <f>'Pro 3'!G216/1000</f>
        <v>0</v>
      </c>
      <c r="S52" s="234">
        <f>'Pro 3'!H216/1000</f>
        <v>0</v>
      </c>
      <c r="T52" s="234">
        <f>'Pro 3'!I216/1000</f>
        <v>0</v>
      </c>
      <c r="U52" s="234">
        <f>'Pro 3'!J216/1000</f>
        <v>0</v>
      </c>
      <c r="V52" s="234">
        <f>'Pro 3'!K216/1000</f>
        <v>0</v>
      </c>
    </row>
    <row r="53" spans="2:22" x14ac:dyDescent="0.3">
      <c r="B53" s="247" t="s">
        <v>360</v>
      </c>
      <c r="C53" s="247"/>
      <c r="D53" s="237">
        <f>'Pro 3'!G193/1000</f>
        <v>0</v>
      </c>
      <c r="E53" s="237">
        <f>'Pro 3'!H193/1000</f>
        <v>0</v>
      </c>
      <c r="F53" s="237">
        <f>'Pro 3'!I193/1000</f>
        <v>0</v>
      </c>
      <c r="G53" s="237">
        <f>'Pro 3'!J193/1000</f>
        <v>0</v>
      </c>
      <c r="H53" s="237">
        <f>'Pro 3'!K193/1000</f>
        <v>0</v>
      </c>
      <c r="P53" s="247" t="s">
        <v>360</v>
      </c>
      <c r="Q53" s="247"/>
      <c r="R53" s="237">
        <f>'Pro 3'!G217/1000</f>
        <v>0</v>
      </c>
      <c r="S53" s="237">
        <f>'Pro 3'!H217/1000</f>
        <v>0</v>
      </c>
      <c r="T53" s="237">
        <f>'Pro 3'!I217/1000</f>
        <v>0</v>
      </c>
      <c r="U53" s="237">
        <f>'Pro 3'!J217/1000</f>
        <v>0</v>
      </c>
      <c r="V53" s="237">
        <f>'Pro 3'!K217/1000</f>
        <v>0</v>
      </c>
    </row>
    <row r="54" spans="2:22" x14ac:dyDescent="0.3">
      <c r="B54" s="246" t="s">
        <v>307</v>
      </c>
      <c r="C54" s="246"/>
      <c r="D54" s="234">
        <f>'Pro 3'!G194/1000</f>
        <v>0</v>
      </c>
      <c r="E54" s="234">
        <f>'Pro 3'!H194/1000</f>
        <v>0</v>
      </c>
      <c r="F54" s="234">
        <f>'Pro 3'!I194/1000</f>
        <v>0</v>
      </c>
      <c r="G54" s="234">
        <f>'Pro 3'!J194/1000</f>
        <v>0</v>
      </c>
      <c r="H54" s="234">
        <f>'Pro 3'!K194/1000</f>
        <v>0</v>
      </c>
      <c r="P54" s="246" t="s">
        <v>307</v>
      </c>
      <c r="Q54" s="246"/>
      <c r="R54" s="234">
        <f>'Pro 3'!G218/1000</f>
        <v>0</v>
      </c>
      <c r="S54" s="234">
        <f>'Pro 3'!H218/1000</f>
        <v>0</v>
      </c>
      <c r="T54" s="234">
        <f>'Pro 3'!I218/1000</f>
        <v>0</v>
      </c>
      <c r="U54" s="234">
        <f>'Pro 3'!J218/1000</f>
        <v>0</v>
      </c>
      <c r="V54" s="234">
        <f>'Pro 3'!K218/1000</f>
        <v>0</v>
      </c>
    </row>
    <row r="55" spans="2:22" x14ac:dyDescent="0.3">
      <c r="B55" s="246" t="s">
        <v>306</v>
      </c>
      <c r="C55" s="246"/>
      <c r="D55" s="234">
        <f>'Pro 3'!G195/1000</f>
        <v>0</v>
      </c>
      <c r="E55" s="234">
        <f>'Pro 3'!H195/1000</f>
        <v>0</v>
      </c>
      <c r="F55" s="234">
        <f>'Pro 3'!I195/1000</f>
        <v>0</v>
      </c>
      <c r="G55" s="234">
        <f>'Pro 3'!J195/1000</f>
        <v>0</v>
      </c>
      <c r="H55" s="234">
        <f>'Pro 3'!K195/1000</f>
        <v>0</v>
      </c>
      <c r="P55" s="246" t="s">
        <v>306</v>
      </c>
      <c r="Q55" s="246"/>
      <c r="R55" s="234">
        <f>'Pro 3'!G219/1000</f>
        <v>0</v>
      </c>
      <c r="S55" s="234">
        <f>'Pro 3'!H219/1000</f>
        <v>0</v>
      </c>
      <c r="T55" s="234">
        <f>'Pro 3'!I219/1000</f>
        <v>0</v>
      </c>
      <c r="U55" s="234">
        <f>'Pro 3'!J219/1000</f>
        <v>0</v>
      </c>
      <c r="V55" s="234">
        <f>'Pro 3'!K219/1000</f>
        <v>0</v>
      </c>
    </row>
    <row r="56" spans="2:22" x14ac:dyDescent="0.3">
      <c r="B56" s="246" t="s">
        <v>362</v>
      </c>
      <c r="C56" s="246"/>
      <c r="D56" s="234">
        <f>'Pro 3'!G196/1000</f>
        <v>0</v>
      </c>
      <c r="E56" s="234">
        <f>'Pro 3'!H196/1000</f>
        <v>0</v>
      </c>
      <c r="F56" s="234">
        <f>'Pro 3'!I196/1000</f>
        <v>0</v>
      </c>
      <c r="G56" s="234">
        <f>'Pro 3'!J196/1000</f>
        <v>0</v>
      </c>
      <c r="H56" s="234">
        <f>'Pro 3'!K196/1000</f>
        <v>0</v>
      </c>
      <c r="P56" s="246" t="s">
        <v>362</v>
      </c>
      <c r="Q56" s="246"/>
      <c r="R56" s="234">
        <f>'Pro 3'!G220/1000</f>
        <v>0</v>
      </c>
      <c r="S56" s="234">
        <f>'Pro 3'!H220/1000</f>
        <v>0</v>
      </c>
      <c r="T56" s="234">
        <f>'Pro 3'!I220/1000</f>
        <v>0</v>
      </c>
      <c r="U56" s="234">
        <f>'Pro 3'!J220/1000</f>
        <v>0</v>
      </c>
      <c r="V56" s="234">
        <f>'Pro 3'!K220/1000</f>
        <v>0</v>
      </c>
    </row>
    <row r="57" spans="2:22" x14ac:dyDescent="0.3">
      <c r="B57" s="247" t="s">
        <v>364</v>
      </c>
      <c r="C57" s="247"/>
      <c r="D57" s="237">
        <f>'Pro 3'!G197/1000</f>
        <v>0</v>
      </c>
      <c r="E57" s="237">
        <f>'Pro 3'!H197/1000</f>
        <v>0</v>
      </c>
      <c r="F57" s="237">
        <f>'Pro 3'!I197/1000</f>
        <v>0</v>
      </c>
      <c r="G57" s="237">
        <f>'Pro 3'!J197/1000</f>
        <v>0</v>
      </c>
      <c r="H57" s="237">
        <f>'Pro 3'!K197/1000</f>
        <v>0</v>
      </c>
      <c r="P57" s="247" t="s">
        <v>364</v>
      </c>
      <c r="Q57" s="247"/>
      <c r="R57" s="237">
        <f>'Pro 3'!G221/1000</f>
        <v>0</v>
      </c>
      <c r="S57" s="237">
        <f>'Pro 3'!H221/1000</f>
        <v>0</v>
      </c>
      <c r="T57" s="237">
        <f>'Pro 3'!I221/1000</f>
        <v>0</v>
      </c>
      <c r="U57" s="237">
        <f>'Pro 3'!J221/1000</f>
        <v>0</v>
      </c>
      <c r="V57" s="237">
        <f>'Pro 3'!K221/1000</f>
        <v>0</v>
      </c>
    </row>
    <row r="58" spans="2:22" x14ac:dyDescent="0.3">
      <c r="B58" s="238"/>
      <c r="C58" s="238"/>
      <c r="D58" s="235"/>
      <c r="E58" s="235"/>
      <c r="F58" s="235"/>
      <c r="G58" s="235"/>
      <c r="H58" s="235"/>
    </row>
    <row r="60" spans="2:22" x14ac:dyDescent="0.3">
      <c r="B60" t="s">
        <v>357</v>
      </c>
    </row>
    <row r="61" spans="2:22" x14ac:dyDescent="0.3">
      <c r="D61" s="233">
        <v>2023</v>
      </c>
      <c r="E61" s="233">
        <v>2024</v>
      </c>
      <c r="F61" s="233">
        <v>2025</v>
      </c>
      <c r="G61" s="233">
        <v>2025</v>
      </c>
      <c r="H61" s="233">
        <v>2026</v>
      </c>
    </row>
    <row r="62" spans="2:22" x14ac:dyDescent="0.3">
      <c r="B62" t="s">
        <v>358</v>
      </c>
    </row>
    <row r="63" spans="2:22" x14ac:dyDescent="0.3">
      <c r="B63" t="s">
        <v>310</v>
      </c>
      <c r="D63" s="234">
        <f>'Pro 3'!G369/1000</f>
        <v>0</v>
      </c>
      <c r="E63" s="234">
        <f>'Pro 3'!H369/1000</f>
        <v>0</v>
      </c>
      <c r="F63" s="234">
        <f>'Pro 3'!I369/1000</f>
        <v>0</v>
      </c>
      <c r="G63" s="234">
        <f>'Pro 3'!J369/1000</f>
        <v>0</v>
      </c>
      <c r="H63" s="234">
        <f>'Pro 3'!K369/1000</f>
        <v>0</v>
      </c>
    </row>
    <row r="64" spans="2:22" x14ac:dyDescent="0.3">
      <c r="B64" t="s">
        <v>304</v>
      </c>
      <c r="D64" s="234">
        <f>'Pro 3'!G370/1000</f>
        <v>0</v>
      </c>
      <c r="E64" s="234">
        <f>'Pro 3'!H370/1000</f>
        <v>0</v>
      </c>
      <c r="F64" s="234">
        <f>'Pro 3'!I370/1000</f>
        <v>0</v>
      </c>
      <c r="G64" s="234">
        <f>'Pro 3'!J370/1000</f>
        <v>0</v>
      </c>
      <c r="H64" s="234">
        <f>'Pro 3'!K370/1000</f>
        <v>0</v>
      </c>
    </row>
    <row r="65" spans="2:8" x14ac:dyDescent="0.3">
      <c r="B65" t="s">
        <v>360</v>
      </c>
      <c r="D65" s="237">
        <f>'Pro 3'!G371/1000</f>
        <v>0</v>
      </c>
      <c r="E65" s="237">
        <f>'Pro 3'!H371/1000</f>
        <v>0</v>
      </c>
      <c r="F65" s="237">
        <f>'Pro 3'!I371/1000</f>
        <v>0</v>
      </c>
      <c r="G65" s="237">
        <f>'Pro 3'!J371/1000</f>
        <v>0</v>
      </c>
      <c r="H65" s="237">
        <f>'Pro 3'!K371/1000</f>
        <v>0</v>
      </c>
    </row>
    <row r="66" spans="2:8" x14ac:dyDescent="0.3">
      <c r="B66" t="s">
        <v>307</v>
      </c>
      <c r="D66" s="234">
        <f>'Pro 3'!G372/1000</f>
        <v>0</v>
      </c>
      <c r="E66" s="234">
        <f>'Pro 3'!H372/1000</f>
        <v>0</v>
      </c>
      <c r="F66" s="234">
        <f>'Pro 3'!I372/1000</f>
        <v>0</v>
      </c>
      <c r="G66" s="234">
        <f>'Pro 3'!J372/1000</f>
        <v>0</v>
      </c>
      <c r="H66" s="234">
        <f>'Pro 3'!K372/1000</f>
        <v>0</v>
      </c>
    </row>
    <row r="67" spans="2:8" x14ac:dyDescent="0.3">
      <c r="B67" t="s">
        <v>306</v>
      </c>
      <c r="D67" s="234">
        <f>'Pro 3'!G373/1000</f>
        <v>0</v>
      </c>
      <c r="E67" s="234">
        <f>'Pro 3'!H373/1000</f>
        <v>0</v>
      </c>
      <c r="F67" s="234">
        <f>'Pro 3'!I373/1000</f>
        <v>0</v>
      </c>
      <c r="G67" s="234">
        <f>'Pro 3'!J373/1000</f>
        <v>0</v>
      </c>
      <c r="H67" s="234">
        <f>'Pro 3'!K373/1000</f>
        <v>0</v>
      </c>
    </row>
    <row r="68" spans="2:8" x14ac:dyDescent="0.3">
      <c r="B68" t="s">
        <v>362</v>
      </c>
      <c r="D68" s="234">
        <f>'Pro 3'!G374/1000</f>
        <v>0</v>
      </c>
      <c r="E68" s="234">
        <f>'Pro 3'!H374/1000</f>
        <v>0</v>
      </c>
      <c r="F68" s="234">
        <f>'Pro 3'!I374/1000</f>
        <v>0</v>
      </c>
      <c r="G68" s="234">
        <f>'Pro 3'!J374/1000</f>
        <v>0</v>
      </c>
      <c r="H68" s="234">
        <f>'Pro 3'!K374/1000</f>
        <v>0</v>
      </c>
    </row>
    <row r="69" spans="2:8" x14ac:dyDescent="0.3">
      <c r="B69" t="s">
        <v>364</v>
      </c>
      <c r="D69" s="237">
        <f>'Pro 3'!G375/1000</f>
        <v>0</v>
      </c>
      <c r="E69" s="237">
        <f>'Pro 3'!H375/1000</f>
        <v>0</v>
      </c>
      <c r="F69" s="237">
        <f>'Pro 3'!I375/1000</f>
        <v>0</v>
      </c>
      <c r="G69" s="237">
        <f>'Pro 3'!J375/1000</f>
        <v>0</v>
      </c>
      <c r="H69" s="237">
        <f>'Pro 3'!K375/1000</f>
        <v>0</v>
      </c>
    </row>
    <row r="71" spans="2:8" s="220" customFormat="1" x14ac:dyDescent="0.3"/>
    <row r="73" spans="2:8" x14ac:dyDescent="0.3">
      <c r="B73" t="s">
        <v>368</v>
      </c>
    </row>
    <row r="75" spans="2:8" x14ac:dyDescent="0.3">
      <c r="G75" t="s">
        <v>696</v>
      </c>
    </row>
    <row r="76" spans="2:8" x14ac:dyDescent="0.3">
      <c r="D76">
        <v>2023</v>
      </c>
      <c r="E76">
        <v>2024</v>
      </c>
      <c r="F76">
        <v>2025</v>
      </c>
      <c r="G76">
        <v>2025</v>
      </c>
      <c r="H76">
        <v>2026</v>
      </c>
    </row>
    <row r="78" spans="2:8" x14ac:dyDescent="0.3">
      <c r="B78" t="s">
        <v>697</v>
      </c>
      <c r="D78" s="248">
        <f>'Pro 1'!G25/1000</f>
        <v>0</v>
      </c>
      <c r="E78" s="248">
        <f>'Pro 1'!H25/1000</f>
        <v>0</v>
      </c>
      <c r="F78" s="248">
        <f>'Pro 1'!I25/1000</f>
        <v>0</v>
      </c>
      <c r="G78" s="248">
        <f>'Pro 1'!J25/1000</f>
        <v>0</v>
      </c>
      <c r="H78" s="248">
        <f>'Pro 1'!K25/1000</f>
        <v>0</v>
      </c>
    </row>
    <row r="80" spans="2:8" x14ac:dyDescent="0.3">
      <c r="B80" s="231" t="s">
        <v>698</v>
      </c>
      <c r="C80" s="231"/>
      <c r="D80" s="231"/>
      <c r="E80" s="231"/>
      <c r="F80" s="231"/>
      <c r="G80" s="231"/>
      <c r="H80" s="231"/>
    </row>
    <row r="81" spans="2:8" x14ac:dyDescent="0.3">
      <c r="B81" s="231" t="s">
        <v>699</v>
      </c>
      <c r="C81" s="231"/>
      <c r="D81" s="231"/>
      <c r="E81" s="231"/>
      <c r="F81" s="231"/>
      <c r="G81" s="231"/>
      <c r="H81" s="231"/>
    </row>
    <row r="82" spans="2:8" x14ac:dyDescent="0.3">
      <c r="B82" s="231" t="s">
        <v>700</v>
      </c>
      <c r="C82" s="231"/>
      <c r="D82" s="231"/>
      <c r="E82" s="231"/>
      <c r="F82" s="231"/>
      <c r="G82" s="231"/>
      <c r="H82" s="231"/>
    </row>
    <row r="83" spans="2:8" x14ac:dyDescent="0.3">
      <c r="B83" t="s">
        <v>701</v>
      </c>
      <c r="D83" s="248">
        <f>'Pro 1'!G21/1000</f>
        <v>0</v>
      </c>
      <c r="E83" s="248">
        <f>'Pro 1'!H21/1000</f>
        <v>0</v>
      </c>
      <c r="F83" s="248">
        <f>'Pro 1'!I21/1000</f>
        <v>0</v>
      </c>
      <c r="G83" s="248">
        <f>'Pro 1'!J21/1000</f>
        <v>0</v>
      </c>
      <c r="H83" s="248">
        <f>'Pro 1'!K21/1000</f>
        <v>0</v>
      </c>
    </row>
    <row r="84" spans="2:8" x14ac:dyDescent="0.3">
      <c r="B84" s="231" t="s">
        <v>369</v>
      </c>
      <c r="C84" s="231"/>
      <c r="D84" s="231"/>
      <c r="E84" s="231"/>
      <c r="F84" s="231"/>
      <c r="G84" s="231"/>
      <c r="H84" s="231"/>
    </row>
    <row r="85" spans="2:8" x14ac:dyDescent="0.3">
      <c r="B85" t="s">
        <v>370</v>
      </c>
      <c r="D85" s="248">
        <f>'Pro 1'!G23/1000</f>
        <v>0</v>
      </c>
      <c r="E85" s="248">
        <f>'Pro 1'!H23/1000</f>
        <v>0</v>
      </c>
      <c r="F85" s="248">
        <f>'Pro 1'!I23/1000</f>
        <v>0</v>
      </c>
      <c r="G85" s="248">
        <f>'Pro 1'!J23/1000</f>
        <v>0</v>
      </c>
      <c r="H85" s="248">
        <f>'Pro 1'!K23/1000</f>
        <v>0</v>
      </c>
    </row>
    <row r="88" spans="2:8" x14ac:dyDescent="0.3">
      <c r="B88" s="231" t="s">
        <v>702</v>
      </c>
      <c r="C88" s="231"/>
      <c r="D88" s="231"/>
      <c r="E88" s="231"/>
      <c r="F88" s="231"/>
      <c r="G88" s="231"/>
      <c r="H88" s="231"/>
    </row>
    <row r="89" spans="2:8" x14ac:dyDescent="0.3">
      <c r="B89" s="231" t="s">
        <v>699</v>
      </c>
      <c r="C89" s="231"/>
      <c r="D89" s="231"/>
      <c r="E89" s="231"/>
      <c r="F89" s="231"/>
      <c r="G89" s="231"/>
      <c r="H89" s="231"/>
    </row>
    <row r="90" spans="2:8" x14ac:dyDescent="0.3">
      <c r="B90" s="231" t="s">
        <v>700</v>
      </c>
      <c r="C90" s="231"/>
      <c r="D90" s="231"/>
      <c r="E90" s="231"/>
      <c r="F90" s="231"/>
      <c r="G90" s="231"/>
      <c r="H90" s="231"/>
    </row>
    <row r="91" spans="2:8" x14ac:dyDescent="0.3">
      <c r="B91" s="231" t="s">
        <v>701</v>
      </c>
      <c r="C91" s="231"/>
      <c r="D91" s="231"/>
      <c r="E91" s="231"/>
      <c r="F91" s="231"/>
      <c r="G91" s="231"/>
      <c r="H91" s="231"/>
    </row>
    <row r="92" spans="2:8" x14ac:dyDescent="0.3">
      <c r="B92" s="231" t="s">
        <v>369</v>
      </c>
      <c r="C92" s="231"/>
      <c r="D92" s="231"/>
      <c r="E92" s="231"/>
      <c r="F92" s="231"/>
      <c r="G92" s="231"/>
      <c r="H92" s="231"/>
    </row>
    <row r="93" spans="2:8" x14ac:dyDescent="0.3">
      <c r="B93" s="231" t="s">
        <v>370</v>
      </c>
      <c r="C93" s="231"/>
      <c r="D93" s="231"/>
      <c r="E93" s="231"/>
      <c r="F93" s="231"/>
      <c r="G93" s="231"/>
      <c r="H93" s="231"/>
    </row>
    <row r="96" spans="2:8" x14ac:dyDescent="0.3">
      <c r="B96" s="231" t="s">
        <v>703</v>
      </c>
      <c r="C96" s="231"/>
      <c r="D96" s="231"/>
      <c r="E96" s="231"/>
      <c r="F96" s="231"/>
      <c r="G96" s="231"/>
      <c r="H96" s="231"/>
    </row>
    <row r="97" spans="2:8" x14ac:dyDescent="0.3">
      <c r="B97" s="231" t="s">
        <v>704</v>
      </c>
      <c r="C97" s="231"/>
      <c r="D97" s="231"/>
      <c r="E97" s="231"/>
      <c r="F97" s="231"/>
      <c r="G97" s="231"/>
      <c r="H97" s="231"/>
    </row>
    <row r="98" spans="2:8" x14ac:dyDescent="0.3">
      <c r="B98" s="231" t="s">
        <v>390</v>
      </c>
      <c r="C98" s="231"/>
      <c r="D98" s="231"/>
      <c r="E98" s="231"/>
      <c r="F98" s="231"/>
      <c r="G98" s="231"/>
      <c r="H98" s="231"/>
    </row>
    <row r="99" spans="2:8" x14ac:dyDescent="0.3">
      <c r="B99" s="231" t="s">
        <v>705</v>
      </c>
      <c r="C99" s="231"/>
      <c r="D99" s="231"/>
      <c r="E99" s="231"/>
      <c r="F99" s="231"/>
      <c r="G99" s="231"/>
      <c r="H99" s="231"/>
    </row>
    <row r="101" spans="2:8" x14ac:dyDescent="0.3">
      <c r="B101" s="231" t="s">
        <v>399</v>
      </c>
      <c r="C101" s="231"/>
      <c r="D101" s="231"/>
      <c r="E101" s="231"/>
      <c r="F101" s="231"/>
      <c r="G101" s="231"/>
      <c r="H101" s="231"/>
    </row>
    <row r="102" spans="2:8" x14ac:dyDescent="0.3">
      <c r="B102" s="231" t="s">
        <v>704</v>
      </c>
      <c r="C102" s="231"/>
      <c r="D102" s="231"/>
      <c r="E102" s="231"/>
      <c r="F102" s="231"/>
      <c r="G102" s="231"/>
      <c r="H102" s="231"/>
    </row>
    <row r="103" spans="2:8" x14ac:dyDescent="0.3">
      <c r="B103" s="231" t="s">
        <v>390</v>
      </c>
      <c r="C103" s="231"/>
      <c r="D103" s="231"/>
      <c r="E103" s="231"/>
      <c r="F103" s="231"/>
      <c r="G103" s="231"/>
      <c r="H103" s="231"/>
    </row>
    <row r="104" spans="2:8" x14ac:dyDescent="0.3">
      <c r="B104" s="231" t="s">
        <v>705</v>
      </c>
      <c r="C104" s="231"/>
      <c r="D104" s="231"/>
      <c r="E104" s="231"/>
      <c r="F104" s="231"/>
      <c r="G104" s="231"/>
      <c r="H104" s="231"/>
    </row>
    <row r="106" spans="2:8" x14ac:dyDescent="0.3">
      <c r="B106" t="s">
        <v>346</v>
      </c>
    </row>
    <row r="107" spans="2:8" x14ac:dyDescent="0.3">
      <c r="B107" t="s">
        <v>305</v>
      </c>
      <c r="D107" s="248">
        <f>'Pro 3'!G92</f>
        <v>0</v>
      </c>
      <c r="E107" s="248">
        <f>'Pro 3'!H92</f>
        <v>0</v>
      </c>
      <c r="F107" s="248">
        <f>'Pro 3'!I92</f>
        <v>0</v>
      </c>
      <c r="G107" s="248">
        <f>'Pro 3'!J92</f>
        <v>0</v>
      </c>
      <c r="H107" s="248">
        <f>'Pro 3'!K92</f>
        <v>0</v>
      </c>
    </row>
    <row r="108" spans="2:8" x14ac:dyDescent="0.3">
      <c r="B108" t="s">
        <v>308</v>
      </c>
      <c r="D108" s="248">
        <f>'Pro 3'!G93</f>
        <v>0</v>
      </c>
      <c r="E108" s="248">
        <f>'Pro 3'!H93</f>
        <v>0</v>
      </c>
      <c r="F108" s="248">
        <f>'Pro 3'!I93</f>
        <v>0</v>
      </c>
      <c r="G108" s="248">
        <f>'Pro 3'!J93</f>
        <v>0</v>
      </c>
      <c r="H108" s="248">
        <f>'Pro 3'!K93</f>
        <v>0</v>
      </c>
    </row>
    <row r="109" spans="2:8" x14ac:dyDescent="0.3">
      <c r="B109" s="231" t="s">
        <v>706</v>
      </c>
      <c r="C109" s="231"/>
      <c r="D109" s="231"/>
      <c r="E109" s="231"/>
      <c r="F109" s="231"/>
      <c r="G109" s="231"/>
      <c r="H109" s="231"/>
    </row>
    <row r="111" spans="2:8" x14ac:dyDescent="0.3">
      <c r="B111" t="s">
        <v>707</v>
      </c>
    </row>
    <row r="112" spans="2:8" x14ac:dyDescent="0.3">
      <c r="B112" t="s">
        <v>305</v>
      </c>
      <c r="D112" s="248">
        <f>'Pro 3'!G98/1000</f>
        <v>0</v>
      </c>
      <c r="E112" s="248">
        <f>'Pro 3'!H98/1000</f>
        <v>0</v>
      </c>
      <c r="F112" s="248">
        <f>'Pro 3'!I98/1000</f>
        <v>0</v>
      </c>
      <c r="G112" s="248">
        <f>'Pro 3'!J98/1000</f>
        <v>0</v>
      </c>
      <c r="H112" s="248">
        <f>'Pro 3'!K98/1000</f>
        <v>0</v>
      </c>
    </row>
    <row r="113" spans="2:8" x14ac:dyDescent="0.3">
      <c r="B113" t="s">
        <v>308</v>
      </c>
      <c r="D113" s="248">
        <f>'Pro 3'!G99/1000</f>
        <v>0</v>
      </c>
      <c r="E113" s="248">
        <f>'Pro 3'!H99/1000</f>
        <v>0</v>
      </c>
      <c r="F113" s="248">
        <f>'Pro 3'!I99/1000</f>
        <v>0</v>
      </c>
      <c r="G113" s="248">
        <f>'Pro 3'!J99/1000</f>
        <v>0</v>
      </c>
      <c r="H113" s="248">
        <f>'Pro 3'!K99/1000</f>
        <v>0</v>
      </c>
    </row>
    <row r="114" spans="2:8" x14ac:dyDescent="0.3">
      <c r="B114" s="231" t="s">
        <v>708</v>
      </c>
      <c r="C114" s="231"/>
      <c r="D114" s="231"/>
      <c r="E114" s="231"/>
      <c r="F114" s="231"/>
      <c r="G114" s="231"/>
      <c r="H114" s="231"/>
    </row>
    <row r="116" spans="2:8" x14ac:dyDescent="0.3">
      <c r="B116" t="s">
        <v>387</v>
      </c>
    </row>
    <row r="117" spans="2:8" x14ac:dyDescent="0.3">
      <c r="B117" t="s">
        <v>178</v>
      </c>
      <c r="D117" s="248">
        <f>'Pro 3'!G104/1000</f>
        <v>0</v>
      </c>
      <c r="E117" s="248">
        <f>'Pro 3'!H104/1000</f>
        <v>0</v>
      </c>
      <c r="F117" s="248">
        <f>'Pro 3'!I104/1000</f>
        <v>0</v>
      </c>
      <c r="G117" s="248">
        <f>'Pro 3'!J104/1000</f>
        <v>0</v>
      </c>
      <c r="H117" s="248">
        <f>'Pro 3'!K104/1000</f>
        <v>0</v>
      </c>
    </row>
    <row r="118" spans="2:8" x14ac:dyDescent="0.3">
      <c r="B118" t="s">
        <v>180</v>
      </c>
      <c r="D118" s="248">
        <f>'Pro 3'!G105/1000</f>
        <v>0</v>
      </c>
      <c r="E118" s="248">
        <f>'Pro 3'!H105/1000</f>
        <v>0</v>
      </c>
      <c r="F118" s="248">
        <f>'Pro 3'!I105/1000</f>
        <v>0</v>
      </c>
      <c r="G118" s="248">
        <f>'Pro 3'!J105/1000</f>
        <v>0</v>
      </c>
      <c r="H118" s="248">
        <f>'Pro 3'!K105/1000</f>
        <v>0</v>
      </c>
    </row>
    <row r="119" spans="2:8" x14ac:dyDescent="0.3">
      <c r="B119" t="s">
        <v>308</v>
      </c>
      <c r="D119" s="248">
        <f>'Pro 3'!G106/1000</f>
        <v>0</v>
      </c>
      <c r="E119" s="248">
        <f>'Pro 3'!H106/1000</f>
        <v>0</v>
      </c>
      <c r="F119" s="248">
        <f>'Pro 3'!I106/1000</f>
        <v>0</v>
      </c>
      <c r="G119" s="248">
        <f>'Pro 3'!J106/1000</f>
        <v>0</v>
      </c>
      <c r="H119" s="248">
        <f>'Pro 3'!K106/1000</f>
        <v>0</v>
      </c>
    </row>
    <row r="120" spans="2:8" x14ac:dyDescent="0.3">
      <c r="B120" s="231" t="s">
        <v>388</v>
      </c>
      <c r="C120" s="231"/>
      <c r="D120" s="231"/>
      <c r="E120" s="231"/>
      <c r="F120" s="231"/>
      <c r="G120" s="231"/>
      <c r="H120" s="231"/>
    </row>
    <row r="122" spans="2:8" x14ac:dyDescent="0.3">
      <c r="B122" t="s">
        <v>80</v>
      </c>
    </row>
    <row r="123" spans="2:8" x14ac:dyDescent="0.3">
      <c r="B123" s="231" t="s">
        <v>709</v>
      </c>
      <c r="C123" s="231"/>
      <c r="D123" s="231"/>
      <c r="E123" s="231"/>
      <c r="F123" s="231"/>
      <c r="G123" s="231"/>
      <c r="H123" s="231"/>
    </row>
    <row r="124" spans="2:8" x14ac:dyDescent="0.3">
      <c r="B124" s="231" t="s">
        <v>710</v>
      </c>
      <c r="C124" s="231"/>
      <c r="D124" s="231"/>
      <c r="E124" s="231"/>
      <c r="F124" s="231"/>
      <c r="G124" s="231"/>
      <c r="H124" s="231"/>
    </row>
    <row r="126" spans="2:8" x14ac:dyDescent="0.3">
      <c r="B126" t="s">
        <v>389</v>
      </c>
    </row>
    <row r="127" spans="2:8" x14ac:dyDescent="0.3">
      <c r="B127" t="s">
        <v>704</v>
      </c>
      <c r="D127" s="248">
        <f>'Pro 2'!G43/1000</f>
        <v>0</v>
      </c>
      <c r="E127" s="248">
        <f>'Pro 2'!H43/1000</f>
        <v>0</v>
      </c>
      <c r="F127" s="248">
        <f>'Pro 2'!I43/1000</f>
        <v>0</v>
      </c>
      <c r="G127" s="248">
        <f>'Pro 2'!J43/1000</f>
        <v>0</v>
      </c>
      <c r="H127" s="248">
        <f>'Pro 2'!K43/1000</f>
        <v>0</v>
      </c>
    </row>
    <row r="128" spans="2:8" x14ac:dyDescent="0.3">
      <c r="B128" t="s">
        <v>390</v>
      </c>
      <c r="D128" s="248">
        <f>'Pro 2'!G44/1000</f>
        <v>0</v>
      </c>
      <c r="E128" s="248">
        <f>'Pro 2'!H44/1000</f>
        <v>0</v>
      </c>
      <c r="F128" s="248">
        <f>'Pro 2'!I44/1000</f>
        <v>0</v>
      </c>
      <c r="G128" s="248">
        <f>'Pro 2'!J44/1000</f>
        <v>0</v>
      </c>
      <c r="H128" s="248">
        <f>'Pro 2'!K44/1000</f>
        <v>0</v>
      </c>
    </row>
    <row r="129" spans="2:16" x14ac:dyDescent="0.3">
      <c r="B129" s="231" t="s">
        <v>705</v>
      </c>
      <c r="C129" s="231"/>
      <c r="D129" s="231"/>
      <c r="E129" s="231"/>
      <c r="F129" s="231"/>
      <c r="G129" s="231"/>
      <c r="H129" s="231"/>
    </row>
    <row r="132" spans="2:16" x14ac:dyDescent="0.3">
      <c r="D132">
        <v>2023</v>
      </c>
      <c r="E132">
        <v>2024</v>
      </c>
      <c r="F132">
        <v>2025</v>
      </c>
      <c r="G132">
        <v>2026</v>
      </c>
      <c r="H132">
        <v>2027</v>
      </c>
      <c r="I132">
        <v>2028</v>
      </c>
    </row>
    <row r="133" spans="2:16" x14ac:dyDescent="0.3">
      <c r="B133" t="s">
        <v>711</v>
      </c>
      <c r="D133" s="248">
        <f>'Pro 3'!E310/1000</f>
        <v>0</v>
      </c>
      <c r="E133" s="248">
        <f>'Pro 3'!F310/1000</f>
        <v>0</v>
      </c>
      <c r="F133" s="248">
        <f>'Pro 3'!G310/1000</f>
        <v>0</v>
      </c>
      <c r="G133" s="248">
        <f>'Pro 3'!H310/1000</f>
        <v>0</v>
      </c>
      <c r="H133" s="248">
        <f>'Pro 3'!I310/1000</f>
        <v>0</v>
      </c>
      <c r="I133" s="248">
        <f>'Pro 3'!J310/1000</f>
        <v>0</v>
      </c>
    </row>
    <row r="138" spans="2:16" s="220" customFormat="1" x14ac:dyDescent="0.3"/>
    <row r="140" spans="2:16" x14ac:dyDescent="0.3">
      <c r="B140" t="s">
        <v>367</v>
      </c>
    </row>
    <row r="141" spans="2:16" x14ac:dyDescent="0.3">
      <c r="C141" t="s">
        <v>691</v>
      </c>
      <c r="L141" t="s">
        <v>692</v>
      </c>
    </row>
    <row r="143" spans="2:16" x14ac:dyDescent="0.3">
      <c r="B143" s="248">
        <f>Public!D199</f>
        <v>0</v>
      </c>
      <c r="D143" s="248">
        <f>'Pro 3'!G25/1000</f>
        <v>0</v>
      </c>
      <c r="E143" s="248">
        <f>'Pro 3'!H25/1000</f>
        <v>0</v>
      </c>
      <c r="F143" s="248">
        <f>'Pro 3'!I25/1000</f>
        <v>0</v>
      </c>
      <c r="G143" s="248">
        <f>'Pro 3'!J25/1000</f>
        <v>0</v>
      </c>
      <c r="H143" s="248">
        <f>'Pro 3'!K25/1000</f>
        <v>0</v>
      </c>
      <c r="J143" s="248">
        <f>B143</f>
        <v>0</v>
      </c>
      <c r="L143" s="248">
        <f>'Pro 3'!G50/1000</f>
        <v>0</v>
      </c>
      <c r="M143" s="248">
        <f>'Pro 3'!H50/1000</f>
        <v>0</v>
      </c>
      <c r="N143" s="248">
        <f>'Pro 3'!I50/1000</f>
        <v>0</v>
      </c>
      <c r="O143" s="248">
        <f>'Pro 3'!J50/1000</f>
        <v>0</v>
      </c>
      <c r="P143" s="248">
        <f>'Pro 3'!K50/1000</f>
        <v>0</v>
      </c>
    </row>
    <row r="144" spans="2:16" x14ac:dyDescent="0.3">
      <c r="B144" s="248">
        <f>Public!D200</f>
        <v>0</v>
      </c>
      <c r="D144" s="248">
        <f>'Pro 3'!G26/1000</f>
        <v>0</v>
      </c>
      <c r="E144" s="248">
        <f>'Pro 3'!H26/1000</f>
        <v>0</v>
      </c>
      <c r="F144" s="248">
        <f>'Pro 3'!I26/1000</f>
        <v>0</v>
      </c>
      <c r="G144" s="248">
        <f>'Pro 3'!J26/1000</f>
        <v>0</v>
      </c>
      <c r="H144" s="248">
        <f>'Pro 3'!K26/1000</f>
        <v>0</v>
      </c>
      <c r="J144" s="248">
        <f t="shared" ref="J144:J145" si="2">B144</f>
        <v>0</v>
      </c>
      <c r="L144" s="248">
        <f>'Pro 3'!G51/1000</f>
        <v>0</v>
      </c>
      <c r="M144" s="248">
        <f>'Pro 3'!H51/1000</f>
        <v>0</v>
      </c>
      <c r="N144" s="248">
        <f>'Pro 3'!I51/1000</f>
        <v>0</v>
      </c>
      <c r="O144" s="248">
        <f>'Pro 3'!J51/1000</f>
        <v>0</v>
      </c>
      <c r="P144" s="248">
        <f>'Pro 3'!K51/1000</f>
        <v>0</v>
      </c>
    </row>
    <row r="145" spans="2:16" x14ac:dyDescent="0.3">
      <c r="B145" s="248">
        <f>Public!D201</f>
        <v>0</v>
      </c>
      <c r="D145" s="248">
        <f>'Pro 3'!G27/1000</f>
        <v>0</v>
      </c>
      <c r="E145" s="248">
        <f>'Pro 3'!H27/1000</f>
        <v>0</v>
      </c>
      <c r="F145" s="248">
        <f>'Pro 3'!I27/1000</f>
        <v>0</v>
      </c>
      <c r="G145" s="248">
        <f>'Pro 3'!J27/1000</f>
        <v>0</v>
      </c>
      <c r="H145" s="248">
        <f>'Pro 3'!K27/1000</f>
        <v>0</v>
      </c>
      <c r="J145" s="248">
        <f t="shared" si="2"/>
        <v>0</v>
      </c>
      <c r="L145" s="248">
        <f>'Pro 3'!G52/1000</f>
        <v>0</v>
      </c>
      <c r="M145" s="248">
        <f>'Pro 3'!H52/1000</f>
        <v>0</v>
      </c>
      <c r="N145" s="248">
        <f>'Pro 3'!I52/1000</f>
        <v>0</v>
      </c>
      <c r="O145" s="248">
        <f>'Pro 3'!J52/1000</f>
        <v>0</v>
      </c>
      <c r="P145" s="248">
        <f>'Pro 3'!K52/1000</f>
        <v>0</v>
      </c>
    </row>
    <row r="146" spans="2:16" x14ac:dyDescent="0.3">
      <c r="B146" t="s">
        <v>712</v>
      </c>
      <c r="D146" s="248">
        <f>'Pro 3'!G28/1000</f>
        <v>0</v>
      </c>
      <c r="E146" s="248">
        <f>'Pro 3'!H28/1000</f>
        <v>0</v>
      </c>
      <c r="F146" s="248">
        <f>'Pro 3'!I28/1000</f>
        <v>0</v>
      </c>
      <c r="G146" s="248">
        <f>'Pro 3'!J28/1000</f>
        <v>0</v>
      </c>
      <c r="H146" s="248">
        <f>'Pro 3'!K28/1000</f>
        <v>0</v>
      </c>
      <c r="J146" t="s">
        <v>712</v>
      </c>
      <c r="L146" s="248">
        <f>'Pro 3'!G53/1000</f>
        <v>0</v>
      </c>
      <c r="M146" s="248">
        <f>'Pro 3'!H53/1000</f>
        <v>0</v>
      </c>
      <c r="N146" s="248">
        <f>'Pro 3'!I53/1000</f>
        <v>0</v>
      </c>
      <c r="O146" s="248">
        <f>'Pro 3'!J53/1000</f>
        <v>0</v>
      </c>
      <c r="P146" s="248">
        <f>'Pro 3'!K53/1000</f>
        <v>0</v>
      </c>
    </row>
    <row r="148" spans="2:16" s="220" customFormat="1" x14ac:dyDescent="0.3"/>
    <row r="150" spans="2:16" x14ac:dyDescent="0.3">
      <c r="B150" t="s">
        <v>713</v>
      </c>
    </row>
    <row r="151" spans="2:16" ht="165.6" x14ac:dyDescent="0.3">
      <c r="D151" s="249" t="s">
        <v>715</v>
      </c>
      <c r="E151" s="249" t="s">
        <v>716</v>
      </c>
      <c r="F151" s="249" t="s">
        <v>717</v>
      </c>
      <c r="G151" s="249" t="s">
        <v>718</v>
      </c>
      <c r="H151" s="249" t="s">
        <v>719</v>
      </c>
      <c r="I151" s="249" t="s">
        <v>720</v>
      </c>
    </row>
    <row r="152" spans="2:16" x14ac:dyDescent="0.3">
      <c r="D152" s="248" t="str">
        <f>IF(OR('Pro 4'!$B22="YES",'Pro 4'!$B22="Oui"),"X","-")</f>
        <v>-</v>
      </c>
      <c r="E152" s="248" t="str">
        <f>IF(OR('Pro 4'!$B32="YES",'Pro 4'!$B32="Oui"),"X","-")</f>
        <v>-</v>
      </c>
      <c r="F152" s="248" t="str">
        <f>IF(OR('Pro 4'!$B42="YES",'Pro 4'!$B42="Oui"),"X","-")</f>
        <v>-</v>
      </c>
      <c r="G152" s="248" t="str">
        <f>IF(OR('Pro 4'!$B52="YES",'Pro 4'!$B52="Oui"),"X","-")</f>
        <v>-</v>
      </c>
      <c r="H152" s="248" t="str">
        <f>IF(OR('Pro 4'!$B62="YES",'Pro 4'!$B62="Oui"),"X","-")</f>
        <v>-</v>
      </c>
      <c r="I152" s="248" t="str">
        <f>IF(OR('Pro 4'!$B72="YES",'Pro 4'!$B72="Oui"),"X","-")</f>
        <v>-</v>
      </c>
    </row>
    <row r="154" spans="2:16" ht="151.80000000000001" x14ac:dyDescent="0.3">
      <c r="D154" s="249" t="s">
        <v>721</v>
      </c>
      <c r="E154" s="249" t="s">
        <v>722</v>
      </c>
      <c r="F154" s="249" t="s">
        <v>723</v>
      </c>
      <c r="G154" s="249" t="s">
        <v>724</v>
      </c>
      <c r="H154" s="249" t="s">
        <v>725</v>
      </c>
    </row>
    <row r="155" spans="2:16" x14ac:dyDescent="0.3">
      <c r="D155" s="248" t="str">
        <f>IF(OR('Pro 4'!$B82="YES",'Pro 4'!$B82="Oui"),"X","-")</f>
        <v>-</v>
      </c>
      <c r="E155" s="248" t="str">
        <f>IF(OR('Pro 4'!$B92="YES",'Pro 4'!$B92="Oui"),"X","-")</f>
        <v>-</v>
      </c>
      <c r="F155" s="248" t="str">
        <f>IF(OR('Pro 4'!$B102="YES",'Pro 4'!$B102="Oui"),"X","-")</f>
        <v>-</v>
      </c>
      <c r="G155" s="248" t="str">
        <f>IF(OR('Pro 4'!$B112="YES",'Pro 4'!$B112="Oui"),"X","-")</f>
        <v>-</v>
      </c>
      <c r="H155" s="248" t="str">
        <f>IF(OR('Pro 4'!$B122="YES",'Pro 4'!$B122="Oui"),"X","-")</f>
        <v>-</v>
      </c>
    </row>
    <row r="157" spans="2:16" x14ac:dyDescent="0.3">
      <c r="C157" t="s">
        <v>714</v>
      </c>
      <c r="E157">
        <f>'Pro 4'!D118</f>
        <v>0</v>
      </c>
    </row>
  </sheetData>
  <sheetProtection algorithmName="SHA-512" hashValue="2hJrMm1TqLpOXJIRda1zcaERsKQjLhbuH/qbj+2FFjJpkXTEJK7dUi8M33afm7KJ9/uKnwHw/wUhbJa82StUBw==" saltValue="W4pO/3BesvWDXqs6N33DNQ==" spinCount="100000" sheet="1" objects="1" scenarios="1" selectLockedCells="1"/>
  <mergeCells count="2">
    <mergeCell ref="G28:H28"/>
    <mergeCell ref="S28:T28"/>
  </mergeCells>
  <dataValidations count="4">
    <dataValidation type="list" allowBlank="1" showInputMessage="1" showErrorMessage="1" sqref="C5" xr:uid="{6B77D2DB-8ABF-4E94-BFE6-8EAA54FFA2ED}">
      <formula1>$B$1:$B$3</formula1>
    </dataValidation>
    <dataValidation type="list" allowBlank="1" showInputMessage="1" showErrorMessage="1" sqref="E5:E8" xr:uid="{21DEBAAE-6AED-4209-A396-0EAFBB9D827A}">
      <formula1>$D$1:$D$8</formula1>
    </dataValidation>
    <dataValidation type="list" allowBlank="1" showInputMessage="1" showErrorMessage="1" sqref="I5:I8" xr:uid="{2B70F57A-5725-45B5-A401-84F44F133060}">
      <formula1>$H$1:$H$3</formula1>
    </dataValidation>
    <dataValidation type="list" allowBlank="1" showInputMessage="1" showErrorMessage="1" sqref="D5:D8" xr:uid="{78513D34-52D4-495E-8BE4-B08FC55048CF}">
      <formula1>$C$1:$C$6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49"/>
  <sheetViews>
    <sheetView showGridLines="0" tabSelected="1" zoomScaleNormal="100" zoomScaleSheetLayoutView="62" workbookViewId="0">
      <selection activeCell="G25" sqref="G25"/>
    </sheetView>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23" width="9" style="2" customWidth="1"/>
    <col min="24" max="16384" width="9.44140625" style="2"/>
  </cols>
  <sheetData>
    <row r="1" spans="1:22" x14ac:dyDescent="0.3">
      <c r="O1" s="2" t="s">
        <v>558</v>
      </c>
      <c r="P1" s="2" t="s">
        <v>558</v>
      </c>
      <c r="Q1" s="3"/>
      <c r="R1" s="3"/>
      <c r="S1" s="3"/>
      <c r="T1" s="3"/>
      <c r="U1" s="3"/>
      <c r="V1" s="3"/>
    </row>
    <row r="2" spans="1:22" x14ac:dyDescent="0.3">
      <c r="B2" s="18" t="s">
        <v>0</v>
      </c>
      <c r="C2" s="18"/>
      <c r="O2" s="3" t="s">
        <v>128</v>
      </c>
      <c r="P2" s="3" t="s">
        <v>130</v>
      </c>
    </row>
    <row r="3" spans="1:22" x14ac:dyDescent="0.3">
      <c r="B3" s="19"/>
      <c r="C3" s="19"/>
      <c r="O3" s="7"/>
      <c r="P3" s="7"/>
    </row>
    <row r="4" spans="1:22" s="7" customFormat="1" x14ac:dyDescent="0.3">
      <c r="A4" s="12"/>
      <c r="B4" s="315" t="s">
        <v>469</v>
      </c>
      <c r="C4" s="315"/>
      <c r="D4" s="315"/>
      <c r="E4" s="315"/>
      <c r="F4" s="315"/>
      <c r="G4" s="315"/>
      <c r="H4" s="315"/>
      <c r="I4" s="315"/>
      <c r="J4" s="315"/>
      <c r="K4" s="315"/>
      <c r="L4" s="315"/>
      <c r="M4" s="14"/>
      <c r="N4" s="14"/>
      <c r="O4" s="98"/>
      <c r="P4" s="98"/>
    </row>
    <row r="5" spans="1:22" s="7" customFormat="1" x14ac:dyDescent="0.3">
      <c r="A5" s="12"/>
      <c r="B5" s="315" t="str">
        <f>Variables!B2</f>
        <v>RR-2025-008</v>
      </c>
      <c r="C5" s="315"/>
      <c r="D5" s="315"/>
      <c r="E5" s="315"/>
      <c r="F5" s="315"/>
      <c r="G5" s="315"/>
      <c r="H5" s="315"/>
      <c r="I5" s="315"/>
      <c r="J5" s="315"/>
      <c r="K5" s="315"/>
      <c r="L5" s="315"/>
      <c r="M5" s="14"/>
      <c r="N5" s="14"/>
      <c r="O5" s="13"/>
      <c r="P5" s="13"/>
    </row>
    <row r="6" spans="1:22" s="8" customFormat="1" x14ac:dyDescent="0.3">
      <c r="A6" s="12"/>
      <c r="B6" s="315" t="str">
        <f>UPPER(Variables!B3&amp;" | "&amp;Variables!C3)</f>
        <v>PHOTOVOLTAIC MODULES AND LAMINATES | MODULES ET LAMINÉS PHOTOVOLTAÏQUES</v>
      </c>
      <c r="C6" s="315"/>
      <c r="D6" s="315"/>
      <c r="E6" s="315"/>
      <c r="F6" s="315"/>
      <c r="G6" s="315"/>
      <c r="H6" s="315"/>
      <c r="I6" s="315"/>
      <c r="J6" s="315"/>
      <c r="K6" s="315"/>
      <c r="L6" s="315"/>
      <c r="M6" s="13"/>
      <c r="N6" s="13"/>
      <c r="O6" s="9"/>
      <c r="P6" s="9"/>
    </row>
    <row r="7" spans="1:22" s="8" customFormat="1" x14ac:dyDescent="0.3">
      <c r="A7" s="12"/>
      <c r="B7" s="20"/>
      <c r="C7" s="20"/>
      <c r="D7" s="21"/>
      <c r="E7" s="21"/>
      <c r="F7" s="21"/>
      <c r="G7" s="21"/>
      <c r="H7" s="21"/>
      <c r="I7" s="21"/>
      <c r="J7" s="21"/>
      <c r="K7" s="21"/>
      <c r="L7" s="21"/>
      <c r="O7" s="9"/>
      <c r="P7" s="9"/>
    </row>
    <row r="8" spans="1:22" s="7" customFormat="1" x14ac:dyDescent="0.3">
      <c r="A8" s="12"/>
      <c r="B8" s="291" t="s">
        <v>470</v>
      </c>
      <c r="C8" s="292"/>
      <c r="D8" s="292"/>
      <c r="E8" s="292"/>
      <c r="F8" s="292"/>
      <c r="G8" s="292"/>
      <c r="H8" s="292"/>
      <c r="I8" s="292"/>
      <c r="J8" s="292"/>
      <c r="K8" s="292"/>
      <c r="L8" s="293"/>
      <c r="M8" s="14"/>
      <c r="N8" s="14"/>
      <c r="O8" s="13"/>
      <c r="P8" s="13"/>
    </row>
    <row r="9" spans="1:22" x14ac:dyDescent="0.3">
      <c r="B9" s="22"/>
      <c r="C9" s="23"/>
      <c r="D9" s="24"/>
      <c r="E9" s="24"/>
      <c r="F9" s="24"/>
      <c r="G9" s="24"/>
      <c r="H9" s="24"/>
      <c r="I9" s="24"/>
      <c r="J9" s="24"/>
      <c r="K9" s="24"/>
      <c r="L9" s="25"/>
      <c r="M9" s="2"/>
      <c r="O9" s="262" t="s">
        <v>548</v>
      </c>
      <c r="P9" s="262"/>
    </row>
    <row r="10" spans="1:22" x14ac:dyDescent="0.3">
      <c r="B10" s="263"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Photovoltaic modules and laminates (as defined below) originating in or exported from China. Your firm's knowledge and experience would aid the Tribunal in the proper conduct of its inquiry by helping it better understand the Canadian market for Photovoltaic modules and laminates. The Tribunal therefore requests a response to this questionnaire from your firm.</v>
      </c>
      <c r="C10" s="264"/>
      <c r="D10" s="264"/>
      <c r="E10" s="264"/>
      <c r="F10" s="264"/>
      <c r="G10" s="97"/>
      <c r="H10" s="316"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Modules et laminés photovoltaïques (telles que définies ci-dessous) originaires ou exporté Chine. Les connaissances et l'expérience de votre entreprise aideraient le Tribunal à mener correctement son enquête en lui permettant de mieux comprendre le marché canadien de Modules et laminés photovoltaïques. Le Tribunal demande donc à votre entreprise de répondre à ce questionnaire.</v>
      </c>
      <c r="I10" s="316"/>
      <c r="J10" s="316"/>
      <c r="K10" s="316"/>
      <c r="L10" s="317"/>
      <c r="M10" s="2"/>
      <c r="O10" s="262"/>
      <c r="P10" s="262"/>
    </row>
    <row r="11" spans="1:22" x14ac:dyDescent="0.3">
      <c r="B11" s="263"/>
      <c r="C11" s="264"/>
      <c r="D11" s="264"/>
      <c r="E11" s="264"/>
      <c r="F11" s="264"/>
      <c r="G11" s="97"/>
      <c r="H11" s="316"/>
      <c r="I11" s="316"/>
      <c r="J11" s="316"/>
      <c r="K11" s="316"/>
      <c r="L11" s="317"/>
      <c r="M11" s="2"/>
      <c r="O11" s="262"/>
      <c r="P11" s="262"/>
    </row>
    <row r="12" spans="1:22" x14ac:dyDescent="0.3">
      <c r="B12" s="263"/>
      <c r="C12" s="264"/>
      <c r="D12" s="264"/>
      <c r="E12" s="264"/>
      <c r="F12" s="264"/>
      <c r="G12" s="97"/>
      <c r="H12" s="316"/>
      <c r="I12" s="316"/>
      <c r="J12" s="316"/>
      <c r="K12" s="316"/>
      <c r="L12" s="317"/>
      <c r="M12" s="2"/>
      <c r="O12" s="262"/>
      <c r="P12" s="262"/>
    </row>
    <row r="13" spans="1:22" x14ac:dyDescent="0.3">
      <c r="B13" s="263"/>
      <c r="C13" s="264"/>
      <c r="D13" s="264"/>
      <c r="E13" s="264"/>
      <c r="F13" s="264"/>
      <c r="G13" s="97"/>
      <c r="H13" s="316"/>
      <c r="I13" s="316"/>
      <c r="J13" s="316"/>
      <c r="K13" s="316"/>
      <c r="L13" s="317"/>
      <c r="M13" s="2"/>
      <c r="O13" s="262"/>
      <c r="P13" s="262"/>
    </row>
    <row r="14" spans="1:22" x14ac:dyDescent="0.3">
      <c r="B14" s="263"/>
      <c r="C14" s="264"/>
      <c r="D14" s="264"/>
      <c r="E14" s="264"/>
      <c r="F14" s="264"/>
      <c r="G14" s="97"/>
      <c r="H14" s="316"/>
      <c r="I14" s="316"/>
      <c r="J14" s="316"/>
      <c r="K14" s="316"/>
      <c r="L14" s="317"/>
      <c r="M14" s="2"/>
      <c r="O14" s="262"/>
      <c r="P14" s="262"/>
    </row>
    <row r="15" spans="1:22" x14ac:dyDescent="0.3">
      <c r="B15" s="263"/>
      <c r="C15" s="264"/>
      <c r="D15" s="264"/>
      <c r="E15" s="264"/>
      <c r="F15" s="264"/>
      <c r="G15" s="97"/>
      <c r="H15" s="316"/>
      <c r="I15" s="316"/>
      <c r="J15" s="316"/>
      <c r="K15" s="316"/>
      <c r="L15" s="317"/>
      <c r="M15" s="2"/>
      <c r="O15" s="262"/>
      <c r="P15" s="262"/>
    </row>
    <row r="16" spans="1:22" x14ac:dyDescent="0.3">
      <c r="B16" s="263"/>
      <c r="C16" s="264"/>
      <c r="D16" s="264"/>
      <c r="E16" s="264"/>
      <c r="F16" s="264"/>
      <c r="G16" s="97"/>
      <c r="H16" s="316"/>
      <c r="I16" s="316"/>
      <c r="J16" s="316"/>
      <c r="K16" s="316"/>
      <c r="L16" s="317"/>
      <c r="M16" s="2"/>
      <c r="O16" s="262"/>
      <c r="P16" s="262"/>
    </row>
    <row r="17" spans="1:16" x14ac:dyDescent="0.3">
      <c r="B17" s="131"/>
      <c r="C17" s="132"/>
      <c r="D17" s="132"/>
      <c r="E17" s="132"/>
      <c r="F17" s="132"/>
      <c r="G17" s="132"/>
      <c r="H17" s="132"/>
      <c r="I17" s="132"/>
      <c r="J17" s="132"/>
      <c r="K17" s="132"/>
      <c r="L17" s="133"/>
      <c r="M17" s="2"/>
      <c r="O17" s="262"/>
      <c r="P17" s="262"/>
    </row>
    <row r="18" spans="1:16" s="8" customFormat="1" x14ac:dyDescent="0.3">
      <c r="A18" s="12"/>
      <c r="B18" s="20"/>
      <c r="C18" s="20"/>
      <c r="D18" s="21"/>
      <c r="E18" s="21"/>
      <c r="F18" s="21"/>
      <c r="G18" s="21"/>
      <c r="H18" s="21"/>
      <c r="I18" s="21"/>
      <c r="J18" s="21"/>
      <c r="K18" s="21"/>
      <c r="L18" s="21"/>
      <c r="O18" s="9"/>
      <c r="P18" s="9"/>
    </row>
    <row r="19" spans="1:16" s="7" customFormat="1" x14ac:dyDescent="0.3">
      <c r="A19" s="12"/>
      <c r="B19" s="291" t="s">
        <v>471</v>
      </c>
      <c r="C19" s="292"/>
      <c r="D19" s="292"/>
      <c r="E19" s="292"/>
      <c r="F19" s="292"/>
      <c r="G19" s="292"/>
      <c r="H19" s="292"/>
      <c r="I19" s="292"/>
      <c r="J19" s="292"/>
      <c r="K19" s="292"/>
      <c r="L19" s="293"/>
      <c r="M19" s="14"/>
      <c r="N19" s="14"/>
      <c r="O19" s="13"/>
      <c r="P19" s="13"/>
    </row>
    <row r="20" spans="1:16" x14ac:dyDescent="0.3">
      <c r="B20" s="22"/>
      <c r="C20" s="23"/>
      <c r="D20" s="24"/>
      <c r="E20" s="24"/>
      <c r="F20" s="24"/>
      <c r="G20" s="24"/>
      <c r="H20" s="24"/>
      <c r="I20" s="24"/>
      <c r="J20" s="24"/>
      <c r="K20" s="24"/>
      <c r="L20" s="25"/>
      <c r="M20" s="2"/>
    </row>
    <row r="21" spans="1:16" x14ac:dyDescent="0.3">
      <c r="B21" s="318" t="s">
        <v>256</v>
      </c>
      <c r="C21" s="319"/>
      <c r="D21" s="319"/>
      <c r="E21" s="319"/>
      <c r="F21" s="319"/>
      <c r="G21" s="326" t="s">
        <v>128</v>
      </c>
      <c r="H21" s="320" t="s">
        <v>331</v>
      </c>
      <c r="I21" s="320"/>
      <c r="J21" s="320"/>
      <c r="K21" s="320"/>
      <c r="L21" s="321"/>
      <c r="M21" s="2"/>
      <c r="O21" s="10"/>
    </row>
    <row r="22" spans="1:16" x14ac:dyDescent="0.3">
      <c r="B22" s="318"/>
      <c r="C22" s="319"/>
      <c r="D22" s="319"/>
      <c r="E22" s="319"/>
      <c r="F22" s="319"/>
      <c r="G22" s="327"/>
      <c r="H22" s="320"/>
      <c r="I22" s="320"/>
      <c r="J22" s="320"/>
      <c r="K22" s="320"/>
      <c r="L22" s="321"/>
      <c r="M22" s="2"/>
      <c r="O22" s="10"/>
    </row>
    <row r="23" spans="1:16" x14ac:dyDescent="0.3">
      <c r="B23" s="131"/>
      <c r="C23" s="132"/>
      <c r="D23" s="132"/>
      <c r="E23" s="132"/>
      <c r="F23" s="132"/>
      <c r="G23" s="132"/>
      <c r="H23" s="132"/>
      <c r="I23" s="132"/>
      <c r="J23" s="132"/>
      <c r="K23" s="132"/>
      <c r="L23" s="133"/>
      <c r="M23" s="2"/>
    </row>
    <row r="24" spans="1:16" s="8" customFormat="1" x14ac:dyDescent="0.3">
      <c r="A24" s="12"/>
      <c r="B24" s="20"/>
      <c r="C24" s="20"/>
      <c r="D24" s="21"/>
      <c r="E24" s="21"/>
      <c r="F24" s="21"/>
      <c r="G24" s="21"/>
      <c r="H24" s="21"/>
      <c r="I24" s="21"/>
      <c r="J24" s="21"/>
      <c r="K24" s="21"/>
      <c r="L24" s="21"/>
      <c r="O24" s="9"/>
      <c r="P24" s="9"/>
    </row>
    <row r="25" spans="1:16" s="7" customFormat="1" x14ac:dyDescent="0.3">
      <c r="A25" s="12"/>
      <c r="B25" s="291" t="str">
        <f>IF(Intro!$G$21="English",O25,P25)</f>
        <v>DEFINITION OF "THE GOODS"</v>
      </c>
      <c r="C25" s="292" t="str">
        <f>UPPER(IF(Intro!$G$21="English",P25,Q25))</f>
        <v>LA DÉFINITION "DES MARCHANDISES"</v>
      </c>
      <c r="D25" s="292" t="str">
        <f>UPPER(IF(Intro!$G$21="English",Q25,R25))</f>
        <v/>
      </c>
      <c r="E25" s="292" t="str">
        <f>UPPER(IF(Intro!$G$21="English",R25,S25))</f>
        <v/>
      </c>
      <c r="F25" s="292"/>
      <c r="G25" s="292" t="str">
        <f>UPPER(IF(Intro!$G$21="English",S25,T25))</f>
        <v/>
      </c>
      <c r="H25" s="292" t="str">
        <f>UPPER(IF(Intro!$G$21="English",T25,U25))</f>
        <v/>
      </c>
      <c r="I25" s="292" t="str">
        <f>UPPER(IF(Intro!$G$21="English",U25,V25))</f>
        <v/>
      </c>
      <c r="J25" s="292" t="str">
        <f>UPPER(IF(Intro!$G$21="English",V25,W25))</f>
        <v/>
      </c>
      <c r="K25" s="292" t="str">
        <f>UPPER(IF(Intro!$G$21="English",W25,X25))</f>
        <v/>
      </c>
      <c r="L25" s="293" t="str">
        <f>UPPER(IF(Intro!$G$21="English",X25,Y25))</f>
        <v/>
      </c>
      <c r="M25" s="8"/>
      <c r="N25" s="14"/>
      <c r="O25" s="13" t="s">
        <v>472</v>
      </c>
      <c r="P25" s="13" t="s">
        <v>473</v>
      </c>
    </row>
    <row r="26" spans="1:16" x14ac:dyDescent="0.3">
      <c r="B26" s="22"/>
      <c r="C26" s="23"/>
      <c r="D26" s="24"/>
      <c r="E26" s="24"/>
      <c r="F26" s="24"/>
      <c r="G26" s="24"/>
      <c r="H26" s="24"/>
      <c r="I26" s="24"/>
      <c r="J26" s="24"/>
      <c r="K26" s="24"/>
      <c r="L26" s="25"/>
      <c r="M26" s="2"/>
    </row>
    <row r="27" spans="1:16" x14ac:dyDescent="0.3">
      <c r="B27" s="263" t="str">
        <f>IF(Intro!$G$21="English",O27,P27)</f>
        <v>References to "the goods" in this questionnaire refer to:</v>
      </c>
      <c r="C27" s="264"/>
      <c r="D27" s="264"/>
      <c r="E27" s="264"/>
      <c r="F27" s="264"/>
      <c r="G27" s="264"/>
      <c r="H27" s="264"/>
      <c r="I27" s="264"/>
      <c r="J27" s="264"/>
      <c r="K27" s="264"/>
      <c r="L27" s="265"/>
      <c r="M27" s="2"/>
      <c r="O27" s="2" t="s">
        <v>279</v>
      </c>
      <c r="P27" s="2" t="s">
        <v>280</v>
      </c>
    </row>
    <row r="28" spans="1:16" x14ac:dyDescent="0.3">
      <c r="B28" s="263"/>
      <c r="C28" s="264"/>
      <c r="D28" s="264"/>
      <c r="E28" s="264"/>
      <c r="F28" s="264"/>
      <c r="G28" s="264"/>
      <c r="H28" s="264"/>
      <c r="I28" s="264"/>
      <c r="J28" s="264"/>
      <c r="K28" s="264"/>
      <c r="L28" s="265"/>
      <c r="M28" s="2"/>
    </row>
    <row r="29" spans="1:16" ht="30.75" customHeight="1" x14ac:dyDescent="0.3">
      <c r="B29" s="96"/>
      <c r="C29" s="328" t="str">
        <f>IF(Intro!$G$21="English",Variables!B16,Variables!C16)</f>
        <v>Photovoltaic modules and laminates consisting of crystalline silicon photovoltaic cells, including laminates shipped or packaged with other components of photovoltaic modules, and thin film photovoltaic products produced from amorphous silicon (a‑Si), cadmium telluride (CdTe), or copper indium gallium selenide (CIGS), originating in or exported from the People’s Republic of China, excluding modules, laminates or thin-film products with a power output not exceeding 100W, and also excluding modules, laminates or thin-film products incorporated into electrical goods where the function of the electrical goods is other than power generation and these electrical goods consume the electricity generated by the photovoltaic product (the subject goods). In accordance with the Tribunal’s finding made in inquiry NQ‑2014‑003, the product definition also excludes 195W monocrystalline photovoltaic modules made of 72 monocrystalline cells, each cell being no more than 5 inches in width and height. Furthermore, in accordance with the Tribunal’s amended order in interim review RD-2025-001, the subject goods also exclude flexible photovoltaic modules that will be affixed to curved surfaces of vehicles, such as transport truck fairings, with a power output not exceeding 200 W.</v>
      </c>
      <c r="D29" s="329"/>
      <c r="E29" s="329"/>
      <c r="F29" s="329"/>
      <c r="G29" s="329"/>
      <c r="H29" s="329"/>
      <c r="I29" s="329"/>
      <c r="J29" s="329"/>
      <c r="K29" s="330"/>
      <c r="L29" s="113"/>
      <c r="M29" s="2"/>
    </row>
    <row r="30" spans="1:16" ht="30.75" customHeight="1" x14ac:dyDescent="0.3">
      <c r="B30" s="96"/>
      <c r="C30" s="331"/>
      <c r="D30" s="332"/>
      <c r="E30" s="332"/>
      <c r="F30" s="332"/>
      <c r="G30" s="332"/>
      <c r="H30" s="332"/>
      <c r="I30" s="332"/>
      <c r="J30" s="332"/>
      <c r="K30" s="333"/>
      <c r="L30" s="113"/>
      <c r="M30" s="2"/>
    </row>
    <row r="31" spans="1:16" ht="30.75" customHeight="1" x14ac:dyDescent="0.3">
      <c r="B31" s="96"/>
      <c r="C31" s="331"/>
      <c r="D31" s="332"/>
      <c r="E31" s="332"/>
      <c r="F31" s="332"/>
      <c r="G31" s="332"/>
      <c r="H31" s="332"/>
      <c r="I31" s="332"/>
      <c r="J31" s="332"/>
      <c r="K31" s="333"/>
      <c r="L31" s="113"/>
      <c r="M31" s="2"/>
    </row>
    <row r="32" spans="1:16" ht="30.75" customHeight="1" x14ac:dyDescent="0.3">
      <c r="B32" s="96"/>
      <c r="C32" s="331"/>
      <c r="D32" s="332"/>
      <c r="E32" s="332"/>
      <c r="F32" s="332"/>
      <c r="G32" s="332"/>
      <c r="H32" s="332"/>
      <c r="I32" s="332"/>
      <c r="J32" s="332"/>
      <c r="K32" s="333"/>
      <c r="L32" s="113"/>
      <c r="M32" s="2"/>
    </row>
    <row r="33" spans="1:16" ht="30.75" customHeight="1" x14ac:dyDescent="0.3">
      <c r="B33" s="96"/>
      <c r="C33" s="334"/>
      <c r="D33" s="335"/>
      <c r="E33" s="335"/>
      <c r="F33" s="335"/>
      <c r="G33" s="335"/>
      <c r="H33" s="335"/>
      <c r="I33" s="335"/>
      <c r="J33" s="335"/>
      <c r="K33" s="336"/>
      <c r="L33" s="113"/>
      <c r="M33" s="2"/>
    </row>
    <row r="34" spans="1:16" x14ac:dyDescent="0.3">
      <c r="B34" s="112"/>
      <c r="C34" s="49"/>
      <c r="D34" s="49"/>
      <c r="E34" s="49"/>
      <c r="F34" s="49"/>
      <c r="G34" s="49"/>
      <c r="H34" s="49"/>
      <c r="I34" s="49"/>
      <c r="J34" s="49"/>
      <c r="K34" s="49"/>
      <c r="L34" s="113"/>
      <c r="M34" s="2"/>
    </row>
    <row r="35" spans="1:16" ht="30.6" customHeight="1" x14ac:dyDescent="0.3">
      <c r="B35" s="263" t="str">
        <f>IF(Intro!$G$21="English",O35,P35)</f>
        <v>For additional product information, including Harmonized Commodity Description and Coding System (HS) tariff classification numbers, please see the link below.</v>
      </c>
      <c r="C35" s="264"/>
      <c r="D35" s="264"/>
      <c r="E35" s="264"/>
      <c r="F35" s="264"/>
      <c r="G35" s="264"/>
      <c r="H35" s="264"/>
      <c r="I35" s="264"/>
      <c r="J35" s="264"/>
      <c r="K35" s="264"/>
      <c r="L35" s="265"/>
      <c r="M35" s="2"/>
      <c r="O35" s="2" t="s">
        <v>732</v>
      </c>
      <c r="P35" s="2" t="s">
        <v>733</v>
      </c>
    </row>
    <row r="36" spans="1:16" x14ac:dyDescent="0.3">
      <c r="B36" s="108"/>
      <c r="C36" s="109"/>
      <c r="D36" s="109"/>
      <c r="E36" s="109"/>
      <c r="F36" s="109"/>
      <c r="G36" s="109"/>
      <c r="H36" s="109"/>
      <c r="I36" s="109"/>
      <c r="J36" s="109"/>
      <c r="K36" s="109"/>
      <c r="L36" s="110"/>
      <c r="M36" s="2"/>
    </row>
    <row r="37" spans="1:16" ht="16.5" customHeight="1" x14ac:dyDescent="0.3">
      <c r="B37" s="166" t="s">
        <v>734</v>
      </c>
      <c r="C37" s="250" t="str">
        <f>+Variables!B17</f>
        <v>https://www.cbsa-asfc.gc.ca/sima-lmsi/mif-mev/mif-mev-stats-eng.html#sml</v>
      </c>
      <c r="D37" s="250"/>
      <c r="E37" s="250"/>
      <c r="F37" s="250"/>
      <c r="G37" s="250"/>
      <c r="H37" s="250"/>
      <c r="I37" s="109"/>
      <c r="J37" s="109"/>
      <c r="K37" s="109"/>
      <c r="L37" s="110"/>
      <c r="M37" s="2"/>
    </row>
    <row r="38" spans="1:16" ht="17.25" customHeight="1" x14ac:dyDescent="0.3">
      <c r="B38" s="166" t="s">
        <v>735</v>
      </c>
      <c r="C38" s="250" t="str">
        <f>+Variables!C17</f>
        <v>https://www.cbsa-asfc.gc.ca/sima-lmsi/mif-mev/mif-mev-stats-fra.html#sml</v>
      </c>
      <c r="D38" s="250"/>
      <c r="E38" s="250"/>
      <c r="F38" s="250"/>
      <c r="G38" s="250"/>
      <c r="H38" s="250"/>
      <c r="I38" s="109"/>
      <c r="J38" s="109"/>
      <c r="K38" s="109"/>
      <c r="L38" s="110"/>
      <c r="M38" s="2"/>
    </row>
    <row r="39" spans="1:16" x14ac:dyDescent="0.3">
      <c r="B39" s="108"/>
      <c r="C39" s="109"/>
      <c r="D39" s="109"/>
      <c r="E39" s="109"/>
      <c r="F39" s="109"/>
      <c r="G39" s="109"/>
      <c r="H39" s="109"/>
      <c r="I39" s="109"/>
      <c r="J39" s="109"/>
      <c r="K39" s="109"/>
      <c r="L39" s="110"/>
      <c r="M39" s="2"/>
    </row>
    <row r="40" spans="1:16" ht="18.75" customHeight="1" x14ac:dyDescent="0.3">
      <c r="B40" s="263" t="str">
        <f>IF(Intro!$G$21="English",O40,P40)</f>
        <v>The goods are commonly classified in the Customs Tariff under the following Harmonized Commodity Description and Coding System (HS) numbers:</v>
      </c>
      <c r="C40" s="264"/>
      <c r="D40" s="264"/>
      <c r="E40" s="264"/>
      <c r="F40" s="264"/>
      <c r="G40" s="264"/>
      <c r="H40" s="264"/>
      <c r="I40" s="264"/>
      <c r="J40" s="264"/>
      <c r="K40" s="264"/>
      <c r="L40" s="265"/>
      <c r="M40" s="2"/>
      <c r="O40" s="2" t="s">
        <v>592</v>
      </c>
      <c r="P40" s="2" t="s">
        <v>491</v>
      </c>
    </row>
    <row r="41" spans="1:16" x14ac:dyDescent="0.3">
      <c r="B41" s="108"/>
      <c r="C41" s="253" t="str">
        <f>+Variables!B20</f>
        <v>8541.42.00.00        8541.43.00.00</v>
      </c>
      <c r="D41" s="254"/>
      <c r="E41" s="254"/>
      <c r="F41" s="254"/>
      <c r="G41" s="254"/>
      <c r="H41" s="254"/>
      <c r="I41" s="254"/>
      <c r="J41" s="254"/>
      <c r="K41" s="255"/>
      <c r="L41" s="110"/>
      <c r="M41" s="2"/>
    </row>
    <row r="42" spans="1:16" x14ac:dyDescent="0.3">
      <c r="B42" s="108"/>
      <c r="C42" s="256"/>
      <c r="D42" s="257"/>
      <c r="E42" s="257"/>
      <c r="F42" s="257"/>
      <c r="G42" s="257"/>
      <c r="H42" s="257"/>
      <c r="I42" s="257"/>
      <c r="J42" s="257"/>
      <c r="K42" s="258"/>
      <c r="L42" s="110"/>
      <c r="M42" s="2"/>
    </row>
    <row r="43" spans="1:16" x14ac:dyDescent="0.3">
      <c r="B43" s="108"/>
      <c r="C43" s="259"/>
      <c r="D43" s="260"/>
      <c r="E43" s="260"/>
      <c r="F43" s="260"/>
      <c r="G43" s="260"/>
      <c r="H43" s="260"/>
      <c r="I43" s="260"/>
      <c r="J43" s="260"/>
      <c r="K43" s="261"/>
      <c r="L43" s="110"/>
      <c r="M43" s="2"/>
    </row>
    <row r="44" spans="1:16" x14ac:dyDescent="0.3">
      <c r="B44" s="131"/>
      <c r="C44" s="132"/>
      <c r="D44" s="132"/>
      <c r="E44" s="132"/>
      <c r="F44" s="132"/>
      <c r="G44" s="132"/>
      <c r="H44" s="132"/>
      <c r="I44" s="132"/>
      <c r="J44" s="132"/>
      <c r="K44" s="132"/>
      <c r="L44" s="133"/>
      <c r="M44" s="2"/>
    </row>
    <row r="45" spans="1:16" s="8" customFormat="1" x14ac:dyDescent="0.3">
      <c r="A45" s="12"/>
      <c r="B45" s="20"/>
      <c r="C45" s="20"/>
      <c r="D45" s="21"/>
      <c r="E45" s="21"/>
      <c r="F45" s="21"/>
      <c r="G45" s="21"/>
      <c r="H45" s="21"/>
      <c r="I45" s="21"/>
      <c r="J45" s="21"/>
      <c r="K45" s="21"/>
      <c r="L45" s="21"/>
      <c r="O45" s="9"/>
      <c r="P45" s="9"/>
    </row>
    <row r="46" spans="1:16" s="7" customFormat="1" x14ac:dyDescent="0.3">
      <c r="A46" s="12"/>
      <c r="B46" s="291" t="str">
        <f>IF(Intro!$G$21="English",O46,P46)</f>
        <v>DO YOU NEED TO COMPLETE THIS QUESTIONNAIRE?</v>
      </c>
      <c r="C46" s="292"/>
      <c r="D46" s="292"/>
      <c r="E46" s="292"/>
      <c r="F46" s="292"/>
      <c r="G46" s="292"/>
      <c r="H46" s="292"/>
      <c r="I46" s="292"/>
      <c r="J46" s="292"/>
      <c r="K46" s="292"/>
      <c r="L46" s="293"/>
      <c r="M46" s="101"/>
      <c r="N46" s="14"/>
      <c r="O46" s="1" t="s">
        <v>481</v>
      </c>
      <c r="P46" s="1" t="s">
        <v>528</v>
      </c>
    </row>
    <row r="47" spans="1:16" x14ac:dyDescent="0.3">
      <c r="B47" s="22"/>
      <c r="C47" s="23"/>
      <c r="D47" s="24"/>
      <c r="E47" s="24"/>
      <c r="F47" s="24"/>
      <c r="G47" s="24"/>
      <c r="H47" s="24"/>
      <c r="I47" s="24"/>
      <c r="J47" s="24"/>
      <c r="K47" s="24"/>
      <c r="L47" s="25"/>
      <c r="M47" s="2"/>
    </row>
    <row r="48" spans="1:16" x14ac:dyDescent="0.3">
      <c r="B48" s="263" t="str">
        <f>IF(Intro!$G$21="English",O48,P48)</f>
        <v>Specify your firm’s activities with respect to the goods defined above since January 1, 2023:</v>
      </c>
      <c r="C48" s="264"/>
      <c r="D48" s="264"/>
      <c r="E48" s="264"/>
      <c r="F48" s="264"/>
      <c r="G48" s="264"/>
      <c r="H48" s="264"/>
      <c r="I48" s="264"/>
      <c r="J48" s="264"/>
      <c r="K48" s="264"/>
      <c r="L48" s="265"/>
      <c r="M48" s="2"/>
      <c r="O48" s="2" t="str">
        <f>"Specify your firm’s activities with respect to the goods defined above since January 1, "&amp;Variables!B6&amp;":"</f>
        <v>Specify your firm’s activities with respect to the goods defined above since January 1, 2023:</v>
      </c>
      <c r="P48" s="2" t="str">
        <f>"Précisez les activités de votre entreprise relatives aux marchandises définies ci-dessus, depuis le 1er janvier  "&amp;Variables!C6&amp;":"</f>
        <v>Précisez les activités de votre entreprise relatives aux marchandises définies ci-dessus, depuis le 1er janvier  2023:</v>
      </c>
    </row>
    <row r="49" spans="2:16" x14ac:dyDescent="0.3">
      <c r="B49" s="96"/>
      <c r="C49" s="88"/>
      <c r="D49" s="88"/>
      <c r="E49" s="88"/>
      <c r="F49" s="88"/>
      <c r="G49" s="88"/>
      <c r="H49" s="88"/>
      <c r="I49" s="88"/>
      <c r="J49" s="88"/>
      <c r="K49" s="88"/>
      <c r="L49" s="89"/>
      <c r="M49" s="2"/>
    </row>
    <row r="50" spans="2:16" ht="15" customHeight="1" x14ac:dyDescent="0.3">
      <c r="B50" s="96"/>
      <c r="C50" s="88"/>
      <c r="D50" s="340" t="str">
        <f>IF(Intro!$G$21="English",O50,P50)</f>
        <v>Select Yes or No</v>
      </c>
      <c r="E50" s="340"/>
      <c r="F50" s="347" t="s">
        <v>464</v>
      </c>
      <c r="G50" s="348"/>
      <c r="H50" s="348"/>
      <c r="I50" s="348"/>
      <c r="J50" s="348"/>
      <c r="K50" s="348"/>
      <c r="L50" s="349"/>
      <c r="M50" s="2"/>
      <c r="O50" s="2" t="s">
        <v>301</v>
      </c>
      <c r="P50" s="2" t="s">
        <v>521</v>
      </c>
    </row>
    <row r="51" spans="2:16" ht="14.25" customHeight="1" x14ac:dyDescent="0.3">
      <c r="B51" s="337" t="str">
        <f>IF(Intro!$G$21="English",O51,P51)</f>
        <v>Produced the goods</v>
      </c>
      <c r="C51" s="338"/>
      <c r="D51" s="339"/>
      <c r="E51" s="339"/>
      <c r="F51" s="341" t="str">
        <f>IF(D51="Yes",O52,IF(D51="Oui",P52,IF(D51="No",O53,IF(D51="Non",P53,""))))</f>
        <v/>
      </c>
      <c r="G51" s="342"/>
      <c r="H51" s="342"/>
      <c r="I51" s="342"/>
      <c r="J51" s="342"/>
      <c r="K51" s="342"/>
      <c r="L51" s="343"/>
      <c r="M51" s="2"/>
      <c r="O51" s="10" t="s">
        <v>408</v>
      </c>
      <c r="P51" s="2" t="s">
        <v>409</v>
      </c>
    </row>
    <row r="52" spans="2:16" x14ac:dyDescent="0.3">
      <c r="B52" s="337"/>
      <c r="C52" s="338"/>
      <c r="D52" s="339"/>
      <c r="E52" s="339"/>
      <c r="F52" s="341"/>
      <c r="G52" s="342"/>
      <c r="H52" s="342"/>
      <c r="I52" s="342"/>
      <c r="J52" s="342"/>
      <c r="K52" s="342"/>
      <c r="L52" s="343"/>
      <c r="M52" s="2"/>
      <c r="O52" s="2" t="str">
        <f>"Complete all tabs in this questionnaire and submit it by "&amp;Variables!B11&amp;"."</f>
        <v>Complete all tabs in this questionnaire and submit it by July 24, 2026.</v>
      </c>
      <c r="P52" s="2" t="str">
        <f>"Remplissez tous les onglets de ce questionnaire et soumettez-le avant le "&amp;Variables!C11&amp;"."</f>
        <v>Remplissez tous les onglets de ce questionnaire et soumettez-le avant le 24 juillet 2026.</v>
      </c>
    </row>
    <row r="53" spans="2:16" ht="14.25" customHeight="1" x14ac:dyDescent="0.3">
      <c r="B53" s="337" t="str">
        <f>IF(Intro!$G$21="English",O54,P54)</f>
        <v>Imported the goods from any country as the importer of record</v>
      </c>
      <c r="C53" s="338"/>
      <c r="D53" s="339"/>
      <c r="E53" s="339"/>
      <c r="F53" s="344" t="str">
        <f>IF(D53="Yes",O55,IF(D53="Oui",P55,IF(D53="No",O56,IF(D53="Non",P56,""))))</f>
        <v/>
      </c>
      <c r="G53" s="345"/>
      <c r="H53" s="345"/>
      <c r="I53" s="345"/>
      <c r="J53" s="345"/>
      <c r="K53" s="345"/>
      <c r="L53" s="346"/>
      <c r="M53" s="2"/>
      <c r="O53" s="2" t="str">
        <f>"Explain below. Complete this tab only and submit it by "&amp;Variables!B11&amp;"."</f>
        <v>Explain below. Complete this tab only and submit it by July 24, 2026.</v>
      </c>
      <c r="P53" s="2" t="str">
        <f>"Expliquez ci-dessous. Remplissez uniquement cet onglet et soumettez-le avant le "&amp;Variables!C11&amp;"."</f>
        <v>Expliquez ci-dessous. Remplissez uniquement cet onglet et soumettez-le avant le 24 juillet 2026.</v>
      </c>
    </row>
    <row r="54" spans="2:16" ht="14.25" customHeight="1" x14ac:dyDescent="0.3">
      <c r="B54" s="337"/>
      <c r="C54" s="338"/>
      <c r="D54" s="339"/>
      <c r="E54" s="339"/>
      <c r="F54" s="344"/>
      <c r="G54" s="345"/>
      <c r="H54" s="345"/>
      <c r="I54" s="345"/>
      <c r="J54" s="345"/>
      <c r="K54" s="345"/>
      <c r="L54" s="346"/>
      <c r="M54" s="2"/>
      <c r="O54" s="10" t="s">
        <v>410</v>
      </c>
      <c r="P54" s="2" t="s">
        <v>537</v>
      </c>
    </row>
    <row r="55" spans="2:16" ht="14.25" customHeight="1" x14ac:dyDescent="0.3">
      <c r="B55" s="337"/>
      <c r="C55" s="338"/>
      <c r="D55" s="339"/>
      <c r="E55" s="339"/>
      <c r="F55" s="344"/>
      <c r="G55" s="345"/>
      <c r="H55" s="345"/>
      <c r="I55" s="345"/>
      <c r="J55" s="345"/>
      <c r="K55" s="345"/>
      <c r="L55" s="346"/>
      <c r="M55" s="2"/>
      <c r="O55" s="2"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July 24, 2026. If completing both an Importers’ and Producers’ questionnaire, it is not necessary to respond twice to questions that are repeated in both questionnaires.</v>
      </c>
      <c r="P55" s="2"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24 juillet 2026. Si vous remplissez à la fois un questionnaire à l'intention des importateurs et un autre à l'intention des producteurs, il n’est pas nécessaire de répondre deux fois aux questions qui se répètent dans les deux questionnaires.</v>
      </c>
    </row>
    <row r="56" spans="2:16" x14ac:dyDescent="0.3">
      <c r="B56" s="337"/>
      <c r="C56" s="338"/>
      <c r="D56" s="339"/>
      <c r="E56" s="339"/>
      <c r="F56" s="344"/>
      <c r="G56" s="345"/>
      <c r="H56" s="345"/>
      <c r="I56" s="345"/>
      <c r="J56" s="345"/>
      <c r="K56" s="345"/>
      <c r="L56" s="346"/>
      <c r="M56" s="2"/>
      <c r="O56" s="2" t="s">
        <v>463</v>
      </c>
      <c r="P56" s="2" t="s">
        <v>463</v>
      </c>
    </row>
    <row r="57" spans="2:16" x14ac:dyDescent="0.3">
      <c r="B57" s="22"/>
      <c r="C57" s="23"/>
      <c r="D57" s="24"/>
      <c r="E57" s="24"/>
      <c r="F57" s="24"/>
      <c r="G57" s="24"/>
      <c r="H57" s="24"/>
      <c r="I57" s="24"/>
      <c r="J57" s="24"/>
      <c r="K57" s="24"/>
      <c r="L57" s="89"/>
      <c r="M57" s="2"/>
    </row>
    <row r="58" spans="2:16" x14ac:dyDescent="0.3">
      <c r="B58" s="303" t="str">
        <f>IF(Intro!$G$21="English",O59,P59)</f>
        <v>If no, explain.</v>
      </c>
      <c r="C58" s="304"/>
      <c r="D58" s="304"/>
      <c r="E58" s="304"/>
      <c r="F58" s="304"/>
      <c r="G58" s="304"/>
      <c r="H58" s="304"/>
      <c r="I58" s="304"/>
      <c r="J58" s="304"/>
      <c r="K58" s="304"/>
      <c r="L58" s="305"/>
      <c r="M58" s="2"/>
    </row>
    <row r="59" spans="2:16" x14ac:dyDescent="0.3">
      <c r="B59" s="22"/>
      <c r="C59" s="23"/>
      <c r="D59" s="24"/>
      <c r="E59" s="24"/>
      <c r="F59" s="24"/>
      <c r="G59" s="24"/>
      <c r="H59" s="24"/>
      <c r="I59" s="24"/>
      <c r="J59" s="24"/>
      <c r="K59" s="24"/>
      <c r="L59" s="25"/>
      <c r="M59" s="2"/>
      <c r="O59" s="10" t="s">
        <v>406</v>
      </c>
      <c r="P59" s="2" t="s">
        <v>407</v>
      </c>
    </row>
    <row r="60" spans="2:16" x14ac:dyDescent="0.3">
      <c r="B60" s="323"/>
      <c r="C60" s="324"/>
      <c r="D60" s="324"/>
      <c r="E60" s="324"/>
      <c r="F60" s="324"/>
      <c r="G60" s="324"/>
      <c r="H60" s="324"/>
      <c r="I60" s="324"/>
      <c r="J60" s="324"/>
      <c r="K60" s="324"/>
      <c r="L60" s="325"/>
      <c r="M60" s="2"/>
    </row>
    <row r="61" spans="2:16" x14ac:dyDescent="0.3">
      <c r="B61" s="323"/>
      <c r="C61" s="324"/>
      <c r="D61" s="324"/>
      <c r="E61" s="324"/>
      <c r="F61" s="324"/>
      <c r="G61" s="324"/>
      <c r="H61" s="324"/>
      <c r="I61" s="324"/>
      <c r="J61" s="324"/>
      <c r="K61" s="324"/>
      <c r="L61" s="325"/>
      <c r="M61" s="2"/>
    </row>
    <row r="62" spans="2:16" x14ac:dyDescent="0.3">
      <c r="B62" s="323"/>
      <c r="C62" s="324"/>
      <c r="D62" s="324"/>
      <c r="E62" s="324"/>
      <c r="F62" s="324"/>
      <c r="G62" s="324"/>
      <c r="H62" s="324"/>
      <c r="I62" s="324"/>
      <c r="J62" s="324"/>
      <c r="K62" s="324"/>
      <c r="L62" s="325"/>
      <c r="M62" s="2"/>
    </row>
    <row r="63" spans="2:16" x14ac:dyDescent="0.3">
      <c r="B63" s="323"/>
      <c r="C63" s="324"/>
      <c r="D63" s="324"/>
      <c r="E63" s="324"/>
      <c r="F63" s="324"/>
      <c r="G63" s="324"/>
      <c r="H63" s="324"/>
      <c r="I63" s="324"/>
      <c r="J63" s="324"/>
      <c r="K63" s="324"/>
      <c r="L63" s="325"/>
      <c r="M63" s="2"/>
    </row>
    <row r="64" spans="2:16" x14ac:dyDescent="0.3">
      <c r="B64" s="323"/>
      <c r="C64" s="324"/>
      <c r="D64" s="324"/>
      <c r="E64" s="324"/>
      <c r="F64" s="324"/>
      <c r="G64" s="324"/>
      <c r="H64" s="324"/>
      <c r="I64" s="324"/>
      <c r="J64" s="324"/>
      <c r="K64" s="324"/>
      <c r="L64" s="325"/>
      <c r="M64" s="2"/>
    </row>
    <row r="65" spans="1:16" x14ac:dyDescent="0.3">
      <c r="B65" s="323"/>
      <c r="C65" s="324"/>
      <c r="D65" s="324"/>
      <c r="E65" s="324"/>
      <c r="F65" s="324"/>
      <c r="G65" s="324"/>
      <c r="H65" s="324"/>
      <c r="I65" s="324"/>
      <c r="J65" s="324"/>
      <c r="K65" s="324"/>
      <c r="L65" s="325"/>
      <c r="M65" s="2"/>
    </row>
    <row r="66" spans="1:16" x14ac:dyDescent="0.3">
      <c r="B66" s="323"/>
      <c r="C66" s="324"/>
      <c r="D66" s="324"/>
      <c r="E66" s="324"/>
      <c r="F66" s="324"/>
      <c r="G66" s="324"/>
      <c r="H66" s="324"/>
      <c r="I66" s="324"/>
      <c r="J66" s="324"/>
      <c r="K66" s="324"/>
      <c r="L66" s="325"/>
      <c r="M66" s="2"/>
    </row>
    <row r="67" spans="1:16" x14ac:dyDescent="0.3">
      <c r="B67" s="323"/>
      <c r="C67" s="324"/>
      <c r="D67" s="324"/>
      <c r="E67" s="324"/>
      <c r="F67" s="324"/>
      <c r="G67" s="324"/>
      <c r="H67" s="324"/>
      <c r="I67" s="324"/>
      <c r="J67" s="324"/>
      <c r="K67" s="324"/>
      <c r="L67" s="325"/>
      <c r="M67" s="2"/>
    </row>
    <row r="68" spans="1:16" x14ac:dyDescent="0.3">
      <c r="B68" s="131"/>
      <c r="C68" s="132"/>
      <c r="D68" s="132"/>
      <c r="E68" s="132"/>
      <c r="F68" s="132"/>
      <c r="G68" s="132"/>
      <c r="H68" s="132"/>
      <c r="I68" s="132"/>
      <c r="J68" s="132"/>
      <c r="K68" s="132"/>
      <c r="L68" s="133"/>
      <c r="M68" s="2"/>
    </row>
    <row r="69" spans="1:16" s="8" customFormat="1" x14ac:dyDescent="0.3">
      <c r="A69" s="12"/>
      <c r="B69" s="20"/>
      <c r="C69" s="20"/>
      <c r="D69" s="21"/>
      <c r="E69" s="21"/>
      <c r="F69" s="21"/>
      <c r="G69" s="21"/>
      <c r="H69" s="21"/>
      <c r="I69" s="21"/>
      <c r="J69" s="21"/>
      <c r="K69" s="21"/>
      <c r="L69" s="21"/>
      <c r="O69" s="9"/>
      <c r="P69" s="9"/>
    </row>
    <row r="70" spans="1:16" s="7" customFormat="1" ht="14.1" customHeight="1" x14ac:dyDescent="0.3">
      <c r="A70" s="12"/>
      <c r="B70" s="322" t="str">
        <f>IF(Intro!$G$21="English",O70,P70)</f>
        <v>QUESTIONNAIRE DUE DATE</v>
      </c>
      <c r="C70" s="292" t="s">
        <v>482</v>
      </c>
      <c r="D70" s="292" t="s">
        <v>486</v>
      </c>
      <c r="E70" s="292" t="s">
        <v>486</v>
      </c>
      <c r="F70" s="292" t="s">
        <v>486</v>
      </c>
      <c r="G70" s="292"/>
      <c r="H70" s="292" t="s">
        <v>486</v>
      </c>
      <c r="I70" s="292" t="s">
        <v>486</v>
      </c>
      <c r="J70" s="292" t="s">
        <v>486</v>
      </c>
      <c r="K70" s="292" t="s">
        <v>486</v>
      </c>
      <c r="L70" s="293" t="s">
        <v>486</v>
      </c>
      <c r="M70" s="8"/>
      <c r="N70" s="14"/>
      <c r="O70" s="13" t="s">
        <v>1</v>
      </c>
      <c r="P70" s="13" t="s">
        <v>482</v>
      </c>
    </row>
    <row r="71" spans="1:16" x14ac:dyDescent="0.3">
      <c r="B71" s="22"/>
      <c r="C71" s="23"/>
      <c r="D71" s="24"/>
      <c r="E71" s="24"/>
      <c r="F71" s="24"/>
      <c r="G71" s="24"/>
      <c r="H71" s="24"/>
      <c r="I71" s="24"/>
      <c r="J71" s="24"/>
      <c r="K71" s="24"/>
      <c r="L71" s="25"/>
      <c r="M71" s="2"/>
    </row>
    <row r="72" spans="1:16" ht="15.75" customHeight="1" x14ac:dyDescent="0.3">
      <c r="B72" s="96"/>
      <c r="C72" s="2"/>
      <c r="D72" s="294" t="str">
        <f>IF(Intro!$G$21="English",Variables!B11,Variables!C11)</f>
        <v>July 24, 2026</v>
      </c>
      <c r="E72" s="295"/>
      <c r="F72" s="295"/>
      <c r="G72" s="295"/>
      <c r="H72" s="295"/>
      <c r="I72" s="295"/>
      <c r="J72" s="296"/>
      <c r="K72" s="24"/>
      <c r="L72" s="137"/>
      <c r="M72" s="2"/>
      <c r="O72" s="50"/>
      <c r="P72" s="50"/>
    </row>
    <row r="73" spans="1:16" ht="15.75" customHeight="1" x14ac:dyDescent="0.3">
      <c r="B73" s="96"/>
      <c r="C73" s="2"/>
      <c r="D73" s="297"/>
      <c r="E73" s="298"/>
      <c r="F73" s="298"/>
      <c r="G73" s="298"/>
      <c r="H73" s="298"/>
      <c r="I73" s="298"/>
      <c r="J73" s="299"/>
      <c r="K73" s="24"/>
      <c r="L73" s="137"/>
      <c r="M73" s="2"/>
      <c r="O73" s="50"/>
      <c r="P73" s="50"/>
    </row>
    <row r="74" spans="1:16" x14ac:dyDescent="0.3">
      <c r="B74" s="131"/>
      <c r="C74" s="132"/>
      <c r="D74" s="132"/>
      <c r="E74" s="132"/>
      <c r="F74" s="132"/>
      <c r="G74" s="132"/>
      <c r="H74" s="132"/>
      <c r="I74" s="132"/>
      <c r="J74" s="132"/>
      <c r="K74" s="132"/>
      <c r="L74" s="133"/>
      <c r="M74" s="2"/>
    </row>
    <row r="75" spans="1:16" s="8" customFormat="1" x14ac:dyDescent="0.3">
      <c r="A75" s="12"/>
      <c r="B75" s="20"/>
      <c r="C75" s="20"/>
      <c r="D75" s="21"/>
      <c r="E75" s="21"/>
      <c r="F75" s="21"/>
      <c r="G75" s="21"/>
      <c r="H75" s="21"/>
      <c r="I75" s="21"/>
      <c r="J75" s="21"/>
      <c r="K75" s="21"/>
      <c r="L75" s="21"/>
      <c r="O75" s="9"/>
      <c r="P75" s="9"/>
    </row>
    <row r="76" spans="1:16" s="7" customFormat="1" x14ac:dyDescent="0.3">
      <c r="A76" s="12"/>
      <c r="B76" s="291" t="str">
        <f>IF(Intro!$G$21="English",O76,P76)</f>
        <v>FAILURE TO COMPLETE QUESTIONNAIRE</v>
      </c>
      <c r="C76" s="292" t="str">
        <f>UPPER(IF(Intro!$G$21="English",P76,Q76))</f>
        <v>QUESTIONNAIRE NON REMPLI</v>
      </c>
      <c r="D76" s="292" t="str">
        <f>UPPER(IF(Intro!$G$21="English",Q76,R76))</f>
        <v/>
      </c>
      <c r="E76" s="292" t="str">
        <f>UPPER(IF(Intro!$G$21="English",R76,S76))</f>
        <v/>
      </c>
      <c r="F76" s="292"/>
      <c r="G76" s="292" t="str">
        <f>UPPER(IF(Intro!$G$21="English",S76,T76))</f>
        <v/>
      </c>
      <c r="H76" s="292" t="str">
        <f>UPPER(IF(Intro!$G$21="English",T76,U76))</f>
        <v/>
      </c>
      <c r="I76" s="292" t="str">
        <f>UPPER(IF(Intro!$G$21="English",U76,V76))</f>
        <v/>
      </c>
      <c r="J76" s="292" t="str">
        <f>UPPER(IF(Intro!$G$21="English",V76,W76))</f>
        <v/>
      </c>
      <c r="K76" s="292" t="str">
        <f>UPPER(IF(Intro!$G$21="English",W76,X76))</f>
        <v/>
      </c>
      <c r="L76" s="293" t="str">
        <f>UPPER(IF(Intro!$G$21="English",X76,Y76))</f>
        <v/>
      </c>
      <c r="M76" s="8"/>
      <c r="N76" s="14"/>
      <c r="O76" s="13" t="s">
        <v>483</v>
      </c>
      <c r="P76" s="13" t="s">
        <v>484</v>
      </c>
    </row>
    <row r="77" spans="1:16" x14ac:dyDescent="0.3">
      <c r="B77" s="22"/>
      <c r="C77" s="23"/>
      <c r="D77" s="24"/>
      <c r="E77" s="24"/>
      <c r="F77" s="24"/>
      <c r="G77" s="24"/>
      <c r="H77" s="24"/>
      <c r="I77" s="24"/>
      <c r="J77" s="24"/>
      <c r="K77" s="24"/>
      <c r="L77" s="25"/>
      <c r="M77" s="2"/>
    </row>
    <row r="78" spans="1:16" x14ac:dyDescent="0.3">
      <c r="B78" s="263" t="str">
        <f>IF(Intro!$G$21="English",O78,P78)</f>
        <v>Failure to complete the questionnaire by the due date may result in the Tribunal issuing a production order, pursuant to section 17 of the Canadian International Trade Tribunal Act, to compel the production of a questionnaire response.</v>
      </c>
      <c r="C78" s="264"/>
      <c r="D78" s="264"/>
      <c r="E78" s="264"/>
      <c r="F78" s="264"/>
      <c r="G78" s="264"/>
      <c r="H78" s="264"/>
      <c r="I78" s="264"/>
      <c r="J78" s="264"/>
      <c r="K78" s="264"/>
      <c r="L78" s="265"/>
      <c r="M78" s="2"/>
      <c r="O78" s="2" t="s">
        <v>258</v>
      </c>
      <c r="P78" s="2" t="s">
        <v>330</v>
      </c>
    </row>
    <row r="79" spans="1:16" x14ac:dyDescent="0.3">
      <c r="B79" s="263"/>
      <c r="C79" s="264"/>
      <c r="D79" s="264"/>
      <c r="E79" s="264"/>
      <c r="F79" s="264"/>
      <c r="G79" s="264"/>
      <c r="H79" s="264"/>
      <c r="I79" s="264"/>
      <c r="J79" s="264"/>
      <c r="K79" s="264"/>
      <c r="L79" s="265"/>
      <c r="M79" s="2"/>
    </row>
    <row r="80" spans="1:16" x14ac:dyDescent="0.3">
      <c r="B80" s="131"/>
      <c r="C80" s="132"/>
      <c r="D80" s="132"/>
      <c r="E80" s="132"/>
      <c r="F80" s="132"/>
      <c r="G80" s="132"/>
      <c r="H80" s="132"/>
      <c r="I80" s="132"/>
      <c r="J80" s="132"/>
      <c r="K80" s="132"/>
      <c r="L80" s="133"/>
      <c r="M80" s="2"/>
    </row>
    <row r="81" spans="1:16" s="8" customFormat="1" x14ac:dyDescent="0.3">
      <c r="A81" s="12"/>
      <c r="B81" s="20"/>
      <c r="C81" s="20"/>
      <c r="D81" s="21"/>
      <c r="E81" s="21"/>
      <c r="F81" s="21"/>
      <c r="G81" s="21"/>
      <c r="H81" s="21"/>
      <c r="I81" s="21"/>
      <c r="J81" s="21"/>
      <c r="K81" s="21"/>
      <c r="L81" s="21"/>
      <c r="O81" s="9"/>
      <c r="P81" s="9"/>
    </row>
    <row r="82" spans="1:16" x14ac:dyDescent="0.3">
      <c r="B82" s="291" t="str">
        <f>IF(Intro!$G$21="English",O82,P82)</f>
        <v>FIRM INFORMATION</v>
      </c>
      <c r="C82" s="292"/>
      <c r="D82" s="292"/>
      <c r="E82" s="292"/>
      <c r="F82" s="292"/>
      <c r="G82" s="292"/>
      <c r="H82" s="292"/>
      <c r="I82" s="292"/>
      <c r="J82" s="292"/>
      <c r="K82" s="292"/>
      <c r="L82" s="293"/>
      <c r="M82" s="2"/>
      <c r="O82" s="2" t="s">
        <v>5</v>
      </c>
      <c r="P82" s="2" t="s">
        <v>6</v>
      </c>
    </row>
    <row r="83" spans="1:16" x14ac:dyDescent="0.3">
      <c r="B83" s="22"/>
      <c r="C83" s="23"/>
      <c r="D83" s="24"/>
      <c r="E83" s="24"/>
      <c r="F83" s="24"/>
      <c r="G83" s="24"/>
      <c r="H83" s="24"/>
      <c r="I83" s="24"/>
      <c r="J83" s="24"/>
      <c r="K83" s="24"/>
      <c r="L83" s="25"/>
      <c r="M83" s="2"/>
    </row>
    <row r="84" spans="1:16" x14ac:dyDescent="0.3">
      <c r="B84" s="275" t="str">
        <f>IF(Intro!$G$21="English",O84,P84)</f>
        <v>Firm Name (In English and French, if applicable)</v>
      </c>
      <c r="C84" s="276"/>
      <c r="D84" s="277"/>
      <c r="E84" s="281"/>
      <c r="F84" s="282"/>
      <c r="G84" s="282"/>
      <c r="H84" s="282"/>
      <c r="I84" s="282"/>
      <c r="J84" s="282"/>
      <c r="K84" s="282"/>
      <c r="L84" s="283"/>
      <c r="M84" s="2"/>
      <c r="O84" s="10" t="s">
        <v>325</v>
      </c>
      <c r="P84" s="2" t="s">
        <v>326</v>
      </c>
    </row>
    <row r="85" spans="1:16" x14ac:dyDescent="0.3">
      <c r="B85" s="278"/>
      <c r="C85" s="279"/>
      <c r="D85" s="280"/>
      <c r="E85" s="284"/>
      <c r="F85" s="285"/>
      <c r="G85" s="285"/>
      <c r="H85" s="285"/>
      <c r="I85" s="285"/>
      <c r="J85" s="285"/>
      <c r="K85" s="285"/>
      <c r="L85" s="286"/>
      <c r="M85" s="2"/>
      <c r="O85" s="10"/>
    </row>
    <row r="86" spans="1:16" x14ac:dyDescent="0.3">
      <c r="B86" s="275" t="str">
        <f>IF(Intro!$G$21="English",O86,P86)</f>
        <v>Firm Address</v>
      </c>
      <c r="C86" s="276"/>
      <c r="D86" s="277"/>
      <c r="E86" s="281"/>
      <c r="F86" s="282"/>
      <c r="G86" s="282"/>
      <c r="H86" s="282"/>
      <c r="I86" s="282"/>
      <c r="J86" s="282"/>
      <c r="K86" s="282"/>
      <c r="L86" s="283"/>
      <c r="M86" s="2"/>
      <c r="O86" s="10" t="s">
        <v>7</v>
      </c>
      <c r="P86" s="2" t="s">
        <v>329</v>
      </c>
    </row>
    <row r="87" spans="1:16" x14ac:dyDescent="0.3">
      <c r="B87" s="278"/>
      <c r="C87" s="279"/>
      <c r="D87" s="280"/>
      <c r="E87" s="284"/>
      <c r="F87" s="285"/>
      <c r="G87" s="285"/>
      <c r="H87" s="285"/>
      <c r="I87" s="285"/>
      <c r="J87" s="285"/>
      <c r="K87" s="285"/>
      <c r="L87" s="286"/>
      <c r="M87" s="2"/>
      <c r="O87" s="10"/>
    </row>
    <row r="88" spans="1:16" x14ac:dyDescent="0.3">
      <c r="B88" s="266" t="str">
        <f>IF(Intro!$G$21="English",O88,P88)</f>
        <v>Website Address</v>
      </c>
      <c r="C88" s="267"/>
      <c r="D88" s="267"/>
      <c r="E88" s="271"/>
      <c r="F88" s="271"/>
      <c r="G88" s="271"/>
      <c r="H88" s="271"/>
      <c r="I88" s="271"/>
      <c r="J88" s="271"/>
      <c r="K88" s="271"/>
      <c r="L88" s="272"/>
      <c r="M88" s="2"/>
      <c r="O88" s="10" t="s">
        <v>9</v>
      </c>
      <c r="P88" s="2" t="s">
        <v>10</v>
      </c>
    </row>
    <row r="89" spans="1:16" x14ac:dyDescent="0.3">
      <c r="B89" s="268"/>
      <c r="C89" s="269"/>
      <c r="D89" s="269"/>
      <c r="E89" s="273"/>
      <c r="F89" s="273"/>
      <c r="G89" s="273"/>
      <c r="H89" s="273"/>
      <c r="I89" s="273"/>
      <c r="J89" s="273"/>
      <c r="K89" s="273"/>
      <c r="L89" s="274"/>
      <c r="M89" s="2"/>
      <c r="O89" s="10"/>
    </row>
    <row r="90" spans="1:16" x14ac:dyDescent="0.3">
      <c r="B90" s="45"/>
      <c r="C90" s="46"/>
      <c r="D90" s="47"/>
      <c r="E90" s="47"/>
      <c r="F90" s="47"/>
      <c r="G90" s="47"/>
      <c r="H90" s="47"/>
      <c r="I90" s="47"/>
      <c r="J90" s="47"/>
      <c r="K90" s="47"/>
      <c r="L90" s="48"/>
      <c r="M90" s="2"/>
    </row>
    <row r="91" spans="1:16" x14ac:dyDescent="0.3">
      <c r="B91" s="87" t="str">
        <f>IF(Intro!$G$21="English",O91,P91)</f>
        <v xml:space="preserve">If your firm has more than one location, facility or outlet, submit a consolidated response to the questionnaire.
</v>
      </c>
      <c r="C91" s="49"/>
      <c r="D91" s="49"/>
      <c r="E91" s="49"/>
      <c r="F91" s="49"/>
      <c r="G91" s="49"/>
      <c r="H91" s="49"/>
      <c r="I91" s="49"/>
      <c r="J91" s="49"/>
      <c r="K91" s="49"/>
      <c r="L91" s="113"/>
      <c r="M91" s="2"/>
      <c r="O91" s="2" t="s">
        <v>302</v>
      </c>
      <c r="P91" s="2" t="s">
        <v>327</v>
      </c>
    </row>
    <row r="92" spans="1:16" x14ac:dyDescent="0.3">
      <c r="B92" s="266" t="str">
        <f>IF(Intro!$G$21="English",O92,P92)</f>
        <v>Provide the names and addresses of other locations, facilities, and outlets in Canada on behalf of which your company is responding.</v>
      </c>
      <c r="C92" s="267"/>
      <c r="D92" s="267"/>
      <c r="E92" s="271"/>
      <c r="F92" s="271"/>
      <c r="G92" s="271"/>
      <c r="H92" s="271"/>
      <c r="I92" s="271"/>
      <c r="J92" s="271"/>
      <c r="K92" s="271"/>
      <c r="L92" s="272"/>
      <c r="M92" s="2"/>
      <c r="O92" s="10" t="s">
        <v>11</v>
      </c>
      <c r="P92" s="2" t="s">
        <v>328</v>
      </c>
    </row>
    <row r="93" spans="1:16" x14ac:dyDescent="0.3">
      <c r="B93" s="287"/>
      <c r="C93" s="288"/>
      <c r="D93" s="288"/>
      <c r="E93" s="289"/>
      <c r="F93" s="289"/>
      <c r="G93" s="289"/>
      <c r="H93" s="289"/>
      <c r="I93" s="289"/>
      <c r="J93" s="289"/>
      <c r="K93" s="289"/>
      <c r="L93" s="290"/>
      <c r="M93" s="2"/>
      <c r="O93" s="10"/>
    </row>
    <row r="94" spans="1:16" x14ac:dyDescent="0.3">
      <c r="B94" s="287"/>
      <c r="C94" s="288"/>
      <c r="D94" s="288"/>
      <c r="E94" s="289"/>
      <c r="F94" s="289"/>
      <c r="G94" s="289"/>
      <c r="H94" s="289"/>
      <c r="I94" s="289"/>
      <c r="J94" s="289"/>
      <c r="K94" s="289"/>
      <c r="L94" s="290"/>
      <c r="M94" s="2"/>
      <c r="O94" s="10"/>
    </row>
    <row r="95" spans="1:16" x14ac:dyDescent="0.3">
      <c r="B95" s="287"/>
      <c r="C95" s="288"/>
      <c r="D95" s="288"/>
      <c r="E95" s="289"/>
      <c r="F95" s="289"/>
      <c r="G95" s="289"/>
      <c r="H95" s="289"/>
      <c r="I95" s="289"/>
      <c r="J95" s="289"/>
      <c r="K95" s="289"/>
      <c r="L95" s="290"/>
      <c r="M95" s="2"/>
      <c r="O95" s="10"/>
    </row>
    <row r="96" spans="1:16" x14ac:dyDescent="0.3">
      <c r="B96" s="287"/>
      <c r="C96" s="288"/>
      <c r="D96" s="288"/>
      <c r="E96" s="289"/>
      <c r="F96" s="289"/>
      <c r="G96" s="289"/>
      <c r="H96" s="289"/>
      <c r="I96" s="289"/>
      <c r="J96" s="289"/>
      <c r="K96" s="289"/>
      <c r="L96" s="290"/>
      <c r="M96" s="2"/>
      <c r="O96" s="10"/>
    </row>
    <row r="97" spans="2:16" x14ac:dyDescent="0.3">
      <c r="B97" s="287"/>
      <c r="C97" s="288"/>
      <c r="D97" s="288"/>
      <c r="E97" s="289"/>
      <c r="F97" s="289"/>
      <c r="G97" s="289"/>
      <c r="H97" s="289"/>
      <c r="I97" s="289"/>
      <c r="J97" s="289"/>
      <c r="K97" s="289"/>
      <c r="L97" s="290"/>
      <c r="M97" s="2"/>
      <c r="O97" s="10"/>
    </row>
    <row r="98" spans="2:16" x14ac:dyDescent="0.3">
      <c r="B98" s="287"/>
      <c r="C98" s="288"/>
      <c r="D98" s="288"/>
      <c r="E98" s="289"/>
      <c r="F98" s="289"/>
      <c r="G98" s="289"/>
      <c r="H98" s="289"/>
      <c r="I98" s="289"/>
      <c r="J98" s="289"/>
      <c r="K98" s="289"/>
      <c r="L98" s="290"/>
      <c r="M98" s="2"/>
      <c r="O98" s="10"/>
    </row>
    <row r="99" spans="2:16" x14ac:dyDescent="0.3">
      <c r="B99" s="287"/>
      <c r="C99" s="288"/>
      <c r="D99" s="288"/>
      <c r="E99" s="289"/>
      <c r="F99" s="289"/>
      <c r="G99" s="289"/>
      <c r="H99" s="289"/>
      <c r="I99" s="289"/>
      <c r="J99" s="289"/>
      <c r="K99" s="289"/>
      <c r="L99" s="290"/>
      <c r="M99" s="2"/>
      <c r="O99" s="10"/>
    </row>
    <row r="100" spans="2:16" x14ac:dyDescent="0.3">
      <c r="B100" s="287"/>
      <c r="C100" s="288"/>
      <c r="D100" s="288"/>
      <c r="E100" s="289"/>
      <c r="F100" s="289"/>
      <c r="G100" s="289"/>
      <c r="H100" s="289"/>
      <c r="I100" s="289"/>
      <c r="J100" s="289"/>
      <c r="K100" s="289"/>
      <c r="L100" s="290"/>
      <c r="M100" s="2"/>
      <c r="O100" s="10"/>
    </row>
    <row r="101" spans="2:16" x14ac:dyDescent="0.3">
      <c r="B101" s="268"/>
      <c r="C101" s="269"/>
      <c r="D101" s="269"/>
      <c r="E101" s="273"/>
      <c r="F101" s="273"/>
      <c r="G101" s="273"/>
      <c r="H101" s="273"/>
      <c r="I101" s="273"/>
      <c r="J101" s="273"/>
      <c r="K101" s="273"/>
      <c r="L101" s="274"/>
      <c r="M101" s="2"/>
      <c r="O101" s="10"/>
    </row>
    <row r="102" spans="2:16" x14ac:dyDescent="0.3">
      <c r="B102" s="131"/>
      <c r="C102" s="132"/>
      <c r="D102" s="132"/>
      <c r="E102" s="132"/>
      <c r="F102" s="132"/>
      <c r="G102" s="132"/>
      <c r="H102" s="132"/>
      <c r="I102" s="132"/>
      <c r="J102" s="132"/>
      <c r="K102" s="132"/>
      <c r="L102" s="133"/>
      <c r="M102" s="2"/>
    </row>
    <row r="104" spans="2:16" x14ac:dyDescent="0.3">
      <c r="B104" s="291" t="str">
        <f>IF(Intro!$G$21="English",O104,P104)</f>
        <v>CONTACT INFORMATION OF THE PERSON WHO COMPLETED THIS QUESTIONNAIRE</v>
      </c>
      <c r="C104" s="292"/>
      <c r="D104" s="292"/>
      <c r="E104" s="292"/>
      <c r="F104" s="292"/>
      <c r="G104" s="292"/>
      <c r="H104" s="292"/>
      <c r="I104" s="292"/>
      <c r="J104" s="292"/>
      <c r="K104" s="292"/>
      <c r="L104" s="293"/>
      <c r="M104" s="2"/>
      <c r="O104" s="2" t="s">
        <v>623</v>
      </c>
      <c r="P104" s="2" t="s">
        <v>618</v>
      </c>
    </row>
    <row r="105" spans="2:16" x14ac:dyDescent="0.3">
      <c r="B105" s="22"/>
      <c r="C105" s="23"/>
      <c r="D105" s="24"/>
      <c r="E105" s="24"/>
      <c r="F105" s="24"/>
      <c r="G105" s="24"/>
      <c r="H105" s="24"/>
      <c r="I105" s="24"/>
      <c r="J105" s="24"/>
      <c r="K105" s="24"/>
      <c r="L105" s="25"/>
      <c r="M105" s="2"/>
    </row>
    <row r="106" spans="2:16" x14ac:dyDescent="0.3">
      <c r="B106" s="275" t="str">
        <f>IF(Intro!$G$21="English",O106,P106)</f>
        <v>Name</v>
      </c>
      <c r="C106" s="276"/>
      <c r="D106" s="277"/>
      <c r="E106" s="281"/>
      <c r="F106" s="282"/>
      <c r="G106" s="282"/>
      <c r="H106" s="282"/>
      <c r="I106" s="282"/>
      <c r="J106" s="282"/>
      <c r="K106" s="282"/>
      <c r="L106" s="283"/>
      <c r="M106" s="2"/>
      <c r="O106" s="10" t="s">
        <v>619</v>
      </c>
      <c r="P106" s="2" t="s">
        <v>620</v>
      </c>
    </row>
    <row r="107" spans="2:16" x14ac:dyDescent="0.3">
      <c r="B107" s="278"/>
      <c r="C107" s="279"/>
      <c r="D107" s="280"/>
      <c r="E107" s="284"/>
      <c r="F107" s="285"/>
      <c r="G107" s="285"/>
      <c r="H107" s="285"/>
      <c r="I107" s="285"/>
      <c r="J107" s="285"/>
      <c r="K107" s="285"/>
      <c r="L107" s="286"/>
      <c r="M107" s="2"/>
      <c r="O107" s="10"/>
    </row>
    <row r="108" spans="2:16" x14ac:dyDescent="0.3">
      <c r="B108" s="275" t="str">
        <f>IF(Intro!$G$21="English",O108,P108)</f>
        <v>Title</v>
      </c>
      <c r="C108" s="276"/>
      <c r="D108" s="277"/>
      <c r="E108" s="281"/>
      <c r="F108" s="282"/>
      <c r="G108" s="282"/>
      <c r="H108" s="282"/>
      <c r="I108" s="282"/>
      <c r="J108" s="282"/>
      <c r="K108" s="282"/>
      <c r="L108" s="283"/>
      <c r="M108" s="2"/>
      <c r="O108" s="10" t="s">
        <v>622</v>
      </c>
      <c r="P108" s="2" t="s">
        <v>621</v>
      </c>
    </row>
    <row r="109" spans="2:16" x14ac:dyDescent="0.3">
      <c r="B109" s="278"/>
      <c r="C109" s="279"/>
      <c r="D109" s="280"/>
      <c r="E109" s="284"/>
      <c r="F109" s="285"/>
      <c r="G109" s="285"/>
      <c r="H109" s="285"/>
      <c r="I109" s="285"/>
      <c r="J109" s="285"/>
      <c r="K109" s="285"/>
      <c r="L109" s="286"/>
      <c r="M109" s="2"/>
      <c r="O109" s="10"/>
    </row>
    <row r="110" spans="2:16" x14ac:dyDescent="0.3">
      <c r="B110" s="275" t="str">
        <f>IF(Intro!$G$21="English",O110,P110)</f>
        <v>E-mail Address</v>
      </c>
      <c r="C110" s="276"/>
      <c r="D110" s="277"/>
      <c r="E110" s="281"/>
      <c r="F110" s="282"/>
      <c r="G110" s="282"/>
      <c r="H110" s="282"/>
      <c r="I110" s="282"/>
      <c r="J110" s="282"/>
      <c r="K110" s="282"/>
      <c r="L110" s="283"/>
      <c r="M110" s="2"/>
      <c r="O110" s="10" t="s">
        <v>105</v>
      </c>
      <c r="P110" s="2" t="s">
        <v>356</v>
      </c>
    </row>
    <row r="111" spans="2:16" x14ac:dyDescent="0.3">
      <c r="B111" s="278"/>
      <c r="C111" s="279"/>
      <c r="D111" s="280"/>
      <c r="E111" s="284"/>
      <c r="F111" s="285"/>
      <c r="G111" s="285"/>
      <c r="H111" s="285"/>
      <c r="I111" s="285"/>
      <c r="J111" s="285"/>
      <c r="K111" s="285"/>
      <c r="L111" s="286"/>
      <c r="M111" s="2"/>
      <c r="O111" s="10"/>
    </row>
    <row r="112" spans="2:16" x14ac:dyDescent="0.3">
      <c r="B112" s="275" t="str">
        <f>IF(Intro!$G$21="English",O112,P112)</f>
        <v>Telephone</v>
      </c>
      <c r="C112" s="276"/>
      <c r="D112" s="277"/>
      <c r="E112" s="281"/>
      <c r="F112" s="282"/>
      <c r="G112" s="282"/>
      <c r="H112" s="282"/>
      <c r="I112" s="282"/>
      <c r="J112" s="282"/>
      <c r="K112" s="282"/>
      <c r="L112" s="283"/>
      <c r="M112" s="2"/>
      <c r="O112" s="10" t="s">
        <v>16</v>
      </c>
      <c r="P112" s="2" t="s">
        <v>17</v>
      </c>
    </row>
    <row r="113" spans="1:16" x14ac:dyDescent="0.3">
      <c r="B113" s="278"/>
      <c r="C113" s="279"/>
      <c r="D113" s="280"/>
      <c r="E113" s="284"/>
      <c r="F113" s="285"/>
      <c r="G113" s="285"/>
      <c r="H113" s="285"/>
      <c r="I113" s="285"/>
      <c r="J113" s="285"/>
      <c r="K113" s="285"/>
      <c r="L113" s="286"/>
      <c r="M113" s="2"/>
      <c r="O113" s="10"/>
    </row>
    <row r="114" spans="1:16" x14ac:dyDescent="0.3">
      <c r="B114" s="131"/>
      <c r="C114" s="132"/>
      <c r="D114" s="132"/>
      <c r="E114" s="132"/>
      <c r="F114" s="132"/>
      <c r="G114" s="132"/>
      <c r="H114" s="132"/>
      <c r="I114" s="132"/>
      <c r="J114" s="132"/>
      <c r="K114" s="132"/>
      <c r="L114" s="133"/>
      <c r="M114" s="2"/>
    </row>
    <row r="115" spans="1:16" s="8" customFormat="1" x14ac:dyDescent="0.3">
      <c r="A115" s="12"/>
      <c r="B115" s="20"/>
      <c r="C115" s="20"/>
      <c r="D115" s="21"/>
      <c r="E115" s="21"/>
      <c r="F115" s="21"/>
      <c r="G115" s="21"/>
      <c r="H115" s="21"/>
      <c r="I115" s="21"/>
      <c r="J115" s="21"/>
      <c r="K115" s="21"/>
      <c r="L115" s="21"/>
      <c r="O115" s="9"/>
      <c r="P115" s="9"/>
    </row>
    <row r="116" spans="1:16" x14ac:dyDescent="0.3">
      <c r="B116" s="291" t="str">
        <f>IF(Intro!$G$21="English",O116,P116)</f>
        <v>CERTIFICATION</v>
      </c>
      <c r="C116" s="292"/>
      <c r="D116" s="292"/>
      <c r="E116" s="292"/>
      <c r="F116" s="292"/>
      <c r="G116" s="292"/>
      <c r="H116" s="292"/>
      <c r="I116" s="292"/>
      <c r="J116" s="292"/>
      <c r="K116" s="292"/>
      <c r="L116" s="293"/>
      <c r="M116" s="2"/>
      <c r="O116" s="2" t="s">
        <v>3</v>
      </c>
      <c r="P116" s="2" t="s">
        <v>4</v>
      </c>
    </row>
    <row r="117" spans="1:16" x14ac:dyDescent="0.3">
      <c r="B117" s="22"/>
      <c r="C117" s="23"/>
      <c r="D117" s="24"/>
      <c r="E117" s="24"/>
      <c r="F117" s="24"/>
      <c r="G117" s="24"/>
      <c r="H117" s="24"/>
      <c r="I117" s="24"/>
      <c r="J117" s="24"/>
      <c r="K117" s="24"/>
      <c r="L117" s="25"/>
      <c r="M117" s="2"/>
    </row>
    <row r="118" spans="1:16" x14ac:dyDescent="0.3">
      <c r="B118" s="263" t="str">
        <f>IF(Intro!$G$21="English",O118,P118)</f>
        <v xml:space="preserve">The undersigned certifies that the information supplied herein is complete and correct to the best of their knowledge and belief.
</v>
      </c>
      <c r="C118" s="264"/>
      <c r="D118" s="264"/>
      <c r="E118" s="264"/>
      <c r="F118" s="264"/>
      <c r="G118" s="264"/>
      <c r="H118" s="264"/>
      <c r="I118" s="264"/>
      <c r="J118" s="264"/>
      <c r="K118" s="264"/>
      <c r="L118" s="265"/>
      <c r="M118" s="2"/>
      <c r="O118" s="2" t="s">
        <v>401</v>
      </c>
      <c r="P118" s="2" t="s">
        <v>402</v>
      </c>
    </row>
    <row r="119" spans="1:16" x14ac:dyDescent="0.3">
      <c r="B119" s="96"/>
      <c r="C119" s="88"/>
      <c r="D119" s="88"/>
      <c r="E119" s="88"/>
      <c r="F119" s="88"/>
      <c r="G119" s="88"/>
      <c r="H119" s="88"/>
      <c r="I119" s="88"/>
      <c r="J119" s="88"/>
      <c r="K119" s="88"/>
      <c r="L119" s="89"/>
      <c r="M119" s="2"/>
    </row>
    <row r="120" spans="1:16" x14ac:dyDescent="0.3">
      <c r="B120" s="275" t="str">
        <f>IF(Intro!$G$21="English",O120,P120)</f>
        <v>Name of Authorized Official</v>
      </c>
      <c r="C120" s="276"/>
      <c r="D120" s="277"/>
      <c r="E120" s="281"/>
      <c r="F120" s="282"/>
      <c r="G120" s="282"/>
      <c r="H120" s="282"/>
      <c r="I120" s="282"/>
      <c r="J120" s="282"/>
      <c r="K120" s="282"/>
      <c r="L120" s="283"/>
      <c r="M120" s="2"/>
      <c r="O120" s="10" t="s">
        <v>12</v>
      </c>
      <c r="P120" s="2" t="s">
        <v>13</v>
      </c>
    </row>
    <row r="121" spans="1:16" x14ac:dyDescent="0.3">
      <c r="B121" s="278"/>
      <c r="C121" s="279"/>
      <c r="D121" s="280"/>
      <c r="E121" s="284"/>
      <c r="F121" s="285"/>
      <c r="G121" s="285"/>
      <c r="H121" s="285"/>
      <c r="I121" s="285"/>
      <c r="J121" s="285"/>
      <c r="K121" s="285"/>
      <c r="L121" s="286"/>
      <c r="M121" s="2"/>
      <c r="O121" s="10"/>
    </row>
    <row r="122" spans="1:16" x14ac:dyDescent="0.3">
      <c r="B122" s="275" t="str">
        <f>IF(Intro!$G$21="English",O122,P122)</f>
        <v>Title of Authorized Official</v>
      </c>
      <c r="C122" s="276"/>
      <c r="D122" s="277"/>
      <c r="E122" s="281"/>
      <c r="F122" s="282"/>
      <c r="G122" s="282"/>
      <c r="H122" s="282"/>
      <c r="I122" s="282"/>
      <c r="J122" s="282"/>
      <c r="K122" s="282"/>
      <c r="L122" s="283"/>
      <c r="M122" s="2"/>
      <c r="O122" s="10" t="s">
        <v>14</v>
      </c>
      <c r="P122" s="2" t="s">
        <v>15</v>
      </c>
    </row>
    <row r="123" spans="1:16" x14ac:dyDescent="0.3">
      <c r="B123" s="278"/>
      <c r="C123" s="279"/>
      <c r="D123" s="280"/>
      <c r="E123" s="284"/>
      <c r="F123" s="285"/>
      <c r="G123" s="285"/>
      <c r="H123" s="285"/>
      <c r="I123" s="285"/>
      <c r="J123" s="285"/>
      <c r="K123" s="285"/>
      <c r="L123" s="286"/>
      <c r="M123" s="2"/>
      <c r="O123" s="10"/>
    </row>
    <row r="124" spans="1:16" x14ac:dyDescent="0.3">
      <c r="B124" s="275" t="str">
        <f>IF(Intro!$G$21="English",O124,P124)</f>
        <v>E-mail Address</v>
      </c>
      <c r="C124" s="276"/>
      <c r="D124" s="277"/>
      <c r="E124" s="281"/>
      <c r="F124" s="282"/>
      <c r="G124" s="282"/>
      <c r="H124" s="282"/>
      <c r="I124" s="282"/>
      <c r="J124" s="282"/>
      <c r="K124" s="282"/>
      <c r="L124" s="283"/>
      <c r="M124" s="2"/>
      <c r="O124" s="10" t="s">
        <v>105</v>
      </c>
      <c r="P124" s="2" t="s">
        <v>356</v>
      </c>
    </row>
    <row r="125" spans="1:16" x14ac:dyDescent="0.3">
      <c r="B125" s="278"/>
      <c r="C125" s="279"/>
      <c r="D125" s="280"/>
      <c r="E125" s="284"/>
      <c r="F125" s="285"/>
      <c r="G125" s="285"/>
      <c r="H125" s="285"/>
      <c r="I125" s="285"/>
      <c r="J125" s="285"/>
      <c r="K125" s="285"/>
      <c r="L125" s="286"/>
      <c r="M125" s="2"/>
      <c r="O125" s="10"/>
    </row>
    <row r="126" spans="1:16" x14ac:dyDescent="0.3">
      <c r="B126" s="275" t="str">
        <f>IF(Intro!$G$21="English",O126,P126)</f>
        <v>Telephone</v>
      </c>
      <c r="C126" s="276"/>
      <c r="D126" s="277"/>
      <c r="E126" s="281"/>
      <c r="F126" s="282"/>
      <c r="G126" s="282"/>
      <c r="H126" s="282"/>
      <c r="I126" s="282"/>
      <c r="J126" s="282"/>
      <c r="K126" s="282"/>
      <c r="L126" s="283"/>
      <c r="M126" s="2"/>
      <c r="O126" s="10" t="s">
        <v>16</v>
      </c>
      <c r="P126" s="2" t="s">
        <v>17</v>
      </c>
    </row>
    <row r="127" spans="1:16" x14ac:dyDescent="0.3">
      <c r="B127" s="278"/>
      <c r="C127" s="279"/>
      <c r="D127" s="280"/>
      <c r="E127" s="284"/>
      <c r="F127" s="285"/>
      <c r="G127" s="285"/>
      <c r="H127" s="285"/>
      <c r="I127" s="285"/>
      <c r="J127" s="285"/>
      <c r="K127" s="285"/>
      <c r="L127" s="286"/>
      <c r="M127" s="2"/>
      <c r="O127" s="10"/>
    </row>
    <row r="128" spans="1:16" x14ac:dyDescent="0.3">
      <c r="B128" s="266" t="s">
        <v>106</v>
      </c>
      <c r="C128" s="267"/>
      <c r="D128" s="267"/>
      <c r="E128" s="270"/>
      <c r="F128" s="271"/>
      <c r="G128" s="271"/>
      <c r="H128" s="271"/>
      <c r="I128" s="271"/>
      <c r="J128" s="271"/>
      <c r="K128" s="271"/>
      <c r="L128" s="272"/>
      <c r="M128" s="2"/>
      <c r="O128" s="10"/>
    </row>
    <row r="129" spans="1:16" x14ac:dyDescent="0.3">
      <c r="B129" s="268"/>
      <c r="C129" s="269"/>
      <c r="D129" s="269"/>
      <c r="E129" s="273"/>
      <c r="F129" s="273"/>
      <c r="G129" s="273"/>
      <c r="H129" s="273"/>
      <c r="I129" s="273"/>
      <c r="J129" s="273"/>
      <c r="K129" s="273"/>
      <c r="L129" s="274"/>
      <c r="M129" s="2"/>
      <c r="O129" s="10"/>
    </row>
    <row r="130" spans="1:16" x14ac:dyDescent="0.3">
      <c r="B130" s="96"/>
      <c r="C130" s="88"/>
      <c r="D130" s="88"/>
      <c r="E130" s="88"/>
      <c r="F130" s="88"/>
      <c r="G130" s="88"/>
      <c r="H130" s="88"/>
      <c r="I130" s="88"/>
      <c r="J130" s="88"/>
      <c r="K130" s="88"/>
      <c r="L130" s="89"/>
      <c r="M130" s="2"/>
    </row>
    <row r="131" spans="1:16" ht="21" x14ac:dyDescent="0.3">
      <c r="B131" s="309" t="str">
        <f>IF(Intro!$G$21="English",O131,P131)</f>
        <v>I understand that checking this box constitutes my legally binding signature.</v>
      </c>
      <c r="C131" s="310"/>
      <c r="D131" s="310"/>
      <c r="E131" s="310"/>
      <c r="F131" s="310"/>
      <c r="G131" s="310"/>
      <c r="H131" s="310"/>
      <c r="I131" s="311"/>
      <c r="J131" s="168"/>
      <c r="K131" s="43"/>
      <c r="L131" s="44"/>
      <c r="M131" s="2"/>
      <c r="O131" s="10" t="s">
        <v>96</v>
      </c>
      <c r="P131" s="2" t="s">
        <v>97</v>
      </c>
    </row>
    <row r="132" spans="1:16" x14ac:dyDescent="0.3">
      <c r="B132" s="131"/>
      <c r="C132" s="132"/>
      <c r="D132" s="132"/>
      <c r="E132" s="132"/>
      <c r="F132" s="132"/>
      <c r="G132" s="132"/>
      <c r="H132" s="132"/>
      <c r="I132" s="132"/>
      <c r="J132" s="132"/>
      <c r="K132" s="132"/>
      <c r="L132" s="133"/>
      <c r="M132" s="2"/>
    </row>
    <row r="133" spans="1:16" s="8" customFormat="1" x14ac:dyDescent="0.3">
      <c r="A133" s="12"/>
      <c r="B133" s="20"/>
      <c r="C133" s="20"/>
      <c r="D133" s="21"/>
      <c r="E133" s="21"/>
      <c r="F133" s="21"/>
      <c r="G133" s="21"/>
      <c r="H133" s="21"/>
      <c r="I133" s="21"/>
      <c r="J133" s="21"/>
      <c r="K133" s="21"/>
      <c r="L133" s="21"/>
      <c r="O133" s="9"/>
      <c r="P133" s="9"/>
    </row>
    <row r="134" spans="1:16" s="7" customFormat="1" x14ac:dyDescent="0.3">
      <c r="A134" s="12"/>
      <c r="B134" s="291" t="str">
        <f>UPPER(IF(Intro!$G$21="English",O134,P134))</f>
        <v>SUBMITTING THE QUESTIONNAIRE RESPONSE</v>
      </c>
      <c r="C134" s="292" t="str">
        <f>UPPER(IF(Intro!$G$21="English",P134,Q134))</f>
        <v>TRANSMISSION DU QUESTIONNAIRE REMPLI</v>
      </c>
      <c r="D134" s="292" t="str">
        <f>UPPER(IF(Intro!$G$21="English",Q134,R134))</f>
        <v/>
      </c>
      <c r="E134" s="292" t="str">
        <f>UPPER(IF(Intro!$G$21="English",R134,S134))</f>
        <v/>
      </c>
      <c r="F134" s="292"/>
      <c r="G134" s="292" t="str">
        <f>UPPER(IF(Intro!$G$21="English",S134,T134))</f>
        <v/>
      </c>
      <c r="H134" s="292" t="str">
        <f>UPPER(IF(Intro!$G$21="English",T134,U134))</f>
        <v/>
      </c>
      <c r="I134" s="292" t="str">
        <f>UPPER(IF(Intro!$G$21="English",U134,V134))</f>
        <v/>
      </c>
      <c r="J134" s="292" t="str">
        <f>UPPER(IF(Intro!$G$21="English",V134,W134))</f>
        <v/>
      </c>
      <c r="K134" s="292" t="str">
        <f>UPPER(IF(Intro!$G$21="English",W134,X134))</f>
        <v/>
      </c>
      <c r="L134" s="293" t="str">
        <f>UPPER(IF(Intro!$G$21="English",X134,Y134))</f>
        <v/>
      </c>
      <c r="M134" s="8"/>
      <c r="N134" s="14"/>
      <c r="O134" s="13" t="s">
        <v>103</v>
      </c>
      <c r="P134" s="13" t="s">
        <v>104</v>
      </c>
    </row>
    <row r="135" spans="1:16" x14ac:dyDescent="0.3">
      <c r="B135" s="22"/>
      <c r="C135" s="23"/>
      <c r="D135" s="24"/>
      <c r="E135" s="24"/>
      <c r="F135" s="24"/>
      <c r="G135" s="24"/>
      <c r="H135" s="24"/>
      <c r="I135" s="24"/>
      <c r="J135" s="24"/>
      <c r="K135" s="24"/>
      <c r="L135" s="25"/>
      <c r="M135" s="2"/>
    </row>
    <row r="136" spans="1:16" x14ac:dyDescent="0.3">
      <c r="B136" s="263" t="str">
        <f>IF(Intro!$G$21="English",O136,P136)</f>
        <v>The completed questionnaire can be submitted using one of the following methods:</v>
      </c>
      <c r="C136" s="264"/>
      <c r="D136" s="264"/>
      <c r="E136" s="264"/>
      <c r="F136" s="264"/>
      <c r="G136" s="264"/>
      <c r="H136" s="264"/>
      <c r="I136" s="264"/>
      <c r="J136" s="264"/>
      <c r="K136" s="264"/>
      <c r="L136" s="265"/>
      <c r="M136" s="2"/>
      <c r="O136" s="2" t="s">
        <v>262</v>
      </c>
      <c r="P136" s="2" t="s">
        <v>2</v>
      </c>
    </row>
    <row r="137" spans="1:16" x14ac:dyDescent="0.3">
      <c r="B137" s="306"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37" s="307"/>
      <c r="D137" s="307"/>
      <c r="E137" s="307"/>
      <c r="F137" s="307"/>
      <c r="G137" s="307"/>
      <c r="H137" s="307"/>
      <c r="I137" s="307"/>
      <c r="J137" s="307"/>
      <c r="K137" s="307"/>
      <c r="L137" s="308"/>
      <c r="M137" s="2"/>
    </row>
    <row r="138" spans="1:16" x14ac:dyDescent="0.3">
      <c r="B138" s="300" t="str">
        <f>IF(Intro!$G$21="English",O138,P138)</f>
        <v xml:space="preserve">When submitting the completed questionnaire using the secure E-filing service, designate the questionnaire as confidential. Note that the information in the public (blue) tabs in your questionnaire will be treated as public information.
</v>
      </c>
      <c r="C138" s="301"/>
      <c r="D138" s="301"/>
      <c r="E138" s="301"/>
      <c r="F138" s="301"/>
      <c r="G138" s="301"/>
      <c r="H138" s="301"/>
      <c r="I138" s="301"/>
      <c r="J138" s="301"/>
      <c r="K138" s="301"/>
      <c r="L138" s="302"/>
      <c r="M138" s="2"/>
      <c r="O138" s="2" t="s">
        <v>300</v>
      </c>
      <c r="P138" s="2" t="s">
        <v>529</v>
      </c>
    </row>
    <row r="139" spans="1:16" x14ac:dyDescent="0.3">
      <c r="B139" s="300"/>
      <c r="C139" s="301"/>
      <c r="D139" s="301"/>
      <c r="E139" s="301"/>
      <c r="F139" s="301"/>
      <c r="G139" s="301"/>
      <c r="H139" s="301"/>
      <c r="I139" s="301"/>
      <c r="J139" s="301"/>
      <c r="K139" s="301"/>
      <c r="L139" s="302"/>
      <c r="M139" s="2"/>
    </row>
    <row r="140" spans="1:16" x14ac:dyDescent="0.3">
      <c r="B140" s="303" t="str">
        <f>IF(Intro!$G$21="English",O140,P140)</f>
        <v>2. E-mail to citt-tcce@tribunal.gc.ca if you accept the associated risks and you are filing information that belongs to your firm only.</v>
      </c>
      <c r="C140" s="304"/>
      <c r="D140" s="304"/>
      <c r="E140" s="304"/>
      <c r="F140" s="304"/>
      <c r="G140" s="304"/>
      <c r="H140" s="304"/>
      <c r="I140" s="304"/>
      <c r="J140" s="304"/>
      <c r="K140" s="304"/>
      <c r="L140" s="305"/>
      <c r="M140" s="2"/>
      <c r="O140" s="2" t="s">
        <v>392</v>
      </c>
      <c r="P140" s="2" t="s">
        <v>461</v>
      </c>
    </row>
    <row r="141" spans="1:16" x14ac:dyDescent="0.3">
      <c r="B141" s="131"/>
      <c r="C141" s="132"/>
      <c r="D141" s="132"/>
      <c r="E141" s="132"/>
      <c r="F141" s="132"/>
      <c r="G141" s="132"/>
      <c r="H141" s="132"/>
      <c r="I141" s="132"/>
      <c r="J141" s="132"/>
      <c r="K141" s="132"/>
      <c r="L141" s="133"/>
      <c r="M141" s="2"/>
    </row>
    <row r="143" spans="1:16" s="7" customFormat="1" x14ac:dyDescent="0.3">
      <c r="A143" s="12"/>
      <c r="B143" s="291" t="s">
        <v>485</v>
      </c>
      <c r="C143" s="292" t="s">
        <v>485</v>
      </c>
      <c r="D143" s="292" t="s">
        <v>486</v>
      </c>
      <c r="E143" s="292" t="s">
        <v>486</v>
      </c>
      <c r="F143" s="292"/>
      <c r="G143" s="292" t="s">
        <v>486</v>
      </c>
      <c r="H143" s="292" t="s">
        <v>486</v>
      </c>
      <c r="I143" s="292" t="s">
        <v>486</v>
      </c>
      <c r="J143" s="292" t="s">
        <v>486</v>
      </c>
      <c r="K143" s="292" t="s">
        <v>486</v>
      </c>
      <c r="L143" s="293" t="s">
        <v>486</v>
      </c>
      <c r="M143" s="8"/>
      <c r="N143" s="14"/>
      <c r="O143" s="13"/>
      <c r="P143" s="13"/>
    </row>
    <row r="144" spans="1:16" x14ac:dyDescent="0.3">
      <c r="B144" s="22"/>
      <c r="C144" s="23"/>
      <c r="D144" s="24"/>
      <c r="E144" s="24"/>
      <c r="F144" s="24"/>
      <c r="G144" s="24"/>
      <c r="H144" s="24"/>
      <c r="I144" s="24"/>
      <c r="J144" s="24"/>
      <c r="K144" s="24"/>
      <c r="L144" s="25"/>
      <c r="M144" s="2"/>
    </row>
    <row r="145" spans="2:16" x14ac:dyDescent="0.3">
      <c r="B145" s="263" t="str">
        <f>IF(Intro!$G$21="English",O145,P145)</f>
        <v xml:space="preserve">Questions relating to this questionnaire should be directed to:
</v>
      </c>
      <c r="C145" s="264"/>
      <c r="D145" s="264"/>
      <c r="E145" s="264"/>
      <c r="F145" s="264"/>
      <c r="G145" s="264"/>
      <c r="H145" s="264"/>
      <c r="I145" s="264"/>
      <c r="J145" s="264"/>
      <c r="K145" s="264"/>
      <c r="L145" s="265"/>
      <c r="M145" s="2"/>
      <c r="O145" s="2" t="s">
        <v>323</v>
      </c>
      <c r="P145" s="2" t="s">
        <v>324</v>
      </c>
    </row>
    <row r="146" spans="2:16" x14ac:dyDescent="0.3">
      <c r="B146" s="108"/>
      <c r="C146" s="109"/>
      <c r="D146" s="109"/>
      <c r="E146" s="109"/>
      <c r="F146" s="109"/>
      <c r="G146" s="109"/>
      <c r="H146" s="109"/>
      <c r="I146" s="109"/>
      <c r="J146" s="109"/>
      <c r="K146" s="109"/>
      <c r="L146" s="110"/>
      <c r="M146" s="2"/>
    </row>
    <row r="147" spans="2:16" x14ac:dyDescent="0.3">
      <c r="B147" s="312" t="str">
        <f>Variables!B13</f>
        <v xml:space="preserve">Joseph Long </v>
      </c>
      <c r="C147" s="313"/>
      <c r="D147" s="313"/>
      <c r="E147" s="313" t="str">
        <f>Variables!C13</f>
        <v>Joseph.Long@tribunal.gc.ca</v>
      </c>
      <c r="F147" s="313"/>
      <c r="G147" s="313"/>
      <c r="H147" s="313"/>
      <c r="I147" s="313"/>
      <c r="J147" s="313" t="str">
        <f>Variables!D13</f>
        <v xml:space="preserve">(343) 597-3847 </v>
      </c>
      <c r="K147" s="313"/>
      <c r="L147" s="314"/>
      <c r="M147" s="2"/>
      <c r="O147" s="10"/>
    </row>
    <row r="148" spans="2:16" x14ac:dyDescent="0.3">
      <c r="B148" s="312" t="str">
        <f>Variables!B14</f>
        <v>François Thivierge</v>
      </c>
      <c r="C148" s="313"/>
      <c r="D148" s="313"/>
      <c r="E148" s="313" t="str">
        <f>Variables!C14</f>
        <v>Francois.Thivierge@tribunal.gc.ca</v>
      </c>
      <c r="F148" s="313"/>
      <c r="G148" s="313"/>
      <c r="H148" s="313"/>
      <c r="I148" s="313"/>
      <c r="J148" s="313" t="str">
        <f>Variables!D14</f>
        <v>(343) 550-4453</v>
      </c>
      <c r="K148" s="313"/>
      <c r="L148" s="314"/>
      <c r="M148" s="2"/>
      <c r="O148" s="10"/>
    </row>
    <row r="149" spans="2:16" x14ac:dyDescent="0.3">
      <c r="B149" s="131"/>
      <c r="C149" s="132"/>
      <c r="D149" s="132"/>
      <c r="E149" s="132"/>
      <c r="F149" s="132"/>
      <c r="G149" s="132"/>
      <c r="H149" s="132"/>
      <c r="I149" s="132"/>
      <c r="J149" s="132"/>
      <c r="K149" s="132"/>
      <c r="L149" s="133"/>
      <c r="M149" s="2"/>
    </row>
  </sheetData>
  <sheetProtection algorithmName="SHA-512" hashValue="iuAHCoqfRQb2+HRrfJgx9lbZi/91anvwZ4XGvlgsnB+R2VasbNVAyobcs1DQiNAfY6TfYh1oiSiz6hVo8HO4nQ==" saltValue="vS4X6f+Qk64A7/LgkLSP0Q==" spinCount="100000" sheet="1" objects="1" scenarios="1" selectLockedCells="1"/>
  <mergeCells count="78">
    <mergeCell ref="B6:L6"/>
    <mergeCell ref="B46:L46"/>
    <mergeCell ref="B58:L58"/>
    <mergeCell ref="B60:L67"/>
    <mergeCell ref="G21:G22"/>
    <mergeCell ref="C29:K33"/>
    <mergeCell ref="B51:C52"/>
    <mergeCell ref="B53:C56"/>
    <mergeCell ref="D51:E52"/>
    <mergeCell ref="D53:E56"/>
    <mergeCell ref="D50:E50"/>
    <mergeCell ref="F51:L52"/>
    <mergeCell ref="F53:L56"/>
    <mergeCell ref="F50:L50"/>
    <mergeCell ref="B19:L19"/>
    <mergeCell ref="B40:L40"/>
    <mergeCell ref="B143:L143"/>
    <mergeCell ref="B145:L145"/>
    <mergeCell ref="B4:L4"/>
    <mergeCell ref="B5:L5"/>
    <mergeCell ref="B35:L35"/>
    <mergeCell ref="B8:L8"/>
    <mergeCell ref="B25:L25"/>
    <mergeCell ref="B27:L27"/>
    <mergeCell ref="B10:F16"/>
    <mergeCell ref="H10:L16"/>
    <mergeCell ref="B21:F22"/>
    <mergeCell ref="H21:L22"/>
    <mergeCell ref="B28:L28"/>
    <mergeCell ref="B76:L76"/>
    <mergeCell ref="B70:L70"/>
    <mergeCell ref="B48:L48"/>
    <mergeCell ref="B147:D147"/>
    <mergeCell ref="E147:I147"/>
    <mergeCell ref="J147:L147"/>
    <mergeCell ref="B148:D148"/>
    <mergeCell ref="E148:I148"/>
    <mergeCell ref="J148:L148"/>
    <mergeCell ref="B138:L139"/>
    <mergeCell ref="B140:L140"/>
    <mergeCell ref="B120:D121"/>
    <mergeCell ref="E120:L121"/>
    <mergeCell ref="B122:D123"/>
    <mergeCell ref="B124:D125"/>
    <mergeCell ref="B126:D127"/>
    <mergeCell ref="E122:L123"/>
    <mergeCell ref="E124:L125"/>
    <mergeCell ref="E126:L127"/>
    <mergeCell ref="B134:L134"/>
    <mergeCell ref="B136:L136"/>
    <mergeCell ref="B137:L137"/>
    <mergeCell ref="B131:I131"/>
    <mergeCell ref="E110:L111"/>
    <mergeCell ref="B112:D113"/>
    <mergeCell ref="E112:L113"/>
    <mergeCell ref="B82:L82"/>
    <mergeCell ref="D72:J73"/>
    <mergeCell ref="B104:L104"/>
    <mergeCell ref="B106:D107"/>
    <mergeCell ref="E106:L107"/>
    <mergeCell ref="B108:D109"/>
    <mergeCell ref="E108:L109"/>
    <mergeCell ref="C41:K43"/>
    <mergeCell ref="O9:P17"/>
    <mergeCell ref="B78:L79"/>
    <mergeCell ref="B128:D129"/>
    <mergeCell ref="E128:L129"/>
    <mergeCell ref="B84:D85"/>
    <mergeCell ref="E84:L85"/>
    <mergeCell ref="B86:D87"/>
    <mergeCell ref="E86:L87"/>
    <mergeCell ref="B118:L118"/>
    <mergeCell ref="B88:D89"/>
    <mergeCell ref="E88:L89"/>
    <mergeCell ref="B92:D101"/>
    <mergeCell ref="E92:L101"/>
    <mergeCell ref="B116:L116"/>
    <mergeCell ref="B110:D111"/>
  </mergeCells>
  <dataValidations count="2">
    <dataValidation type="list" allowBlank="1" showInputMessage="1" showErrorMessage="1" sqref="J131" xr:uid="{EB39B09B-D0F1-436F-B804-013D0C460A66}">
      <formula1>"X"</formula1>
    </dataValidation>
    <dataValidation type="list" allowBlank="1" showInputMessage="1" showErrorMessage="1" sqref="G21" xr:uid="{F5AA4BE9-9448-48C5-BA37-1F2FA482299A}">
      <formula1>"English, Français"</formula1>
    </dataValidation>
  </dataValidations>
  <hyperlinks>
    <hyperlink ref="C37" r:id="rId1" location="sml" display="https://www.cbsa-asfc.gc.ca/sima-lmsi/mif-mev/mif-mev-stats-eng.html - sml" xr:uid="{513B062F-45E6-4847-B407-A340364136FB}"/>
    <hyperlink ref="C38" r:id="rId2" location="sml" display="https://www.cbsa-asfc.gc.ca/sima-lmsi/mif-mev/mif-mev-stats-fra.html - sml" xr:uid="{35FE86AB-4E61-4C07-999D-1735E2F57A3B}"/>
  </hyperlinks>
  <printOptions horizontalCentered="1"/>
  <pageMargins left="0.25" right="0.25" top="0.75" bottom="0.75" header="0.3" footer="0.3"/>
  <pageSetup scale="63" fitToHeight="0" orientation="portrait" r:id="rId3"/>
  <headerFooter>
    <oddFooter>&amp;L&amp;A</oddFooter>
  </headerFooter>
  <rowBreaks count="2" manualBreakCount="2">
    <brk id="75" min="1" max="11" man="1"/>
    <brk id="142" min="1" max="11" man="1"/>
  </rowBreaks>
  <ignoredErrors>
    <ignoredError sqref="B137" unlockedFormula="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D51:E56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2"/>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9" width="9.44140625" style="2" customWidth="1"/>
    <col min="20" max="16384" width="9.44140625" style="2"/>
  </cols>
  <sheetData>
    <row r="1" spans="1:16" x14ac:dyDescent="0.3">
      <c r="O1" s="2" t="s">
        <v>558</v>
      </c>
      <c r="P1" s="2" t="s">
        <v>558</v>
      </c>
    </row>
    <row r="2" spans="1:16" x14ac:dyDescent="0.3">
      <c r="B2" s="18" t="s">
        <v>0</v>
      </c>
      <c r="C2" s="18"/>
      <c r="D2" s="18"/>
      <c r="O2" s="3" t="s">
        <v>128</v>
      </c>
      <c r="P2" s="3" t="s">
        <v>130</v>
      </c>
    </row>
    <row r="3" spans="1:16" x14ac:dyDescent="0.3">
      <c r="B3" s="19"/>
      <c r="C3" s="19"/>
      <c r="D3" s="19"/>
      <c r="O3" s="7"/>
      <c r="P3" s="7"/>
    </row>
    <row r="4" spans="1:16" s="7" customFormat="1" x14ac:dyDescent="0.3">
      <c r="A4" s="12"/>
      <c r="B4" s="388" t="str">
        <f>IF(Intro!$G$21="English",O4,P4)</f>
        <v>PRODUCERS' QUESTIONNAIRE</v>
      </c>
      <c r="C4" s="388"/>
      <c r="D4" s="388"/>
      <c r="E4" s="388"/>
      <c r="F4" s="388"/>
      <c r="G4" s="388"/>
      <c r="H4" s="388"/>
      <c r="I4" s="388"/>
      <c r="J4" s="388"/>
      <c r="K4" s="388"/>
      <c r="L4" s="388"/>
      <c r="M4" s="14"/>
      <c r="N4" s="14"/>
      <c r="O4" s="13" t="s">
        <v>467</v>
      </c>
      <c r="P4" s="102" t="s">
        <v>468</v>
      </c>
    </row>
    <row r="5" spans="1:16" s="7" customFormat="1" x14ac:dyDescent="0.3">
      <c r="A5" s="12"/>
      <c r="B5" s="388" t="str">
        <f>Intro!B5</f>
        <v>RR-2025-008</v>
      </c>
      <c r="C5" s="388"/>
      <c r="D5" s="388"/>
      <c r="E5" s="388"/>
      <c r="F5" s="388"/>
      <c r="G5" s="388"/>
      <c r="H5" s="388"/>
      <c r="I5" s="388"/>
      <c r="J5" s="388"/>
      <c r="K5" s="388"/>
      <c r="L5" s="388"/>
      <c r="M5" s="14"/>
      <c r="N5" s="14"/>
      <c r="O5" s="13"/>
      <c r="P5" s="13"/>
    </row>
    <row r="6" spans="1:16" s="8" customFormat="1" x14ac:dyDescent="0.3">
      <c r="A6" s="12"/>
      <c r="B6" s="388" t="str">
        <f>UPPER(IF(Intro!$G$21="English",Variables!B3,Variables!C3))</f>
        <v>PHOTOVOLTAIC MODULES AND LAMINATES</v>
      </c>
      <c r="C6" s="388"/>
      <c r="D6" s="388"/>
      <c r="E6" s="388"/>
      <c r="F6" s="388"/>
      <c r="G6" s="388"/>
      <c r="H6" s="388"/>
      <c r="I6" s="388"/>
      <c r="J6" s="388"/>
      <c r="K6" s="388"/>
      <c r="L6" s="388"/>
      <c r="M6" s="13"/>
      <c r="N6" s="13"/>
      <c r="O6" s="9"/>
      <c r="P6" s="9"/>
    </row>
    <row r="7" spans="1:16" s="8" customFormat="1" x14ac:dyDescent="0.3">
      <c r="A7" s="12"/>
      <c r="B7" s="20"/>
      <c r="C7" s="20"/>
      <c r="D7" s="20"/>
      <c r="E7" s="21"/>
      <c r="F7" s="21"/>
      <c r="G7" s="21"/>
      <c r="H7" s="21"/>
      <c r="I7" s="21"/>
      <c r="J7" s="21"/>
      <c r="K7" s="21"/>
      <c r="L7" s="21"/>
      <c r="O7" s="9"/>
      <c r="P7" s="9"/>
    </row>
    <row r="8" spans="1:16" s="7" customFormat="1" x14ac:dyDescent="0.3">
      <c r="A8" s="12"/>
      <c r="B8" s="291" t="str">
        <f>IF(Intro!$G$21="English",O8,P8)</f>
        <v>QUESTIONNAIRE OUTLINE</v>
      </c>
      <c r="C8" s="292"/>
      <c r="D8" s="292" t="str">
        <f>UPPER(IF(Intro!$G$21="English",P8,Q8))</f>
        <v>APERÇU DU QUESTIONNAIRE</v>
      </c>
      <c r="E8" s="292" t="str">
        <f>UPPER(IF(Intro!$G$21="English",Q8,R8))</f>
        <v/>
      </c>
      <c r="F8" s="292" t="str">
        <f>UPPER(IF(Intro!$G$21="English",R8,S8))</f>
        <v/>
      </c>
      <c r="G8" s="292" t="str">
        <f>UPPER(IF(Intro!$G$21="English",S8,T8))</f>
        <v/>
      </c>
      <c r="H8" s="292" t="str">
        <f>UPPER(IF(Intro!$G$21="English",T8,U8))</f>
        <v/>
      </c>
      <c r="I8" s="292" t="str">
        <f>UPPER(IF(Intro!$G$21="English",U8,V8))</f>
        <v/>
      </c>
      <c r="J8" s="292" t="str">
        <f>UPPER(IF(Intro!$G$21="English",V8,W8))</f>
        <v/>
      </c>
      <c r="K8" s="292" t="str">
        <f>UPPER(IF(Intro!$G$21="English",W8,X8))</f>
        <v/>
      </c>
      <c r="L8" s="293" t="str">
        <f>UPPER(IF(Intro!$G$21="English",X8,Y8))</f>
        <v/>
      </c>
      <c r="M8" s="8"/>
      <c r="N8" s="14"/>
      <c r="O8" s="102" t="s">
        <v>487</v>
      </c>
      <c r="P8" s="102" t="s">
        <v>488</v>
      </c>
    </row>
    <row r="9" spans="1:16" x14ac:dyDescent="0.3">
      <c r="B9" s="22"/>
      <c r="C9" s="23"/>
      <c r="D9" s="23"/>
      <c r="E9" s="24"/>
      <c r="F9" s="24"/>
      <c r="G9" s="24"/>
      <c r="H9" s="24"/>
      <c r="I9" s="24"/>
      <c r="J9" s="24"/>
      <c r="K9" s="24"/>
      <c r="L9" s="25"/>
      <c r="M9" s="2"/>
    </row>
    <row r="10" spans="1:16" x14ac:dyDescent="0.3">
      <c r="B10" s="263" t="str">
        <f>IF(Intro!$G$21="English",O10,P10)</f>
        <v xml:space="preserve">This questionnaire is divided into two parts:
</v>
      </c>
      <c r="C10" s="264"/>
      <c r="D10" s="264"/>
      <c r="E10" s="264"/>
      <c r="F10" s="264"/>
      <c r="G10" s="264"/>
      <c r="H10" s="264"/>
      <c r="I10" s="264"/>
      <c r="J10" s="264"/>
      <c r="K10" s="264"/>
      <c r="L10" s="265"/>
      <c r="M10" s="2"/>
      <c r="O10" s="2" t="s">
        <v>260</v>
      </c>
      <c r="P10" s="2" t="s">
        <v>261</v>
      </c>
    </row>
    <row r="11" spans="1:16" x14ac:dyDescent="0.3">
      <c r="B11" s="108"/>
      <c r="C11" s="109"/>
      <c r="D11" s="109"/>
      <c r="E11" s="109"/>
      <c r="F11" s="109"/>
      <c r="G11" s="109"/>
      <c r="H11" s="109"/>
      <c r="I11" s="109"/>
      <c r="J11" s="109"/>
      <c r="K11" s="109"/>
      <c r="L11" s="110"/>
      <c r="M11" s="2"/>
    </row>
    <row r="12" spans="1:16" x14ac:dyDescent="0.3">
      <c r="B12" s="263" t="str">
        <f>IF(Intro!$G$21="English",O12,P12)</f>
        <v xml:space="preserve">PART I (Blue Tabs) - Information requested in this part is public. Requests to treat any of this information as confidential must be fully justified in writing and accompanied by a redacted version for the public record.
</v>
      </c>
      <c r="C12" s="264"/>
      <c r="D12" s="264"/>
      <c r="E12" s="264"/>
      <c r="F12" s="264"/>
      <c r="G12" s="264"/>
      <c r="H12" s="264"/>
      <c r="I12" s="264"/>
      <c r="J12" s="264"/>
      <c r="K12" s="264"/>
      <c r="L12" s="265"/>
      <c r="M12" s="2"/>
      <c r="O12" s="2" t="s">
        <v>263</v>
      </c>
      <c r="P12" s="2" t="s">
        <v>264</v>
      </c>
    </row>
    <row r="13" spans="1:16" x14ac:dyDescent="0.3">
      <c r="B13" s="263"/>
      <c r="C13" s="264"/>
      <c r="D13" s="264"/>
      <c r="E13" s="264"/>
      <c r="F13" s="264"/>
      <c r="G13" s="264"/>
      <c r="H13" s="264"/>
      <c r="I13" s="264"/>
      <c r="J13" s="264"/>
      <c r="K13" s="264"/>
      <c r="L13" s="265"/>
      <c r="M13" s="2"/>
    </row>
    <row r="14" spans="1:16" x14ac:dyDescent="0.3">
      <c r="B14" s="108"/>
      <c r="C14" s="109"/>
      <c r="D14" s="109"/>
      <c r="E14" s="109"/>
      <c r="F14" s="109"/>
      <c r="G14" s="109"/>
      <c r="H14" s="109"/>
      <c r="I14" s="109"/>
      <c r="J14" s="109"/>
      <c r="K14" s="109"/>
      <c r="L14" s="110"/>
      <c r="M14" s="2"/>
    </row>
    <row r="15" spans="1:16" x14ac:dyDescent="0.3">
      <c r="B15" s="263"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64"/>
      <c r="D15" s="264"/>
      <c r="E15" s="264"/>
      <c r="F15" s="264"/>
      <c r="G15" s="264"/>
      <c r="H15" s="264"/>
      <c r="I15" s="264"/>
      <c r="J15" s="264"/>
      <c r="K15" s="264"/>
      <c r="L15" s="265"/>
      <c r="M15" s="2"/>
      <c r="O15" s="2" t="s">
        <v>265</v>
      </c>
      <c r="P15" s="2" t="s">
        <v>266</v>
      </c>
    </row>
    <row r="16" spans="1:16" x14ac:dyDescent="0.3">
      <c r="B16" s="263"/>
      <c r="C16" s="264"/>
      <c r="D16" s="264"/>
      <c r="E16" s="264"/>
      <c r="F16" s="264"/>
      <c r="G16" s="264"/>
      <c r="H16" s="264"/>
      <c r="I16" s="264"/>
      <c r="J16" s="264"/>
      <c r="K16" s="264"/>
      <c r="L16" s="265"/>
      <c r="M16" s="2"/>
    </row>
    <row r="17" spans="1:16" x14ac:dyDescent="0.3">
      <c r="B17" s="131"/>
      <c r="C17" s="132"/>
      <c r="D17" s="132"/>
      <c r="E17" s="132"/>
      <c r="F17" s="132"/>
      <c r="G17" s="132"/>
      <c r="H17" s="132"/>
      <c r="I17" s="132"/>
      <c r="J17" s="132"/>
      <c r="K17" s="132"/>
      <c r="L17" s="133"/>
      <c r="M17" s="2"/>
    </row>
    <row r="18" spans="1:16" s="8" customFormat="1" x14ac:dyDescent="0.3">
      <c r="A18" s="12"/>
      <c r="B18" s="20"/>
      <c r="C18" s="20"/>
      <c r="D18" s="20"/>
      <c r="E18" s="21"/>
      <c r="F18" s="21"/>
      <c r="G18" s="21"/>
      <c r="H18" s="21"/>
      <c r="I18" s="21"/>
      <c r="J18" s="21"/>
      <c r="K18" s="21"/>
      <c r="L18" s="21"/>
      <c r="O18" s="9"/>
      <c r="P18" s="9"/>
    </row>
    <row r="19" spans="1:16" s="7" customFormat="1" ht="14.1" hidden="1" customHeight="1" x14ac:dyDescent="0.3">
      <c r="A19" s="12"/>
      <c r="B19" s="291" t="str">
        <f>IF(Intro!$G$21="English",O19,P19)</f>
        <v>ADDITIONAL PRODUCT INFORMATION</v>
      </c>
      <c r="C19" s="292"/>
      <c r="D19" s="292" t="str">
        <f>UPPER(IF(Intro!$G$21="English",P19,Q19))</f>
        <v>RENSEIGNEMENTS ADDITIONNELS SUR LE PRODUIT</v>
      </c>
      <c r="E19" s="292" t="str">
        <f>UPPER(IF(Intro!$G$21="English",Q19,R19))</f>
        <v/>
      </c>
      <c r="F19" s="292" t="str">
        <f>UPPER(IF(Intro!$G$21="English",R19,S19))</f>
        <v/>
      </c>
      <c r="G19" s="292" t="str">
        <f>UPPER(IF(Intro!$G$21="English",S19,T19))</f>
        <v/>
      </c>
      <c r="H19" s="292" t="str">
        <f>UPPER(IF(Intro!$G$21="English",T19,U19))</f>
        <v/>
      </c>
      <c r="I19" s="292" t="str">
        <f>UPPER(IF(Intro!$G$21="English",U19,V19))</f>
        <v/>
      </c>
      <c r="J19" s="292" t="str">
        <f>UPPER(IF(Intro!$G$21="English",V19,W19))</f>
        <v/>
      </c>
      <c r="K19" s="292" t="str">
        <f>UPPER(IF(Intro!$G$21="English",W19,X19))</f>
        <v/>
      </c>
      <c r="L19" s="293" t="str">
        <f>UPPER(IF(Intro!$G$21="English",X19,Y19))</f>
        <v/>
      </c>
      <c r="M19" s="8"/>
      <c r="N19" s="14"/>
      <c r="O19" s="98" t="s">
        <v>489</v>
      </c>
      <c r="P19" s="98" t="s">
        <v>490</v>
      </c>
    </row>
    <row r="20" spans="1:16" hidden="1" x14ac:dyDescent="0.3">
      <c r="B20" s="22"/>
      <c r="C20" s="23"/>
      <c r="D20" s="23"/>
      <c r="E20" s="24"/>
      <c r="F20" s="24"/>
      <c r="G20" s="24"/>
      <c r="H20" s="24"/>
      <c r="I20" s="24"/>
      <c r="J20" s="24"/>
      <c r="K20" s="24"/>
      <c r="L20" s="25"/>
      <c r="M20" s="2"/>
    </row>
    <row r="21" spans="1:16" ht="14.1" hidden="1" customHeight="1" x14ac:dyDescent="0.3">
      <c r="A21" s="134"/>
      <c r="B21" s="390" t="str">
        <f>IF(Intro!$G$21="English",HYPERLINK(Variables!B17),HYPERLINK(Variables!C17))</f>
        <v>https://www.cbsa-asfc.gc.ca/sima-lmsi/mif-mev/mif-mev-stats-eng.html#sml</v>
      </c>
      <c r="C21" s="391"/>
      <c r="D21" s="391"/>
      <c r="E21" s="391"/>
      <c r="F21" s="391"/>
      <c r="G21" s="391"/>
      <c r="H21" s="391"/>
      <c r="I21" s="391"/>
      <c r="J21" s="391"/>
      <c r="K21" s="391"/>
      <c r="L21" s="392"/>
      <c r="M21" s="2"/>
    </row>
    <row r="22" spans="1:16" hidden="1" x14ac:dyDescent="0.3">
      <c r="B22" s="131"/>
      <c r="C22" s="132"/>
      <c r="D22" s="132"/>
      <c r="E22" s="132"/>
      <c r="F22" s="132"/>
      <c r="G22" s="132"/>
      <c r="H22" s="132"/>
      <c r="I22" s="132"/>
      <c r="J22" s="132"/>
      <c r="K22" s="132"/>
      <c r="L22" s="133"/>
      <c r="M22" s="2"/>
    </row>
    <row r="23" spans="1:16" s="8" customFormat="1" hidden="1" x14ac:dyDescent="0.3">
      <c r="A23" s="12"/>
      <c r="B23" s="20"/>
      <c r="C23" s="20"/>
      <c r="D23" s="20"/>
      <c r="E23" s="21"/>
      <c r="F23" s="21"/>
      <c r="G23" s="21"/>
      <c r="H23" s="21"/>
      <c r="I23" s="21"/>
      <c r="J23" s="21"/>
      <c r="K23" s="21"/>
      <c r="L23" s="21"/>
      <c r="O23" s="9"/>
      <c r="P23" s="9"/>
    </row>
    <row r="24" spans="1:16" s="7" customFormat="1" hidden="1" x14ac:dyDescent="0.3">
      <c r="A24" s="12"/>
      <c r="B24" s="291" t="str">
        <f>UPPER(IF(Intro!$G$21="English",O24,P24))</f>
        <v>CUSTOMS TARIFF</v>
      </c>
      <c r="C24" s="292"/>
      <c r="D24" s="292" t="str">
        <f>UPPER(IF(Intro!$G$21="English",P24,Q24))</f>
        <v>TARIF DES DOUANES</v>
      </c>
      <c r="E24" s="292" t="str">
        <f>UPPER(IF(Intro!$G$21="English",Q24,R24))</f>
        <v/>
      </c>
      <c r="F24" s="292" t="str">
        <f>UPPER(IF(Intro!$G$21="English",R24,S24))</f>
        <v/>
      </c>
      <c r="G24" s="292" t="str">
        <f>UPPER(IF(Intro!$G$21="English",S24,T24))</f>
        <v/>
      </c>
      <c r="H24" s="292" t="str">
        <f>UPPER(IF(Intro!$G$21="English",T24,U24))</f>
        <v/>
      </c>
      <c r="I24" s="292" t="str">
        <f>UPPER(IF(Intro!$G$21="English",U24,V24))</f>
        <v/>
      </c>
      <c r="J24" s="292" t="str">
        <f>UPPER(IF(Intro!$G$21="English",V24,W24))</f>
        <v/>
      </c>
      <c r="K24" s="292" t="str">
        <f>UPPER(IF(Intro!$G$21="English",W24,X24))</f>
        <v/>
      </c>
      <c r="L24" s="293" t="str">
        <f>UPPER(IF(Intro!$G$21="English",X24,Y24))</f>
        <v/>
      </c>
      <c r="M24" s="8"/>
      <c r="N24" s="14"/>
      <c r="O24" s="13" t="s">
        <v>101</v>
      </c>
      <c r="P24" s="13" t="s">
        <v>102</v>
      </c>
    </row>
    <row r="25" spans="1:16" hidden="1" x14ac:dyDescent="0.3">
      <c r="B25" s="22"/>
      <c r="C25" s="23"/>
      <c r="D25" s="23"/>
      <c r="E25" s="24"/>
      <c r="F25" s="24"/>
      <c r="G25" s="24"/>
      <c r="H25" s="24"/>
      <c r="I25" s="24"/>
      <c r="J25" s="24"/>
      <c r="K25" s="24"/>
      <c r="L25" s="25"/>
      <c r="M25" s="2"/>
    </row>
    <row r="26" spans="1:16" ht="14.85" hidden="1" customHeight="1" x14ac:dyDescent="0.3">
      <c r="B26" s="303" t="str">
        <f>IF(Intro!$G$21="English",O26,P26)</f>
        <v>The goods are commonly classified in the Customs Tariff under the following Harmonized Commodity Description and Coding System (HS) numbers:</v>
      </c>
      <c r="C26" s="304"/>
      <c r="D26" s="304"/>
      <c r="E26" s="304"/>
      <c r="F26" s="304"/>
      <c r="G26" s="304"/>
      <c r="H26" s="304"/>
      <c r="I26" s="304"/>
      <c r="J26" s="304"/>
      <c r="K26" s="304"/>
      <c r="L26" s="305"/>
      <c r="M26" s="2"/>
      <c r="O26" s="2" t="s">
        <v>592</v>
      </c>
      <c r="P26" s="2" t="s">
        <v>491</v>
      </c>
    </row>
    <row r="27" spans="1:16" ht="14.85" hidden="1" customHeight="1" x14ac:dyDescent="0.3">
      <c r="B27" s="135"/>
      <c r="C27" s="49"/>
      <c r="D27" s="49"/>
      <c r="E27" s="49"/>
      <c r="F27" s="49"/>
      <c r="G27" s="49"/>
      <c r="H27" s="49"/>
      <c r="I27" s="49"/>
      <c r="J27" s="49"/>
      <c r="K27" s="49"/>
      <c r="L27" s="113"/>
      <c r="M27" s="2"/>
    </row>
    <row r="28" spans="1:16" hidden="1" x14ac:dyDescent="0.3">
      <c r="B28" s="303"/>
      <c r="C28" s="389"/>
      <c r="D28" s="380" t="str">
        <f>Variables!B20</f>
        <v>8541.42.00.00        8541.43.00.00</v>
      </c>
      <c r="E28" s="381"/>
      <c r="F28" s="381"/>
      <c r="G28" s="381"/>
      <c r="H28" s="381"/>
      <c r="I28" s="381"/>
      <c r="J28" s="382"/>
      <c r="K28" s="49"/>
      <c r="L28" s="113"/>
      <c r="M28" s="2"/>
      <c r="O28" s="2" t="str">
        <f>"Prior to "&amp;Variables!B19&amp;":"</f>
        <v>Prior to Date of change:</v>
      </c>
      <c r="P28" s="2" t="str">
        <f>"Avant le "&amp;Variables!C19&amp;":"</f>
        <v>Avant le Date of change:</v>
      </c>
    </row>
    <row r="29" spans="1:16" hidden="1" x14ac:dyDescent="0.3">
      <c r="B29" s="303"/>
      <c r="C29" s="389"/>
      <c r="D29" s="383"/>
      <c r="E29" s="257"/>
      <c r="F29" s="257"/>
      <c r="G29" s="257"/>
      <c r="H29" s="257"/>
      <c r="I29" s="257"/>
      <c r="J29" s="384"/>
      <c r="K29" s="49"/>
      <c r="L29" s="113"/>
      <c r="M29" s="2"/>
      <c r="O29" s="50"/>
    </row>
    <row r="30" spans="1:16" hidden="1" x14ac:dyDescent="0.3">
      <c r="B30" s="303"/>
      <c r="C30" s="389"/>
      <c r="D30" s="383"/>
      <c r="E30" s="257"/>
      <c r="F30" s="257"/>
      <c r="G30" s="257"/>
      <c r="H30" s="257"/>
      <c r="I30" s="257"/>
      <c r="J30" s="384"/>
      <c r="K30" s="49"/>
      <c r="L30" s="113"/>
      <c r="M30" s="2"/>
      <c r="O30" s="50"/>
    </row>
    <row r="31" spans="1:16" hidden="1" x14ac:dyDescent="0.3">
      <c r="B31" s="303"/>
      <c r="C31" s="389"/>
      <c r="D31" s="385"/>
      <c r="E31" s="386"/>
      <c r="F31" s="386"/>
      <c r="G31" s="386"/>
      <c r="H31" s="386"/>
      <c r="I31" s="386"/>
      <c r="J31" s="387"/>
      <c r="K31" s="49"/>
      <c r="L31" s="113"/>
      <c r="M31" s="2"/>
      <c r="O31" s="50"/>
    </row>
    <row r="32" spans="1:16" ht="14.1" hidden="1" customHeight="1" x14ac:dyDescent="0.3">
      <c r="B32" s="103"/>
      <c r="C32" s="115"/>
      <c r="D32" s="49"/>
      <c r="E32" s="49"/>
      <c r="F32" s="49"/>
      <c r="G32" s="49"/>
      <c r="H32" s="49"/>
      <c r="I32" s="49"/>
      <c r="J32" s="49"/>
      <c r="K32" s="49"/>
      <c r="L32" s="113"/>
      <c r="M32" s="2"/>
    </row>
    <row r="33" spans="1:16" hidden="1" x14ac:dyDescent="0.3">
      <c r="B33" s="131"/>
      <c r="C33" s="132"/>
      <c r="D33" s="132"/>
      <c r="E33" s="132"/>
      <c r="F33" s="132"/>
      <c r="G33" s="132"/>
      <c r="H33" s="132"/>
      <c r="I33" s="132"/>
      <c r="J33" s="132"/>
      <c r="K33" s="132"/>
      <c r="L33" s="133"/>
      <c r="M33" s="2"/>
    </row>
    <row r="34" spans="1:16" s="8" customFormat="1" hidden="1" x14ac:dyDescent="0.3">
      <c r="A34" s="12"/>
      <c r="B34" s="20"/>
      <c r="C34" s="20"/>
      <c r="D34" s="20"/>
      <c r="E34" s="21"/>
      <c r="F34" s="21"/>
      <c r="G34" s="21"/>
      <c r="H34" s="21"/>
      <c r="I34" s="21"/>
      <c r="J34" s="21"/>
      <c r="K34" s="21"/>
      <c r="L34" s="21"/>
      <c r="O34" s="9"/>
      <c r="P34" s="9"/>
    </row>
    <row r="35" spans="1:16" s="7" customFormat="1" x14ac:dyDescent="0.3">
      <c r="A35" s="12"/>
      <c r="B35" s="291" t="str">
        <f>IF(Intro!$G$21="English",O35,P35)</f>
        <v>GLOSSARY</v>
      </c>
      <c r="C35" s="292"/>
      <c r="D35" s="292" t="str">
        <f>UPPER(IF(Intro!$G$21="English",P35,Q35))</f>
        <v>GLOSSAIRE</v>
      </c>
      <c r="E35" s="292" t="str">
        <f>UPPER(IF(Intro!$G$21="English",Q35,R35))</f>
        <v/>
      </c>
      <c r="F35" s="292" t="str">
        <f>UPPER(IF(Intro!$G$21="English",R35,S35))</f>
        <v/>
      </c>
      <c r="G35" s="292" t="str">
        <f>UPPER(IF(Intro!$G$21="English",S35,T35))</f>
        <v/>
      </c>
      <c r="H35" s="292" t="str">
        <f>UPPER(IF(Intro!$G$21="English",T35,U35))</f>
        <v/>
      </c>
      <c r="I35" s="292" t="str">
        <f>UPPER(IF(Intro!$G$21="English",U35,V35))</f>
        <v/>
      </c>
      <c r="J35" s="292" t="str">
        <f>UPPER(IF(Intro!$G$21="English",V35,W35))</f>
        <v/>
      </c>
      <c r="K35" s="292" t="str">
        <f>UPPER(IF(Intro!$G$21="English",W35,X35))</f>
        <v/>
      </c>
      <c r="L35" s="293" t="str">
        <f>UPPER(IF(Intro!$G$21="English",X35,Y35))</f>
        <v/>
      </c>
      <c r="M35" s="8"/>
      <c r="N35" s="14"/>
      <c r="O35" s="13" t="s">
        <v>516</v>
      </c>
      <c r="P35" s="13" t="s">
        <v>517</v>
      </c>
    </row>
    <row r="36" spans="1:16" x14ac:dyDescent="0.3">
      <c r="B36" s="350" t="str">
        <f>IF(Intro!$G$21="English",O36,P36)</f>
        <v>Cost of goods manufactured</v>
      </c>
      <c r="C36" s="351"/>
      <c r="D36" s="356" t="str">
        <f>IF(Intro!$G$21="English",O37,P37)</f>
        <v xml:space="preserve">Costs that are directly tied to the production of the goods, such as the cost of labour, materials, and manufacturing overhead. It excludes indirect expenses such as distribution costs and sales force costs. </v>
      </c>
      <c r="E36" s="276"/>
      <c r="F36" s="276"/>
      <c r="G36" s="276"/>
      <c r="H36" s="276"/>
      <c r="I36" s="276"/>
      <c r="J36" s="276"/>
      <c r="K36" s="276"/>
      <c r="L36" s="357"/>
      <c r="M36" s="2"/>
      <c r="O36" s="2" t="s">
        <v>303</v>
      </c>
      <c r="P36" s="2" t="s">
        <v>209</v>
      </c>
    </row>
    <row r="37" spans="1:16" x14ac:dyDescent="0.3">
      <c r="B37" s="352"/>
      <c r="C37" s="353"/>
      <c r="D37" s="358"/>
      <c r="E37" s="304"/>
      <c r="F37" s="304"/>
      <c r="G37" s="304"/>
      <c r="H37" s="304"/>
      <c r="I37" s="304"/>
      <c r="J37" s="304"/>
      <c r="K37" s="304"/>
      <c r="L37" s="305"/>
      <c r="M37" s="2"/>
      <c r="O37" s="2" t="s">
        <v>570</v>
      </c>
      <c r="P37" s="2" t="s">
        <v>571</v>
      </c>
    </row>
    <row r="38" spans="1:16" x14ac:dyDescent="0.3">
      <c r="B38" s="354"/>
      <c r="C38" s="355"/>
      <c r="D38" s="359"/>
      <c r="E38" s="279"/>
      <c r="F38" s="279"/>
      <c r="G38" s="279"/>
      <c r="H38" s="279"/>
      <c r="I38" s="279"/>
      <c r="J38" s="279"/>
      <c r="K38" s="279"/>
      <c r="L38" s="360"/>
      <c r="M38" s="2"/>
    </row>
    <row r="39" spans="1:16" x14ac:dyDescent="0.3">
      <c r="B39" s="350" t="str">
        <f>IF(Intro!$G$21="English",O39,P39)</f>
        <v>Cost of goods sold</v>
      </c>
      <c r="C39" s="351"/>
      <c r="D39" s="356" t="str">
        <f>IF(Intro!$G$21="English",O40,P40)</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39" s="276"/>
      <c r="F39" s="276"/>
      <c r="G39" s="276"/>
      <c r="H39" s="276"/>
      <c r="I39" s="276"/>
      <c r="J39" s="276"/>
      <c r="K39" s="276"/>
      <c r="L39" s="357"/>
      <c r="M39" s="2"/>
      <c r="O39" s="2" t="s">
        <v>304</v>
      </c>
      <c r="P39" s="2" t="s">
        <v>48</v>
      </c>
    </row>
    <row r="40" spans="1:16" x14ac:dyDescent="0.3">
      <c r="B40" s="352"/>
      <c r="C40" s="353"/>
      <c r="D40" s="358"/>
      <c r="E40" s="304"/>
      <c r="F40" s="304"/>
      <c r="G40" s="304"/>
      <c r="H40" s="304"/>
      <c r="I40" s="304"/>
      <c r="J40" s="304"/>
      <c r="K40" s="304"/>
      <c r="L40" s="305"/>
      <c r="M40" s="2"/>
      <c r="O40" s="2" t="s">
        <v>316</v>
      </c>
      <c r="P40" s="2" t="s">
        <v>317</v>
      </c>
    </row>
    <row r="41" spans="1:16" x14ac:dyDescent="0.3">
      <c r="B41" s="352"/>
      <c r="C41" s="353"/>
      <c r="D41" s="358"/>
      <c r="E41" s="304"/>
      <c r="F41" s="304"/>
      <c r="G41" s="304"/>
      <c r="H41" s="304"/>
      <c r="I41" s="304"/>
      <c r="J41" s="304"/>
      <c r="K41" s="304"/>
      <c r="L41" s="305"/>
      <c r="M41" s="2"/>
    </row>
    <row r="42" spans="1:16" x14ac:dyDescent="0.3">
      <c r="B42" s="354"/>
      <c r="C42" s="355"/>
      <c r="D42" s="359"/>
      <c r="E42" s="279"/>
      <c r="F42" s="279"/>
      <c r="G42" s="279"/>
      <c r="H42" s="279"/>
      <c r="I42" s="279"/>
      <c r="J42" s="279"/>
      <c r="K42" s="279"/>
      <c r="L42" s="360"/>
      <c r="M42" s="2"/>
    </row>
    <row r="43" spans="1:16" x14ac:dyDescent="0.3">
      <c r="B43" s="350" t="str">
        <f>IF(Intro!$G$21="English",O43,P43)</f>
        <v>Delivery costs</v>
      </c>
      <c r="C43" s="351"/>
      <c r="D43" s="356" t="str">
        <f>IF(Intro!$G$21="English",O44,P44)</f>
        <v>The freight, handling, and insurance incurred by your firm from the point of direct shipment in Canada and included in the selling price or an estimate of such delivery costs incurred by your customers.</v>
      </c>
      <c r="E43" s="276"/>
      <c r="F43" s="276"/>
      <c r="G43" s="276"/>
      <c r="H43" s="276"/>
      <c r="I43" s="276"/>
      <c r="J43" s="276"/>
      <c r="K43" s="276"/>
      <c r="L43" s="357"/>
      <c r="M43" s="2"/>
      <c r="O43" s="2" t="s">
        <v>565</v>
      </c>
      <c r="P43" s="2" t="s">
        <v>566</v>
      </c>
    </row>
    <row r="44" spans="1:16" x14ac:dyDescent="0.3">
      <c r="B44" s="352"/>
      <c r="C44" s="353"/>
      <c r="D44" s="358"/>
      <c r="E44" s="304"/>
      <c r="F44" s="304"/>
      <c r="G44" s="304"/>
      <c r="H44" s="304"/>
      <c r="I44" s="304"/>
      <c r="J44" s="304"/>
      <c r="K44" s="304"/>
      <c r="L44" s="305"/>
      <c r="M44" s="2"/>
      <c r="O44" s="2" t="s">
        <v>567</v>
      </c>
      <c r="P44" s="1" t="s">
        <v>568</v>
      </c>
    </row>
    <row r="45" spans="1:16" x14ac:dyDescent="0.3">
      <c r="B45" s="354"/>
      <c r="C45" s="355"/>
      <c r="D45" s="359"/>
      <c r="E45" s="279"/>
      <c r="F45" s="279"/>
      <c r="G45" s="279"/>
      <c r="H45" s="279"/>
      <c r="I45" s="279"/>
      <c r="J45" s="279"/>
      <c r="K45" s="279"/>
      <c r="L45" s="360"/>
      <c r="M45" s="2"/>
    </row>
    <row r="46" spans="1:16" x14ac:dyDescent="0.3">
      <c r="B46" s="350" t="str">
        <f>IF(Intro!$G$21="English",O46,P46)</f>
        <v>Direct employment</v>
      </c>
      <c r="C46" s="351"/>
      <c r="D46" s="356" t="str">
        <f>IF(Intro!$G$21="English",O47,P47)</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6" s="276"/>
      <c r="F46" s="276"/>
      <c r="G46" s="276"/>
      <c r="H46" s="276"/>
      <c r="I46" s="276"/>
      <c r="J46" s="276"/>
      <c r="K46" s="276"/>
      <c r="L46" s="357"/>
      <c r="M46" s="2"/>
      <c r="O46" s="2" t="s">
        <v>305</v>
      </c>
      <c r="P46" s="2" t="s">
        <v>312</v>
      </c>
    </row>
    <row r="47" spans="1:16" x14ac:dyDescent="0.3">
      <c r="B47" s="352"/>
      <c r="C47" s="353"/>
      <c r="D47" s="358"/>
      <c r="E47" s="304"/>
      <c r="F47" s="304"/>
      <c r="G47" s="304"/>
      <c r="H47" s="304"/>
      <c r="I47" s="304"/>
      <c r="J47" s="304"/>
      <c r="K47" s="304"/>
      <c r="L47" s="305"/>
      <c r="M47" s="2"/>
      <c r="O47" s="2" t="s">
        <v>572</v>
      </c>
      <c r="P47" s="2" t="s">
        <v>573</v>
      </c>
    </row>
    <row r="48" spans="1:16" x14ac:dyDescent="0.3">
      <c r="B48" s="352"/>
      <c r="C48" s="353"/>
      <c r="D48" s="358"/>
      <c r="E48" s="304"/>
      <c r="F48" s="304"/>
      <c r="G48" s="304"/>
      <c r="H48" s="304"/>
      <c r="I48" s="304"/>
      <c r="J48" s="304"/>
      <c r="K48" s="304"/>
      <c r="L48" s="305"/>
      <c r="M48" s="2"/>
    </row>
    <row r="49" spans="2:18" x14ac:dyDescent="0.3">
      <c r="B49" s="354"/>
      <c r="C49" s="355"/>
      <c r="D49" s="359"/>
      <c r="E49" s="279"/>
      <c r="F49" s="279"/>
      <c r="G49" s="279"/>
      <c r="H49" s="279"/>
      <c r="I49" s="279"/>
      <c r="J49" s="279"/>
      <c r="K49" s="279"/>
      <c r="L49" s="360"/>
      <c r="M49" s="2"/>
    </row>
    <row r="50" spans="2:18" x14ac:dyDescent="0.3">
      <c r="B50" s="350" t="str">
        <f>IF(Intro!$G$21="English",O50,P50)</f>
        <v>Financial expenses</v>
      </c>
      <c r="C50" s="351"/>
      <c r="D50" s="356" t="str">
        <f>IF(Intro!$G$21="English",O51,P51)</f>
        <v>Expenses incurred by a business due to its financing activities. Financing expenses include the outflow of cash to investors through dividends, interest from loans, costs from repurchasing stock, currency gains or losses, and other expenses from financing activities.</v>
      </c>
      <c r="E50" s="276"/>
      <c r="F50" s="276"/>
      <c r="G50" s="276"/>
      <c r="H50" s="276"/>
      <c r="I50" s="276"/>
      <c r="J50" s="276"/>
      <c r="K50" s="276"/>
      <c r="L50" s="357"/>
      <c r="M50" s="2"/>
      <c r="O50" s="2" t="s">
        <v>306</v>
      </c>
      <c r="P50" s="2" t="s">
        <v>54</v>
      </c>
    </row>
    <row r="51" spans="2:18" x14ac:dyDescent="0.3">
      <c r="B51" s="352"/>
      <c r="C51" s="353"/>
      <c r="D51" s="358"/>
      <c r="E51" s="304"/>
      <c r="F51" s="304"/>
      <c r="G51" s="304"/>
      <c r="H51" s="304"/>
      <c r="I51" s="304"/>
      <c r="J51" s="304"/>
      <c r="K51" s="304"/>
      <c r="L51" s="305"/>
      <c r="M51" s="2"/>
      <c r="O51" s="2" t="s">
        <v>332</v>
      </c>
      <c r="P51" s="2" t="s">
        <v>318</v>
      </c>
    </row>
    <row r="52" spans="2:18" x14ac:dyDescent="0.3">
      <c r="B52" s="354"/>
      <c r="C52" s="355"/>
      <c r="D52" s="359"/>
      <c r="E52" s="279"/>
      <c r="F52" s="279"/>
      <c r="G52" s="279"/>
      <c r="H52" s="279"/>
      <c r="I52" s="279"/>
      <c r="J52" s="279"/>
      <c r="K52" s="279"/>
      <c r="L52" s="360"/>
      <c r="M52" s="2"/>
    </row>
    <row r="53" spans="2:18" x14ac:dyDescent="0.3">
      <c r="B53" s="350" t="str">
        <f>IF(Intro!$G$21="English",O53,P53)</f>
        <v>General, selling and administrative expenses</v>
      </c>
      <c r="C53" s="351"/>
      <c r="D53" s="356" t="str">
        <f>IF(Intro!$G$21="English",O54,P54)</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53" s="276"/>
      <c r="F53" s="276"/>
      <c r="G53" s="276"/>
      <c r="H53" s="276"/>
      <c r="I53" s="276"/>
      <c r="J53" s="276"/>
      <c r="K53" s="276"/>
      <c r="L53" s="357"/>
      <c r="M53" s="2"/>
      <c r="O53" s="2" t="s">
        <v>307</v>
      </c>
      <c r="P53" s="2" t="s">
        <v>313</v>
      </c>
    </row>
    <row r="54" spans="2:18" x14ac:dyDescent="0.3">
      <c r="B54" s="352"/>
      <c r="C54" s="353"/>
      <c r="D54" s="358"/>
      <c r="E54" s="304"/>
      <c r="F54" s="304"/>
      <c r="G54" s="304"/>
      <c r="H54" s="304"/>
      <c r="I54" s="304"/>
      <c r="J54" s="304"/>
      <c r="K54" s="304"/>
      <c r="L54" s="305"/>
      <c r="M54" s="2"/>
      <c r="O54" s="2" t="s">
        <v>333</v>
      </c>
      <c r="P54" s="2" t="s">
        <v>319</v>
      </c>
    </row>
    <row r="55" spans="2:18" x14ac:dyDescent="0.3">
      <c r="B55" s="352"/>
      <c r="C55" s="353"/>
      <c r="D55" s="358"/>
      <c r="E55" s="304"/>
      <c r="F55" s="304"/>
      <c r="G55" s="304"/>
      <c r="H55" s="304"/>
      <c r="I55" s="304"/>
      <c r="J55" s="304"/>
      <c r="K55" s="304"/>
      <c r="L55" s="305"/>
      <c r="M55" s="2"/>
    </row>
    <row r="56" spans="2:18" x14ac:dyDescent="0.3">
      <c r="B56" s="354"/>
      <c r="C56" s="355"/>
      <c r="D56" s="359"/>
      <c r="E56" s="279"/>
      <c r="F56" s="279"/>
      <c r="G56" s="279"/>
      <c r="H56" s="279"/>
      <c r="I56" s="279"/>
      <c r="J56" s="279"/>
      <c r="K56" s="279"/>
      <c r="L56" s="360"/>
      <c r="M56" s="2"/>
    </row>
    <row r="57" spans="2:18" x14ac:dyDescent="0.3">
      <c r="B57" s="350" t="str">
        <f>IF(Intro!$G$21="English",O57,P57)</f>
        <v>Indirect employment</v>
      </c>
      <c r="C57" s="351"/>
      <c r="D57" s="356" t="str">
        <f>IF(Intro!$G$21="English",O58,P58)</f>
        <v>The labour costs of plant personnel such as supervisors, superintendents and quality control employees, but does not include sales and administrative personnel.</v>
      </c>
      <c r="E57" s="276"/>
      <c r="F57" s="276"/>
      <c r="G57" s="276"/>
      <c r="H57" s="276"/>
      <c r="I57" s="276"/>
      <c r="J57" s="276"/>
      <c r="K57" s="276"/>
      <c r="L57" s="357"/>
      <c r="M57" s="2"/>
      <c r="O57" s="2" t="s">
        <v>308</v>
      </c>
      <c r="P57" s="2" t="s">
        <v>314</v>
      </c>
    </row>
    <row r="58" spans="2:18" x14ac:dyDescent="0.3">
      <c r="B58" s="352"/>
      <c r="C58" s="353"/>
      <c r="D58" s="358"/>
      <c r="E58" s="304"/>
      <c r="F58" s="304"/>
      <c r="G58" s="304"/>
      <c r="H58" s="304"/>
      <c r="I58" s="304"/>
      <c r="J58" s="304"/>
      <c r="K58" s="304"/>
      <c r="L58" s="305"/>
      <c r="M58" s="2"/>
      <c r="O58" s="2" t="s">
        <v>575</v>
      </c>
      <c r="P58" s="2" t="s">
        <v>576</v>
      </c>
    </row>
    <row r="59" spans="2:18" x14ac:dyDescent="0.3">
      <c r="B59" s="354"/>
      <c r="C59" s="355"/>
      <c r="D59" s="359"/>
      <c r="E59" s="279"/>
      <c r="F59" s="279"/>
      <c r="G59" s="279"/>
      <c r="H59" s="279"/>
      <c r="I59" s="279"/>
      <c r="J59" s="279"/>
      <c r="K59" s="279"/>
      <c r="L59" s="360"/>
      <c r="M59" s="2"/>
    </row>
    <row r="60" spans="2:18" x14ac:dyDescent="0.3">
      <c r="B60" s="350" t="str">
        <f>IF(Intro!$G$21="English",O60,P60)</f>
        <v>Net delivered selling value</v>
      </c>
      <c r="C60" s="351"/>
      <c r="D60" s="371" t="str">
        <f>IF(Intro!$G$21="English",O61,P61)</f>
        <v>The value of your sales net of all discounts (cash, quantity or deferred), allowances, taxes, rebates and incentives, whether or not shown on the invoice. It includes all delivery costs.</v>
      </c>
      <c r="E60" s="372"/>
      <c r="F60" s="372"/>
      <c r="G60" s="372"/>
      <c r="H60" s="372"/>
      <c r="I60" s="372"/>
      <c r="J60" s="372"/>
      <c r="K60" s="372"/>
      <c r="L60" s="373"/>
      <c r="M60" s="2"/>
      <c r="O60" s="2" t="s">
        <v>309</v>
      </c>
      <c r="P60" s="2" t="s">
        <v>315</v>
      </c>
    </row>
    <row r="61" spans="2:18" x14ac:dyDescent="0.3">
      <c r="B61" s="352"/>
      <c r="C61" s="353"/>
      <c r="D61" s="374"/>
      <c r="E61" s="375"/>
      <c r="F61" s="375"/>
      <c r="G61" s="375"/>
      <c r="H61" s="375"/>
      <c r="I61" s="375"/>
      <c r="J61" s="375"/>
      <c r="K61" s="375"/>
      <c r="L61" s="376"/>
      <c r="M61" s="2"/>
      <c r="O61" s="2" t="s">
        <v>569</v>
      </c>
      <c r="P61" s="1" t="s">
        <v>442</v>
      </c>
      <c r="R61" s="1"/>
    </row>
    <row r="62" spans="2:18" x14ac:dyDescent="0.3">
      <c r="B62" s="354"/>
      <c r="C62" s="355"/>
      <c r="D62" s="377"/>
      <c r="E62" s="378"/>
      <c r="F62" s="378"/>
      <c r="G62" s="378"/>
      <c r="H62" s="378"/>
      <c r="I62" s="378"/>
      <c r="J62" s="378"/>
      <c r="K62" s="378"/>
      <c r="L62" s="379"/>
      <c r="M62" s="2"/>
      <c r="R62" s="1"/>
    </row>
    <row r="63" spans="2:18" x14ac:dyDescent="0.3">
      <c r="B63" s="350" t="str">
        <f>IF(Intro!$G$21="English",O63,P63)</f>
        <v>Net sales value</v>
      </c>
      <c r="C63" s="351"/>
      <c r="D63" s="356" t="str">
        <f>IF(Intro!$G$21="English",O64,P64)</f>
        <v>The value of your sales after the deduction of returns, allowances for damaged or missing goods and any discounts, rebates and incentives offered.</v>
      </c>
      <c r="E63" s="276"/>
      <c r="F63" s="276"/>
      <c r="G63" s="276"/>
      <c r="H63" s="276"/>
      <c r="I63" s="276"/>
      <c r="J63" s="276"/>
      <c r="K63" s="276"/>
      <c r="L63" s="357"/>
      <c r="M63" s="2"/>
      <c r="O63" s="2" t="s">
        <v>310</v>
      </c>
      <c r="P63" s="2" t="s">
        <v>71</v>
      </c>
    </row>
    <row r="64" spans="2:18" x14ac:dyDescent="0.3">
      <c r="B64" s="352"/>
      <c r="C64" s="353"/>
      <c r="D64" s="358"/>
      <c r="E64" s="304"/>
      <c r="F64" s="304"/>
      <c r="G64" s="304"/>
      <c r="H64" s="304"/>
      <c r="I64" s="304"/>
      <c r="J64" s="304"/>
      <c r="K64" s="304"/>
      <c r="L64" s="305"/>
      <c r="M64" s="2"/>
      <c r="O64" s="2" t="s">
        <v>403</v>
      </c>
      <c r="P64" s="2" t="s">
        <v>443</v>
      </c>
    </row>
    <row r="65" spans="2:16" x14ac:dyDescent="0.3">
      <c r="B65" s="350" t="str">
        <f>IF(Intro!$G$21="English",O65,P65)</f>
        <v>Practical plant capacity</v>
      </c>
      <c r="C65" s="351"/>
      <c r="D65" s="267" t="str">
        <f>IF(Intro!$G$21="English",O66,P66)</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65" s="267"/>
      <c r="F65" s="267"/>
      <c r="G65" s="267"/>
      <c r="H65" s="267"/>
      <c r="I65" s="267"/>
      <c r="J65" s="267"/>
      <c r="K65" s="267"/>
      <c r="L65" s="367"/>
      <c r="M65" s="2"/>
      <c r="O65" s="2" t="s">
        <v>311</v>
      </c>
      <c r="P65" s="2" t="s">
        <v>574</v>
      </c>
    </row>
    <row r="66" spans="2:16" x14ac:dyDescent="0.3">
      <c r="B66" s="352"/>
      <c r="C66" s="353"/>
      <c r="D66" s="288"/>
      <c r="E66" s="288"/>
      <c r="F66" s="288"/>
      <c r="G66" s="288"/>
      <c r="H66" s="288"/>
      <c r="I66" s="288"/>
      <c r="J66" s="288"/>
      <c r="K66" s="288"/>
      <c r="L66" s="368"/>
      <c r="O66" s="2" t="s">
        <v>459</v>
      </c>
      <c r="P66" s="2" t="s">
        <v>527</v>
      </c>
    </row>
    <row r="67" spans="2:16" x14ac:dyDescent="0.3">
      <c r="B67" s="352"/>
      <c r="C67" s="353"/>
      <c r="D67" s="288"/>
      <c r="E67" s="288"/>
      <c r="F67" s="288"/>
      <c r="G67" s="288"/>
      <c r="H67" s="288"/>
      <c r="I67" s="288"/>
      <c r="J67" s="288"/>
      <c r="K67" s="288"/>
      <c r="L67" s="368"/>
    </row>
    <row r="68" spans="2:16" x14ac:dyDescent="0.3">
      <c r="B68" s="352"/>
      <c r="C68" s="353"/>
      <c r="D68" s="288"/>
      <c r="E68" s="288"/>
      <c r="F68" s="288"/>
      <c r="G68" s="288"/>
      <c r="H68" s="288"/>
      <c r="I68" s="288"/>
      <c r="J68" s="288"/>
      <c r="K68" s="288"/>
      <c r="L68" s="368"/>
    </row>
    <row r="69" spans="2:16" ht="15" customHeight="1" x14ac:dyDescent="0.3">
      <c r="B69" s="361" t="str">
        <f>IF(Intro!$G$21="English",O69,P69)</f>
        <v>Related firms</v>
      </c>
      <c r="C69" s="362"/>
      <c r="D69" s="267" t="str">
        <f>IF(Intro!$G$21="English",O70,P70)</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69" s="267"/>
      <c r="F69" s="267"/>
      <c r="G69" s="267"/>
      <c r="H69" s="267"/>
      <c r="I69" s="267"/>
      <c r="J69" s="267"/>
      <c r="K69" s="267"/>
      <c r="L69" s="367"/>
      <c r="M69" s="2"/>
      <c r="O69" s="2" t="s">
        <v>496</v>
      </c>
      <c r="P69" s="2" t="s">
        <v>497</v>
      </c>
    </row>
    <row r="70" spans="2:16" ht="15" customHeight="1" x14ac:dyDescent="0.3">
      <c r="B70" s="363"/>
      <c r="C70" s="364"/>
      <c r="D70" s="288"/>
      <c r="E70" s="288"/>
      <c r="F70" s="288"/>
      <c r="G70" s="288"/>
      <c r="H70" s="288"/>
      <c r="I70" s="288"/>
      <c r="J70" s="288"/>
      <c r="K70" s="288"/>
      <c r="L70" s="368"/>
      <c r="M70" s="2"/>
      <c r="O70" s="2" t="s">
        <v>457</v>
      </c>
      <c r="P70" s="2" t="s">
        <v>458</v>
      </c>
    </row>
    <row r="71" spans="2:16" x14ac:dyDescent="0.3">
      <c r="B71" s="363"/>
      <c r="C71" s="364"/>
      <c r="D71" s="288"/>
      <c r="E71" s="288"/>
      <c r="F71" s="288"/>
      <c r="G71" s="288"/>
      <c r="H71" s="288"/>
      <c r="I71" s="288"/>
      <c r="J71" s="288"/>
      <c r="K71" s="288"/>
      <c r="L71" s="368"/>
      <c r="M71" s="2"/>
    </row>
    <row r="72" spans="2:16" x14ac:dyDescent="0.3">
      <c r="B72" s="365"/>
      <c r="C72" s="366"/>
      <c r="D72" s="369"/>
      <c r="E72" s="369"/>
      <c r="F72" s="369"/>
      <c r="G72" s="369"/>
      <c r="H72" s="369"/>
      <c r="I72" s="369"/>
      <c r="J72" s="369"/>
      <c r="K72" s="369"/>
      <c r="L72" s="370"/>
      <c r="M72" s="2"/>
    </row>
  </sheetData>
  <sheetProtection algorithmName="SHA-512" hashValue="BMsoANflBkMqq/6E2TsFQjP+vGS179rmot7PzDRxQpdfd+TEaTCHsP4n/KC8zPr8t+QvDuD8SscxKe+okQa7DA==" saltValue="rZaAxPb/825CfcniHbbRMg==" spinCount="100000" sheet="1" objects="1" scenarios="1" selectLockedCells="1"/>
  <mergeCells count="36">
    <mergeCell ref="B19:L19"/>
    <mergeCell ref="B12:L13"/>
    <mergeCell ref="B15:L16"/>
    <mergeCell ref="B28:C31"/>
    <mergeCell ref="B26:L26"/>
    <mergeCell ref="B21:L21"/>
    <mergeCell ref="B24:L24"/>
    <mergeCell ref="B4:L4"/>
    <mergeCell ref="B5:L5"/>
    <mergeCell ref="B6:L6"/>
    <mergeCell ref="B8:L8"/>
    <mergeCell ref="B10:L10"/>
    <mergeCell ref="D39:L42"/>
    <mergeCell ref="D28:J31"/>
    <mergeCell ref="B36:C38"/>
    <mergeCell ref="D36:L38"/>
    <mergeCell ref="B43:C45"/>
    <mergeCell ref="D43:L45"/>
    <mergeCell ref="B35:L35"/>
    <mergeCell ref="B39:C42"/>
    <mergeCell ref="B46:C49"/>
    <mergeCell ref="D46:L49"/>
    <mergeCell ref="B69:C72"/>
    <mergeCell ref="D69:L72"/>
    <mergeCell ref="D65:L68"/>
    <mergeCell ref="B50:C52"/>
    <mergeCell ref="B53:C56"/>
    <mergeCell ref="B57:C59"/>
    <mergeCell ref="B60:C62"/>
    <mergeCell ref="B63:C64"/>
    <mergeCell ref="B65:C68"/>
    <mergeCell ref="D57:L59"/>
    <mergeCell ref="D60:L62"/>
    <mergeCell ref="D63:L64"/>
    <mergeCell ref="D50:L52"/>
    <mergeCell ref="D53:L56"/>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78"/>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8" hidden="1" customWidth="1"/>
    <col min="17" max="17" width="9.44140625" style="2" customWidth="1"/>
    <col min="18" max="16384" width="9.44140625" style="2"/>
  </cols>
  <sheetData>
    <row r="1" spans="1:16" x14ac:dyDescent="0.3">
      <c r="O1" s="2" t="s">
        <v>558</v>
      </c>
      <c r="P1" s="2" t="s">
        <v>558</v>
      </c>
    </row>
    <row r="2" spans="1:16" x14ac:dyDescent="0.3">
      <c r="B2" s="18" t="s">
        <v>0</v>
      </c>
      <c r="C2" s="18"/>
      <c r="D2" s="18"/>
      <c r="O2" s="3" t="s">
        <v>128</v>
      </c>
      <c r="P2" s="3" t="s">
        <v>130</v>
      </c>
    </row>
    <row r="3" spans="1:16" x14ac:dyDescent="0.3">
      <c r="B3" s="19"/>
      <c r="C3" s="19"/>
      <c r="D3" s="19"/>
      <c r="O3" s="7"/>
      <c r="P3" s="7"/>
    </row>
    <row r="4" spans="1:16" s="7" customFormat="1" x14ac:dyDescent="0.3">
      <c r="A4" s="12"/>
      <c r="B4" s="388" t="str">
        <f>Info!B4</f>
        <v>PRODUCERS' QUESTIONNAIRE</v>
      </c>
      <c r="C4" s="388"/>
      <c r="D4" s="388"/>
      <c r="E4" s="388"/>
      <c r="F4" s="388"/>
      <c r="G4" s="388"/>
      <c r="H4" s="388"/>
      <c r="I4" s="388"/>
      <c r="J4" s="388"/>
      <c r="K4" s="388"/>
      <c r="L4" s="388"/>
      <c r="M4" s="6"/>
      <c r="N4" s="6"/>
      <c r="O4" s="13"/>
      <c r="P4" s="13"/>
    </row>
    <row r="5" spans="1:16" s="7" customFormat="1" x14ac:dyDescent="0.3">
      <c r="A5" s="12"/>
      <c r="B5" s="388" t="str">
        <f>Info!B5</f>
        <v>RR-2025-008</v>
      </c>
      <c r="C5" s="388"/>
      <c r="D5" s="388"/>
      <c r="E5" s="388"/>
      <c r="F5" s="388"/>
      <c r="G5" s="388"/>
      <c r="H5" s="388"/>
      <c r="I5" s="388"/>
      <c r="J5" s="388"/>
      <c r="K5" s="388"/>
      <c r="L5" s="388"/>
      <c r="M5" s="6"/>
      <c r="N5" s="6"/>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9"/>
      <c r="C7" s="29"/>
      <c r="D7" s="29"/>
      <c r="E7" s="29"/>
      <c r="F7" s="29"/>
      <c r="G7" s="29"/>
      <c r="H7" s="29"/>
      <c r="I7" s="29"/>
      <c r="J7" s="29"/>
      <c r="K7" s="29"/>
      <c r="L7" s="29"/>
      <c r="M7" s="13"/>
      <c r="N7" s="13"/>
      <c r="O7" s="5"/>
    </row>
    <row r="8" spans="1:16" s="8" customFormat="1" ht="14.25" customHeight="1" x14ac:dyDescent="0.3">
      <c r="A8" s="12"/>
      <c r="B8" s="456" t="str">
        <f>IF(Intro!$G$21="English",O8,P8)</f>
        <v>The following questions refer to the goods as defined in the product description on the Intro tab.</v>
      </c>
      <c r="C8" s="456"/>
      <c r="D8" s="456"/>
      <c r="E8" s="456"/>
      <c r="F8" s="456"/>
      <c r="G8" s="456"/>
      <c r="H8" s="456"/>
      <c r="I8" s="456"/>
      <c r="J8" s="456"/>
      <c r="K8" s="456"/>
      <c r="L8" s="456"/>
      <c r="M8" s="13"/>
      <c r="N8" s="13"/>
      <c r="O8" s="9" t="s">
        <v>492</v>
      </c>
      <c r="P8" s="9" t="s">
        <v>493</v>
      </c>
    </row>
    <row r="9" spans="1:16" s="8" customFormat="1" x14ac:dyDescent="0.3">
      <c r="A9" s="12"/>
      <c r="B9" s="449" t="str">
        <f>IF(Intro!$G$21="English",O9,P9)</f>
        <v xml:space="preserve">Product information and a glossary of terms can be found in the Info tab.
</v>
      </c>
      <c r="C9" s="449"/>
      <c r="D9" s="449"/>
      <c r="E9" s="449"/>
      <c r="F9" s="449"/>
      <c r="G9" s="449"/>
      <c r="H9" s="449"/>
      <c r="I9" s="449"/>
      <c r="J9" s="449"/>
      <c r="K9" s="449"/>
      <c r="L9" s="449"/>
      <c r="M9" s="13"/>
      <c r="N9" s="13"/>
      <c r="O9" s="9" t="s">
        <v>133</v>
      </c>
      <c r="P9" s="8" t="s">
        <v>134</v>
      </c>
    </row>
    <row r="10" spans="1:16" s="8" customFormat="1" x14ac:dyDescent="0.3">
      <c r="A10" s="12"/>
      <c r="B10" s="449" t="str">
        <f>IF(Intro!$G$21="English",O10,P10)</f>
        <v xml:space="preserve">Use the AddPub tab if more space is needed.
</v>
      </c>
      <c r="C10" s="449"/>
      <c r="D10" s="449"/>
      <c r="E10" s="449"/>
      <c r="F10" s="449"/>
      <c r="G10" s="449"/>
      <c r="H10" s="449"/>
      <c r="I10" s="449"/>
      <c r="J10" s="449"/>
      <c r="K10" s="449"/>
      <c r="L10" s="449"/>
      <c r="M10" s="13"/>
      <c r="N10" s="13"/>
      <c r="O10" s="9" t="s">
        <v>227</v>
      </c>
      <c r="P10" s="9" t="s">
        <v>228</v>
      </c>
    </row>
    <row r="11" spans="1:16" s="8" customFormat="1" x14ac:dyDescent="0.3">
      <c r="A11" s="12"/>
      <c r="B11" s="20"/>
      <c r="C11" s="20"/>
      <c r="D11" s="20"/>
      <c r="E11" s="21"/>
      <c r="F11" s="21"/>
      <c r="G11" s="21"/>
      <c r="H11" s="21"/>
      <c r="I11" s="21"/>
      <c r="J11" s="21"/>
      <c r="K11" s="21"/>
      <c r="L11" s="21"/>
      <c r="O11" s="9"/>
      <c r="P11" s="9"/>
    </row>
    <row r="12" spans="1:16" x14ac:dyDescent="0.3">
      <c r="B12" s="424" t="str">
        <f>IF(Intro!$G$21="English",O12,P12)</f>
        <v>GENERAL FIRM INFORMATION</v>
      </c>
      <c r="C12" s="425"/>
      <c r="D12" s="425"/>
      <c r="E12" s="425"/>
      <c r="F12" s="425"/>
      <c r="G12" s="425"/>
      <c r="H12" s="425"/>
      <c r="I12" s="425"/>
      <c r="J12" s="425"/>
      <c r="K12" s="425"/>
      <c r="L12" s="426"/>
      <c r="M12" s="51"/>
      <c r="O12" s="98" t="s">
        <v>494</v>
      </c>
      <c r="P12" s="98" t="s">
        <v>495</v>
      </c>
    </row>
    <row r="13" spans="1:16" x14ac:dyDescent="0.3">
      <c r="B13" s="393" t="s">
        <v>20</v>
      </c>
      <c r="C13" s="394"/>
      <c r="D13" s="394"/>
      <c r="E13" s="394"/>
      <c r="F13" s="394"/>
      <c r="G13" s="394"/>
      <c r="H13" s="394"/>
      <c r="I13" s="394"/>
      <c r="J13" s="394"/>
      <c r="K13" s="394"/>
      <c r="L13" s="395"/>
      <c r="M13" s="51"/>
      <c r="O13" s="51" t="s">
        <v>648</v>
      </c>
      <c r="P13" s="51" t="s">
        <v>649</v>
      </c>
    </row>
    <row r="14" spans="1:16" x14ac:dyDescent="0.3">
      <c r="B14" s="146"/>
      <c r="C14" s="147"/>
      <c r="D14" s="147"/>
      <c r="E14" s="147"/>
      <c r="F14" s="147"/>
      <c r="G14" s="147"/>
      <c r="H14" s="147"/>
      <c r="I14" s="147"/>
      <c r="J14" s="147"/>
      <c r="K14" s="147"/>
      <c r="L14" s="136"/>
      <c r="M14" s="51"/>
      <c r="O14" s="51"/>
      <c r="P14" s="51"/>
    </row>
    <row r="15" spans="1:16" x14ac:dyDescent="0.3">
      <c r="B15" s="396" t="str">
        <f>IF(Intro!$G$21="English",O15,P15)</f>
        <v>Select your firm's primary activities with respect to the goods between January 1, 2023 and June 30, 2026 (select only one response):</v>
      </c>
      <c r="C15" s="316"/>
      <c r="D15" s="316"/>
      <c r="E15" s="316"/>
      <c r="F15" s="316"/>
      <c r="G15" s="316"/>
      <c r="H15" s="316"/>
      <c r="I15" s="316"/>
      <c r="J15" s="316"/>
      <c r="K15" s="316"/>
      <c r="L15" s="317"/>
      <c r="M15" s="51"/>
      <c r="O15" s="51" t="str">
        <f>"Select your firm's primary activities with respect to the goods between January 1, "&amp;Variables!B6&amp;" and "&amp;Variables!B7&amp;", "&amp;Variables!B8&amp;" (select only one response):"</f>
        <v>Select your firm's primary activities with respect to the goods between January 1, 2023 and June 30, 2026 (select only one response):</v>
      </c>
      <c r="P15" s="51" t="str">
        <f>"Sélectionnez l'activité principale de votre entreprise concernant les marchandises entre le 1er janvier "&amp;Variables!C6&amp;" et le "&amp;Variables!C7&amp;" "&amp;Variables!C8&amp;" (sélectionnez une seule réponse) :"</f>
        <v>Sélectionnez l'activité principale de votre entreprise concernant les marchandises entre le 1er janvier 2023 et le 30 juin 2026 (sélectionnez une seule réponse) :</v>
      </c>
    </row>
    <row r="16" spans="1:16" x14ac:dyDescent="0.3">
      <c r="B16" s="96"/>
      <c r="C16" s="88"/>
      <c r="D16" s="88"/>
      <c r="E16" s="88"/>
      <c r="F16" s="88"/>
      <c r="G16" s="88"/>
      <c r="H16" s="88"/>
      <c r="I16" s="88"/>
      <c r="J16" s="88"/>
      <c r="K16" s="88"/>
      <c r="L16" s="89"/>
      <c r="M16" s="51"/>
      <c r="O16" s="51"/>
      <c r="P16" s="76"/>
    </row>
    <row r="17" spans="1:16" x14ac:dyDescent="0.3">
      <c r="B17" s="397" t="str">
        <f>IF(Intro!$G$21="English",O17,P17)</f>
        <v>Your firm sold the goods, without modification, to members of the public (i.e. a retailer).</v>
      </c>
      <c r="C17" s="398"/>
      <c r="D17" s="398"/>
      <c r="E17" s="398"/>
      <c r="F17" s="398"/>
      <c r="G17" s="398"/>
      <c r="H17" s="398"/>
      <c r="I17" s="398"/>
      <c r="J17" s="398"/>
      <c r="K17" s="194"/>
      <c r="L17" s="89"/>
      <c r="M17" s="51"/>
      <c r="O17" s="76" t="s">
        <v>650</v>
      </c>
      <c r="P17" s="76" t="s">
        <v>651</v>
      </c>
    </row>
    <row r="18" spans="1:16" x14ac:dyDescent="0.3">
      <c r="B18" s="397" t="str">
        <f>IF(Intro!$G$21="English",O18,P18)</f>
        <v>Your firm sold the goods, without modification, to other businesses (i.e. a distributor of the goods).</v>
      </c>
      <c r="C18" s="398"/>
      <c r="D18" s="398"/>
      <c r="E18" s="398"/>
      <c r="F18" s="398"/>
      <c r="G18" s="398"/>
      <c r="H18" s="398"/>
      <c r="I18" s="398"/>
      <c r="J18" s="398"/>
      <c r="K18" s="194"/>
      <c r="L18" s="89"/>
      <c r="M18" s="51"/>
      <c r="O18" s="76" t="s">
        <v>652</v>
      </c>
      <c r="P18" s="76" t="s">
        <v>653</v>
      </c>
    </row>
    <row r="19" spans="1:16" x14ac:dyDescent="0.3">
      <c r="B19" s="399" t="str">
        <f>IF(Intro!$G$21="English",O19,P19)</f>
        <v>Your firm used the goods in the production of a different product which you then sold (i.e. an end user of the goods).</v>
      </c>
      <c r="C19" s="400"/>
      <c r="D19" s="400"/>
      <c r="E19" s="400"/>
      <c r="F19" s="400"/>
      <c r="G19" s="400"/>
      <c r="H19" s="400"/>
      <c r="I19" s="400"/>
      <c r="J19" s="401"/>
      <c r="K19" s="326"/>
      <c r="L19" s="89"/>
      <c r="M19" s="51"/>
      <c r="O19" s="76" t="s">
        <v>654</v>
      </c>
      <c r="P19" s="76" t="s">
        <v>655</v>
      </c>
    </row>
    <row r="20" spans="1:16" x14ac:dyDescent="0.3">
      <c r="B20" s="402"/>
      <c r="C20" s="403"/>
      <c r="D20" s="403"/>
      <c r="E20" s="403"/>
      <c r="F20" s="403"/>
      <c r="G20" s="403"/>
      <c r="H20" s="403"/>
      <c r="I20" s="403"/>
      <c r="J20" s="404"/>
      <c r="K20" s="327"/>
      <c r="L20" s="89"/>
      <c r="M20" s="51"/>
      <c r="O20" s="76"/>
      <c r="P20" s="76"/>
    </row>
    <row r="21" spans="1:16" x14ac:dyDescent="0.3">
      <c r="B21" s="397" t="str">
        <f>IF(Intro!$G$21="English",O21,P21)</f>
        <v>Your firm used the goods for its own purposes and the goods were not sold in any capacity (i.e. an end user of the goods).</v>
      </c>
      <c r="C21" s="398"/>
      <c r="D21" s="398"/>
      <c r="E21" s="398"/>
      <c r="F21" s="398"/>
      <c r="G21" s="398"/>
      <c r="H21" s="398"/>
      <c r="I21" s="398"/>
      <c r="J21" s="398"/>
      <c r="K21" s="326"/>
      <c r="L21" s="89"/>
      <c r="M21" s="51"/>
      <c r="O21" s="76" t="s">
        <v>656</v>
      </c>
      <c r="P21" s="76" t="s">
        <v>657</v>
      </c>
    </row>
    <row r="22" spans="1:16" x14ac:dyDescent="0.3">
      <c r="B22" s="397"/>
      <c r="C22" s="398"/>
      <c r="D22" s="398"/>
      <c r="E22" s="398"/>
      <c r="F22" s="398"/>
      <c r="G22" s="398"/>
      <c r="H22" s="398"/>
      <c r="I22" s="398"/>
      <c r="J22" s="398"/>
      <c r="K22" s="327"/>
      <c r="L22" s="89"/>
      <c r="M22" s="51"/>
      <c r="O22" s="98"/>
      <c r="P22" s="98"/>
    </row>
    <row r="23" spans="1:16" x14ac:dyDescent="0.3">
      <c r="B23" s="195"/>
      <c r="C23" s="196"/>
      <c r="D23" s="196"/>
      <c r="E23" s="196"/>
      <c r="F23" s="196"/>
      <c r="G23" s="196"/>
      <c r="H23" s="196"/>
      <c r="I23" s="196"/>
      <c r="J23" s="196"/>
      <c r="K23" s="196"/>
      <c r="L23" s="89"/>
      <c r="M23" s="51"/>
      <c r="O23" s="98"/>
      <c r="P23" s="98"/>
    </row>
    <row r="24" spans="1:16" x14ac:dyDescent="0.3">
      <c r="B24" s="393" t="s">
        <v>21</v>
      </c>
      <c r="C24" s="394"/>
      <c r="D24" s="394"/>
      <c r="E24" s="394"/>
      <c r="F24" s="394"/>
      <c r="G24" s="394"/>
      <c r="H24" s="394"/>
      <c r="I24" s="394"/>
      <c r="J24" s="394"/>
      <c r="K24" s="394"/>
      <c r="L24" s="395"/>
      <c r="M24" s="2"/>
    </row>
    <row r="25" spans="1:16" x14ac:dyDescent="0.3">
      <c r="B25" s="22"/>
      <c r="C25" s="23"/>
      <c r="D25" s="23"/>
      <c r="E25" s="24"/>
      <c r="F25" s="24"/>
      <c r="G25" s="24"/>
      <c r="H25" s="24"/>
      <c r="I25" s="24"/>
      <c r="J25" s="24"/>
      <c r="K25" s="24"/>
      <c r="L25" s="25"/>
      <c r="M25" s="2"/>
    </row>
    <row r="26" spans="1:16" x14ac:dyDescent="0.3">
      <c r="B26" s="263" t="str">
        <f>IF(Intro!$G$21="English",O26,P26)</f>
        <v>Provide a brief history of your firm, with particular emphasis on activities regarding the goods.</v>
      </c>
      <c r="C26" s="264"/>
      <c r="D26" s="264"/>
      <c r="E26" s="264"/>
      <c r="F26" s="264"/>
      <c r="G26" s="264"/>
      <c r="H26" s="264"/>
      <c r="I26" s="264"/>
      <c r="J26" s="264"/>
      <c r="K26" s="264"/>
      <c r="L26" s="265"/>
      <c r="M26" s="2"/>
      <c r="O26" s="53" t="s">
        <v>107</v>
      </c>
      <c r="P26" s="8" t="s">
        <v>108</v>
      </c>
    </row>
    <row r="27" spans="1:16" s="51" customFormat="1" x14ac:dyDescent="0.3">
      <c r="A27" s="134"/>
      <c r="B27" s="146"/>
      <c r="C27" s="147"/>
      <c r="D27" s="147"/>
      <c r="E27" s="147"/>
      <c r="F27" s="147"/>
      <c r="G27" s="147"/>
      <c r="H27" s="147"/>
      <c r="I27" s="147"/>
      <c r="J27" s="147"/>
      <c r="K27" s="147"/>
      <c r="L27" s="136"/>
      <c r="O27" s="8"/>
      <c r="P27" s="8"/>
    </row>
    <row r="28" spans="1:16" s="3" customFormat="1" x14ac:dyDescent="0.3">
      <c r="A28" s="11"/>
      <c r="B28" s="405"/>
      <c r="C28" s="406"/>
      <c r="D28" s="406"/>
      <c r="E28" s="406"/>
      <c r="F28" s="406"/>
      <c r="G28" s="406"/>
      <c r="H28" s="406"/>
      <c r="I28" s="406"/>
      <c r="J28" s="406"/>
      <c r="K28" s="406"/>
      <c r="L28" s="407"/>
      <c r="M28" s="51"/>
      <c r="O28" s="52"/>
      <c r="P28" s="52"/>
    </row>
    <row r="29" spans="1:16" s="3" customFormat="1" x14ac:dyDescent="0.3">
      <c r="A29" s="11"/>
      <c r="B29" s="405"/>
      <c r="C29" s="406"/>
      <c r="D29" s="406"/>
      <c r="E29" s="406"/>
      <c r="F29" s="406"/>
      <c r="G29" s="406"/>
      <c r="H29" s="406"/>
      <c r="I29" s="406"/>
      <c r="J29" s="406"/>
      <c r="K29" s="406"/>
      <c r="L29" s="407"/>
      <c r="M29" s="51"/>
      <c r="O29" s="52"/>
      <c r="P29" s="52"/>
    </row>
    <row r="30" spans="1:16" s="3" customFormat="1" x14ac:dyDescent="0.3">
      <c r="A30" s="11"/>
      <c r="B30" s="405"/>
      <c r="C30" s="406"/>
      <c r="D30" s="406"/>
      <c r="E30" s="406"/>
      <c r="F30" s="406"/>
      <c r="G30" s="406"/>
      <c r="H30" s="406"/>
      <c r="I30" s="406"/>
      <c r="J30" s="406"/>
      <c r="K30" s="406"/>
      <c r="L30" s="407"/>
      <c r="M30" s="51"/>
      <c r="O30" s="52"/>
      <c r="P30" s="52"/>
    </row>
    <row r="31" spans="1:16" s="3" customFormat="1" x14ac:dyDescent="0.3">
      <c r="A31" s="11"/>
      <c r="B31" s="405"/>
      <c r="C31" s="406"/>
      <c r="D31" s="406"/>
      <c r="E31" s="406"/>
      <c r="F31" s="406"/>
      <c r="G31" s="406"/>
      <c r="H31" s="406"/>
      <c r="I31" s="406"/>
      <c r="J31" s="406"/>
      <c r="K31" s="406"/>
      <c r="L31" s="407"/>
      <c r="M31" s="51"/>
      <c r="O31" s="52"/>
      <c r="P31" s="52"/>
    </row>
    <row r="32" spans="1:16" s="3" customFormat="1" x14ac:dyDescent="0.3">
      <c r="A32" s="11"/>
      <c r="B32" s="405"/>
      <c r="C32" s="406"/>
      <c r="D32" s="406"/>
      <c r="E32" s="406"/>
      <c r="F32" s="406"/>
      <c r="G32" s="406"/>
      <c r="H32" s="406"/>
      <c r="I32" s="406"/>
      <c r="J32" s="406"/>
      <c r="K32" s="406"/>
      <c r="L32" s="407"/>
      <c r="M32" s="51"/>
      <c r="O32" s="52"/>
      <c r="P32" s="52"/>
    </row>
    <row r="33" spans="1:16" s="3" customFormat="1" x14ac:dyDescent="0.3">
      <c r="A33" s="11"/>
      <c r="B33" s="405"/>
      <c r="C33" s="406"/>
      <c r="D33" s="406"/>
      <c r="E33" s="406"/>
      <c r="F33" s="406"/>
      <c r="G33" s="406"/>
      <c r="H33" s="406"/>
      <c r="I33" s="406"/>
      <c r="J33" s="406"/>
      <c r="K33" s="406"/>
      <c r="L33" s="407"/>
      <c r="M33" s="51"/>
      <c r="O33" s="52"/>
      <c r="P33" s="52"/>
    </row>
    <row r="34" spans="1:16" s="3" customFormat="1" x14ac:dyDescent="0.3">
      <c r="A34" s="11"/>
      <c r="B34" s="405"/>
      <c r="C34" s="406"/>
      <c r="D34" s="406"/>
      <c r="E34" s="406"/>
      <c r="F34" s="406"/>
      <c r="G34" s="406"/>
      <c r="H34" s="406"/>
      <c r="I34" s="406"/>
      <c r="J34" s="406"/>
      <c r="K34" s="406"/>
      <c r="L34" s="407"/>
      <c r="M34" s="51"/>
      <c r="O34" s="52"/>
      <c r="P34" s="52"/>
    </row>
    <row r="35" spans="1:16" s="3" customFormat="1" x14ac:dyDescent="0.3">
      <c r="A35" s="11"/>
      <c r="B35" s="405"/>
      <c r="C35" s="406"/>
      <c r="D35" s="406"/>
      <c r="E35" s="406"/>
      <c r="F35" s="406"/>
      <c r="G35" s="406"/>
      <c r="H35" s="406"/>
      <c r="I35" s="406"/>
      <c r="J35" s="406"/>
      <c r="K35" s="406"/>
      <c r="L35" s="407"/>
      <c r="M35" s="51"/>
      <c r="O35" s="52"/>
      <c r="P35" s="52"/>
    </row>
    <row r="36" spans="1:16" s="51" customFormat="1" x14ac:dyDescent="0.3">
      <c r="A36" s="134"/>
      <c r="B36" s="153"/>
      <c r="C36" s="154"/>
      <c r="D36" s="154"/>
      <c r="E36" s="154"/>
      <c r="F36" s="154"/>
      <c r="G36" s="154"/>
      <c r="H36" s="154"/>
      <c r="I36" s="154"/>
      <c r="J36" s="154"/>
      <c r="K36" s="154"/>
      <c r="L36" s="155"/>
      <c r="O36" s="8"/>
      <c r="P36" s="8"/>
    </row>
    <row r="37" spans="1:16" s="3" customFormat="1" x14ac:dyDescent="0.3">
      <c r="A37" s="11"/>
      <c r="B37" s="421" t="s">
        <v>26</v>
      </c>
      <c r="C37" s="422"/>
      <c r="D37" s="422"/>
      <c r="E37" s="422"/>
      <c r="F37" s="422"/>
      <c r="G37" s="422"/>
      <c r="H37" s="422"/>
      <c r="I37" s="422"/>
      <c r="J37" s="422"/>
      <c r="K37" s="422"/>
      <c r="L37" s="423"/>
      <c r="M37" s="126"/>
      <c r="O37" s="52"/>
      <c r="P37" s="52"/>
    </row>
    <row r="38" spans="1:16" s="51" customFormat="1" x14ac:dyDescent="0.3">
      <c r="A38" s="134"/>
      <c r="B38" s="146"/>
      <c r="C38" s="147"/>
      <c r="D38" s="147"/>
      <c r="E38" s="147"/>
      <c r="F38" s="147"/>
      <c r="G38" s="147"/>
      <c r="H38" s="147"/>
      <c r="I38" s="147"/>
      <c r="J38" s="147"/>
      <c r="K38" s="147"/>
      <c r="L38" s="136"/>
      <c r="O38" s="8"/>
      <c r="P38" s="8"/>
    </row>
    <row r="39" spans="1:16" s="51" customFormat="1" ht="14.85" customHeight="1" x14ac:dyDescent="0.3">
      <c r="A39" s="134"/>
      <c r="B39" s="418" t="str">
        <f>IF(Intro!$G$21="English",O39,P39)</f>
        <v>List the names and addresses of any foreign or Canadian firms related to your firm, i.e. firms that your firm is related to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 For each firm, indicate the nature of your association and its role in the industry (for example: production, export, import, sale, purchase of the goods or supply of direct materials used to produce the goods).</v>
      </c>
      <c r="C39" s="419"/>
      <c r="D39" s="419"/>
      <c r="E39" s="419"/>
      <c r="F39" s="419"/>
      <c r="G39" s="419"/>
      <c r="H39" s="419"/>
      <c r="I39" s="419"/>
      <c r="J39" s="419"/>
      <c r="K39" s="419"/>
      <c r="L39" s="420"/>
      <c r="O39" s="2" t="s">
        <v>606</v>
      </c>
      <c r="P39" s="2" t="s">
        <v>607</v>
      </c>
    </row>
    <row r="40" spans="1:16" s="51" customFormat="1" ht="14.85" customHeight="1" x14ac:dyDescent="0.3">
      <c r="A40" s="134"/>
      <c r="B40" s="418"/>
      <c r="C40" s="419"/>
      <c r="D40" s="419"/>
      <c r="E40" s="419"/>
      <c r="F40" s="419"/>
      <c r="G40" s="419"/>
      <c r="H40" s="419"/>
      <c r="I40" s="419"/>
      <c r="J40" s="419"/>
      <c r="K40" s="419"/>
      <c r="L40" s="420"/>
      <c r="O40" s="2"/>
      <c r="P40" s="2"/>
    </row>
    <row r="41" spans="1:16" s="51" customFormat="1" x14ac:dyDescent="0.3">
      <c r="A41" s="134"/>
      <c r="B41" s="418"/>
      <c r="C41" s="419"/>
      <c r="D41" s="419"/>
      <c r="E41" s="419"/>
      <c r="F41" s="419"/>
      <c r="G41" s="419"/>
      <c r="H41" s="419"/>
      <c r="I41" s="419"/>
      <c r="J41" s="419"/>
      <c r="K41" s="419"/>
      <c r="L41" s="420"/>
      <c r="O41" s="8"/>
      <c r="P41" s="8"/>
    </row>
    <row r="42" spans="1:16" s="51" customFormat="1" ht="32.4" customHeight="1" x14ac:dyDescent="0.3">
      <c r="A42" s="134"/>
      <c r="B42" s="418"/>
      <c r="C42" s="419"/>
      <c r="D42" s="419"/>
      <c r="E42" s="419"/>
      <c r="F42" s="419"/>
      <c r="G42" s="419"/>
      <c r="H42" s="419"/>
      <c r="I42" s="419"/>
      <c r="J42" s="419"/>
      <c r="K42" s="419"/>
      <c r="L42" s="420"/>
      <c r="O42" s="8"/>
      <c r="P42" s="8"/>
    </row>
    <row r="43" spans="1:16" s="51" customFormat="1" x14ac:dyDescent="0.3">
      <c r="A43" s="134"/>
      <c r="B43" s="146"/>
      <c r="C43" s="147"/>
      <c r="D43" s="147"/>
      <c r="E43" s="147"/>
      <c r="F43" s="147"/>
      <c r="G43" s="147"/>
      <c r="H43" s="147"/>
      <c r="I43" s="147"/>
      <c r="J43" s="147"/>
      <c r="K43" s="147"/>
      <c r="L43" s="136"/>
      <c r="O43" s="8"/>
      <c r="P43" s="8"/>
    </row>
    <row r="44" spans="1:16" x14ac:dyDescent="0.3">
      <c r="B44" s="82"/>
      <c r="C44" s="450" t="str">
        <f>IF(Intro!$G$21="English",O44,P44)</f>
        <v>Firm Name</v>
      </c>
      <c r="D44" s="382"/>
      <c r="E44" s="450" t="str">
        <f>IF(Intro!$G$21="English",O46,P46)</f>
        <v>Firm Address</v>
      </c>
      <c r="F44" s="382"/>
      <c r="G44" s="450" t="str">
        <f>IF(Intro!$G$21="English",O48,P48)</f>
        <v>Nature of association</v>
      </c>
      <c r="H44" s="381"/>
      <c r="I44" s="382"/>
      <c r="J44" s="450" t="str">
        <f>IF(Intro!$G$21="English",O50,P50)</f>
        <v>Role in the Industry</v>
      </c>
      <c r="K44" s="381"/>
      <c r="L44" s="451"/>
      <c r="M44" s="2"/>
      <c r="O44" s="8" t="s">
        <v>22</v>
      </c>
      <c r="P44" s="8" t="s">
        <v>23</v>
      </c>
    </row>
    <row r="45" spans="1:16" x14ac:dyDescent="0.3">
      <c r="B45" s="82"/>
      <c r="C45" s="385"/>
      <c r="D45" s="387"/>
      <c r="E45" s="385"/>
      <c r="F45" s="387"/>
      <c r="G45" s="385"/>
      <c r="H45" s="386"/>
      <c r="I45" s="387"/>
      <c r="J45" s="385"/>
      <c r="K45" s="386"/>
      <c r="L45" s="452"/>
      <c r="M45" s="2"/>
    </row>
    <row r="46" spans="1:16" x14ac:dyDescent="0.3">
      <c r="B46" s="415">
        <v>1</v>
      </c>
      <c r="C46" s="281"/>
      <c r="D46" s="411"/>
      <c r="E46" s="281"/>
      <c r="F46" s="411"/>
      <c r="G46" s="281"/>
      <c r="H46" s="282"/>
      <c r="I46" s="411"/>
      <c r="J46" s="281"/>
      <c r="K46" s="282"/>
      <c r="L46" s="283"/>
      <c r="M46" s="2"/>
      <c r="O46" s="8" t="s">
        <v>7</v>
      </c>
      <c r="P46" s="8" t="s">
        <v>8</v>
      </c>
    </row>
    <row r="47" spans="1:16" x14ac:dyDescent="0.3">
      <c r="B47" s="417"/>
      <c r="C47" s="284"/>
      <c r="D47" s="414"/>
      <c r="E47" s="284"/>
      <c r="F47" s="414"/>
      <c r="G47" s="284"/>
      <c r="H47" s="285"/>
      <c r="I47" s="414"/>
      <c r="J47" s="284"/>
      <c r="K47" s="285"/>
      <c r="L47" s="286"/>
      <c r="M47" s="2"/>
    </row>
    <row r="48" spans="1:16" x14ac:dyDescent="0.3">
      <c r="B48" s="415">
        <v>2</v>
      </c>
      <c r="C48" s="281"/>
      <c r="D48" s="411"/>
      <c r="E48" s="281"/>
      <c r="F48" s="411"/>
      <c r="G48" s="281"/>
      <c r="H48" s="282"/>
      <c r="I48" s="411"/>
      <c r="J48" s="281"/>
      <c r="K48" s="282"/>
      <c r="L48" s="283"/>
      <c r="M48" s="2"/>
      <c r="O48" s="8" t="s">
        <v>334</v>
      </c>
      <c r="P48" s="8" t="s">
        <v>538</v>
      </c>
    </row>
    <row r="49" spans="2:16" x14ac:dyDescent="0.3">
      <c r="B49" s="417"/>
      <c r="C49" s="284"/>
      <c r="D49" s="414"/>
      <c r="E49" s="284"/>
      <c r="F49" s="414"/>
      <c r="G49" s="284"/>
      <c r="H49" s="285"/>
      <c r="I49" s="414"/>
      <c r="J49" s="284"/>
      <c r="K49" s="285"/>
      <c r="L49" s="286"/>
      <c r="M49" s="2"/>
    </row>
    <row r="50" spans="2:16" x14ac:dyDescent="0.3">
      <c r="B50" s="415">
        <v>3</v>
      </c>
      <c r="C50" s="281"/>
      <c r="D50" s="411"/>
      <c r="E50" s="281"/>
      <c r="F50" s="411"/>
      <c r="G50" s="281"/>
      <c r="H50" s="282"/>
      <c r="I50" s="411"/>
      <c r="J50" s="281"/>
      <c r="K50" s="282"/>
      <c r="L50" s="283"/>
      <c r="M50" s="2"/>
      <c r="O50" s="8" t="s">
        <v>24</v>
      </c>
      <c r="P50" s="8" t="s">
        <v>25</v>
      </c>
    </row>
    <row r="51" spans="2:16" x14ac:dyDescent="0.3">
      <c r="B51" s="417"/>
      <c r="C51" s="284"/>
      <c r="D51" s="414"/>
      <c r="E51" s="284"/>
      <c r="F51" s="414"/>
      <c r="G51" s="284"/>
      <c r="H51" s="285"/>
      <c r="I51" s="414"/>
      <c r="J51" s="284"/>
      <c r="K51" s="285"/>
      <c r="L51" s="286"/>
      <c r="M51" s="2"/>
    </row>
    <row r="52" spans="2:16" x14ac:dyDescent="0.3">
      <c r="B52" s="415">
        <v>4</v>
      </c>
      <c r="C52" s="281"/>
      <c r="D52" s="411"/>
      <c r="E52" s="281"/>
      <c r="F52" s="411"/>
      <c r="G52" s="281"/>
      <c r="H52" s="282"/>
      <c r="I52" s="411"/>
      <c r="J52" s="281"/>
      <c r="K52" s="282"/>
      <c r="L52" s="283"/>
      <c r="M52" s="2"/>
      <c r="O52" s="2"/>
      <c r="P52" s="2"/>
    </row>
    <row r="53" spans="2:16" x14ac:dyDescent="0.3">
      <c r="B53" s="417"/>
      <c r="C53" s="284"/>
      <c r="D53" s="414"/>
      <c r="E53" s="284"/>
      <c r="F53" s="414"/>
      <c r="G53" s="284"/>
      <c r="H53" s="285"/>
      <c r="I53" s="414"/>
      <c r="J53" s="284"/>
      <c r="K53" s="285"/>
      <c r="L53" s="286"/>
      <c r="M53" s="2"/>
      <c r="O53" s="2"/>
      <c r="P53" s="2"/>
    </row>
    <row r="54" spans="2:16" x14ac:dyDescent="0.3">
      <c r="B54" s="415">
        <v>5</v>
      </c>
      <c r="C54" s="281"/>
      <c r="D54" s="411"/>
      <c r="E54" s="281"/>
      <c r="F54" s="411"/>
      <c r="G54" s="281"/>
      <c r="H54" s="282"/>
      <c r="I54" s="411"/>
      <c r="J54" s="281"/>
      <c r="K54" s="282"/>
      <c r="L54" s="283"/>
      <c r="M54" s="2"/>
    </row>
    <row r="55" spans="2:16" x14ac:dyDescent="0.3">
      <c r="B55" s="417"/>
      <c r="C55" s="284"/>
      <c r="D55" s="414"/>
      <c r="E55" s="284"/>
      <c r="F55" s="414"/>
      <c r="G55" s="284"/>
      <c r="H55" s="285"/>
      <c r="I55" s="414"/>
      <c r="J55" s="284"/>
      <c r="K55" s="285"/>
      <c r="L55" s="286"/>
      <c r="M55" s="2"/>
    </row>
    <row r="56" spans="2:16" x14ac:dyDescent="0.3">
      <c r="B56" s="415">
        <v>6</v>
      </c>
      <c r="C56" s="281"/>
      <c r="D56" s="411"/>
      <c r="E56" s="281"/>
      <c r="F56" s="411"/>
      <c r="G56" s="281"/>
      <c r="H56" s="282"/>
      <c r="I56" s="411"/>
      <c r="J56" s="281"/>
      <c r="K56" s="282"/>
      <c r="L56" s="283"/>
      <c r="M56" s="2"/>
    </row>
    <row r="57" spans="2:16" x14ac:dyDescent="0.3">
      <c r="B57" s="417"/>
      <c r="C57" s="284"/>
      <c r="D57" s="414"/>
      <c r="E57" s="284"/>
      <c r="F57" s="414"/>
      <c r="G57" s="284"/>
      <c r="H57" s="285"/>
      <c r="I57" s="414"/>
      <c r="J57" s="284"/>
      <c r="K57" s="285"/>
      <c r="L57" s="286"/>
      <c r="M57" s="2"/>
    </row>
    <row r="58" spans="2:16" x14ac:dyDescent="0.3">
      <c r="B58" s="415">
        <v>7</v>
      </c>
      <c r="C58" s="281"/>
      <c r="D58" s="411"/>
      <c r="E58" s="281"/>
      <c r="F58" s="411"/>
      <c r="G58" s="281"/>
      <c r="H58" s="282"/>
      <c r="I58" s="411"/>
      <c r="J58" s="281"/>
      <c r="K58" s="282"/>
      <c r="L58" s="283"/>
      <c r="M58" s="2"/>
    </row>
    <row r="59" spans="2:16" x14ac:dyDescent="0.3">
      <c r="B59" s="417"/>
      <c r="C59" s="284"/>
      <c r="D59" s="414"/>
      <c r="E59" s="284"/>
      <c r="F59" s="414"/>
      <c r="G59" s="284"/>
      <c r="H59" s="285"/>
      <c r="I59" s="414"/>
      <c r="J59" s="284"/>
      <c r="K59" s="285"/>
      <c r="L59" s="286"/>
      <c r="M59" s="2"/>
    </row>
    <row r="60" spans="2:16" x14ac:dyDescent="0.3">
      <c r="B60" s="415">
        <v>8</v>
      </c>
      <c r="C60" s="281"/>
      <c r="D60" s="411"/>
      <c r="E60" s="281"/>
      <c r="F60" s="411"/>
      <c r="G60" s="281"/>
      <c r="H60" s="282"/>
      <c r="I60" s="411"/>
      <c r="J60" s="281"/>
      <c r="K60" s="282"/>
      <c r="L60" s="283"/>
      <c r="M60" s="2"/>
    </row>
    <row r="61" spans="2:16" x14ac:dyDescent="0.3">
      <c r="B61" s="417"/>
      <c r="C61" s="284"/>
      <c r="D61" s="414"/>
      <c r="E61" s="284"/>
      <c r="F61" s="414"/>
      <c r="G61" s="284"/>
      <c r="H61" s="285"/>
      <c r="I61" s="414"/>
      <c r="J61" s="284"/>
      <c r="K61" s="285"/>
      <c r="L61" s="286"/>
      <c r="M61" s="2"/>
    </row>
    <row r="62" spans="2:16" x14ac:dyDescent="0.3">
      <c r="B62" s="415">
        <v>9</v>
      </c>
      <c r="C62" s="281"/>
      <c r="D62" s="411"/>
      <c r="E62" s="281"/>
      <c r="F62" s="411"/>
      <c r="G62" s="281"/>
      <c r="H62" s="282"/>
      <c r="I62" s="411"/>
      <c r="J62" s="281"/>
      <c r="K62" s="282"/>
      <c r="L62" s="283"/>
      <c r="M62" s="2"/>
    </row>
    <row r="63" spans="2:16" x14ac:dyDescent="0.3">
      <c r="B63" s="417"/>
      <c r="C63" s="284"/>
      <c r="D63" s="414"/>
      <c r="E63" s="284"/>
      <c r="F63" s="414"/>
      <c r="G63" s="284"/>
      <c r="H63" s="285"/>
      <c r="I63" s="414"/>
      <c r="J63" s="284"/>
      <c r="K63" s="285"/>
      <c r="L63" s="286"/>
      <c r="M63" s="2"/>
    </row>
    <row r="64" spans="2:16" x14ac:dyDescent="0.3">
      <c r="B64" s="415">
        <v>10</v>
      </c>
      <c r="C64" s="281"/>
      <c r="D64" s="411"/>
      <c r="E64" s="281"/>
      <c r="F64" s="411"/>
      <c r="G64" s="281"/>
      <c r="H64" s="282"/>
      <c r="I64" s="411"/>
      <c r="J64" s="281"/>
      <c r="K64" s="282"/>
      <c r="L64" s="283"/>
      <c r="M64" s="2"/>
    </row>
    <row r="65" spans="1:16" x14ac:dyDescent="0.3">
      <c r="B65" s="417"/>
      <c r="C65" s="284"/>
      <c r="D65" s="414"/>
      <c r="E65" s="284"/>
      <c r="F65" s="414"/>
      <c r="G65" s="284"/>
      <c r="H65" s="285"/>
      <c r="I65" s="414"/>
      <c r="J65" s="284"/>
      <c r="K65" s="285"/>
      <c r="L65" s="286"/>
      <c r="M65" s="2"/>
    </row>
    <row r="66" spans="1:16" s="51" customFormat="1" x14ac:dyDescent="0.3">
      <c r="A66" s="134"/>
      <c r="B66" s="153"/>
      <c r="C66" s="154"/>
      <c r="D66" s="154"/>
      <c r="E66" s="154"/>
      <c r="F66" s="154"/>
      <c r="G66" s="154"/>
      <c r="H66" s="154"/>
      <c r="I66" s="154"/>
      <c r="J66" s="154"/>
      <c r="K66" s="154"/>
      <c r="L66" s="155"/>
      <c r="O66" s="8"/>
      <c r="P66" s="8"/>
    </row>
    <row r="67" spans="1:16" s="3" customFormat="1" x14ac:dyDescent="0.3">
      <c r="A67" s="11"/>
      <c r="B67" s="433" t="s">
        <v>27</v>
      </c>
      <c r="C67" s="434"/>
      <c r="D67" s="434"/>
      <c r="E67" s="434"/>
      <c r="F67" s="434"/>
      <c r="G67" s="434"/>
      <c r="H67" s="434"/>
      <c r="I67" s="434"/>
      <c r="J67" s="434"/>
      <c r="K67" s="434"/>
      <c r="L67" s="435"/>
      <c r="M67" s="126"/>
      <c r="O67" s="52"/>
      <c r="P67" s="52"/>
    </row>
    <row r="68" spans="1:16" s="51" customFormat="1" x14ac:dyDescent="0.3">
      <c r="A68" s="134"/>
      <c r="B68" s="146"/>
      <c r="C68" s="147"/>
      <c r="D68" s="147"/>
      <c r="E68" s="147"/>
      <c r="F68" s="147"/>
      <c r="G68" s="147"/>
      <c r="H68" s="147"/>
      <c r="I68" s="147"/>
      <c r="J68" s="147"/>
      <c r="K68" s="147"/>
      <c r="L68" s="136"/>
      <c r="O68" s="8"/>
      <c r="P68" s="8"/>
    </row>
    <row r="69" spans="1:16" s="51" customFormat="1" x14ac:dyDescent="0.3">
      <c r="A69" s="134"/>
      <c r="B69" s="263" t="str">
        <f>IF(Intro!$G$21="English",O69,P69)</f>
        <v>Provide details of any change of majority ownership of your firm since January 1, 2023.</v>
      </c>
      <c r="C69" s="264"/>
      <c r="D69" s="264"/>
      <c r="E69" s="264"/>
      <c r="F69" s="264"/>
      <c r="G69" s="264"/>
      <c r="H69" s="264"/>
      <c r="I69" s="264"/>
      <c r="J69" s="264"/>
      <c r="K69" s="264"/>
      <c r="L69" s="265"/>
      <c r="O69" s="8" t="str">
        <f>"Provide details of any change of majority ownership of your firm since January 1, "&amp;Variables!B6&amp;"."</f>
        <v>Provide details of any change of majority ownership of your firm since January 1, 2023.</v>
      </c>
      <c r="P69" s="8"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70" spans="1:16" s="51" customFormat="1" x14ac:dyDescent="0.3">
      <c r="A70" s="134"/>
      <c r="B70" s="146"/>
      <c r="C70" s="147"/>
      <c r="D70" s="147"/>
      <c r="E70" s="147"/>
      <c r="F70" s="147"/>
      <c r="G70" s="147"/>
      <c r="H70" s="147"/>
      <c r="I70" s="147"/>
      <c r="J70" s="147"/>
      <c r="K70" s="147"/>
      <c r="L70" s="136"/>
      <c r="O70" s="8"/>
      <c r="P70" s="8"/>
    </row>
    <row r="71" spans="1:16" s="3" customFormat="1" x14ac:dyDescent="0.3">
      <c r="A71" s="11"/>
      <c r="B71" s="405"/>
      <c r="C71" s="406"/>
      <c r="D71" s="406"/>
      <c r="E71" s="406"/>
      <c r="F71" s="406"/>
      <c r="G71" s="406"/>
      <c r="H71" s="406"/>
      <c r="I71" s="406"/>
      <c r="J71" s="406"/>
      <c r="K71" s="406"/>
      <c r="L71" s="407"/>
      <c r="M71" s="51"/>
      <c r="O71" s="52"/>
      <c r="P71" s="52"/>
    </row>
    <row r="72" spans="1:16" s="3" customFormat="1" x14ac:dyDescent="0.3">
      <c r="A72" s="11"/>
      <c r="B72" s="405"/>
      <c r="C72" s="406"/>
      <c r="D72" s="406"/>
      <c r="E72" s="406"/>
      <c r="F72" s="406"/>
      <c r="G72" s="406"/>
      <c r="H72" s="406"/>
      <c r="I72" s="406"/>
      <c r="J72" s="406"/>
      <c r="K72" s="406"/>
      <c r="L72" s="407"/>
      <c r="M72" s="51"/>
      <c r="O72" s="52"/>
      <c r="P72" s="52"/>
    </row>
    <row r="73" spans="1:16" s="3" customFormat="1" x14ac:dyDescent="0.3">
      <c r="A73" s="11"/>
      <c r="B73" s="405"/>
      <c r="C73" s="406"/>
      <c r="D73" s="406"/>
      <c r="E73" s="406"/>
      <c r="F73" s="406"/>
      <c r="G73" s="406"/>
      <c r="H73" s="406"/>
      <c r="I73" s="406"/>
      <c r="J73" s="406"/>
      <c r="K73" s="406"/>
      <c r="L73" s="407"/>
      <c r="M73" s="51"/>
      <c r="O73" s="52"/>
      <c r="P73" s="52"/>
    </row>
    <row r="74" spans="1:16" s="3" customFormat="1" x14ac:dyDescent="0.3">
      <c r="A74" s="11"/>
      <c r="B74" s="405"/>
      <c r="C74" s="406"/>
      <c r="D74" s="406"/>
      <c r="E74" s="406"/>
      <c r="F74" s="406"/>
      <c r="G74" s="406"/>
      <c r="H74" s="406"/>
      <c r="I74" s="406"/>
      <c r="J74" s="406"/>
      <c r="K74" s="406"/>
      <c r="L74" s="407"/>
      <c r="M74" s="51"/>
      <c r="O74" s="52"/>
      <c r="P74" s="52"/>
    </row>
    <row r="75" spans="1:16" s="3" customFormat="1" x14ac:dyDescent="0.3">
      <c r="A75" s="11"/>
      <c r="B75" s="405"/>
      <c r="C75" s="406"/>
      <c r="D75" s="406"/>
      <c r="E75" s="406"/>
      <c r="F75" s="406"/>
      <c r="G75" s="406"/>
      <c r="H75" s="406"/>
      <c r="I75" s="406"/>
      <c r="J75" s="406"/>
      <c r="K75" s="406"/>
      <c r="L75" s="407"/>
      <c r="M75" s="51"/>
      <c r="O75" s="52"/>
      <c r="P75" s="52"/>
    </row>
    <row r="76" spans="1:16" s="3" customFormat="1" x14ac:dyDescent="0.3">
      <c r="A76" s="11"/>
      <c r="B76" s="405"/>
      <c r="C76" s="406"/>
      <c r="D76" s="406"/>
      <c r="E76" s="406"/>
      <c r="F76" s="406"/>
      <c r="G76" s="406"/>
      <c r="H76" s="406"/>
      <c r="I76" s="406"/>
      <c r="J76" s="406"/>
      <c r="K76" s="406"/>
      <c r="L76" s="407"/>
      <c r="M76" s="51"/>
      <c r="O76" s="52"/>
      <c r="P76" s="52"/>
    </row>
    <row r="77" spans="1:16" s="3" customFormat="1" x14ac:dyDescent="0.3">
      <c r="A77" s="11"/>
      <c r="B77" s="405"/>
      <c r="C77" s="406"/>
      <c r="D77" s="406"/>
      <c r="E77" s="406"/>
      <c r="F77" s="406"/>
      <c r="G77" s="406"/>
      <c r="H77" s="406"/>
      <c r="I77" s="406"/>
      <c r="J77" s="406"/>
      <c r="K77" s="406"/>
      <c r="L77" s="407"/>
      <c r="M77" s="51"/>
      <c r="O77" s="52"/>
      <c r="P77" s="52"/>
    </row>
    <row r="78" spans="1:16" s="3" customFormat="1" x14ac:dyDescent="0.3">
      <c r="A78" s="11"/>
      <c r="B78" s="405"/>
      <c r="C78" s="406"/>
      <c r="D78" s="406"/>
      <c r="E78" s="406"/>
      <c r="F78" s="406"/>
      <c r="G78" s="406"/>
      <c r="H78" s="406"/>
      <c r="I78" s="406"/>
      <c r="J78" s="406"/>
      <c r="K78" s="406"/>
      <c r="L78" s="407"/>
      <c r="M78" s="51"/>
      <c r="O78" s="52"/>
      <c r="P78" s="52"/>
    </row>
    <row r="79" spans="1:16" s="51" customFormat="1" x14ac:dyDescent="0.3">
      <c r="A79" s="134"/>
      <c r="B79" s="153"/>
      <c r="C79" s="154"/>
      <c r="D79" s="154"/>
      <c r="E79" s="154"/>
      <c r="F79" s="154"/>
      <c r="G79" s="154"/>
      <c r="H79" s="154"/>
      <c r="I79" s="154"/>
      <c r="J79" s="154"/>
      <c r="K79" s="154"/>
      <c r="L79" s="155"/>
      <c r="O79" s="8"/>
      <c r="P79" s="8"/>
    </row>
    <row r="80" spans="1:16" s="3" customFormat="1" x14ac:dyDescent="0.3">
      <c r="A80" s="11"/>
      <c r="B80" s="421" t="s">
        <v>28</v>
      </c>
      <c r="C80" s="422"/>
      <c r="D80" s="422"/>
      <c r="E80" s="422"/>
      <c r="F80" s="422"/>
      <c r="G80" s="422"/>
      <c r="H80" s="422"/>
      <c r="I80" s="422"/>
      <c r="J80" s="422"/>
      <c r="K80" s="422"/>
      <c r="L80" s="423"/>
      <c r="M80" s="126"/>
      <c r="O80" s="52"/>
      <c r="P80" s="52"/>
    </row>
    <row r="81" spans="1:16" s="51" customFormat="1" x14ac:dyDescent="0.3">
      <c r="A81" s="134"/>
      <c r="B81" s="146"/>
      <c r="C81" s="147"/>
      <c r="D81" s="147"/>
      <c r="E81" s="147"/>
      <c r="F81" s="147"/>
      <c r="G81" s="147"/>
      <c r="H81" s="147"/>
      <c r="I81" s="147"/>
      <c r="J81" s="147"/>
      <c r="K81" s="147"/>
      <c r="L81" s="136"/>
      <c r="O81" s="8"/>
      <c r="P81" s="8"/>
    </row>
    <row r="82" spans="1:16" s="51" customFormat="1" x14ac:dyDescent="0.3">
      <c r="A82" s="134"/>
      <c r="B82" s="263" t="str">
        <f>IF(Intro!$G$21="English",O82,P82)</f>
        <v>If your firm is publicly traded, specify the stock exchange and trading symbol.</v>
      </c>
      <c r="C82" s="264"/>
      <c r="D82" s="264"/>
      <c r="E82" s="264"/>
      <c r="F82" s="264"/>
      <c r="G82" s="264"/>
      <c r="H82" s="264"/>
      <c r="I82" s="264"/>
      <c r="J82" s="264"/>
      <c r="K82" s="264"/>
      <c r="L82" s="265"/>
      <c r="O82" s="8" t="s">
        <v>109</v>
      </c>
      <c r="P82" s="8" t="s">
        <v>110</v>
      </c>
    </row>
    <row r="83" spans="1:16" s="51" customFormat="1" x14ac:dyDescent="0.3">
      <c r="A83" s="134"/>
      <c r="B83" s="146"/>
      <c r="C83" s="147"/>
      <c r="D83" s="147"/>
      <c r="E83" s="147"/>
      <c r="F83" s="147"/>
      <c r="G83" s="147"/>
      <c r="H83" s="147"/>
      <c r="I83" s="147"/>
      <c r="J83" s="147"/>
      <c r="K83" s="147"/>
      <c r="L83" s="136"/>
      <c r="O83" s="8"/>
      <c r="P83" s="8"/>
    </row>
    <row r="84" spans="1:16" s="3" customFormat="1" x14ac:dyDescent="0.3">
      <c r="A84" s="11"/>
      <c r="B84" s="405"/>
      <c r="C84" s="406"/>
      <c r="D84" s="406"/>
      <c r="E84" s="406"/>
      <c r="F84" s="406"/>
      <c r="G84" s="406"/>
      <c r="H84" s="406"/>
      <c r="I84" s="406"/>
      <c r="J84" s="406"/>
      <c r="K84" s="406"/>
      <c r="L84" s="407"/>
      <c r="M84" s="51"/>
      <c r="O84" s="52"/>
      <c r="P84" s="52"/>
    </row>
    <row r="85" spans="1:16" s="3" customFormat="1" x14ac:dyDescent="0.3">
      <c r="A85" s="11"/>
      <c r="B85" s="405"/>
      <c r="C85" s="406"/>
      <c r="D85" s="406"/>
      <c r="E85" s="406"/>
      <c r="F85" s="406"/>
      <c r="G85" s="406"/>
      <c r="H85" s="406"/>
      <c r="I85" s="406"/>
      <c r="J85" s="406"/>
      <c r="K85" s="406"/>
      <c r="L85" s="407"/>
      <c r="M85" s="51"/>
      <c r="O85" s="52"/>
      <c r="P85" s="52"/>
    </row>
    <row r="86" spans="1:16" s="3" customFormat="1" x14ac:dyDescent="0.3">
      <c r="A86" s="11"/>
      <c r="B86" s="405"/>
      <c r="C86" s="406"/>
      <c r="D86" s="406"/>
      <c r="E86" s="406"/>
      <c r="F86" s="406"/>
      <c r="G86" s="406"/>
      <c r="H86" s="406"/>
      <c r="I86" s="406"/>
      <c r="J86" s="406"/>
      <c r="K86" s="406"/>
      <c r="L86" s="407"/>
      <c r="M86" s="51"/>
      <c r="O86" s="52"/>
      <c r="P86" s="52"/>
    </row>
    <row r="87" spans="1:16" s="3" customFormat="1" x14ac:dyDescent="0.3">
      <c r="A87" s="11"/>
      <c r="B87" s="405"/>
      <c r="C87" s="406"/>
      <c r="D87" s="406"/>
      <c r="E87" s="406"/>
      <c r="F87" s="406"/>
      <c r="G87" s="406"/>
      <c r="H87" s="406"/>
      <c r="I87" s="406"/>
      <c r="J87" s="406"/>
      <c r="K87" s="406"/>
      <c r="L87" s="407"/>
      <c r="M87" s="51"/>
      <c r="O87" s="52"/>
      <c r="P87" s="52"/>
    </row>
    <row r="88" spans="1:16" s="3" customFormat="1" x14ac:dyDescent="0.3">
      <c r="A88" s="11"/>
      <c r="B88" s="405"/>
      <c r="C88" s="406"/>
      <c r="D88" s="406"/>
      <c r="E88" s="406"/>
      <c r="F88" s="406"/>
      <c r="G88" s="406"/>
      <c r="H88" s="406"/>
      <c r="I88" s="406"/>
      <c r="J88" s="406"/>
      <c r="K88" s="406"/>
      <c r="L88" s="407"/>
      <c r="M88" s="51"/>
      <c r="O88" s="52"/>
      <c r="P88" s="52"/>
    </row>
    <row r="89" spans="1:16" s="3" customFormat="1" x14ac:dyDescent="0.3">
      <c r="A89" s="11"/>
      <c r="B89" s="405"/>
      <c r="C89" s="406"/>
      <c r="D89" s="406"/>
      <c r="E89" s="406"/>
      <c r="F89" s="406"/>
      <c r="G89" s="406"/>
      <c r="H89" s="406"/>
      <c r="I89" s="406"/>
      <c r="J89" s="406"/>
      <c r="K89" s="406"/>
      <c r="L89" s="407"/>
      <c r="M89" s="51"/>
      <c r="O89" s="52"/>
      <c r="P89" s="52"/>
    </row>
    <row r="90" spans="1:16" s="3" customFormat="1" x14ac:dyDescent="0.3">
      <c r="A90" s="11"/>
      <c r="B90" s="405"/>
      <c r="C90" s="406"/>
      <c r="D90" s="406"/>
      <c r="E90" s="406"/>
      <c r="F90" s="406"/>
      <c r="G90" s="406"/>
      <c r="H90" s="406"/>
      <c r="I90" s="406"/>
      <c r="J90" s="406"/>
      <c r="K90" s="406"/>
      <c r="L90" s="407"/>
      <c r="M90" s="51"/>
      <c r="O90" s="52"/>
      <c r="P90" s="52"/>
    </row>
    <row r="91" spans="1:16" s="3" customFormat="1" x14ac:dyDescent="0.3">
      <c r="A91" s="11"/>
      <c r="B91" s="405"/>
      <c r="C91" s="406"/>
      <c r="D91" s="406"/>
      <c r="E91" s="406"/>
      <c r="F91" s="406"/>
      <c r="G91" s="406"/>
      <c r="H91" s="406"/>
      <c r="I91" s="406"/>
      <c r="J91" s="406"/>
      <c r="K91" s="406"/>
      <c r="L91" s="407"/>
      <c r="M91" s="51"/>
      <c r="O91" s="52"/>
      <c r="P91" s="52"/>
    </row>
    <row r="92" spans="1:16" s="51" customFormat="1" x14ac:dyDescent="0.3">
      <c r="A92" s="134"/>
      <c r="B92" s="153"/>
      <c r="C92" s="154"/>
      <c r="D92" s="154"/>
      <c r="E92" s="154"/>
      <c r="F92" s="154"/>
      <c r="G92" s="154"/>
      <c r="H92" s="154"/>
      <c r="I92" s="154"/>
      <c r="J92" s="154"/>
      <c r="K92" s="154"/>
      <c r="L92" s="155"/>
      <c r="O92" s="8"/>
      <c r="P92" s="8"/>
    </row>
    <row r="93" spans="1:16" s="3" customFormat="1" x14ac:dyDescent="0.3">
      <c r="A93" s="11"/>
      <c r="B93" s="421" t="s">
        <v>30</v>
      </c>
      <c r="C93" s="422"/>
      <c r="D93" s="422"/>
      <c r="E93" s="422"/>
      <c r="F93" s="422"/>
      <c r="G93" s="422"/>
      <c r="H93" s="422"/>
      <c r="I93" s="422"/>
      <c r="J93" s="422"/>
      <c r="K93" s="422"/>
      <c r="L93" s="423"/>
      <c r="M93" s="126"/>
      <c r="O93" s="52"/>
      <c r="P93" s="52"/>
    </row>
    <row r="94" spans="1:16" s="51" customFormat="1" x14ac:dyDescent="0.3">
      <c r="A94" s="134"/>
      <c r="B94" s="146"/>
      <c r="C94" s="147"/>
      <c r="D94" s="147"/>
      <c r="E94" s="147"/>
      <c r="F94" s="147"/>
      <c r="G94" s="147"/>
      <c r="H94" s="147"/>
      <c r="I94" s="147"/>
      <c r="J94" s="147"/>
      <c r="K94" s="147"/>
      <c r="L94" s="136"/>
      <c r="O94" s="8"/>
      <c r="P94" s="8"/>
    </row>
    <row r="95" spans="1:16" s="51" customFormat="1" x14ac:dyDescent="0.3">
      <c r="A95" s="134"/>
      <c r="B95" s="408" t="str">
        <f>IF(Intro!$G$21="English",O95,P95)</f>
        <v>Did your firm publish annual reports to shareholders for each year since January 1, 2023?</v>
      </c>
      <c r="C95" s="409"/>
      <c r="D95" s="409"/>
      <c r="E95" s="409"/>
      <c r="F95" s="409"/>
      <c r="G95" s="409"/>
      <c r="H95" s="409"/>
      <c r="I95" s="409"/>
      <c r="J95" s="409"/>
      <c r="K95" s="409"/>
      <c r="L95" s="410"/>
      <c r="O95" s="8" t="str">
        <f>"Did your firm publish annual reports to shareholders for each year since January 1, "&amp;Variables!B6&amp;"?"</f>
        <v>Did your firm publish annual reports to shareholders for each year since January 1, 2023?</v>
      </c>
      <c r="P95" s="8" t="str">
        <f>"Votre entreprise a-t-elle publié des rapports annuel à l’intention de ses actionnaires pour chaque année depuis le 1er janvier "&amp;Variables!C6&amp;"?"</f>
        <v>Votre entreprise a-t-elle publié des rapports annuel à l’intention de ses actionnaires pour chaque année depuis le 1er janvier 2023?</v>
      </c>
    </row>
    <row r="96" spans="1:16" x14ac:dyDescent="0.3">
      <c r="B96" s="408"/>
      <c r="C96" s="409"/>
      <c r="D96" s="409"/>
      <c r="E96" s="409"/>
      <c r="F96" s="409"/>
      <c r="G96" s="409"/>
      <c r="H96" s="409"/>
      <c r="I96" s="409"/>
      <c r="J96" s="409"/>
      <c r="K96" s="409"/>
      <c r="L96" s="410"/>
      <c r="M96" s="2"/>
      <c r="O96" s="2"/>
      <c r="P96" s="2"/>
    </row>
    <row r="97" spans="1:16" x14ac:dyDescent="0.3">
      <c r="B97" s="436" t="str">
        <f>IF(Intro!$G$21="English",O97,P97)</f>
        <v>Select Yes or No</v>
      </c>
      <c r="C97" s="437"/>
      <c r="D97" s="189"/>
      <c r="E97" s="49"/>
      <c r="F97" s="49"/>
      <c r="G97" s="49"/>
      <c r="H97" s="49"/>
      <c r="I97" s="49"/>
      <c r="J97" s="49"/>
      <c r="K97" s="49"/>
      <c r="L97" s="113"/>
      <c r="M97" s="2"/>
      <c r="O97" s="2" t="s">
        <v>301</v>
      </c>
      <c r="P97" s="2" t="s">
        <v>521</v>
      </c>
    </row>
    <row r="98" spans="1:16" x14ac:dyDescent="0.3">
      <c r="B98" s="112"/>
      <c r="C98" s="2"/>
      <c r="D98" s="49"/>
      <c r="E98" s="49"/>
      <c r="F98" s="49"/>
      <c r="G98" s="49"/>
      <c r="H98" s="49"/>
      <c r="I98" s="49"/>
      <c r="J98" s="49"/>
      <c r="K98" s="49"/>
      <c r="L98" s="113"/>
      <c r="M98" s="2"/>
      <c r="O98" s="10"/>
      <c r="P98" s="2"/>
    </row>
    <row r="99" spans="1:16" s="51" customFormat="1" x14ac:dyDescent="0.3">
      <c r="A99" s="134"/>
      <c r="B99" s="408" t="str">
        <f>IF(Intro!$G$21="English",O99,P99)</f>
        <v>If yes, please provide copies of the annual report for each year since January 1, 2023. If no, please explain.</v>
      </c>
      <c r="C99" s="409"/>
      <c r="D99" s="409"/>
      <c r="E99" s="409"/>
      <c r="F99" s="409"/>
      <c r="G99" s="409"/>
      <c r="H99" s="409"/>
      <c r="I99" s="409"/>
      <c r="J99" s="409"/>
      <c r="K99" s="409"/>
      <c r="L99" s="410"/>
      <c r="O99" s="8" t="str">
        <f>"If yes, please provide copies of the annual report for each year since January 1, "&amp;Variables!B6&amp;". If no, please explain."</f>
        <v>If yes, please provide copies of the annual report for each year since January 1, 2023. If no, please explain.</v>
      </c>
      <c r="P99" s="8" t="str">
        <f>"Si oui, fournissez des copies électroniques pour chaque année depuis le 1er janvier "&amp;Variables!C6&amp;". Si non, expliquez."</f>
        <v>Si oui, fournissez des copies électroniques pour chaque année depuis le 1er janvier 2023. Si non, expliquez.</v>
      </c>
    </row>
    <row r="100" spans="1:16" s="3" customFormat="1" x14ac:dyDescent="0.3">
      <c r="A100" s="11"/>
      <c r="B100" s="405"/>
      <c r="C100" s="406"/>
      <c r="D100" s="406"/>
      <c r="E100" s="406"/>
      <c r="F100" s="406"/>
      <c r="G100" s="406"/>
      <c r="H100" s="406"/>
      <c r="I100" s="406"/>
      <c r="J100" s="406"/>
      <c r="K100" s="406"/>
      <c r="L100" s="407"/>
      <c r="M100" s="51"/>
      <c r="O100" s="52"/>
      <c r="P100" s="52"/>
    </row>
    <row r="101" spans="1:16" s="3" customFormat="1" x14ac:dyDescent="0.3">
      <c r="A101" s="11"/>
      <c r="B101" s="405"/>
      <c r="C101" s="406"/>
      <c r="D101" s="406"/>
      <c r="E101" s="406"/>
      <c r="F101" s="406"/>
      <c r="G101" s="406"/>
      <c r="H101" s="406"/>
      <c r="I101" s="406"/>
      <c r="J101" s="406"/>
      <c r="K101" s="406"/>
      <c r="L101" s="407"/>
      <c r="M101" s="51"/>
      <c r="O101" s="52"/>
      <c r="P101" s="52"/>
    </row>
    <row r="102" spans="1:16" s="3" customFormat="1" x14ac:dyDescent="0.3">
      <c r="A102" s="11"/>
      <c r="B102" s="405"/>
      <c r="C102" s="406"/>
      <c r="D102" s="406"/>
      <c r="E102" s="406"/>
      <c r="F102" s="406"/>
      <c r="G102" s="406"/>
      <c r="H102" s="406"/>
      <c r="I102" s="406"/>
      <c r="J102" s="406"/>
      <c r="K102" s="406"/>
      <c r="L102" s="407"/>
      <c r="M102" s="51"/>
      <c r="O102" s="52"/>
      <c r="P102" s="52"/>
    </row>
    <row r="103" spans="1:16" s="3" customFormat="1" x14ac:dyDescent="0.3">
      <c r="A103" s="11"/>
      <c r="B103" s="405"/>
      <c r="C103" s="406"/>
      <c r="D103" s="406"/>
      <c r="E103" s="406"/>
      <c r="F103" s="406"/>
      <c r="G103" s="406"/>
      <c r="H103" s="406"/>
      <c r="I103" s="406"/>
      <c r="J103" s="406"/>
      <c r="K103" s="406"/>
      <c r="L103" s="407"/>
      <c r="M103" s="51"/>
      <c r="O103" s="52"/>
      <c r="P103" s="52"/>
    </row>
    <row r="104" spans="1:16" s="51" customFormat="1" x14ac:dyDescent="0.3">
      <c r="A104" s="134"/>
      <c r="B104" s="153"/>
      <c r="C104" s="154"/>
      <c r="D104" s="154"/>
      <c r="E104" s="154"/>
      <c r="F104" s="154"/>
      <c r="G104" s="154"/>
      <c r="H104" s="154"/>
      <c r="I104" s="154"/>
      <c r="J104" s="154"/>
      <c r="K104" s="154"/>
      <c r="L104" s="155"/>
      <c r="O104" s="8"/>
      <c r="P104" s="8"/>
    </row>
    <row r="105" spans="1:16" s="8" customFormat="1" x14ac:dyDescent="0.3">
      <c r="A105" s="12"/>
      <c r="B105" s="20"/>
      <c r="C105" s="20"/>
      <c r="D105" s="20"/>
      <c r="E105" s="21"/>
      <c r="F105" s="21"/>
      <c r="G105" s="21"/>
      <c r="H105" s="21"/>
      <c r="I105" s="21"/>
      <c r="J105" s="21"/>
      <c r="K105" s="21"/>
      <c r="L105" s="21"/>
      <c r="O105" s="9"/>
      <c r="P105" s="9"/>
    </row>
    <row r="106" spans="1:16" x14ac:dyDescent="0.3">
      <c r="B106" s="430" t="str">
        <f>IF(Intro!$G$21="English",O106,P106)</f>
        <v>PRODUCTION AND CAPACITY</v>
      </c>
      <c r="C106" s="431"/>
      <c r="D106" s="431"/>
      <c r="E106" s="431"/>
      <c r="F106" s="431"/>
      <c r="G106" s="431"/>
      <c r="H106" s="431"/>
      <c r="I106" s="431"/>
      <c r="J106" s="431"/>
      <c r="K106" s="431"/>
      <c r="L106" s="432"/>
      <c r="M106" s="51"/>
      <c r="O106" s="121" t="s">
        <v>504</v>
      </c>
      <c r="P106" s="121" t="s">
        <v>505</v>
      </c>
    </row>
    <row r="107" spans="1:16" s="3" customFormat="1" x14ac:dyDescent="0.3">
      <c r="A107" s="11"/>
      <c r="B107" s="421" t="s">
        <v>31</v>
      </c>
      <c r="C107" s="422"/>
      <c r="D107" s="422"/>
      <c r="E107" s="422"/>
      <c r="F107" s="422"/>
      <c r="G107" s="422"/>
      <c r="H107" s="422"/>
      <c r="I107" s="422"/>
      <c r="J107" s="422"/>
      <c r="K107" s="422"/>
      <c r="L107" s="423"/>
      <c r="M107" s="126"/>
      <c r="O107" s="52"/>
      <c r="P107" s="52"/>
    </row>
    <row r="108" spans="1:16" s="51" customFormat="1" x14ac:dyDescent="0.3">
      <c r="A108" s="134"/>
      <c r="B108" s="146"/>
      <c r="C108" s="147"/>
      <c r="D108" s="147"/>
      <c r="E108" s="147"/>
      <c r="F108" s="147"/>
      <c r="G108" s="147"/>
      <c r="H108" s="147"/>
      <c r="I108" s="147"/>
      <c r="J108" s="147"/>
      <c r="K108" s="147"/>
      <c r="L108" s="136"/>
      <c r="O108" s="8"/>
      <c r="P108" s="8"/>
    </row>
    <row r="109" spans="1:16" s="51" customFormat="1" x14ac:dyDescent="0.3">
      <c r="A109" s="134"/>
      <c r="B109" s="408" t="str">
        <f>IF(Intro!$G$21="English",O109,P109)</f>
        <v>Provide the following information associated with your firm's Canadian production of all products.</v>
      </c>
      <c r="C109" s="409"/>
      <c r="D109" s="409"/>
      <c r="E109" s="409"/>
      <c r="F109" s="409"/>
      <c r="G109" s="409"/>
      <c r="H109" s="409"/>
      <c r="I109" s="409"/>
      <c r="J109" s="409"/>
      <c r="K109" s="409"/>
      <c r="L109" s="410"/>
      <c r="O109" s="8" t="s">
        <v>229</v>
      </c>
      <c r="P109" s="8" t="s">
        <v>230</v>
      </c>
    </row>
    <row r="110" spans="1:16" s="51" customFormat="1" x14ac:dyDescent="0.3">
      <c r="A110" s="134"/>
      <c r="B110" s="146"/>
      <c r="C110" s="147"/>
      <c r="D110" s="147"/>
      <c r="E110" s="147"/>
      <c r="F110" s="147"/>
      <c r="G110" s="147"/>
      <c r="H110" s="147"/>
      <c r="I110" s="147"/>
      <c r="J110" s="147"/>
      <c r="K110" s="147"/>
      <c r="L110" s="136"/>
      <c r="O110" s="8" t="s">
        <v>29</v>
      </c>
      <c r="P110" s="8" t="s">
        <v>111</v>
      </c>
    </row>
    <row r="111" spans="1:16" x14ac:dyDescent="0.3">
      <c r="B111" s="83"/>
      <c r="C111" s="438" t="str">
        <f>IF(Intro!$G$21="English",O110,P110)</f>
        <v>Facility Name and Location</v>
      </c>
      <c r="D111" s="439"/>
      <c r="E111" s="438" t="str">
        <f>IF(Intro!$G$21="English",O111,P111)</f>
        <v>Explain whether this facility produces the goods for the Canadian market and/or the export market</v>
      </c>
      <c r="F111" s="439"/>
      <c r="G111" s="438" t="str">
        <f>IF(Intro!$G$21="English",O117,P117)</f>
        <v xml:space="preserve">Description and specifications of the goods produced </v>
      </c>
      <c r="H111" s="439"/>
      <c r="I111" s="438" t="str">
        <f>IF(Intro!$G$21="English",O127,P127)</f>
        <v>If this facility does not produce the goods, what modifications would be needed to be able to produce the goods?</v>
      </c>
      <c r="J111" s="439"/>
      <c r="K111" s="438" t="str">
        <f>IF(Intro!$G$21="English",O137,P137)</f>
        <v>What other products, if any, can be produced on the same equipment used to produce the goods?</v>
      </c>
      <c r="L111" s="439"/>
      <c r="M111" s="2"/>
      <c r="O111" s="8" t="s">
        <v>420</v>
      </c>
      <c r="P111" s="8" t="s">
        <v>419</v>
      </c>
    </row>
    <row r="112" spans="1:16" x14ac:dyDescent="0.3">
      <c r="B112" s="83"/>
      <c r="C112" s="440"/>
      <c r="D112" s="441"/>
      <c r="E112" s="440"/>
      <c r="F112" s="441"/>
      <c r="G112" s="440"/>
      <c r="H112" s="441"/>
      <c r="I112" s="440"/>
      <c r="J112" s="441"/>
      <c r="K112" s="440"/>
      <c r="L112" s="441"/>
      <c r="M112" s="2"/>
    </row>
    <row r="113" spans="2:16" x14ac:dyDescent="0.3">
      <c r="B113" s="83"/>
      <c r="C113" s="440"/>
      <c r="D113" s="441"/>
      <c r="E113" s="440"/>
      <c r="F113" s="441"/>
      <c r="G113" s="440"/>
      <c r="H113" s="441"/>
      <c r="I113" s="440"/>
      <c r="J113" s="441"/>
      <c r="K113" s="440"/>
      <c r="L113" s="441"/>
      <c r="M113" s="2"/>
    </row>
    <row r="114" spans="2:16" x14ac:dyDescent="0.3">
      <c r="B114" s="83"/>
      <c r="C114" s="440"/>
      <c r="D114" s="441"/>
      <c r="E114" s="440"/>
      <c r="F114" s="441"/>
      <c r="G114" s="440"/>
      <c r="H114" s="441"/>
      <c r="I114" s="440"/>
      <c r="J114" s="441"/>
      <c r="K114" s="440"/>
      <c r="L114" s="441"/>
      <c r="M114" s="2"/>
    </row>
    <row r="115" spans="2:16" x14ac:dyDescent="0.3">
      <c r="B115" s="83"/>
      <c r="C115" s="440"/>
      <c r="D115" s="441"/>
      <c r="E115" s="440"/>
      <c r="F115" s="441"/>
      <c r="G115" s="440"/>
      <c r="H115" s="441"/>
      <c r="I115" s="440"/>
      <c r="J115" s="441"/>
      <c r="K115" s="440"/>
      <c r="L115" s="441"/>
      <c r="M115" s="2"/>
    </row>
    <row r="116" spans="2:16" x14ac:dyDescent="0.3">
      <c r="B116" s="83"/>
      <c r="C116" s="442"/>
      <c r="D116" s="443"/>
      <c r="E116" s="442"/>
      <c r="F116" s="443"/>
      <c r="G116" s="442"/>
      <c r="H116" s="443"/>
      <c r="I116" s="442"/>
      <c r="J116" s="443"/>
      <c r="K116" s="442"/>
      <c r="L116" s="443"/>
      <c r="M116" s="2"/>
    </row>
    <row r="117" spans="2:16" x14ac:dyDescent="0.3">
      <c r="B117" s="415">
        <v>1</v>
      </c>
      <c r="C117" s="281"/>
      <c r="D117" s="411"/>
      <c r="E117" s="281"/>
      <c r="F117" s="411"/>
      <c r="G117" s="281"/>
      <c r="H117" s="411"/>
      <c r="I117" s="281"/>
      <c r="J117" s="411"/>
      <c r="K117" s="281"/>
      <c r="L117" s="411"/>
      <c r="M117" s="2"/>
      <c r="O117" s="8" t="s">
        <v>281</v>
      </c>
      <c r="P117" s="8" t="s">
        <v>282</v>
      </c>
    </row>
    <row r="118" spans="2:16" x14ac:dyDescent="0.3">
      <c r="B118" s="416"/>
      <c r="C118" s="412"/>
      <c r="D118" s="413"/>
      <c r="E118" s="412"/>
      <c r="F118" s="413"/>
      <c r="G118" s="412"/>
      <c r="H118" s="413"/>
      <c r="I118" s="412"/>
      <c r="J118" s="413"/>
      <c r="K118" s="412"/>
      <c r="L118" s="413"/>
      <c r="M118" s="2"/>
    </row>
    <row r="119" spans="2:16" x14ac:dyDescent="0.3">
      <c r="B119" s="416"/>
      <c r="C119" s="412"/>
      <c r="D119" s="413"/>
      <c r="E119" s="412"/>
      <c r="F119" s="413"/>
      <c r="G119" s="412"/>
      <c r="H119" s="413"/>
      <c r="I119" s="412"/>
      <c r="J119" s="413"/>
      <c r="K119" s="412"/>
      <c r="L119" s="413"/>
      <c r="M119" s="2"/>
    </row>
    <row r="120" spans="2:16" x14ac:dyDescent="0.3">
      <c r="B120" s="416"/>
      <c r="C120" s="412"/>
      <c r="D120" s="413"/>
      <c r="E120" s="412"/>
      <c r="F120" s="413"/>
      <c r="G120" s="412"/>
      <c r="H120" s="413"/>
      <c r="I120" s="412"/>
      <c r="J120" s="413"/>
      <c r="K120" s="412"/>
      <c r="L120" s="413"/>
      <c r="M120" s="2"/>
    </row>
    <row r="121" spans="2:16" x14ac:dyDescent="0.3">
      <c r="B121" s="416"/>
      <c r="C121" s="412"/>
      <c r="D121" s="413"/>
      <c r="E121" s="412"/>
      <c r="F121" s="413"/>
      <c r="G121" s="412"/>
      <c r="H121" s="413"/>
      <c r="I121" s="412"/>
      <c r="J121" s="413"/>
      <c r="K121" s="412"/>
      <c r="L121" s="413"/>
      <c r="M121" s="2"/>
    </row>
    <row r="122" spans="2:16" x14ac:dyDescent="0.3">
      <c r="B122" s="416"/>
      <c r="C122" s="412"/>
      <c r="D122" s="413"/>
      <c r="E122" s="412"/>
      <c r="F122" s="413"/>
      <c r="G122" s="412"/>
      <c r="H122" s="413"/>
      <c r="I122" s="412"/>
      <c r="J122" s="413"/>
      <c r="K122" s="412"/>
      <c r="L122" s="413"/>
      <c r="M122" s="2"/>
    </row>
    <row r="123" spans="2:16" x14ac:dyDescent="0.3">
      <c r="B123" s="416"/>
      <c r="C123" s="412"/>
      <c r="D123" s="413"/>
      <c r="E123" s="412"/>
      <c r="F123" s="413"/>
      <c r="G123" s="412"/>
      <c r="H123" s="413"/>
      <c r="I123" s="412"/>
      <c r="J123" s="413"/>
      <c r="K123" s="412"/>
      <c r="L123" s="413"/>
      <c r="M123" s="2"/>
    </row>
    <row r="124" spans="2:16" x14ac:dyDescent="0.3">
      <c r="B124" s="416"/>
      <c r="C124" s="412"/>
      <c r="D124" s="413"/>
      <c r="E124" s="412"/>
      <c r="F124" s="413"/>
      <c r="G124" s="412"/>
      <c r="H124" s="413"/>
      <c r="I124" s="412"/>
      <c r="J124" s="413"/>
      <c r="K124" s="412"/>
      <c r="L124" s="413"/>
      <c r="M124" s="2"/>
    </row>
    <row r="125" spans="2:16" x14ac:dyDescent="0.3">
      <c r="B125" s="416"/>
      <c r="C125" s="412"/>
      <c r="D125" s="413"/>
      <c r="E125" s="412"/>
      <c r="F125" s="413"/>
      <c r="G125" s="412"/>
      <c r="H125" s="413"/>
      <c r="I125" s="412"/>
      <c r="J125" s="413"/>
      <c r="K125" s="412"/>
      <c r="L125" s="413"/>
      <c r="M125" s="2"/>
    </row>
    <row r="126" spans="2:16" x14ac:dyDescent="0.3">
      <c r="B126" s="417"/>
      <c r="C126" s="284"/>
      <c r="D126" s="414"/>
      <c r="E126" s="284"/>
      <c r="F126" s="414"/>
      <c r="G126" s="284"/>
      <c r="H126" s="414"/>
      <c r="I126" s="284"/>
      <c r="J126" s="414"/>
      <c r="K126" s="284"/>
      <c r="L126" s="414"/>
      <c r="M126" s="2"/>
    </row>
    <row r="127" spans="2:16" x14ac:dyDescent="0.3">
      <c r="B127" s="415">
        <v>2</v>
      </c>
      <c r="C127" s="281"/>
      <c r="D127" s="411"/>
      <c r="E127" s="281"/>
      <c r="F127" s="411"/>
      <c r="G127" s="281"/>
      <c r="H127" s="411"/>
      <c r="I127" s="281"/>
      <c r="J127" s="411"/>
      <c r="K127" s="281"/>
      <c r="L127" s="411"/>
      <c r="M127" s="2"/>
      <c r="O127" s="8" t="s">
        <v>284</v>
      </c>
      <c r="P127" s="8" t="s">
        <v>283</v>
      </c>
    </row>
    <row r="128" spans="2:16" x14ac:dyDescent="0.3">
      <c r="B128" s="416"/>
      <c r="C128" s="412"/>
      <c r="D128" s="413"/>
      <c r="E128" s="412"/>
      <c r="F128" s="413"/>
      <c r="G128" s="412"/>
      <c r="H128" s="413"/>
      <c r="I128" s="412"/>
      <c r="J128" s="413"/>
      <c r="K128" s="412"/>
      <c r="L128" s="413"/>
      <c r="M128" s="2"/>
    </row>
    <row r="129" spans="2:16" x14ac:dyDescent="0.3">
      <c r="B129" s="416"/>
      <c r="C129" s="412"/>
      <c r="D129" s="413"/>
      <c r="E129" s="412"/>
      <c r="F129" s="413"/>
      <c r="G129" s="412"/>
      <c r="H129" s="413"/>
      <c r="I129" s="412"/>
      <c r="J129" s="413"/>
      <c r="K129" s="412"/>
      <c r="L129" s="413"/>
      <c r="M129" s="2"/>
    </row>
    <row r="130" spans="2:16" x14ac:dyDescent="0.3">
      <c r="B130" s="416"/>
      <c r="C130" s="412"/>
      <c r="D130" s="413"/>
      <c r="E130" s="412"/>
      <c r="F130" s="413"/>
      <c r="G130" s="412"/>
      <c r="H130" s="413"/>
      <c r="I130" s="412"/>
      <c r="J130" s="413"/>
      <c r="K130" s="412"/>
      <c r="L130" s="413"/>
      <c r="M130" s="2"/>
    </row>
    <row r="131" spans="2:16" x14ac:dyDescent="0.3">
      <c r="B131" s="416"/>
      <c r="C131" s="412"/>
      <c r="D131" s="413"/>
      <c r="E131" s="412"/>
      <c r="F131" s="413"/>
      <c r="G131" s="412"/>
      <c r="H131" s="413"/>
      <c r="I131" s="412"/>
      <c r="J131" s="413"/>
      <c r="K131" s="412"/>
      <c r="L131" s="413"/>
      <c r="M131" s="2"/>
    </row>
    <row r="132" spans="2:16" x14ac:dyDescent="0.3">
      <c r="B132" s="416"/>
      <c r="C132" s="412"/>
      <c r="D132" s="413"/>
      <c r="E132" s="412"/>
      <c r="F132" s="413"/>
      <c r="G132" s="412"/>
      <c r="H132" s="413"/>
      <c r="I132" s="412"/>
      <c r="J132" s="413"/>
      <c r="K132" s="412"/>
      <c r="L132" s="413"/>
      <c r="M132" s="2"/>
    </row>
    <row r="133" spans="2:16" x14ac:dyDescent="0.3">
      <c r="B133" s="416"/>
      <c r="C133" s="412"/>
      <c r="D133" s="413"/>
      <c r="E133" s="412"/>
      <c r="F133" s="413"/>
      <c r="G133" s="412"/>
      <c r="H133" s="413"/>
      <c r="I133" s="412"/>
      <c r="J133" s="413"/>
      <c r="K133" s="412"/>
      <c r="L133" s="413"/>
      <c r="M133" s="2"/>
    </row>
    <row r="134" spans="2:16" x14ac:dyDescent="0.3">
      <c r="B134" s="416"/>
      <c r="C134" s="412"/>
      <c r="D134" s="413"/>
      <c r="E134" s="412"/>
      <c r="F134" s="413"/>
      <c r="G134" s="412"/>
      <c r="H134" s="413"/>
      <c r="I134" s="412"/>
      <c r="J134" s="413"/>
      <c r="K134" s="412"/>
      <c r="L134" s="413"/>
      <c r="M134" s="2"/>
    </row>
    <row r="135" spans="2:16" x14ac:dyDescent="0.3">
      <c r="B135" s="416"/>
      <c r="C135" s="412"/>
      <c r="D135" s="413"/>
      <c r="E135" s="412"/>
      <c r="F135" s="413"/>
      <c r="G135" s="412"/>
      <c r="H135" s="413"/>
      <c r="I135" s="412"/>
      <c r="J135" s="413"/>
      <c r="K135" s="412"/>
      <c r="L135" s="413"/>
      <c r="M135" s="2"/>
    </row>
    <row r="136" spans="2:16" x14ac:dyDescent="0.3">
      <c r="B136" s="417"/>
      <c r="C136" s="284"/>
      <c r="D136" s="414"/>
      <c r="E136" s="284"/>
      <c r="F136" s="414"/>
      <c r="G136" s="284"/>
      <c r="H136" s="414"/>
      <c r="I136" s="284"/>
      <c r="J136" s="414"/>
      <c r="K136" s="284"/>
      <c r="L136" s="414"/>
      <c r="M136" s="2"/>
    </row>
    <row r="137" spans="2:16" x14ac:dyDescent="0.3">
      <c r="B137" s="415">
        <v>3</v>
      </c>
      <c r="C137" s="281"/>
      <c r="D137" s="411"/>
      <c r="E137" s="281"/>
      <c r="F137" s="411"/>
      <c r="G137" s="281"/>
      <c r="H137" s="411"/>
      <c r="I137" s="281"/>
      <c r="J137" s="411"/>
      <c r="K137" s="281"/>
      <c r="L137" s="411"/>
      <c r="M137" s="2"/>
      <c r="O137" s="8" t="s">
        <v>32</v>
      </c>
      <c r="P137" s="8" t="s">
        <v>98</v>
      </c>
    </row>
    <row r="138" spans="2:16" x14ac:dyDescent="0.3">
      <c r="B138" s="416"/>
      <c r="C138" s="412"/>
      <c r="D138" s="413"/>
      <c r="E138" s="412"/>
      <c r="F138" s="413"/>
      <c r="G138" s="412"/>
      <c r="H138" s="413"/>
      <c r="I138" s="412"/>
      <c r="J138" s="413"/>
      <c r="K138" s="412"/>
      <c r="L138" s="413"/>
      <c r="M138" s="2"/>
    </row>
    <row r="139" spans="2:16" x14ac:dyDescent="0.3">
      <c r="B139" s="416"/>
      <c r="C139" s="412"/>
      <c r="D139" s="413"/>
      <c r="E139" s="412"/>
      <c r="F139" s="413"/>
      <c r="G139" s="412"/>
      <c r="H139" s="413"/>
      <c r="I139" s="412"/>
      <c r="J139" s="413"/>
      <c r="K139" s="412"/>
      <c r="L139" s="413"/>
      <c r="M139" s="2"/>
    </row>
    <row r="140" spans="2:16" x14ac:dyDescent="0.3">
      <c r="B140" s="416"/>
      <c r="C140" s="412"/>
      <c r="D140" s="413"/>
      <c r="E140" s="412"/>
      <c r="F140" s="413"/>
      <c r="G140" s="412"/>
      <c r="H140" s="413"/>
      <c r="I140" s="412"/>
      <c r="J140" s="413"/>
      <c r="K140" s="412"/>
      <c r="L140" s="413"/>
      <c r="M140" s="2"/>
    </row>
    <row r="141" spans="2:16" x14ac:dyDescent="0.3">
      <c r="B141" s="416"/>
      <c r="C141" s="412"/>
      <c r="D141" s="413"/>
      <c r="E141" s="412"/>
      <c r="F141" s="413"/>
      <c r="G141" s="412"/>
      <c r="H141" s="413"/>
      <c r="I141" s="412"/>
      <c r="J141" s="413"/>
      <c r="K141" s="412"/>
      <c r="L141" s="413"/>
      <c r="M141" s="2"/>
    </row>
    <row r="142" spans="2:16" x14ac:dyDescent="0.3">
      <c r="B142" s="416"/>
      <c r="C142" s="412"/>
      <c r="D142" s="413"/>
      <c r="E142" s="412"/>
      <c r="F142" s="413"/>
      <c r="G142" s="412"/>
      <c r="H142" s="413"/>
      <c r="I142" s="412"/>
      <c r="J142" s="413"/>
      <c r="K142" s="412"/>
      <c r="L142" s="413"/>
      <c r="M142" s="2"/>
    </row>
    <row r="143" spans="2:16" x14ac:dyDescent="0.3">
      <c r="B143" s="416"/>
      <c r="C143" s="412"/>
      <c r="D143" s="413"/>
      <c r="E143" s="412"/>
      <c r="F143" s="413"/>
      <c r="G143" s="412"/>
      <c r="H143" s="413"/>
      <c r="I143" s="412"/>
      <c r="J143" s="413"/>
      <c r="K143" s="412"/>
      <c r="L143" s="413"/>
      <c r="M143" s="2"/>
    </row>
    <row r="144" spans="2:16" x14ac:dyDescent="0.3">
      <c r="B144" s="416"/>
      <c r="C144" s="412"/>
      <c r="D144" s="413"/>
      <c r="E144" s="412"/>
      <c r="F144" s="413"/>
      <c r="G144" s="412"/>
      <c r="H144" s="413"/>
      <c r="I144" s="412"/>
      <c r="J144" s="413"/>
      <c r="K144" s="412"/>
      <c r="L144" s="413"/>
      <c r="M144" s="2"/>
    </row>
    <row r="145" spans="2:13" x14ac:dyDescent="0.3">
      <c r="B145" s="416"/>
      <c r="C145" s="412"/>
      <c r="D145" s="413"/>
      <c r="E145" s="412"/>
      <c r="F145" s="413"/>
      <c r="G145" s="412"/>
      <c r="H145" s="413"/>
      <c r="I145" s="412"/>
      <c r="J145" s="413"/>
      <c r="K145" s="412"/>
      <c r="L145" s="413"/>
      <c r="M145" s="2"/>
    </row>
    <row r="146" spans="2:13" x14ac:dyDescent="0.3">
      <c r="B146" s="417"/>
      <c r="C146" s="284"/>
      <c r="D146" s="414"/>
      <c r="E146" s="284"/>
      <c r="F146" s="414"/>
      <c r="G146" s="284"/>
      <c r="H146" s="414"/>
      <c r="I146" s="284"/>
      <c r="J146" s="414"/>
      <c r="K146" s="284"/>
      <c r="L146" s="414"/>
      <c r="M146" s="2"/>
    </row>
    <row r="147" spans="2:13" x14ac:dyDescent="0.3">
      <c r="B147" s="415">
        <v>4</v>
      </c>
      <c r="C147" s="281"/>
      <c r="D147" s="411"/>
      <c r="E147" s="281"/>
      <c r="F147" s="411"/>
      <c r="G147" s="281"/>
      <c r="H147" s="411"/>
      <c r="I147" s="281"/>
      <c r="J147" s="411"/>
      <c r="K147" s="281"/>
      <c r="L147" s="411"/>
      <c r="M147" s="2"/>
    </row>
    <row r="148" spans="2:13" x14ac:dyDescent="0.3">
      <c r="B148" s="416"/>
      <c r="C148" s="412"/>
      <c r="D148" s="413"/>
      <c r="E148" s="412"/>
      <c r="F148" s="413"/>
      <c r="G148" s="412"/>
      <c r="H148" s="413"/>
      <c r="I148" s="412"/>
      <c r="J148" s="413"/>
      <c r="K148" s="412"/>
      <c r="L148" s="413"/>
      <c r="M148" s="2"/>
    </row>
    <row r="149" spans="2:13" x14ac:dyDescent="0.3">
      <c r="B149" s="416"/>
      <c r="C149" s="412"/>
      <c r="D149" s="413"/>
      <c r="E149" s="412"/>
      <c r="F149" s="413"/>
      <c r="G149" s="412"/>
      <c r="H149" s="413"/>
      <c r="I149" s="412"/>
      <c r="J149" s="413"/>
      <c r="K149" s="412"/>
      <c r="L149" s="413"/>
      <c r="M149" s="2"/>
    </row>
    <row r="150" spans="2:13" x14ac:dyDescent="0.3">
      <c r="B150" s="416"/>
      <c r="C150" s="412"/>
      <c r="D150" s="413"/>
      <c r="E150" s="412"/>
      <c r="F150" s="413"/>
      <c r="G150" s="412"/>
      <c r="H150" s="413"/>
      <c r="I150" s="412"/>
      <c r="J150" s="413"/>
      <c r="K150" s="412"/>
      <c r="L150" s="413"/>
      <c r="M150" s="2"/>
    </row>
    <row r="151" spans="2:13" x14ac:dyDescent="0.3">
      <c r="B151" s="416"/>
      <c r="C151" s="412"/>
      <c r="D151" s="413"/>
      <c r="E151" s="412"/>
      <c r="F151" s="413"/>
      <c r="G151" s="412"/>
      <c r="H151" s="413"/>
      <c r="I151" s="412"/>
      <c r="J151" s="413"/>
      <c r="K151" s="412"/>
      <c r="L151" s="413"/>
      <c r="M151" s="2"/>
    </row>
    <row r="152" spans="2:13" x14ac:dyDescent="0.3">
      <c r="B152" s="416"/>
      <c r="C152" s="412"/>
      <c r="D152" s="413"/>
      <c r="E152" s="412"/>
      <c r="F152" s="413"/>
      <c r="G152" s="412"/>
      <c r="H152" s="413"/>
      <c r="I152" s="412"/>
      <c r="J152" s="413"/>
      <c r="K152" s="412"/>
      <c r="L152" s="413"/>
      <c r="M152" s="2"/>
    </row>
    <row r="153" spans="2:13" x14ac:dyDescent="0.3">
      <c r="B153" s="416"/>
      <c r="C153" s="412"/>
      <c r="D153" s="413"/>
      <c r="E153" s="412"/>
      <c r="F153" s="413"/>
      <c r="G153" s="412"/>
      <c r="H153" s="413"/>
      <c r="I153" s="412"/>
      <c r="J153" s="413"/>
      <c r="K153" s="412"/>
      <c r="L153" s="413"/>
      <c r="M153" s="2"/>
    </row>
    <row r="154" spans="2:13" x14ac:dyDescent="0.3">
      <c r="B154" s="416"/>
      <c r="C154" s="412"/>
      <c r="D154" s="413"/>
      <c r="E154" s="412"/>
      <c r="F154" s="413"/>
      <c r="G154" s="412"/>
      <c r="H154" s="413"/>
      <c r="I154" s="412"/>
      <c r="J154" s="413"/>
      <c r="K154" s="412"/>
      <c r="L154" s="413"/>
      <c r="M154" s="2"/>
    </row>
    <row r="155" spans="2:13" x14ac:dyDescent="0.3">
      <c r="B155" s="416"/>
      <c r="C155" s="412"/>
      <c r="D155" s="413"/>
      <c r="E155" s="412"/>
      <c r="F155" s="413"/>
      <c r="G155" s="412"/>
      <c r="H155" s="413"/>
      <c r="I155" s="412"/>
      <c r="J155" s="413"/>
      <c r="K155" s="412"/>
      <c r="L155" s="413"/>
      <c r="M155" s="2"/>
    </row>
    <row r="156" spans="2:13" x14ac:dyDescent="0.3">
      <c r="B156" s="417"/>
      <c r="C156" s="284"/>
      <c r="D156" s="414"/>
      <c r="E156" s="284"/>
      <c r="F156" s="414"/>
      <c r="G156" s="284"/>
      <c r="H156" s="414"/>
      <c r="I156" s="284"/>
      <c r="J156" s="414"/>
      <c r="K156" s="284"/>
      <c r="L156" s="414"/>
      <c r="M156" s="2"/>
    </row>
    <row r="157" spans="2:13" x14ac:dyDescent="0.3">
      <c r="B157" s="415">
        <v>5</v>
      </c>
      <c r="C157" s="281"/>
      <c r="D157" s="411"/>
      <c r="E157" s="281"/>
      <c r="F157" s="411"/>
      <c r="G157" s="281"/>
      <c r="H157" s="411"/>
      <c r="I157" s="281"/>
      <c r="J157" s="411"/>
      <c r="K157" s="281"/>
      <c r="L157" s="411"/>
      <c r="M157" s="2"/>
    </row>
    <row r="158" spans="2:13" x14ac:dyDescent="0.3">
      <c r="B158" s="416"/>
      <c r="C158" s="412"/>
      <c r="D158" s="413"/>
      <c r="E158" s="412"/>
      <c r="F158" s="413"/>
      <c r="G158" s="412"/>
      <c r="H158" s="413"/>
      <c r="I158" s="412"/>
      <c r="J158" s="413"/>
      <c r="K158" s="412"/>
      <c r="L158" s="413"/>
      <c r="M158" s="2"/>
    </row>
    <row r="159" spans="2:13" x14ac:dyDescent="0.3">
      <c r="B159" s="416"/>
      <c r="C159" s="412"/>
      <c r="D159" s="413"/>
      <c r="E159" s="412"/>
      <c r="F159" s="413"/>
      <c r="G159" s="412"/>
      <c r="H159" s="413"/>
      <c r="I159" s="412"/>
      <c r="J159" s="413"/>
      <c r="K159" s="412"/>
      <c r="L159" s="413"/>
      <c r="M159" s="2"/>
    </row>
    <row r="160" spans="2:13" x14ac:dyDescent="0.3">
      <c r="B160" s="416"/>
      <c r="C160" s="412"/>
      <c r="D160" s="413"/>
      <c r="E160" s="412"/>
      <c r="F160" s="413"/>
      <c r="G160" s="412"/>
      <c r="H160" s="413"/>
      <c r="I160" s="412"/>
      <c r="J160" s="413"/>
      <c r="K160" s="412"/>
      <c r="L160" s="413"/>
      <c r="M160" s="2"/>
    </row>
    <row r="161" spans="1:16" x14ac:dyDescent="0.3">
      <c r="B161" s="416"/>
      <c r="C161" s="412"/>
      <c r="D161" s="413"/>
      <c r="E161" s="412"/>
      <c r="F161" s="413"/>
      <c r="G161" s="412"/>
      <c r="H161" s="413"/>
      <c r="I161" s="412"/>
      <c r="J161" s="413"/>
      <c r="K161" s="412"/>
      <c r="L161" s="413"/>
      <c r="M161" s="2"/>
    </row>
    <row r="162" spans="1:16" x14ac:dyDescent="0.3">
      <c r="B162" s="416"/>
      <c r="C162" s="412"/>
      <c r="D162" s="413"/>
      <c r="E162" s="412"/>
      <c r="F162" s="413"/>
      <c r="G162" s="412"/>
      <c r="H162" s="413"/>
      <c r="I162" s="412"/>
      <c r="J162" s="413"/>
      <c r="K162" s="412"/>
      <c r="L162" s="413"/>
      <c r="M162" s="2"/>
    </row>
    <row r="163" spans="1:16" x14ac:dyDescent="0.3">
      <c r="B163" s="416"/>
      <c r="C163" s="412"/>
      <c r="D163" s="413"/>
      <c r="E163" s="412"/>
      <c r="F163" s="413"/>
      <c r="G163" s="412"/>
      <c r="H163" s="413"/>
      <c r="I163" s="412"/>
      <c r="J163" s="413"/>
      <c r="K163" s="412"/>
      <c r="L163" s="413"/>
      <c r="M163" s="2"/>
    </row>
    <row r="164" spans="1:16" x14ac:dyDescent="0.3">
      <c r="B164" s="416"/>
      <c r="C164" s="412"/>
      <c r="D164" s="413"/>
      <c r="E164" s="412"/>
      <c r="F164" s="413"/>
      <c r="G164" s="412"/>
      <c r="H164" s="413"/>
      <c r="I164" s="412"/>
      <c r="J164" s="413"/>
      <c r="K164" s="412"/>
      <c r="L164" s="413"/>
      <c r="M164" s="2"/>
    </row>
    <row r="165" spans="1:16" x14ac:dyDescent="0.3">
      <c r="B165" s="416"/>
      <c r="C165" s="412"/>
      <c r="D165" s="413"/>
      <c r="E165" s="412"/>
      <c r="F165" s="413"/>
      <c r="G165" s="412"/>
      <c r="H165" s="413"/>
      <c r="I165" s="412"/>
      <c r="J165" s="413"/>
      <c r="K165" s="412"/>
      <c r="L165" s="413"/>
      <c r="M165" s="2"/>
    </row>
    <row r="166" spans="1:16" x14ac:dyDescent="0.3">
      <c r="B166" s="417"/>
      <c r="C166" s="284"/>
      <c r="D166" s="414"/>
      <c r="E166" s="284"/>
      <c r="F166" s="414"/>
      <c r="G166" s="284"/>
      <c r="H166" s="414"/>
      <c r="I166" s="284"/>
      <c r="J166" s="414"/>
      <c r="K166" s="284"/>
      <c r="L166" s="414"/>
      <c r="M166" s="2"/>
    </row>
    <row r="167" spans="1:16" s="51" customFormat="1" x14ac:dyDescent="0.3">
      <c r="A167" s="134"/>
      <c r="B167" s="153"/>
      <c r="C167" s="154"/>
      <c r="D167" s="154"/>
      <c r="E167" s="154"/>
      <c r="F167" s="154"/>
      <c r="G167" s="154"/>
      <c r="H167" s="154"/>
      <c r="I167" s="154"/>
      <c r="J167" s="154"/>
      <c r="K167" s="154"/>
      <c r="L167" s="155"/>
      <c r="O167" s="8"/>
      <c r="P167" s="8"/>
    </row>
    <row r="168" spans="1:16" s="3" customFormat="1" x14ac:dyDescent="0.3">
      <c r="A168" s="11"/>
      <c r="B168" s="421" t="s">
        <v>33</v>
      </c>
      <c r="C168" s="422"/>
      <c r="D168" s="422"/>
      <c r="E168" s="422"/>
      <c r="F168" s="422"/>
      <c r="G168" s="422"/>
      <c r="H168" s="422"/>
      <c r="I168" s="422"/>
      <c r="J168" s="422"/>
      <c r="K168" s="422"/>
      <c r="L168" s="423"/>
      <c r="M168" s="126"/>
      <c r="O168" s="52"/>
      <c r="P168" s="52"/>
    </row>
    <row r="169" spans="1:16" s="51" customFormat="1" x14ac:dyDescent="0.3">
      <c r="A169" s="134"/>
      <c r="B169" s="146"/>
      <c r="C169" s="147"/>
      <c r="D169" s="147"/>
      <c r="E169" s="147"/>
      <c r="F169" s="147"/>
      <c r="G169" s="147"/>
      <c r="H169" s="147"/>
      <c r="I169" s="147"/>
      <c r="J169" s="147"/>
      <c r="K169" s="147"/>
      <c r="L169" s="136"/>
      <c r="O169" s="8"/>
      <c r="P169" s="8"/>
    </row>
    <row r="170" spans="1:16" s="51" customFormat="1" ht="14.85" customHeight="1" x14ac:dyDescent="0.3">
      <c r="A170" s="134"/>
      <c r="B170" s="263" t="str">
        <f>IF(Intro!$G$21="English",O170,P170)</f>
        <v>Has your firm permanently closed or disposed of any facilities or assets affecting your production of the goods since January 1, 2023? If yes, indicate the date, location and reasons for such action.</v>
      </c>
      <c r="C170" s="264"/>
      <c r="D170" s="264"/>
      <c r="E170" s="264"/>
      <c r="F170" s="264"/>
      <c r="G170" s="264"/>
      <c r="H170" s="264"/>
      <c r="I170" s="264"/>
      <c r="J170" s="264"/>
      <c r="K170" s="264"/>
      <c r="L170" s="265"/>
      <c r="O170" s="8"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70" s="8"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71" spans="1:16" s="51" customFormat="1" x14ac:dyDescent="0.3">
      <c r="A171" s="134"/>
      <c r="B171" s="263"/>
      <c r="C171" s="264"/>
      <c r="D171" s="264"/>
      <c r="E171" s="264"/>
      <c r="F171" s="264"/>
      <c r="G171" s="264"/>
      <c r="H171" s="264"/>
      <c r="I171" s="264"/>
      <c r="J171" s="264"/>
      <c r="K171" s="264"/>
      <c r="L171" s="265"/>
      <c r="O171" s="8"/>
      <c r="P171" s="8"/>
    </row>
    <row r="172" spans="1:16" s="51" customFormat="1" x14ac:dyDescent="0.3">
      <c r="A172" s="134"/>
      <c r="B172" s="146"/>
      <c r="C172" s="147"/>
      <c r="D172" s="147"/>
      <c r="E172" s="147"/>
      <c r="F172" s="147"/>
      <c r="G172" s="147"/>
      <c r="H172" s="147"/>
      <c r="I172" s="147"/>
      <c r="J172" s="147"/>
      <c r="K172" s="147"/>
      <c r="L172" s="136"/>
      <c r="O172" s="8"/>
      <c r="P172" s="8"/>
    </row>
    <row r="173" spans="1:16" s="3" customFormat="1" x14ac:dyDescent="0.3">
      <c r="A173" s="11"/>
      <c r="B173" s="405"/>
      <c r="C173" s="406"/>
      <c r="D173" s="406"/>
      <c r="E173" s="406"/>
      <c r="F173" s="406"/>
      <c r="G173" s="406"/>
      <c r="H173" s="406"/>
      <c r="I173" s="406"/>
      <c r="J173" s="406"/>
      <c r="K173" s="406"/>
      <c r="L173" s="407"/>
      <c r="M173" s="51"/>
      <c r="O173" s="52"/>
      <c r="P173" s="52"/>
    </row>
    <row r="174" spans="1:16" s="3" customFormat="1" x14ac:dyDescent="0.3">
      <c r="A174" s="11"/>
      <c r="B174" s="405"/>
      <c r="C174" s="406"/>
      <c r="D174" s="406"/>
      <c r="E174" s="406"/>
      <c r="F174" s="406"/>
      <c r="G174" s="406"/>
      <c r="H174" s="406"/>
      <c r="I174" s="406"/>
      <c r="J174" s="406"/>
      <c r="K174" s="406"/>
      <c r="L174" s="407"/>
      <c r="M174" s="51"/>
      <c r="O174" s="52"/>
      <c r="P174" s="52"/>
    </row>
    <row r="175" spans="1:16" s="3" customFormat="1" x14ac:dyDescent="0.3">
      <c r="A175" s="11"/>
      <c r="B175" s="405"/>
      <c r="C175" s="406"/>
      <c r="D175" s="406"/>
      <c r="E175" s="406"/>
      <c r="F175" s="406"/>
      <c r="G175" s="406"/>
      <c r="H175" s="406"/>
      <c r="I175" s="406"/>
      <c r="J175" s="406"/>
      <c r="K175" s="406"/>
      <c r="L175" s="407"/>
      <c r="M175" s="51"/>
      <c r="O175" s="52"/>
      <c r="P175" s="52"/>
    </row>
    <row r="176" spans="1:16" s="3" customFormat="1" x14ac:dyDescent="0.3">
      <c r="A176" s="11"/>
      <c r="B176" s="405"/>
      <c r="C176" s="406"/>
      <c r="D176" s="406"/>
      <c r="E176" s="406"/>
      <c r="F176" s="406"/>
      <c r="G176" s="406"/>
      <c r="H176" s="406"/>
      <c r="I176" s="406"/>
      <c r="J176" s="406"/>
      <c r="K176" s="406"/>
      <c r="L176" s="407"/>
      <c r="M176" s="51"/>
      <c r="O176" s="52"/>
      <c r="P176" s="52"/>
    </row>
    <row r="177" spans="1:16" s="3" customFormat="1" x14ac:dyDescent="0.3">
      <c r="A177" s="11"/>
      <c r="B177" s="405"/>
      <c r="C177" s="406"/>
      <c r="D177" s="406"/>
      <c r="E177" s="406"/>
      <c r="F177" s="406"/>
      <c r="G177" s="406"/>
      <c r="H177" s="406"/>
      <c r="I177" s="406"/>
      <c r="J177" s="406"/>
      <c r="K177" s="406"/>
      <c r="L177" s="407"/>
      <c r="M177" s="51"/>
      <c r="O177" s="52"/>
      <c r="P177" s="52"/>
    </row>
    <row r="178" spans="1:16" s="3" customFormat="1" x14ac:dyDescent="0.3">
      <c r="A178" s="11"/>
      <c r="B178" s="405"/>
      <c r="C178" s="406"/>
      <c r="D178" s="406"/>
      <c r="E178" s="406"/>
      <c r="F178" s="406"/>
      <c r="G178" s="406"/>
      <c r="H178" s="406"/>
      <c r="I178" s="406"/>
      <c r="J178" s="406"/>
      <c r="K178" s="406"/>
      <c r="L178" s="407"/>
      <c r="M178" s="51"/>
      <c r="O178" s="52"/>
      <c r="P178" s="52"/>
    </row>
    <row r="179" spans="1:16" s="3" customFormat="1" x14ac:dyDescent="0.3">
      <c r="A179" s="11"/>
      <c r="B179" s="405"/>
      <c r="C179" s="406"/>
      <c r="D179" s="406"/>
      <c r="E179" s="406"/>
      <c r="F179" s="406"/>
      <c r="G179" s="406"/>
      <c r="H179" s="406"/>
      <c r="I179" s="406"/>
      <c r="J179" s="406"/>
      <c r="K179" s="406"/>
      <c r="L179" s="407"/>
      <c r="M179" s="51"/>
      <c r="O179" s="52"/>
      <c r="P179" s="52"/>
    </row>
    <row r="180" spans="1:16" s="3" customFormat="1" x14ac:dyDescent="0.3">
      <c r="A180" s="11"/>
      <c r="B180" s="405"/>
      <c r="C180" s="406"/>
      <c r="D180" s="406"/>
      <c r="E180" s="406"/>
      <c r="F180" s="406"/>
      <c r="G180" s="406"/>
      <c r="H180" s="406"/>
      <c r="I180" s="406"/>
      <c r="J180" s="406"/>
      <c r="K180" s="406"/>
      <c r="L180" s="407"/>
      <c r="M180" s="51"/>
      <c r="O180" s="52"/>
      <c r="P180" s="52"/>
    </row>
    <row r="181" spans="1:16" s="51" customFormat="1" x14ac:dyDescent="0.3">
      <c r="A181" s="134"/>
      <c r="B181" s="153"/>
      <c r="C181" s="154"/>
      <c r="D181" s="154"/>
      <c r="E181" s="154"/>
      <c r="F181" s="154"/>
      <c r="G181" s="154"/>
      <c r="H181" s="154"/>
      <c r="I181" s="154"/>
      <c r="J181" s="154"/>
      <c r="K181" s="154"/>
      <c r="L181" s="155"/>
      <c r="O181" s="8"/>
      <c r="P181" s="8"/>
    </row>
    <row r="182" spans="1:16" s="3" customFormat="1" x14ac:dyDescent="0.3">
      <c r="A182" s="11"/>
      <c r="B182" s="421" t="s">
        <v>34</v>
      </c>
      <c r="C182" s="422"/>
      <c r="D182" s="422"/>
      <c r="E182" s="422"/>
      <c r="F182" s="422"/>
      <c r="G182" s="422"/>
      <c r="H182" s="422"/>
      <c r="I182" s="422"/>
      <c r="J182" s="422"/>
      <c r="K182" s="422"/>
      <c r="L182" s="423"/>
      <c r="M182" s="126"/>
      <c r="O182" s="52"/>
      <c r="P182" s="52"/>
    </row>
    <row r="183" spans="1:16" s="51" customFormat="1" x14ac:dyDescent="0.3">
      <c r="A183" s="134"/>
      <c r="B183" s="146"/>
      <c r="C183" s="147"/>
      <c r="D183" s="147"/>
      <c r="E183" s="147"/>
      <c r="F183" s="147"/>
      <c r="G183" s="147"/>
      <c r="H183" s="147"/>
      <c r="I183" s="147"/>
      <c r="J183" s="147"/>
      <c r="K183" s="147"/>
      <c r="L183" s="136"/>
      <c r="O183" s="8"/>
      <c r="P183" s="8"/>
    </row>
    <row r="184" spans="1:16" s="51" customFormat="1" x14ac:dyDescent="0.3">
      <c r="A184" s="134"/>
      <c r="B184" s="408" t="str">
        <f>IF(Intro!$G$21="English",O184,P184)</f>
        <v>Describe your firm's production processes for the goods and provide flow charts illustrating the processes.</v>
      </c>
      <c r="C184" s="409"/>
      <c r="D184" s="409"/>
      <c r="E184" s="409"/>
      <c r="F184" s="409"/>
      <c r="G184" s="409"/>
      <c r="H184" s="409"/>
      <c r="I184" s="409"/>
      <c r="J184" s="409"/>
      <c r="K184" s="409"/>
      <c r="L184" s="410"/>
      <c r="O184" s="8" t="s">
        <v>273</v>
      </c>
      <c r="P184" s="8" t="s">
        <v>274</v>
      </c>
    </row>
    <row r="185" spans="1:16" s="51" customFormat="1" x14ac:dyDescent="0.3">
      <c r="A185" s="134"/>
      <c r="B185" s="146"/>
      <c r="C185" s="147"/>
      <c r="D185" s="147"/>
      <c r="E185" s="147"/>
      <c r="F185" s="147"/>
      <c r="G185" s="147"/>
      <c r="H185" s="147"/>
      <c r="I185" s="147"/>
      <c r="J185" s="147"/>
      <c r="K185" s="147"/>
      <c r="L185" s="136"/>
      <c r="O185" s="8"/>
      <c r="P185" s="8"/>
    </row>
    <row r="186" spans="1:16" s="3" customFormat="1" x14ac:dyDescent="0.3">
      <c r="A186" s="11"/>
      <c r="B186" s="405"/>
      <c r="C186" s="406"/>
      <c r="D186" s="406"/>
      <c r="E186" s="406"/>
      <c r="F186" s="406"/>
      <c r="G186" s="406"/>
      <c r="H186" s="406"/>
      <c r="I186" s="406"/>
      <c r="J186" s="406"/>
      <c r="K186" s="406"/>
      <c r="L186" s="407"/>
      <c r="M186" s="51"/>
      <c r="O186" s="52"/>
      <c r="P186" s="52"/>
    </row>
    <row r="187" spans="1:16" s="3" customFormat="1" x14ac:dyDescent="0.3">
      <c r="A187" s="11"/>
      <c r="B187" s="405"/>
      <c r="C187" s="406"/>
      <c r="D187" s="406"/>
      <c r="E187" s="406"/>
      <c r="F187" s="406"/>
      <c r="G187" s="406"/>
      <c r="H187" s="406"/>
      <c r="I187" s="406"/>
      <c r="J187" s="406"/>
      <c r="K187" s="406"/>
      <c r="L187" s="407"/>
      <c r="M187" s="51"/>
      <c r="O187" s="52"/>
      <c r="P187" s="52"/>
    </row>
    <row r="188" spans="1:16" s="3" customFormat="1" x14ac:dyDescent="0.3">
      <c r="A188" s="11"/>
      <c r="B188" s="405"/>
      <c r="C188" s="406"/>
      <c r="D188" s="406"/>
      <c r="E188" s="406"/>
      <c r="F188" s="406"/>
      <c r="G188" s="406"/>
      <c r="H188" s="406"/>
      <c r="I188" s="406"/>
      <c r="J188" s="406"/>
      <c r="K188" s="406"/>
      <c r="L188" s="407"/>
      <c r="M188" s="51"/>
      <c r="O188" s="52"/>
      <c r="P188" s="52"/>
    </row>
    <row r="189" spans="1:16" s="3" customFormat="1" x14ac:dyDescent="0.3">
      <c r="A189" s="11"/>
      <c r="B189" s="405"/>
      <c r="C189" s="406"/>
      <c r="D189" s="406"/>
      <c r="E189" s="406"/>
      <c r="F189" s="406"/>
      <c r="G189" s="406"/>
      <c r="H189" s="406"/>
      <c r="I189" s="406"/>
      <c r="J189" s="406"/>
      <c r="K189" s="406"/>
      <c r="L189" s="407"/>
      <c r="M189" s="51"/>
      <c r="O189" s="52"/>
      <c r="P189" s="52"/>
    </row>
    <row r="190" spans="1:16" s="3" customFormat="1" x14ac:dyDescent="0.3">
      <c r="A190" s="11"/>
      <c r="B190" s="405"/>
      <c r="C190" s="406"/>
      <c r="D190" s="406"/>
      <c r="E190" s="406"/>
      <c r="F190" s="406"/>
      <c r="G190" s="406"/>
      <c r="H190" s="406"/>
      <c r="I190" s="406"/>
      <c r="J190" s="406"/>
      <c r="K190" s="406"/>
      <c r="L190" s="407"/>
      <c r="M190" s="51"/>
      <c r="O190" s="52"/>
      <c r="P190" s="52"/>
    </row>
    <row r="191" spans="1:16" s="3" customFormat="1" x14ac:dyDescent="0.3">
      <c r="A191" s="11"/>
      <c r="B191" s="405"/>
      <c r="C191" s="406"/>
      <c r="D191" s="406"/>
      <c r="E191" s="406"/>
      <c r="F191" s="406"/>
      <c r="G191" s="406"/>
      <c r="H191" s="406"/>
      <c r="I191" s="406"/>
      <c r="J191" s="406"/>
      <c r="K191" s="406"/>
      <c r="L191" s="407"/>
      <c r="M191" s="51"/>
      <c r="O191" s="52"/>
      <c r="P191" s="52"/>
    </row>
    <row r="192" spans="1:16" s="3" customFormat="1" x14ac:dyDescent="0.3">
      <c r="A192" s="11"/>
      <c r="B192" s="405"/>
      <c r="C192" s="406"/>
      <c r="D192" s="406"/>
      <c r="E192" s="406"/>
      <c r="F192" s="406"/>
      <c r="G192" s="406"/>
      <c r="H192" s="406"/>
      <c r="I192" s="406"/>
      <c r="J192" s="406"/>
      <c r="K192" s="406"/>
      <c r="L192" s="407"/>
      <c r="M192" s="51"/>
      <c r="O192" s="52"/>
      <c r="P192" s="52"/>
    </row>
    <row r="193" spans="1:16" s="3" customFormat="1" x14ac:dyDescent="0.3">
      <c r="A193" s="11"/>
      <c r="B193" s="405"/>
      <c r="C193" s="406"/>
      <c r="D193" s="406"/>
      <c r="E193" s="406"/>
      <c r="F193" s="406"/>
      <c r="G193" s="406"/>
      <c r="H193" s="406"/>
      <c r="I193" s="406"/>
      <c r="J193" s="406"/>
      <c r="K193" s="406"/>
      <c r="L193" s="407"/>
      <c r="M193" s="51"/>
      <c r="O193" s="52"/>
      <c r="P193" s="52"/>
    </row>
    <row r="194" spans="1:16" s="51" customFormat="1" x14ac:dyDescent="0.3">
      <c r="A194" s="134"/>
      <c r="B194" s="153"/>
      <c r="C194" s="154"/>
      <c r="D194" s="154"/>
      <c r="E194" s="154"/>
      <c r="F194" s="154"/>
      <c r="G194" s="154"/>
      <c r="H194" s="154"/>
      <c r="I194" s="154"/>
      <c r="J194" s="154"/>
      <c r="K194" s="154"/>
      <c r="L194" s="155"/>
      <c r="O194" s="8"/>
      <c r="P194" s="8"/>
    </row>
    <row r="195" spans="1:16" s="3" customFormat="1" x14ac:dyDescent="0.3">
      <c r="A195" s="11"/>
      <c r="B195" s="421" t="s">
        <v>35</v>
      </c>
      <c r="C195" s="422"/>
      <c r="D195" s="422"/>
      <c r="E195" s="422"/>
      <c r="F195" s="422"/>
      <c r="G195" s="422"/>
      <c r="H195" s="422"/>
      <c r="I195" s="422"/>
      <c r="J195" s="422"/>
      <c r="K195" s="422"/>
      <c r="L195" s="423"/>
      <c r="M195" s="126"/>
    </row>
    <row r="196" spans="1:16" x14ac:dyDescent="0.3">
      <c r="B196" s="96"/>
      <c r="C196" s="88"/>
      <c r="D196" s="88"/>
      <c r="E196" s="88"/>
      <c r="F196" s="88"/>
      <c r="G196" s="88"/>
      <c r="H196" s="88"/>
      <c r="I196" s="88"/>
      <c r="J196" s="88"/>
      <c r="K196" s="88"/>
      <c r="L196" s="89"/>
      <c r="M196" s="2"/>
      <c r="O196" s="2"/>
      <c r="P196" s="2"/>
    </row>
    <row r="197" spans="1:16" x14ac:dyDescent="0.3">
      <c r="B197" s="263" t="str">
        <f>IF(Intro!$G$21="English",O197,P197)</f>
        <v>List the top three direct materials used in your firm's production of the goods by value.</v>
      </c>
      <c r="C197" s="264"/>
      <c r="D197" s="264"/>
      <c r="E197" s="264"/>
      <c r="F197" s="264"/>
      <c r="G197" s="264"/>
      <c r="H197" s="264"/>
      <c r="I197" s="264"/>
      <c r="J197" s="264"/>
      <c r="K197" s="264"/>
      <c r="L197" s="265"/>
      <c r="M197" s="2"/>
      <c r="O197" s="10" t="s">
        <v>163</v>
      </c>
      <c r="P197" s="2" t="s">
        <v>164</v>
      </c>
    </row>
    <row r="198" spans="1:16" x14ac:dyDescent="0.3">
      <c r="B198" s="108"/>
      <c r="C198" s="109"/>
      <c r="D198" s="23"/>
      <c r="E198" s="24"/>
      <c r="F198" s="24"/>
      <c r="G198" s="24"/>
      <c r="H198" s="24"/>
      <c r="I198" s="24"/>
      <c r="J198" s="24"/>
      <c r="K198" s="24"/>
      <c r="L198" s="25"/>
      <c r="M198" s="2"/>
      <c r="O198" s="10"/>
      <c r="P198" s="2"/>
    </row>
    <row r="199" spans="1:16" ht="14.1" customHeight="1" x14ac:dyDescent="0.3">
      <c r="B199" s="444" t="str">
        <f>IF(Intro!$G$21="English",O199,P199)</f>
        <v>Direct material used 1</v>
      </c>
      <c r="C199" s="445"/>
      <c r="D199" s="446"/>
      <c r="E199" s="447"/>
      <c r="F199" s="447"/>
      <c r="G199" s="447"/>
      <c r="H199" s="447"/>
      <c r="I199" s="447"/>
      <c r="J199" s="447"/>
      <c r="K199" s="448"/>
      <c r="L199" s="25"/>
      <c r="M199" s="2"/>
      <c r="O199" s="10" t="s">
        <v>165</v>
      </c>
      <c r="P199" s="2" t="s">
        <v>166</v>
      </c>
    </row>
    <row r="200" spans="1:16" ht="14.1" customHeight="1" x14ac:dyDescent="0.3">
      <c r="B200" s="444" t="str">
        <f>IF(Intro!$G$21="English",O200,P200)</f>
        <v>Direct material used 2</v>
      </c>
      <c r="C200" s="445"/>
      <c r="D200" s="446"/>
      <c r="E200" s="447"/>
      <c r="F200" s="447"/>
      <c r="G200" s="447"/>
      <c r="H200" s="447"/>
      <c r="I200" s="447"/>
      <c r="J200" s="447"/>
      <c r="K200" s="448"/>
      <c r="L200" s="25"/>
      <c r="M200" s="2"/>
      <c r="O200" s="10" t="s">
        <v>167</v>
      </c>
      <c r="P200" s="2" t="s">
        <v>168</v>
      </c>
    </row>
    <row r="201" spans="1:16" ht="14.1" customHeight="1" x14ac:dyDescent="0.3">
      <c r="B201" s="444" t="str">
        <f>IF(Intro!$G$21="English",O201,P201)</f>
        <v>Direct material used 3</v>
      </c>
      <c r="C201" s="445"/>
      <c r="D201" s="446"/>
      <c r="E201" s="447"/>
      <c r="F201" s="447"/>
      <c r="G201" s="447"/>
      <c r="H201" s="447"/>
      <c r="I201" s="447"/>
      <c r="J201" s="447"/>
      <c r="K201" s="448"/>
      <c r="L201" s="25"/>
      <c r="M201" s="2"/>
      <c r="O201" s="10" t="s">
        <v>169</v>
      </c>
      <c r="P201" s="2" t="s">
        <v>170</v>
      </c>
    </row>
    <row r="202" spans="1:16" x14ac:dyDescent="0.3">
      <c r="B202" s="108"/>
      <c r="C202" s="109"/>
      <c r="D202" s="23"/>
      <c r="E202" s="24"/>
      <c r="F202" s="24"/>
      <c r="G202" s="24"/>
      <c r="H202" s="24"/>
      <c r="I202" s="24"/>
      <c r="J202" s="24"/>
      <c r="K202" s="24"/>
      <c r="L202" s="25"/>
      <c r="M202" s="2"/>
      <c r="O202" s="10"/>
      <c r="P202" s="2"/>
    </row>
    <row r="203" spans="1:16" s="3" customFormat="1" x14ac:dyDescent="0.3">
      <c r="A203" s="11"/>
      <c r="B203" s="421" t="s">
        <v>36</v>
      </c>
      <c r="C203" s="422"/>
      <c r="D203" s="422"/>
      <c r="E203" s="422"/>
      <c r="F203" s="422"/>
      <c r="G203" s="422"/>
      <c r="H203" s="422"/>
      <c r="I203" s="422"/>
      <c r="J203" s="422"/>
      <c r="K203" s="422"/>
      <c r="L203" s="423"/>
      <c r="M203" s="126"/>
      <c r="O203" s="52"/>
      <c r="P203" s="52"/>
    </row>
    <row r="204" spans="1:16" s="51" customFormat="1" x14ac:dyDescent="0.3">
      <c r="A204" s="134"/>
      <c r="B204" s="146"/>
      <c r="C204" s="147"/>
      <c r="D204" s="147"/>
      <c r="E204" s="147"/>
      <c r="F204" s="147"/>
      <c r="G204" s="147"/>
      <c r="H204" s="147"/>
      <c r="I204" s="147"/>
      <c r="J204" s="147"/>
      <c r="K204" s="147"/>
      <c r="L204" s="136"/>
      <c r="O204" s="8"/>
      <c r="P204" s="8"/>
    </row>
    <row r="205" spans="1:16" s="51" customFormat="1" x14ac:dyDescent="0.3">
      <c r="A205" s="134"/>
      <c r="B205" s="408" t="str">
        <f>IF(Intro!$G$21="English",O205,P205)</f>
        <v>What publications or indices does your firm use to track the prices of direct materials used in the production of the goods?</v>
      </c>
      <c r="C205" s="409"/>
      <c r="D205" s="409"/>
      <c r="E205" s="409"/>
      <c r="F205" s="409"/>
      <c r="G205" s="409"/>
      <c r="H205" s="409"/>
      <c r="I205" s="409"/>
      <c r="J205" s="409"/>
      <c r="K205" s="409"/>
      <c r="L205" s="410"/>
      <c r="O205" s="8" t="s">
        <v>335</v>
      </c>
      <c r="P205" s="8" t="s">
        <v>336</v>
      </c>
    </row>
    <row r="206" spans="1:16" s="51" customFormat="1" x14ac:dyDescent="0.3">
      <c r="A206" s="134"/>
      <c r="B206" s="146"/>
      <c r="C206" s="147"/>
      <c r="D206" s="147"/>
      <c r="E206" s="147"/>
      <c r="F206" s="147"/>
      <c r="G206" s="147"/>
      <c r="H206" s="147"/>
      <c r="I206" s="147"/>
      <c r="J206" s="147"/>
      <c r="K206" s="147"/>
      <c r="L206" s="136"/>
      <c r="O206" s="8"/>
      <c r="P206" s="8"/>
    </row>
    <row r="207" spans="1:16" s="3" customFormat="1" x14ac:dyDescent="0.3">
      <c r="A207" s="11"/>
      <c r="B207" s="405"/>
      <c r="C207" s="406"/>
      <c r="D207" s="406"/>
      <c r="E207" s="406"/>
      <c r="F207" s="406"/>
      <c r="G207" s="406"/>
      <c r="H207" s="406"/>
      <c r="I207" s="406"/>
      <c r="J207" s="406"/>
      <c r="K207" s="406"/>
      <c r="L207" s="407"/>
      <c r="M207" s="51"/>
      <c r="O207" s="52"/>
      <c r="P207" s="52"/>
    </row>
    <row r="208" spans="1:16" s="3" customFormat="1" x14ac:dyDescent="0.3">
      <c r="A208" s="11"/>
      <c r="B208" s="405"/>
      <c r="C208" s="406"/>
      <c r="D208" s="406"/>
      <c r="E208" s="406"/>
      <c r="F208" s="406"/>
      <c r="G208" s="406"/>
      <c r="H208" s="406"/>
      <c r="I208" s="406"/>
      <c r="J208" s="406"/>
      <c r="K208" s="406"/>
      <c r="L208" s="407"/>
      <c r="M208" s="51"/>
      <c r="O208" s="52"/>
      <c r="P208" s="52"/>
    </row>
    <row r="209" spans="1:16" s="3" customFormat="1" x14ac:dyDescent="0.3">
      <c r="A209" s="11"/>
      <c r="B209" s="405"/>
      <c r="C209" s="406"/>
      <c r="D209" s="406"/>
      <c r="E209" s="406"/>
      <c r="F209" s="406"/>
      <c r="G209" s="406"/>
      <c r="H209" s="406"/>
      <c r="I209" s="406"/>
      <c r="J209" s="406"/>
      <c r="K209" s="406"/>
      <c r="L209" s="407"/>
      <c r="M209" s="51"/>
      <c r="O209" s="52"/>
      <c r="P209" s="52"/>
    </row>
    <row r="210" spans="1:16" s="3" customFormat="1" x14ac:dyDescent="0.3">
      <c r="A210" s="11"/>
      <c r="B210" s="405"/>
      <c r="C210" s="406"/>
      <c r="D210" s="406"/>
      <c r="E210" s="406"/>
      <c r="F210" s="406"/>
      <c r="G210" s="406"/>
      <c r="H210" s="406"/>
      <c r="I210" s="406"/>
      <c r="J210" s="406"/>
      <c r="K210" s="406"/>
      <c r="L210" s="407"/>
      <c r="M210" s="51"/>
      <c r="O210" s="52"/>
      <c r="P210" s="52"/>
    </row>
    <row r="211" spans="1:16" s="3" customFormat="1" x14ac:dyDescent="0.3">
      <c r="A211" s="11"/>
      <c r="B211" s="405"/>
      <c r="C211" s="406"/>
      <c r="D211" s="406"/>
      <c r="E211" s="406"/>
      <c r="F211" s="406"/>
      <c r="G211" s="406"/>
      <c r="H211" s="406"/>
      <c r="I211" s="406"/>
      <c r="J211" s="406"/>
      <c r="K211" s="406"/>
      <c r="L211" s="407"/>
      <c r="M211" s="51"/>
      <c r="O211" s="52"/>
      <c r="P211" s="52"/>
    </row>
    <row r="212" spans="1:16" s="3" customFormat="1" x14ac:dyDescent="0.3">
      <c r="A212" s="11"/>
      <c r="B212" s="405"/>
      <c r="C212" s="406"/>
      <c r="D212" s="406"/>
      <c r="E212" s="406"/>
      <c r="F212" s="406"/>
      <c r="G212" s="406"/>
      <c r="H212" s="406"/>
      <c r="I212" s="406"/>
      <c r="J212" s="406"/>
      <c r="K212" s="406"/>
      <c r="L212" s="407"/>
      <c r="M212" s="51"/>
      <c r="O212" s="52"/>
      <c r="P212" s="52"/>
    </row>
    <row r="213" spans="1:16" s="3" customFormat="1" x14ac:dyDescent="0.3">
      <c r="A213" s="11"/>
      <c r="B213" s="405"/>
      <c r="C213" s="406"/>
      <c r="D213" s="406"/>
      <c r="E213" s="406"/>
      <c r="F213" s="406"/>
      <c r="G213" s="406"/>
      <c r="H213" s="406"/>
      <c r="I213" s="406"/>
      <c r="J213" s="406"/>
      <c r="K213" s="406"/>
      <c r="L213" s="407"/>
      <c r="M213" s="51"/>
      <c r="O213" s="52"/>
      <c r="P213" s="52"/>
    </row>
    <row r="214" spans="1:16" s="3" customFormat="1" x14ac:dyDescent="0.3">
      <c r="A214" s="11"/>
      <c r="B214" s="405"/>
      <c r="C214" s="406"/>
      <c r="D214" s="406"/>
      <c r="E214" s="406"/>
      <c r="F214" s="406"/>
      <c r="G214" s="406"/>
      <c r="H214" s="406"/>
      <c r="I214" s="406"/>
      <c r="J214" s="406"/>
      <c r="K214" s="406"/>
      <c r="L214" s="407"/>
      <c r="M214" s="51"/>
      <c r="O214" s="52"/>
      <c r="P214" s="52"/>
    </row>
    <row r="215" spans="1:16" s="51" customFormat="1" x14ac:dyDescent="0.3">
      <c r="A215" s="134"/>
      <c r="B215" s="153"/>
      <c r="C215" s="154"/>
      <c r="D215" s="154"/>
      <c r="E215" s="154"/>
      <c r="F215" s="154"/>
      <c r="G215" s="154"/>
      <c r="H215" s="154"/>
      <c r="I215" s="154"/>
      <c r="J215" s="154"/>
      <c r="K215" s="154"/>
      <c r="L215" s="155"/>
      <c r="O215" s="8"/>
      <c r="P215" s="8"/>
    </row>
    <row r="216" spans="1:16" s="3" customFormat="1" x14ac:dyDescent="0.3">
      <c r="A216" s="11"/>
      <c r="B216" s="421" t="s">
        <v>37</v>
      </c>
      <c r="C216" s="422"/>
      <c r="D216" s="422"/>
      <c r="E216" s="422"/>
      <c r="F216" s="422"/>
      <c r="G216" s="422"/>
      <c r="H216" s="422"/>
      <c r="I216" s="422"/>
      <c r="J216" s="422"/>
      <c r="K216" s="422"/>
      <c r="L216" s="423"/>
      <c r="M216" s="126"/>
      <c r="O216" s="52"/>
      <c r="P216" s="52"/>
    </row>
    <row r="217" spans="1:16" s="51" customFormat="1" x14ac:dyDescent="0.3">
      <c r="A217" s="134"/>
      <c r="B217" s="146"/>
      <c r="C217" s="147"/>
      <c r="D217" s="147"/>
      <c r="E217" s="147"/>
      <c r="F217" s="147"/>
      <c r="G217" s="147"/>
      <c r="H217" s="147"/>
      <c r="I217" s="147"/>
      <c r="J217" s="147"/>
      <c r="K217" s="147"/>
      <c r="L217" s="136"/>
      <c r="O217" s="8"/>
      <c r="P217" s="8"/>
    </row>
    <row r="218" spans="1:16" s="51" customFormat="1" x14ac:dyDescent="0.3">
      <c r="A218" s="134"/>
      <c r="B218" s="408" t="str">
        <f>IF(Intro!$G$21="English",O218,P218)</f>
        <v>Provide details if your firm has changed the product mix of the goods produced since January 1, 2023.</v>
      </c>
      <c r="C218" s="409"/>
      <c r="D218" s="409"/>
      <c r="E218" s="409"/>
      <c r="F218" s="409"/>
      <c r="G218" s="409"/>
      <c r="H218" s="409"/>
      <c r="I218" s="409"/>
      <c r="J218" s="409"/>
      <c r="K218" s="409"/>
      <c r="L218" s="410"/>
      <c r="O218" s="8" t="str">
        <f>"Provide details if your firm has changed the product mix of the goods produced since January 1, "&amp;Variables!B6&amp;"."</f>
        <v>Provide details if your firm has changed the product mix of the goods produced since January 1, 2023.</v>
      </c>
      <c r="P218" s="8" t="str">
        <f>"Fournissez des détails si votre entreprise a modifié la gamme de marchandises qu'elle produit depuis le 1er janvier "&amp;Variables!B6&amp;"."</f>
        <v>Fournissez des détails si votre entreprise a modifié la gamme de marchandises qu'elle produit depuis le 1er janvier 2023.</v>
      </c>
    </row>
    <row r="219" spans="1:16" s="51" customFormat="1" x14ac:dyDescent="0.3">
      <c r="A219" s="134"/>
      <c r="B219" s="146"/>
      <c r="C219" s="147"/>
      <c r="D219" s="147"/>
      <c r="E219" s="147"/>
      <c r="F219" s="147"/>
      <c r="G219" s="147"/>
      <c r="H219" s="147"/>
      <c r="I219" s="147"/>
      <c r="J219" s="147"/>
      <c r="K219" s="147"/>
      <c r="L219" s="136"/>
      <c r="O219" s="8"/>
      <c r="P219" s="8"/>
    </row>
    <row r="220" spans="1:16" s="3" customFormat="1" x14ac:dyDescent="0.3">
      <c r="A220" s="11"/>
      <c r="B220" s="405"/>
      <c r="C220" s="406"/>
      <c r="D220" s="406"/>
      <c r="E220" s="406"/>
      <c r="F220" s="406"/>
      <c r="G220" s="406"/>
      <c r="H220" s="406"/>
      <c r="I220" s="406"/>
      <c r="J220" s="406"/>
      <c r="K220" s="406"/>
      <c r="L220" s="407"/>
      <c r="M220" s="51"/>
      <c r="O220" s="52"/>
      <c r="P220" s="52"/>
    </row>
    <row r="221" spans="1:16" s="3" customFormat="1" x14ac:dyDescent="0.3">
      <c r="A221" s="11"/>
      <c r="B221" s="405"/>
      <c r="C221" s="406"/>
      <c r="D221" s="406"/>
      <c r="E221" s="406"/>
      <c r="F221" s="406"/>
      <c r="G221" s="406"/>
      <c r="H221" s="406"/>
      <c r="I221" s="406"/>
      <c r="J221" s="406"/>
      <c r="K221" s="406"/>
      <c r="L221" s="407"/>
      <c r="M221" s="51"/>
      <c r="O221" s="52"/>
      <c r="P221" s="52"/>
    </row>
    <row r="222" spans="1:16" s="3" customFormat="1" x14ac:dyDescent="0.3">
      <c r="A222" s="11"/>
      <c r="B222" s="405"/>
      <c r="C222" s="406"/>
      <c r="D222" s="406"/>
      <c r="E222" s="406"/>
      <c r="F222" s="406"/>
      <c r="G222" s="406"/>
      <c r="H222" s="406"/>
      <c r="I222" s="406"/>
      <c r="J222" s="406"/>
      <c r="K222" s="406"/>
      <c r="L222" s="407"/>
      <c r="M222" s="51"/>
      <c r="O222" s="52"/>
      <c r="P222" s="52"/>
    </row>
    <row r="223" spans="1:16" s="3" customFormat="1" x14ac:dyDescent="0.3">
      <c r="A223" s="11"/>
      <c r="B223" s="405"/>
      <c r="C223" s="406"/>
      <c r="D223" s="406"/>
      <c r="E223" s="406"/>
      <c r="F223" s="406"/>
      <c r="G223" s="406"/>
      <c r="H223" s="406"/>
      <c r="I223" s="406"/>
      <c r="J223" s="406"/>
      <c r="K223" s="406"/>
      <c r="L223" s="407"/>
      <c r="M223" s="51"/>
      <c r="O223" s="52"/>
      <c r="P223" s="52"/>
    </row>
    <row r="224" spans="1:16" s="3" customFormat="1" x14ac:dyDescent="0.3">
      <c r="A224" s="11"/>
      <c r="B224" s="405"/>
      <c r="C224" s="406"/>
      <c r="D224" s="406"/>
      <c r="E224" s="406"/>
      <c r="F224" s="406"/>
      <c r="G224" s="406"/>
      <c r="H224" s="406"/>
      <c r="I224" s="406"/>
      <c r="J224" s="406"/>
      <c r="K224" s="406"/>
      <c r="L224" s="407"/>
      <c r="M224" s="51"/>
      <c r="O224" s="52"/>
      <c r="P224" s="52"/>
    </row>
    <row r="225" spans="1:16" s="3" customFormat="1" x14ac:dyDescent="0.3">
      <c r="A225" s="11"/>
      <c r="B225" s="405"/>
      <c r="C225" s="406"/>
      <c r="D225" s="406"/>
      <c r="E225" s="406"/>
      <c r="F225" s="406"/>
      <c r="G225" s="406"/>
      <c r="H225" s="406"/>
      <c r="I225" s="406"/>
      <c r="J225" s="406"/>
      <c r="K225" s="406"/>
      <c r="L225" s="407"/>
      <c r="M225" s="51"/>
      <c r="O225" s="52"/>
      <c r="P225" s="52"/>
    </row>
    <row r="226" spans="1:16" s="3" customFormat="1" x14ac:dyDescent="0.3">
      <c r="A226" s="11"/>
      <c r="B226" s="405"/>
      <c r="C226" s="406"/>
      <c r="D226" s="406"/>
      <c r="E226" s="406"/>
      <c r="F226" s="406"/>
      <c r="G226" s="406"/>
      <c r="H226" s="406"/>
      <c r="I226" s="406"/>
      <c r="J226" s="406"/>
      <c r="K226" s="406"/>
      <c r="L226" s="407"/>
      <c r="M226" s="51"/>
      <c r="O226" s="52"/>
      <c r="P226" s="52"/>
    </row>
    <row r="227" spans="1:16" s="3" customFormat="1" x14ac:dyDescent="0.3">
      <c r="A227" s="11"/>
      <c r="B227" s="405"/>
      <c r="C227" s="406"/>
      <c r="D227" s="406"/>
      <c r="E227" s="406"/>
      <c r="F227" s="406"/>
      <c r="G227" s="406"/>
      <c r="H227" s="406"/>
      <c r="I227" s="406"/>
      <c r="J227" s="406"/>
      <c r="K227" s="406"/>
      <c r="L227" s="407"/>
      <c r="M227" s="51"/>
      <c r="O227" s="52"/>
      <c r="P227" s="52"/>
    </row>
    <row r="228" spans="1:16" s="51" customFormat="1" x14ac:dyDescent="0.3">
      <c r="A228" s="134"/>
      <c r="B228" s="153"/>
      <c r="C228" s="154"/>
      <c r="D228" s="154"/>
      <c r="E228" s="154"/>
      <c r="F228" s="154"/>
      <c r="G228" s="154"/>
      <c r="H228" s="154"/>
      <c r="I228" s="154"/>
      <c r="J228" s="154"/>
      <c r="K228" s="154"/>
      <c r="L228" s="155"/>
      <c r="O228" s="8"/>
      <c r="P228" s="8"/>
    </row>
    <row r="229" spans="1:16" x14ac:dyDescent="0.3">
      <c r="B229" s="37"/>
      <c r="L229" s="38"/>
    </row>
    <row r="230" spans="1:16" x14ac:dyDescent="0.3">
      <c r="B230" s="430" t="str">
        <f>IF(Intro!$G$21="English",O230,P230)</f>
        <v>MARKET CHARACTERISTICS OF THE GOODS</v>
      </c>
      <c r="C230" s="431"/>
      <c r="D230" s="431"/>
      <c r="E230" s="431"/>
      <c r="F230" s="431"/>
      <c r="G230" s="431"/>
      <c r="H230" s="431"/>
      <c r="I230" s="431"/>
      <c r="J230" s="431"/>
      <c r="K230" s="431"/>
      <c r="L230" s="432"/>
      <c r="M230" s="51"/>
      <c r="O230" s="121" t="s">
        <v>506</v>
      </c>
      <c r="P230" s="121" t="s">
        <v>507</v>
      </c>
    </row>
    <row r="231" spans="1:16" s="3" customFormat="1" x14ac:dyDescent="0.3">
      <c r="A231" s="11"/>
      <c r="B231" s="421" t="s">
        <v>38</v>
      </c>
      <c r="C231" s="422"/>
      <c r="D231" s="422"/>
      <c r="E231" s="422"/>
      <c r="F231" s="422"/>
      <c r="G231" s="422"/>
      <c r="H231" s="422"/>
      <c r="I231" s="422"/>
      <c r="J231" s="422"/>
      <c r="K231" s="422"/>
      <c r="L231" s="423"/>
      <c r="M231" s="126"/>
      <c r="O231" s="52"/>
      <c r="P231" s="52"/>
    </row>
    <row r="232" spans="1:16" s="51" customFormat="1" x14ac:dyDescent="0.3">
      <c r="A232" s="134"/>
      <c r="B232" s="146"/>
      <c r="C232" s="147"/>
      <c r="D232" s="147"/>
      <c r="E232" s="147"/>
      <c r="F232" s="147"/>
      <c r="G232" s="147"/>
      <c r="H232" s="147"/>
      <c r="I232" s="147"/>
      <c r="J232" s="147"/>
      <c r="K232" s="147"/>
      <c r="L232" s="136"/>
      <c r="O232" s="8"/>
      <c r="P232" s="8"/>
    </row>
    <row r="233" spans="1:16" s="51" customFormat="1" x14ac:dyDescent="0.3">
      <c r="A233" s="134"/>
      <c r="B233" s="408" t="str">
        <f>IF(Intro!$G$21="English",O233,P233)</f>
        <v>Indicate the primary industries of your customers of the goods.</v>
      </c>
      <c r="C233" s="409"/>
      <c r="D233" s="409"/>
      <c r="E233" s="409"/>
      <c r="F233" s="409"/>
      <c r="G233" s="409"/>
      <c r="H233" s="409"/>
      <c r="I233" s="409"/>
      <c r="J233" s="409"/>
      <c r="K233" s="409"/>
      <c r="L233" s="410"/>
      <c r="O233" s="8" t="s">
        <v>289</v>
      </c>
      <c r="P233" s="8" t="s">
        <v>290</v>
      </c>
    </row>
    <row r="234" spans="1:16" s="51" customFormat="1" x14ac:dyDescent="0.3">
      <c r="A234" s="134"/>
      <c r="B234" s="146"/>
      <c r="C234" s="147"/>
      <c r="D234" s="147"/>
      <c r="E234" s="147"/>
      <c r="F234" s="147"/>
      <c r="G234" s="147"/>
      <c r="H234" s="147"/>
      <c r="I234" s="147"/>
      <c r="J234" s="147"/>
      <c r="K234" s="147"/>
      <c r="L234" s="136"/>
      <c r="O234" s="8"/>
      <c r="P234" s="8"/>
    </row>
    <row r="235" spans="1:16" x14ac:dyDescent="0.3">
      <c r="B235" s="275" t="str">
        <f>IF(Intro!$G$21="English",O235,P235)</f>
        <v xml:space="preserve">Primary Industry 1 </v>
      </c>
      <c r="C235" s="276"/>
      <c r="D235" s="277"/>
      <c r="E235" s="281"/>
      <c r="F235" s="282"/>
      <c r="G235" s="282"/>
      <c r="H235" s="282"/>
      <c r="I235" s="282"/>
      <c r="J235" s="282"/>
      <c r="K235" s="282"/>
      <c r="L235" s="283"/>
      <c r="M235" s="2"/>
      <c r="O235" s="8" t="s">
        <v>291</v>
      </c>
      <c r="P235" s="8" t="s">
        <v>292</v>
      </c>
    </row>
    <row r="236" spans="1:16" x14ac:dyDescent="0.3">
      <c r="B236" s="303"/>
      <c r="C236" s="304"/>
      <c r="D236" s="389"/>
      <c r="E236" s="412"/>
      <c r="F236" s="324"/>
      <c r="G236" s="324"/>
      <c r="H236" s="324"/>
      <c r="I236" s="324"/>
      <c r="J236" s="324"/>
      <c r="K236" s="324"/>
      <c r="L236" s="325"/>
      <c r="M236" s="2"/>
    </row>
    <row r="237" spans="1:16" x14ac:dyDescent="0.3">
      <c r="B237" s="303"/>
      <c r="C237" s="304"/>
      <c r="D237" s="389"/>
      <c r="E237" s="412"/>
      <c r="F237" s="324"/>
      <c r="G237" s="324"/>
      <c r="H237" s="324"/>
      <c r="I237" s="324"/>
      <c r="J237" s="324"/>
      <c r="K237" s="324"/>
      <c r="L237" s="325"/>
      <c r="M237" s="2"/>
    </row>
    <row r="238" spans="1:16" x14ac:dyDescent="0.3">
      <c r="B238" s="303"/>
      <c r="C238" s="304"/>
      <c r="D238" s="389"/>
      <c r="E238" s="412"/>
      <c r="F238" s="324"/>
      <c r="G238" s="324"/>
      <c r="H238" s="324"/>
      <c r="I238" s="324"/>
      <c r="J238" s="324"/>
      <c r="K238" s="324"/>
      <c r="L238" s="325"/>
      <c r="M238" s="2"/>
    </row>
    <row r="239" spans="1:16" x14ac:dyDescent="0.3">
      <c r="B239" s="278"/>
      <c r="C239" s="279"/>
      <c r="D239" s="280"/>
      <c r="E239" s="284"/>
      <c r="F239" s="285"/>
      <c r="G239" s="285"/>
      <c r="H239" s="285"/>
      <c r="I239" s="285"/>
      <c r="J239" s="285"/>
      <c r="K239" s="285"/>
      <c r="L239" s="286"/>
      <c r="M239" s="2"/>
    </row>
    <row r="240" spans="1:16" ht="15" customHeight="1" x14ac:dyDescent="0.3">
      <c r="B240" s="275" t="str">
        <f>IF(Intro!$G$21="English",O240,P240)</f>
        <v>Primary Industry 2</v>
      </c>
      <c r="C240" s="276"/>
      <c r="D240" s="277"/>
      <c r="E240" s="281"/>
      <c r="F240" s="282"/>
      <c r="G240" s="282"/>
      <c r="H240" s="282"/>
      <c r="I240" s="282"/>
      <c r="J240" s="282"/>
      <c r="K240" s="282"/>
      <c r="L240" s="283"/>
      <c r="M240" s="2"/>
      <c r="O240" s="8" t="s">
        <v>293</v>
      </c>
      <c r="P240" s="8" t="s">
        <v>294</v>
      </c>
    </row>
    <row r="241" spans="1:16" x14ac:dyDescent="0.3">
      <c r="B241" s="303"/>
      <c r="C241" s="304"/>
      <c r="D241" s="389"/>
      <c r="E241" s="412"/>
      <c r="F241" s="324"/>
      <c r="G241" s="324"/>
      <c r="H241" s="324"/>
      <c r="I241" s="324"/>
      <c r="J241" s="324"/>
      <c r="K241" s="324"/>
      <c r="L241" s="325"/>
      <c r="M241" s="2"/>
    </row>
    <row r="242" spans="1:16" x14ac:dyDescent="0.3">
      <c r="B242" s="303"/>
      <c r="C242" s="304"/>
      <c r="D242" s="389"/>
      <c r="E242" s="412"/>
      <c r="F242" s="324"/>
      <c r="G242" s="324"/>
      <c r="H242" s="324"/>
      <c r="I242" s="324"/>
      <c r="J242" s="324"/>
      <c r="K242" s="324"/>
      <c r="L242" s="325"/>
      <c r="M242" s="2"/>
    </row>
    <row r="243" spans="1:16" x14ac:dyDescent="0.3">
      <c r="B243" s="303"/>
      <c r="C243" s="304"/>
      <c r="D243" s="389"/>
      <c r="E243" s="412"/>
      <c r="F243" s="324"/>
      <c r="G243" s="324"/>
      <c r="H243" s="324"/>
      <c r="I243" s="324"/>
      <c r="J243" s="324"/>
      <c r="K243" s="324"/>
      <c r="L243" s="325"/>
      <c r="M243" s="2"/>
    </row>
    <row r="244" spans="1:16" x14ac:dyDescent="0.3">
      <c r="B244" s="278"/>
      <c r="C244" s="279"/>
      <c r="D244" s="280"/>
      <c r="E244" s="284"/>
      <c r="F244" s="285"/>
      <c r="G244" s="285"/>
      <c r="H244" s="285"/>
      <c r="I244" s="285"/>
      <c r="J244" s="285"/>
      <c r="K244" s="285"/>
      <c r="L244" s="286"/>
      <c r="M244" s="2"/>
    </row>
    <row r="245" spans="1:16" ht="15" customHeight="1" x14ac:dyDescent="0.3">
      <c r="B245" s="275" t="str">
        <f>IF(Intro!$G$21="English",O245,P245)</f>
        <v>Primary Industry 3</v>
      </c>
      <c r="C245" s="276"/>
      <c r="D245" s="277"/>
      <c r="E245" s="281"/>
      <c r="F245" s="282"/>
      <c r="G245" s="282"/>
      <c r="H245" s="282"/>
      <c r="I245" s="282"/>
      <c r="J245" s="282"/>
      <c r="K245" s="282"/>
      <c r="L245" s="283"/>
      <c r="M245" s="2"/>
      <c r="O245" s="8" t="s">
        <v>295</v>
      </c>
      <c r="P245" s="8" t="s">
        <v>296</v>
      </c>
    </row>
    <row r="246" spans="1:16" x14ac:dyDescent="0.3">
      <c r="B246" s="303"/>
      <c r="C246" s="304"/>
      <c r="D246" s="389"/>
      <c r="E246" s="412"/>
      <c r="F246" s="324"/>
      <c r="G246" s="324"/>
      <c r="H246" s="324"/>
      <c r="I246" s="324"/>
      <c r="J246" s="324"/>
      <c r="K246" s="324"/>
      <c r="L246" s="325"/>
      <c r="M246" s="2"/>
    </row>
    <row r="247" spans="1:16" x14ac:dyDescent="0.3">
      <c r="B247" s="303"/>
      <c r="C247" s="304"/>
      <c r="D247" s="389"/>
      <c r="E247" s="412"/>
      <c r="F247" s="324"/>
      <c r="G247" s="324"/>
      <c r="H247" s="324"/>
      <c r="I247" s="324"/>
      <c r="J247" s="324"/>
      <c r="K247" s="324"/>
      <c r="L247" s="325"/>
      <c r="M247" s="2"/>
    </row>
    <row r="248" spans="1:16" x14ac:dyDescent="0.3">
      <c r="B248" s="303"/>
      <c r="C248" s="304"/>
      <c r="D248" s="389"/>
      <c r="E248" s="412"/>
      <c r="F248" s="324"/>
      <c r="G248" s="324"/>
      <c r="H248" s="324"/>
      <c r="I248" s="324"/>
      <c r="J248" s="324"/>
      <c r="K248" s="324"/>
      <c r="L248" s="325"/>
      <c r="M248" s="2"/>
    </row>
    <row r="249" spans="1:16" x14ac:dyDescent="0.3">
      <c r="B249" s="278"/>
      <c r="C249" s="279"/>
      <c r="D249" s="280"/>
      <c r="E249" s="284"/>
      <c r="F249" s="285"/>
      <c r="G249" s="285"/>
      <c r="H249" s="285"/>
      <c r="I249" s="285"/>
      <c r="J249" s="285"/>
      <c r="K249" s="285"/>
      <c r="L249" s="286"/>
      <c r="M249" s="2"/>
    </row>
    <row r="250" spans="1:16" s="51" customFormat="1" x14ac:dyDescent="0.3">
      <c r="A250" s="134"/>
      <c r="B250" s="153"/>
      <c r="C250" s="154"/>
      <c r="D250" s="154"/>
      <c r="E250" s="154"/>
      <c r="F250" s="154"/>
      <c r="G250" s="154"/>
      <c r="H250" s="154"/>
      <c r="I250" s="154"/>
      <c r="J250" s="154"/>
      <c r="K250" s="154"/>
      <c r="L250" s="155"/>
      <c r="O250" s="8"/>
      <c r="P250" s="8"/>
    </row>
    <row r="251" spans="1:16" s="3" customFormat="1" x14ac:dyDescent="0.3">
      <c r="A251" s="11"/>
      <c r="B251" s="421" t="s">
        <v>39</v>
      </c>
      <c r="C251" s="422"/>
      <c r="D251" s="422"/>
      <c r="E251" s="422"/>
      <c r="F251" s="422"/>
      <c r="G251" s="422"/>
      <c r="H251" s="422"/>
      <c r="I251" s="422"/>
      <c r="J251" s="422"/>
      <c r="K251" s="422"/>
      <c r="L251" s="423"/>
      <c r="M251" s="126"/>
      <c r="O251" s="52"/>
      <c r="P251" s="52"/>
    </row>
    <row r="252" spans="1:16" s="51" customFormat="1" x14ac:dyDescent="0.3">
      <c r="A252" s="134"/>
      <c r="B252" s="146"/>
      <c r="C252" s="147"/>
      <c r="D252" s="147"/>
      <c r="E252" s="147"/>
      <c r="F252" s="147"/>
      <c r="G252" s="147"/>
      <c r="H252" s="147"/>
      <c r="I252" s="147"/>
      <c r="J252" s="147"/>
      <c r="K252" s="147"/>
      <c r="L252" s="136"/>
      <c r="O252" s="8"/>
      <c r="P252" s="8"/>
    </row>
    <row r="253" spans="1:16" s="51" customFormat="1" x14ac:dyDescent="0.3">
      <c r="A253" s="134"/>
      <c r="B253" s="418" t="str">
        <f>IF(Intro!$G$21="English",O253,P253)</f>
        <v>Describe whether there is seasonality in the Canadian market for the goods. Describe any seasonal patterns in your firm's production, inventory or sales of production in Canada.</v>
      </c>
      <c r="C253" s="419"/>
      <c r="D253" s="419"/>
      <c r="E253" s="419"/>
      <c r="F253" s="419"/>
      <c r="G253" s="419"/>
      <c r="H253" s="419"/>
      <c r="I253" s="419"/>
      <c r="J253" s="419"/>
      <c r="K253" s="419"/>
      <c r="L253" s="420"/>
      <c r="O253" s="8" t="s">
        <v>320</v>
      </c>
      <c r="P253" s="8" t="s">
        <v>321</v>
      </c>
    </row>
    <row r="254" spans="1:16" s="51" customFormat="1" x14ac:dyDescent="0.3">
      <c r="A254" s="134"/>
      <c r="B254" s="418"/>
      <c r="C254" s="419"/>
      <c r="D254" s="419"/>
      <c r="E254" s="419"/>
      <c r="F254" s="419"/>
      <c r="G254" s="419"/>
      <c r="H254" s="419"/>
      <c r="I254" s="419"/>
      <c r="J254" s="419"/>
      <c r="K254" s="419"/>
      <c r="L254" s="420"/>
      <c r="O254" s="8"/>
      <c r="P254" s="8"/>
    </row>
    <row r="255" spans="1:16" s="51" customFormat="1" x14ac:dyDescent="0.3">
      <c r="A255" s="134"/>
      <c r="B255" s="146"/>
      <c r="C255" s="147"/>
      <c r="D255" s="147"/>
      <c r="E255" s="147"/>
      <c r="F255" s="147"/>
      <c r="G255" s="147"/>
      <c r="H255" s="147"/>
      <c r="I255" s="147"/>
      <c r="J255" s="147"/>
      <c r="K255" s="147"/>
      <c r="L255" s="136"/>
      <c r="O255" s="8"/>
      <c r="P255" s="8"/>
    </row>
    <row r="256" spans="1:16" s="3" customFormat="1" x14ac:dyDescent="0.3">
      <c r="A256" s="11"/>
      <c r="B256" s="405"/>
      <c r="C256" s="406"/>
      <c r="D256" s="406"/>
      <c r="E256" s="406"/>
      <c r="F256" s="406"/>
      <c r="G256" s="406"/>
      <c r="H256" s="406"/>
      <c r="I256" s="406"/>
      <c r="J256" s="406"/>
      <c r="K256" s="406"/>
      <c r="L256" s="407"/>
      <c r="M256" s="51"/>
      <c r="O256" s="52"/>
      <c r="P256" s="52"/>
    </row>
    <row r="257" spans="1:16" s="3" customFormat="1" x14ac:dyDescent="0.3">
      <c r="A257" s="11"/>
      <c r="B257" s="405"/>
      <c r="C257" s="406"/>
      <c r="D257" s="406"/>
      <c r="E257" s="406"/>
      <c r="F257" s="406"/>
      <c r="G257" s="406"/>
      <c r="H257" s="406"/>
      <c r="I257" s="406"/>
      <c r="J257" s="406"/>
      <c r="K257" s="406"/>
      <c r="L257" s="407"/>
      <c r="M257" s="51"/>
      <c r="O257" s="52"/>
      <c r="P257" s="52"/>
    </row>
    <row r="258" spans="1:16" s="3" customFormat="1" x14ac:dyDescent="0.3">
      <c r="A258" s="11"/>
      <c r="B258" s="405"/>
      <c r="C258" s="406"/>
      <c r="D258" s="406"/>
      <c r="E258" s="406"/>
      <c r="F258" s="406"/>
      <c r="G258" s="406"/>
      <c r="H258" s="406"/>
      <c r="I258" s="406"/>
      <c r="J258" s="406"/>
      <c r="K258" s="406"/>
      <c r="L258" s="407"/>
      <c r="M258" s="51"/>
      <c r="O258" s="52"/>
      <c r="P258" s="52"/>
    </row>
    <row r="259" spans="1:16" s="3" customFormat="1" x14ac:dyDescent="0.3">
      <c r="A259" s="11"/>
      <c r="B259" s="405"/>
      <c r="C259" s="406"/>
      <c r="D259" s="406"/>
      <c r="E259" s="406"/>
      <c r="F259" s="406"/>
      <c r="G259" s="406"/>
      <c r="H259" s="406"/>
      <c r="I259" s="406"/>
      <c r="J259" s="406"/>
      <c r="K259" s="406"/>
      <c r="L259" s="407"/>
      <c r="M259" s="51"/>
      <c r="O259" s="52"/>
      <c r="P259" s="52"/>
    </row>
    <row r="260" spans="1:16" s="3" customFormat="1" x14ac:dyDescent="0.3">
      <c r="A260" s="11"/>
      <c r="B260" s="405"/>
      <c r="C260" s="406"/>
      <c r="D260" s="406"/>
      <c r="E260" s="406"/>
      <c r="F260" s="406"/>
      <c r="G260" s="406"/>
      <c r="H260" s="406"/>
      <c r="I260" s="406"/>
      <c r="J260" s="406"/>
      <c r="K260" s="406"/>
      <c r="L260" s="407"/>
      <c r="M260" s="51"/>
      <c r="O260" s="52"/>
      <c r="P260" s="52"/>
    </row>
    <row r="261" spans="1:16" s="3" customFormat="1" x14ac:dyDescent="0.3">
      <c r="A261" s="11"/>
      <c r="B261" s="405"/>
      <c r="C261" s="406"/>
      <c r="D261" s="406"/>
      <c r="E261" s="406"/>
      <c r="F261" s="406"/>
      <c r="G261" s="406"/>
      <c r="H261" s="406"/>
      <c r="I261" s="406"/>
      <c r="J261" s="406"/>
      <c r="K261" s="406"/>
      <c r="L261" s="407"/>
      <c r="M261" s="51"/>
      <c r="O261" s="52"/>
      <c r="P261" s="52"/>
    </row>
    <row r="262" spans="1:16" s="3" customFormat="1" x14ac:dyDescent="0.3">
      <c r="A262" s="11"/>
      <c r="B262" s="405"/>
      <c r="C262" s="406"/>
      <c r="D262" s="406"/>
      <c r="E262" s="406"/>
      <c r="F262" s="406"/>
      <c r="G262" s="406"/>
      <c r="H262" s="406"/>
      <c r="I262" s="406"/>
      <c r="J262" s="406"/>
      <c r="K262" s="406"/>
      <c r="L262" s="407"/>
      <c r="M262" s="51"/>
      <c r="O262" s="52"/>
      <c r="P262" s="52"/>
    </row>
    <row r="263" spans="1:16" s="3" customFormat="1" x14ac:dyDescent="0.3">
      <c r="A263" s="11"/>
      <c r="B263" s="405"/>
      <c r="C263" s="406"/>
      <c r="D263" s="406"/>
      <c r="E263" s="406"/>
      <c r="F263" s="406"/>
      <c r="G263" s="406"/>
      <c r="H263" s="406"/>
      <c r="I263" s="406"/>
      <c r="J263" s="406"/>
      <c r="K263" s="406"/>
      <c r="L263" s="407"/>
      <c r="M263" s="51"/>
      <c r="O263" s="52"/>
      <c r="P263" s="52"/>
    </row>
    <row r="264" spans="1:16" s="51" customFormat="1" x14ac:dyDescent="0.3">
      <c r="A264" s="134"/>
      <c r="B264" s="153"/>
      <c r="C264" s="154"/>
      <c r="D264" s="154"/>
      <c r="E264" s="154"/>
      <c r="F264" s="154"/>
      <c r="G264" s="154"/>
      <c r="H264" s="154"/>
      <c r="I264" s="154"/>
      <c r="J264" s="154"/>
      <c r="K264" s="154"/>
      <c r="L264" s="155"/>
      <c r="O264" s="8"/>
      <c r="P264" s="8"/>
    </row>
    <row r="265" spans="1:16" s="3" customFormat="1" x14ac:dyDescent="0.3">
      <c r="A265" s="11"/>
      <c r="B265" s="421" t="s">
        <v>234</v>
      </c>
      <c r="C265" s="422"/>
      <c r="D265" s="422"/>
      <c r="E265" s="422"/>
      <c r="F265" s="422"/>
      <c r="G265" s="422"/>
      <c r="H265" s="422"/>
      <c r="I265" s="422"/>
      <c r="J265" s="422"/>
      <c r="K265" s="422"/>
      <c r="L265" s="423"/>
      <c r="M265" s="126"/>
      <c r="O265" s="52"/>
      <c r="P265" s="52"/>
    </row>
    <row r="266" spans="1:16" s="51" customFormat="1" x14ac:dyDescent="0.3">
      <c r="A266" s="134"/>
      <c r="B266" s="146"/>
      <c r="C266" s="147"/>
      <c r="D266" s="147"/>
      <c r="E266" s="147"/>
      <c r="F266" s="147"/>
      <c r="G266" s="147"/>
      <c r="H266" s="147"/>
      <c r="I266" s="147"/>
      <c r="J266" s="147"/>
      <c r="K266" s="147"/>
      <c r="L266" s="136"/>
      <c r="O266" s="8"/>
      <c r="P266" s="8"/>
    </row>
    <row r="267" spans="1:16" s="51" customFormat="1" ht="14.1" customHeight="1" x14ac:dyDescent="0.3">
      <c r="A267" s="134"/>
      <c r="B267" s="303" t="str">
        <f>IF(Intro!$G$21="English",O267,P267)</f>
        <v>What has affected demand for the goods since January 1, 2023 (e.g., user preferences, government policy, economic conditions, exchange rate)?</v>
      </c>
      <c r="C267" s="304"/>
      <c r="D267" s="304"/>
      <c r="E267" s="304"/>
      <c r="F267" s="304"/>
      <c r="G267" s="304"/>
      <c r="H267" s="304"/>
      <c r="I267" s="304"/>
      <c r="J267" s="304"/>
      <c r="K267" s="304"/>
      <c r="L267" s="305"/>
      <c r="O267" s="8"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67" s="8"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68" spans="1:16" s="51" customFormat="1" x14ac:dyDescent="0.3">
      <c r="A268" s="134"/>
      <c r="B268" s="303"/>
      <c r="C268" s="304"/>
      <c r="D268" s="304"/>
      <c r="E268" s="304"/>
      <c r="F268" s="304"/>
      <c r="G268" s="304"/>
      <c r="H268" s="304"/>
      <c r="I268" s="304"/>
      <c r="J268" s="304"/>
      <c r="K268" s="304"/>
      <c r="L268" s="305"/>
      <c r="O268" s="8"/>
      <c r="P268" s="8"/>
    </row>
    <row r="269" spans="1:16" s="51" customFormat="1" x14ac:dyDescent="0.3">
      <c r="A269" s="134"/>
      <c r="B269" s="146"/>
      <c r="C269" s="147"/>
      <c r="D269" s="147"/>
      <c r="E269" s="147"/>
      <c r="F269" s="147"/>
      <c r="G269" s="147"/>
      <c r="H269" s="147"/>
      <c r="I269" s="147"/>
      <c r="J269" s="147"/>
      <c r="K269" s="147"/>
      <c r="L269" s="136"/>
      <c r="O269" s="8"/>
      <c r="P269" s="8"/>
    </row>
    <row r="270" spans="1:16" s="3" customFormat="1" x14ac:dyDescent="0.3">
      <c r="A270" s="11"/>
      <c r="B270" s="405"/>
      <c r="C270" s="406"/>
      <c r="D270" s="406"/>
      <c r="E270" s="406"/>
      <c r="F270" s="406"/>
      <c r="G270" s="406"/>
      <c r="H270" s="406"/>
      <c r="I270" s="406"/>
      <c r="J270" s="406"/>
      <c r="K270" s="406"/>
      <c r="L270" s="407"/>
      <c r="M270" s="51"/>
      <c r="O270" s="52"/>
      <c r="P270" s="52"/>
    </row>
    <row r="271" spans="1:16" s="3" customFormat="1" x14ac:dyDescent="0.3">
      <c r="A271" s="11"/>
      <c r="B271" s="405"/>
      <c r="C271" s="406"/>
      <c r="D271" s="406"/>
      <c r="E271" s="406"/>
      <c r="F271" s="406"/>
      <c r="G271" s="406"/>
      <c r="H271" s="406"/>
      <c r="I271" s="406"/>
      <c r="J271" s="406"/>
      <c r="K271" s="406"/>
      <c r="L271" s="407"/>
      <c r="M271" s="51"/>
      <c r="O271" s="52"/>
      <c r="P271" s="52"/>
    </row>
    <row r="272" spans="1:16" s="3" customFormat="1" x14ac:dyDescent="0.3">
      <c r="A272" s="11"/>
      <c r="B272" s="405"/>
      <c r="C272" s="406"/>
      <c r="D272" s="406"/>
      <c r="E272" s="406"/>
      <c r="F272" s="406"/>
      <c r="G272" s="406"/>
      <c r="H272" s="406"/>
      <c r="I272" s="406"/>
      <c r="J272" s="406"/>
      <c r="K272" s="406"/>
      <c r="L272" s="407"/>
      <c r="M272" s="51"/>
      <c r="O272" s="52"/>
      <c r="P272" s="52"/>
    </row>
    <row r="273" spans="1:16" s="3" customFormat="1" x14ac:dyDescent="0.3">
      <c r="A273" s="11"/>
      <c r="B273" s="405"/>
      <c r="C273" s="406"/>
      <c r="D273" s="406"/>
      <c r="E273" s="406"/>
      <c r="F273" s="406"/>
      <c r="G273" s="406"/>
      <c r="H273" s="406"/>
      <c r="I273" s="406"/>
      <c r="J273" s="406"/>
      <c r="K273" s="406"/>
      <c r="L273" s="407"/>
      <c r="M273" s="51"/>
      <c r="O273" s="52"/>
      <c r="P273" s="52"/>
    </row>
    <row r="274" spans="1:16" s="3" customFormat="1" x14ac:dyDescent="0.3">
      <c r="A274" s="11"/>
      <c r="B274" s="405"/>
      <c r="C274" s="406"/>
      <c r="D274" s="406"/>
      <c r="E274" s="406"/>
      <c r="F274" s="406"/>
      <c r="G274" s="406"/>
      <c r="H274" s="406"/>
      <c r="I274" s="406"/>
      <c r="J274" s="406"/>
      <c r="K274" s="406"/>
      <c r="L274" s="407"/>
      <c r="M274" s="51"/>
      <c r="O274" s="52"/>
      <c r="P274" s="52"/>
    </row>
    <row r="275" spans="1:16" s="3" customFormat="1" x14ac:dyDescent="0.3">
      <c r="A275" s="11"/>
      <c r="B275" s="405"/>
      <c r="C275" s="406"/>
      <c r="D275" s="406"/>
      <c r="E275" s="406"/>
      <c r="F275" s="406"/>
      <c r="G275" s="406"/>
      <c r="H275" s="406"/>
      <c r="I275" s="406"/>
      <c r="J275" s="406"/>
      <c r="K275" s="406"/>
      <c r="L275" s="407"/>
      <c r="M275" s="51"/>
      <c r="O275" s="52"/>
      <c r="P275" s="52"/>
    </row>
    <row r="276" spans="1:16" s="3" customFormat="1" x14ac:dyDescent="0.3">
      <c r="A276" s="11"/>
      <c r="B276" s="405"/>
      <c r="C276" s="406"/>
      <c r="D276" s="406"/>
      <c r="E276" s="406"/>
      <c r="F276" s="406"/>
      <c r="G276" s="406"/>
      <c r="H276" s="406"/>
      <c r="I276" s="406"/>
      <c r="J276" s="406"/>
      <c r="K276" s="406"/>
      <c r="L276" s="407"/>
      <c r="M276" s="51"/>
      <c r="O276" s="52"/>
      <c r="P276" s="52"/>
    </row>
    <row r="277" spans="1:16" s="3" customFormat="1" x14ac:dyDescent="0.3">
      <c r="A277" s="11"/>
      <c r="B277" s="405"/>
      <c r="C277" s="406"/>
      <c r="D277" s="406"/>
      <c r="E277" s="406"/>
      <c r="F277" s="406"/>
      <c r="G277" s="406"/>
      <c r="H277" s="406"/>
      <c r="I277" s="406"/>
      <c r="J277" s="406"/>
      <c r="K277" s="406"/>
      <c r="L277" s="407"/>
      <c r="M277" s="51"/>
      <c r="O277" s="52"/>
      <c r="P277" s="52"/>
    </row>
    <row r="278" spans="1:16" s="51" customFormat="1" x14ac:dyDescent="0.3">
      <c r="A278" s="134"/>
      <c r="B278" s="153"/>
      <c r="C278" s="154"/>
      <c r="D278" s="154"/>
      <c r="E278" s="154"/>
      <c r="F278" s="154"/>
      <c r="G278" s="154"/>
      <c r="H278" s="154"/>
      <c r="I278" s="154"/>
      <c r="J278" s="154"/>
      <c r="K278" s="154"/>
      <c r="L278" s="155"/>
      <c r="O278" s="8"/>
      <c r="P278" s="8"/>
    </row>
    <row r="279" spans="1:16" s="3" customFormat="1" x14ac:dyDescent="0.3">
      <c r="A279" s="11"/>
      <c r="B279" s="421" t="s">
        <v>235</v>
      </c>
      <c r="C279" s="422"/>
      <c r="D279" s="422"/>
      <c r="E279" s="422"/>
      <c r="F279" s="422"/>
      <c r="G279" s="422"/>
      <c r="H279" s="422"/>
      <c r="I279" s="422"/>
      <c r="J279" s="422"/>
      <c r="K279" s="422"/>
      <c r="L279" s="423"/>
      <c r="M279" s="126"/>
      <c r="O279" s="52"/>
      <c r="P279" s="52"/>
    </row>
    <row r="280" spans="1:16" s="51" customFormat="1" x14ac:dyDescent="0.3">
      <c r="A280" s="134"/>
      <c r="B280" s="146"/>
      <c r="C280" s="147"/>
      <c r="D280" s="147"/>
      <c r="E280" s="147"/>
      <c r="F280" s="147"/>
      <c r="G280" s="147"/>
      <c r="H280" s="147"/>
      <c r="I280" s="147"/>
      <c r="J280" s="147"/>
      <c r="K280" s="147"/>
      <c r="L280" s="136"/>
      <c r="O280" s="8"/>
      <c r="P280" s="8"/>
    </row>
    <row r="281" spans="1:16" s="51" customFormat="1" x14ac:dyDescent="0.3">
      <c r="A281" s="134"/>
      <c r="B281" s="408" t="str">
        <f>IF(Intro!$G$21="English",O281,P281)</f>
        <v>Describe any changes in technology that have impacted the Canadian market for the goods since January 1, 2023.</v>
      </c>
      <c r="C281" s="409"/>
      <c r="D281" s="409"/>
      <c r="E281" s="409"/>
      <c r="F281" s="409"/>
      <c r="G281" s="409"/>
      <c r="H281" s="409"/>
      <c r="I281" s="409"/>
      <c r="J281" s="409"/>
      <c r="K281" s="409"/>
      <c r="L281" s="410"/>
      <c r="O281" s="8" t="str">
        <f>"Describe any changes in technology that have impacted the Canadian market for the goods since January 1, "&amp;Variables!B6&amp;"."</f>
        <v>Describe any changes in technology that have impacted the Canadian market for the goods since January 1, 2023.</v>
      </c>
      <c r="P281" s="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82" spans="1:16" s="51" customFormat="1" x14ac:dyDescent="0.3">
      <c r="A282" s="134"/>
      <c r="B282" s="146"/>
      <c r="C282" s="147"/>
      <c r="D282" s="147"/>
      <c r="E282" s="147"/>
      <c r="F282" s="147"/>
      <c r="G282" s="147"/>
      <c r="H282" s="147"/>
      <c r="I282" s="147"/>
      <c r="J282" s="147"/>
      <c r="K282" s="147"/>
      <c r="L282" s="136"/>
      <c r="O282" s="8"/>
      <c r="P282" s="8"/>
    </row>
    <row r="283" spans="1:16" s="3" customFormat="1" x14ac:dyDescent="0.3">
      <c r="A283" s="11"/>
      <c r="B283" s="405"/>
      <c r="C283" s="406"/>
      <c r="D283" s="406"/>
      <c r="E283" s="406"/>
      <c r="F283" s="406"/>
      <c r="G283" s="406"/>
      <c r="H283" s="406"/>
      <c r="I283" s="406"/>
      <c r="J283" s="406"/>
      <c r="K283" s="406"/>
      <c r="L283" s="407"/>
      <c r="M283" s="51"/>
      <c r="O283" s="52"/>
      <c r="P283" s="52"/>
    </row>
    <row r="284" spans="1:16" s="3" customFormat="1" x14ac:dyDescent="0.3">
      <c r="A284" s="11"/>
      <c r="B284" s="405"/>
      <c r="C284" s="406"/>
      <c r="D284" s="406"/>
      <c r="E284" s="406"/>
      <c r="F284" s="406"/>
      <c r="G284" s="406"/>
      <c r="H284" s="406"/>
      <c r="I284" s="406"/>
      <c r="J284" s="406"/>
      <c r="K284" s="406"/>
      <c r="L284" s="407"/>
      <c r="M284" s="51"/>
      <c r="O284" s="52"/>
      <c r="P284" s="52"/>
    </row>
    <row r="285" spans="1:16" s="3" customFormat="1" x14ac:dyDescent="0.3">
      <c r="A285" s="11"/>
      <c r="B285" s="405"/>
      <c r="C285" s="406"/>
      <c r="D285" s="406"/>
      <c r="E285" s="406"/>
      <c r="F285" s="406"/>
      <c r="G285" s="406"/>
      <c r="H285" s="406"/>
      <c r="I285" s="406"/>
      <c r="J285" s="406"/>
      <c r="K285" s="406"/>
      <c r="L285" s="407"/>
      <c r="M285" s="51"/>
      <c r="O285" s="52"/>
      <c r="P285" s="52"/>
    </row>
    <row r="286" spans="1:16" s="3" customFormat="1" x14ac:dyDescent="0.3">
      <c r="A286" s="11"/>
      <c r="B286" s="405"/>
      <c r="C286" s="406"/>
      <c r="D286" s="406"/>
      <c r="E286" s="406"/>
      <c r="F286" s="406"/>
      <c r="G286" s="406"/>
      <c r="H286" s="406"/>
      <c r="I286" s="406"/>
      <c r="J286" s="406"/>
      <c r="K286" s="406"/>
      <c r="L286" s="407"/>
      <c r="M286" s="51"/>
      <c r="O286" s="52"/>
      <c r="P286" s="52"/>
    </row>
    <row r="287" spans="1:16" s="3" customFormat="1" x14ac:dyDescent="0.3">
      <c r="A287" s="11"/>
      <c r="B287" s="405"/>
      <c r="C287" s="406"/>
      <c r="D287" s="406"/>
      <c r="E287" s="406"/>
      <c r="F287" s="406"/>
      <c r="G287" s="406"/>
      <c r="H287" s="406"/>
      <c r="I287" s="406"/>
      <c r="J287" s="406"/>
      <c r="K287" s="406"/>
      <c r="L287" s="407"/>
      <c r="M287" s="51"/>
      <c r="O287" s="52"/>
      <c r="P287" s="52"/>
    </row>
    <row r="288" spans="1:16" s="3" customFormat="1" x14ac:dyDescent="0.3">
      <c r="A288" s="11"/>
      <c r="B288" s="405"/>
      <c r="C288" s="406"/>
      <c r="D288" s="406"/>
      <c r="E288" s="406"/>
      <c r="F288" s="406"/>
      <c r="G288" s="406"/>
      <c r="H288" s="406"/>
      <c r="I288" s="406"/>
      <c r="J288" s="406"/>
      <c r="K288" s="406"/>
      <c r="L288" s="407"/>
      <c r="M288" s="51"/>
      <c r="O288" s="52"/>
      <c r="P288" s="52"/>
    </row>
    <row r="289" spans="1:16" s="3" customFormat="1" x14ac:dyDescent="0.3">
      <c r="A289" s="11"/>
      <c r="B289" s="405"/>
      <c r="C289" s="406"/>
      <c r="D289" s="406"/>
      <c r="E289" s="406"/>
      <c r="F289" s="406"/>
      <c r="G289" s="406"/>
      <c r="H289" s="406"/>
      <c r="I289" s="406"/>
      <c r="J289" s="406"/>
      <c r="K289" s="406"/>
      <c r="L289" s="407"/>
      <c r="M289" s="51"/>
      <c r="O289" s="52"/>
      <c r="P289" s="52"/>
    </row>
    <row r="290" spans="1:16" s="3" customFormat="1" x14ac:dyDescent="0.3">
      <c r="A290" s="11"/>
      <c r="B290" s="405"/>
      <c r="C290" s="406"/>
      <c r="D290" s="406"/>
      <c r="E290" s="406"/>
      <c r="F290" s="406"/>
      <c r="G290" s="406"/>
      <c r="H290" s="406"/>
      <c r="I290" s="406"/>
      <c r="J290" s="406"/>
      <c r="K290" s="406"/>
      <c r="L290" s="407"/>
      <c r="M290" s="51"/>
      <c r="O290" s="52"/>
      <c r="P290" s="52"/>
    </row>
    <row r="291" spans="1:16" s="51" customFormat="1" x14ac:dyDescent="0.3">
      <c r="A291" s="134"/>
      <c r="B291" s="153"/>
      <c r="C291" s="154"/>
      <c r="D291" s="154"/>
      <c r="E291" s="154"/>
      <c r="F291" s="154"/>
      <c r="G291" s="154"/>
      <c r="H291" s="154"/>
      <c r="I291" s="154"/>
      <c r="J291" s="154"/>
      <c r="K291" s="154"/>
      <c r="L291" s="155"/>
      <c r="O291" s="8"/>
      <c r="P291" s="8"/>
    </row>
    <row r="292" spans="1:16" s="3" customFormat="1" x14ac:dyDescent="0.3">
      <c r="A292" s="11"/>
      <c r="B292" s="421" t="s">
        <v>236</v>
      </c>
      <c r="C292" s="422"/>
      <c r="D292" s="422"/>
      <c r="E292" s="422"/>
      <c r="F292" s="422"/>
      <c r="G292" s="422"/>
      <c r="H292" s="422"/>
      <c r="I292" s="422"/>
      <c r="J292" s="422"/>
      <c r="K292" s="422"/>
      <c r="L292" s="423"/>
      <c r="M292" s="126"/>
      <c r="O292" s="52"/>
      <c r="P292" s="52"/>
    </row>
    <row r="293" spans="1:16" s="51" customFormat="1" x14ac:dyDescent="0.3">
      <c r="A293" s="134"/>
      <c r="B293" s="146"/>
      <c r="C293" s="147"/>
      <c r="D293" s="147"/>
      <c r="E293" s="147"/>
      <c r="F293" s="147"/>
      <c r="G293" s="147"/>
      <c r="H293" s="147"/>
      <c r="I293" s="147"/>
      <c r="J293" s="147"/>
      <c r="K293" s="147"/>
      <c r="L293" s="136"/>
      <c r="O293" s="8"/>
      <c r="P293" s="8"/>
    </row>
    <row r="294" spans="1:16" s="51" customFormat="1" x14ac:dyDescent="0.3">
      <c r="A294" s="134"/>
      <c r="B294" s="418" t="str">
        <f>IF(Intro!$G$21="English",O294,P294)</f>
        <v>Explain circumstances where Canadian purchasers are willing to pay a price premium for the goods produced in Canada and what the amount of that premium would be.</v>
      </c>
      <c r="C294" s="419"/>
      <c r="D294" s="419"/>
      <c r="E294" s="419"/>
      <c r="F294" s="419"/>
      <c r="G294" s="419"/>
      <c r="H294" s="419"/>
      <c r="I294" s="419"/>
      <c r="J294" s="419"/>
      <c r="K294" s="419"/>
      <c r="L294" s="420"/>
      <c r="O294" s="8" t="s">
        <v>285</v>
      </c>
      <c r="P294" s="8" t="s">
        <v>338</v>
      </c>
    </row>
    <row r="295" spans="1:16" s="51" customFormat="1" x14ac:dyDescent="0.3">
      <c r="A295" s="134"/>
      <c r="B295" s="146"/>
      <c r="C295" s="147"/>
      <c r="D295" s="147"/>
      <c r="E295" s="147"/>
      <c r="F295" s="147"/>
      <c r="G295" s="147"/>
      <c r="H295" s="147"/>
      <c r="I295" s="147"/>
      <c r="J295" s="147"/>
      <c r="K295" s="147"/>
      <c r="L295" s="136"/>
      <c r="O295" s="8"/>
      <c r="P295" s="8"/>
    </row>
    <row r="296" spans="1:16" x14ac:dyDescent="0.3">
      <c r="B296" s="318" t="str">
        <f>IF(Intro!$G$21="English",O296,P296)</f>
        <v>Price Premium</v>
      </c>
      <c r="C296" s="319"/>
      <c r="D296" s="72" t="s">
        <v>145</v>
      </c>
      <c r="E296" s="84"/>
      <c r="F296" s="147"/>
      <c r="G296" s="147"/>
      <c r="H296" s="147"/>
      <c r="I296" s="147"/>
      <c r="J296" s="147"/>
      <c r="K296" s="147"/>
      <c r="L296" s="136"/>
      <c r="M296" s="2"/>
      <c r="O296" s="8" t="s">
        <v>232</v>
      </c>
      <c r="P296" s="8" t="s">
        <v>233</v>
      </c>
    </row>
    <row r="297" spans="1:16" s="51" customFormat="1" x14ac:dyDescent="0.3">
      <c r="A297" s="134"/>
      <c r="B297" s="146"/>
      <c r="C297" s="147"/>
      <c r="D297" s="147"/>
      <c r="E297" s="147"/>
      <c r="F297" s="147"/>
      <c r="G297" s="147"/>
      <c r="H297" s="147"/>
      <c r="I297" s="147"/>
      <c r="J297" s="147"/>
      <c r="K297" s="147"/>
      <c r="L297" s="136"/>
      <c r="O297" s="8"/>
      <c r="P297" s="8"/>
    </row>
    <row r="298" spans="1:16" s="3" customFormat="1" x14ac:dyDescent="0.3">
      <c r="A298" s="11"/>
      <c r="B298" s="405"/>
      <c r="C298" s="406"/>
      <c r="D298" s="406"/>
      <c r="E298" s="406"/>
      <c r="F298" s="406"/>
      <c r="G298" s="406"/>
      <c r="H298" s="406"/>
      <c r="I298" s="406"/>
      <c r="J298" s="406"/>
      <c r="K298" s="406"/>
      <c r="L298" s="407"/>
      <c r="M298" s="51"/>
      <c r="O298" s="52"/>
      <c r="P298" s="52"/>
    </row>
    <row r="299" spans="1:16" s="3" customFormat="1" x14ac:dyDescent="0.3">
      <c r="A299" s="11"/>
      <c r="B299" s="405"/>
      <c r="C299" s="406"/>
      <c r="D299" s="406"/>
      <c r="E299" s="406"/>
      <c r="F299" s="406"/>
      <c r="G299" s="406"/>
      <c r="H299" s="406"/>
      <c r="I299" s="406"/>
      <c r="J299" s="406"/>
      <c r="K299" s="406"/>
      <c r="L299" s="407"/>
      <c r="M299" s="51"/>
      <c r="O299" s="52"/>
      <c r="P299" s="52"/>
    </row>
    <row r="300" spans="1:16" s="3" customFormat="1" x14ac:dyDescent="0.3">
      <c r="A300" s="11"/>
      <c r="B300" s="405"/>
      <c r="C300" s="406"/>
      <c r="D300" s="406"/>
      <c r="E300" s="406"/>
      <c r="F300" s="406"/>
      <c r="G300" s="406"/>
      <c r="H300" s="406"/>
      <c r="I300" s="406"/>
      <c r="J300" s="406"/>
      <c r="K300" s="406"/>
      <c r="L300" s="407"/>
      <c r="M300" s="51"/>
      <c r="O300" s="52"/>
      <c r="P300" s="52"/>
    </row>
    <row r="301" spans="1:16" s="3" customFormat="1" x14ac:dyDescent="0.3">
      <c r="A301" s="11"/>
      <c r="B301" s="405"/>
      <c r="C301" s="406"/>
      <c r="D301" s="406"/>
      <c r="E301" s="406"/>
      <c r="F301" s="406"/>
      <c r="G301" s="406"/>
      <c r="H301" s="406"/>
      <c r="I301" s="406"/>
      <c r="J301" s="406"/>
      <c r="K301" s="406"/>
      <c r="L301" s="407"/>
      <c r="M301" s="51"/>
      <c r="O301" s="52"/>
      <c r="P301" s="52"/>
    </row>
    <row r="302" spans="1:16" s="3" customFormat="1" x14ac:dyDescent="0.3">
      <c r="A302" s="11"/>
      <c r="B302" s="405"/>
      <c r="C302" s="406"/>
      <c r="D302" s="406"/>
      <c r="E302" s="406"/>
      <c r="F302" s="406"/>
      <c r="G302" s="406"/>
      <c r="H302" s="406"/>
      <c r="I302" s="406"/>
      <c r="J302" s="406"/>
      <c r="K302" s="406"/>
      <c r="L302" s="407"/>
      <c r="M302" s="51"/>
      <c r="O302" s="52"/>
      <c r="P302" s="52"/>
    </row>
    <row r="303" spans="1:16" s="3" customFormat="1" x14ac:dyDescent="0.3">
      <c r="A303" s="11"/>
      <c r="B303" s="405"/>
      <c r="C303" s="406"/>
      <c r="D303" s="406"/>
      <c r="E303" s="406"/>
      <c r="F303" s="406"/>
      <c r="G303" s="406"/>
      <c r="H303" s="406"/>
      <c r="I303" s="406"/>
      <c r="J303" s="406"/>
      <c r="K303" s="406"/>
      <c r="L303" s="407"/>
      <c r="M303" s="51"/>
      <c r="O303" s="52"/>
      <c r="P303" s="52"/>
    </row>
    <row r="304" spans="1:16" s="3" customFormat="1" x14ac:dyDescent="0.3">
      <c r="A304" s="11"/>
      <c r="B304" s="405"/>
      <c r="C304" s="406"/>
      <c r="D304" s="406"/>
      <c r="E304" s="406"/>
      <c r="F304" s="406"/>
      <c r="G304" s="406"/>
      <c r="H304" s="406"/>
      <c r="I304" s="406"/>
      <c r="J304" s="406"/>
      <c r="K304" s="406"/>
      <c r="L304" s="407"/>
      <c r="M304" s="51"/>
      <c r="O304" s="52"/>
      <c r="P304" s="52"/>
    </row>
    <row r="305" spans="1:16" s="3" customFormat="1" x14ac:dyDescent="0.3">
      <c r="A305" s="11"/>
      <c r="B305" s="405"/>
      <c r="C305" s="406"/>
      <c r="D305" s="406"/>
      <c r="E305" s="406"/>
      <c r="F305" s="406"/>
      <c r="G305" s="406"/>
      <c r="H305" s="406"/>
      <c r="I305" s="406"/>
      <c r="J305" s="406"/>
      <c r="K305" s="406"/>
      <c r="L305" s="407"/>
      <c r="M305" s="51"/>
      <c r="O305" s="52"/>
      <c r="P305" s="52"/>
    </row>
    <row r="306" spans="1:16" s="51" customFormat="1" x14ac:dyDescent="0.3">
      <c r="A306" s="134"/>
      <c r="B306" s="153"/>
      <c r="C306" s="154"/>
      <c r="D306" s="154"/>
      <c r="E306" s="154"/>
      <c r="F306" s="154"/>
      <c r="G306" s="154"/>
      <c r="H306" s="154"/>
      <c r="I306" s="154"/>
      <c r="J306" s="154"/>
      <c r="K306" s="154"/>
      <c r="L306" s="155"/>
      <c r="O306" s="8"/>
      <c r="P306" s="8"/>
    </row>
    <row r="307" spans="1:16" s="3" customFormat="1" x14ac:dyDescent="0.3">
      <c r="A307" s="11"/>
      <c r="B307" s="421" t="s">
        <v>237</v>
      </c>
      <c r="C307" s="422"/>
      <c r="D307" s="422"/>
      <c r="E307" s="422"/>
      <c r="F307" s="422"/>
      <c r="G307" s="422"/>
      <c r="H307" s="422"/>
      <c r="I307" s="422"/>
      <c r="J307" s="422"/>
      <c r="K307" s="422"/>
      <c r="L307" s="423"/>
      <c r="M307" s="126"/>
      <c r="O307" s="52"/>
      <c r="P307" s="52"/>
    </row>
    <row r="308" spans="1:16" s="51" customFormat="1" x14ac:dyDescent="0.3">
      <c r="A308" s="134"/>
      <c r="B308" s="146"/>
      <c r="C308" s="147"/>
      <c r="D308" s="147"/>
      <c r="E308" s="147"/>
      <c r="F308" s="147"/>
      <c r="G308" s="147"/>
      <c r="H308" s="147"/>
      <c r="I308" s="147"/>
      <c r="J308" s="147"/>
      <c r="K308" s="147"/>
      <c r="L308" s="136"/>
      <c r="O308" s="8"/>
      <c r="P308" s="8"/>
    </row>
    <row r="309" spans="1:16" s="51" customFormat="1" x14ac:dyDescent="0.3">
      <c r="A309" s="134"/>
      <c r="B309" s="408" t="str">
        <f>IF(Intro!$G$21="English",O309,P309)</f>
        <v>To what extent are the goods produced in Canada interchangeable with the goods imported from China?</v>
      </c>
      <c r="C309" s="409"/>
      <c r="D309" s="409"/>
      <c r="E309" s="409"/>
      <c r="F309" s="409"/>
      <c r="G309" s="409"/>
      <c r="H309" s="409"/>
      <c r="I309" s="409"/>
      <c r="J309" s="409"/>
      <c r="K309" s="409"/>
      <c r="L309" s="410"/>
      <c r="O309" s="8" t="str">
        <f>"To what extent are the goods produced in Canada interchangeable with the goods imported from "&amp;Variables!B5&amp;"?"</f>
        <v>To what extent are the goods produced in Canada interchangeable with the goods imported from China?</v>
      </c>
      <c r="P309" s="8" t="str">
        <f>"Dans quelle mesure les marchandises produites au Canada sont-elles interchangeables avec les marchandises importées "&amp;Variables!C5&amp;"?"</f>
        <v>Dans quelle mesure les marchandises produites au Canada sont-elles interchangeables avec les marchandises importées Chine?</v>
      </c>
    </row>
    <row r="310" spans="1:16" s="51" customFormat="1" x14ac:dyDescent="0.3">
      <c r="A310" s="134"/>
      <c r="B310" s="146"/>
      <c r="C310" s="147"/>
      <c r="D310" s="147"/>
      <c r="E310" s="147"/>
      <c r="F310" s="147"/>
      <c r="G310" s="147"/>
      <c r="H310" s="147"/>
      <c r="I310" s="147"/>
      <c r="J310" s="147"/>
      <c r="K310" s="147"/>
      <c r="L310" s="136"/>
      <c r="O310" s="8"/>
      <c r="P310" s="8"/>
    </row>
    <row r="311" spans="1:16" s="3" customFormat="1" x14ac:dyDescent="0.3">
      <c r="A311" s="11"/>
      <c r="B311" s="405"/>
      <c r="C311" s="406"/>
      <c r="D311" s="406"/>
      <c r="E311" s="406"/>
      <c r="F311" s="406"/>
      <c r="G311" s="406"/>
      <c r="H311" s="406"/>
      <c r="I311" s="406"/>
      <c r="J311" s="406"/>
      <c r="K311" s="406"/>
      <c r="L311" s="407"/>
      <c r="M311" s="51"/>
      <c r="O311" s="52"/>
      <c r="P311" s="52"/>
    </row>
    <row r="312" spans="1:16" s="3" customFormat="1" x14ac:dyDescent="0.3">
      <c r="A312" s="11"/>
      <c r="B312" s="405"/>
      <c r="C312" s="406"/>
      <c r="D312" s="406"/>
      <c r="E312" s="406"/>
      <c r="F312" s="406"/>
      <c r="G312" s="406"/>
      <c r="H312" s="406"/>
      <c r="I312" s="406"/>
      <c r="J312" s="406"/>
      <c r="K312" s="406"/>
      <c r="L312" s="407"/>
      <c r="M312" s="51"/>
      <c r="O312" s="52"/>
      <c r="P312" s="52"/>
    </row>
    <row r="313" spans="1:16" s="3" customFormat="1" x14ac:dyDescent="0.3">
      <c r="A313" s="11"/>
      <c r="B313" s="405"/>
      <c r="C313" s="406"/>
      <c r="D313" s="406"/>
      <c r="E313" s="406"/>
      <c r="F313" s="406"/>
      <c r="G313" s="406"/>
      <c r="H313" s="406"/>
      <c r="I313" s="406"/>
      <c r="J313" s="406"/>
      <c r="K313" s="406"/>
      <c r="L313" s="407"/>
      <c r="M313" s="51"/>
      <c r="O313" s="52"/>
      <c r="P313" s="52"/>
    </row>
    <row r="314" spans="1:16" s="3" customFormat="1" x14ac:dyDescent="0.3">
      <c r="A314" s="11"/>
      <c r="B314" s="405"/>
      <c r="C314" s="406"/>
      <c r="D314" s="406"/>
      <c r="E314" s="406"/>
      <c r="F314" s="406"/>
      <c r="G314" s="406"/>
      <c r="H314" s="406"/>
      <c r="I314" s="406"/>
      <c r="J314" s="406"/>
      <c r="K314" s="406"/>
      <c r="L314" s="407"/>
      <c r="M314" s="51"/>
      <c r="O314" s="52"/>
      <c r="P314" s="52"/>
    </row>
    <row r="315" spans="1:16" s="3" customFormat="1" x14ac:dyDescent="0.3">
      <c r="A315" s="11"/>
      <c r="B315" s="405"/>
      <c r="C315" s="406"/>
      <c r="D315" s="406"/>
      <c r="E315" s="406"/>
      <c r="F315" s="406"/>
      <c r="G315" s="406"/>
      <c r="H315" s="406"/>
      <c r="I315" s="406"/>
      <c r="J315" s="406"/>
      <c r="K315" s="406"/>
      <c r="L315" s="407"/>
      <c r="M315" s="51"/>
      <c r="O315" s="52"/>
      <c r="P315" s="52"/>
    </row>
    <row r="316" spans="1:16" s="3" customFormat="1" x14ac:dyDescent="0.3">
      <c r="A316" s="11"/>
      <c r="B316" s="405"/>
      <c r="C316" s="406"/>
      <c r="D316" s="406"/>
      <c r="E316" s="406"/>
      <c r="F316" s="406"/>
      <c r="G316" s="406"/>
      <c r="H316" s="406"/>
      <c r="I316" s="406"/>
      <c r="J316" s="406"/>
      <c r="K316" s="406"/>
      <c r="L316" s="407"/>
      <c r="M316" s="51"/>
      <c r="O316" s="52"/>
      <c r="P316" s="52"/>
    </row>
    <row r="317" spans="1:16" s="3" customFormat="1" x14ac:dyDescent="0.3">
      <c r="A317" s="11"/>
      <c r="B317" s="405"/>
      <c r="C317" s="406"/>
      <c r="D317" s="406"/>
      <c r="E317" s="406"/>
      <c r="F317" s="406"/>
      <c r="G317" s="406"/>
      <c r="H317" s="406"/>
      <c r="I317" s="406"/>
      <c r="J317" s="406"/>
      <c r="K317" s="406"/>
      <c r="L317" s="407"/>
      <c r="M317" s="51"/>
      <c r="O317" s="52"/>
      <c r="P317" s="52"/>
    </row>
    <row r="318" spans="1:16" s="3" customFormat="1" x14ac:dyDescent="0.3">
      <c r="A318" s="11"/>
      <c r="B318" s="405"/>
      <c r="C318" s="406"/>
      <c r="D318" s="406"/>
      <c r="E318" s="406"/>
      <c r="F318" s="406"/>
      <c r="G318" s="406"/>
      <c r="H318" s="406"/>
      <c r="I318" s="406"/>
      <c r="J318" s="406"/>
      <c r="K318" s="406"/>
      <c r="L318" s="407"/>
      <c r="M318" s="51"/>
      <c r="O318" s="52"/>
      <c r="P318" s="52"/>
    </row>
    <row r="319" spans="1:16" s="51" customFormat="1" x14ac:dyDescent="0.3">
      <c r="A319" s="134"/>
      <c r="B319" s="153"/>
      <c r="C319" s="154"/>
      <c r="D319" s="154"/>
      <c r="E319" s="154"/>
      <c r="F319" s="154"/>
      <c r="G319" s="154"/>
      <c r="H319" s="154"/>
      <c r="I319" s="154"/>
      <c r="J319" s="154"/>
      <c r="K319" s="154"/>
      <c r="L319" s="155"/>
      <c r="O319" s="8"/>
      <c r="P319" s="8"/>
    </row>
    <row r="320" spans="1:16" s="3" customFormat="1" x14ac:dyDescent="0.3">
      <c r="A320" s="11"/>
      <c r="B320" s="421" t="s">
        <v>250</v>
      </c>
      <c r="C320" s="422"/>
      <c r="D320" s="422"/>
      <c r="E320" s="422"/>
      <c r="F320" s="422"/>
      <c r="G320" s="422"/>
      <c r="H320" s="422"/>
      <c r="I320" s="422"/>
      <c r="J320" s="422"/>
      <c r="K320" s="422"/>
      <c r="L320" s="423"/>
      <c r="M320" s="126"/>
      <c r="O320" s="52"/>
      <c r="P320" s="52"/>
    </row>
    <row r="321" spans="1:16" s="51" customFormat="1" x14ac:dyDescent="0.3">
      <c r="A321" s="134"/>
      <c r="B321" s="146"/>
      <c r="C321" s="147"/>
      <c r="D321" s="147"/>
      <c r="E321" s="147"/>
      <c r="F321" s="147"/>
      <c r="G321" s="147"/>
      <c r="H321" s="147"/>
      <c r="I321" s="147"/>
      <c r="J321" s="147"/>
      <c r="K321" s="147"/>
      <c r="L321" s="136"/>
      <c r="O321" s="8"/>
      <c r="P321" s="8"/>
    </row>
    <row r="322" spans="1:16" s="51" customFormat="1" x14ac:dyDescent="0.3">
      <c r="A322" s="134"/>
      <c r="B322" s="408" t="str">
        <f>IF(Intro!$G$21="English",O322,P322)</f>
        <v>To what extent are the goods produced in Canada comparable in price with the goods imported from China?</v>
      </c>
      <c r="C322" s="409"/>
      <c r="D322" s="409"/>
      <c r="E322" s="409"/>
      <c r="F322" s="409"/>
      <c r="G322" s="409"/>
      <c r="H322" s="409"/>
      <c r="I322" s="409"/>
      <c r="J322" s="409"/>
      <c r="K322" s="409"/>
      <c r="L322" s="410"/>
      <c r="O322" s="8" t="str">
        <f>"To what extent are the goods produced in Canada comparable in price with the goods imported from "&amp;Variables!B5&amp;"?"</f>
        <v>To what extent are the goods produced in Canada comparable in price with the goods imported from China?</v>
      </c>
      <c r="P322" s="8" t="str">
        <f>"Dans quelle mesure les marchandises produites au Canada sont-elles comparables en prix aux produits importés "&amp;Variables!C5&amp;"?"</f>
        <v>Dans quelle mesure les marchandises produites au Canada sont-elles comparables en prix aux produits importés Chine?</v>
      </c>
    </row>
    <row r="323" spans="1:16" s="51" customFormat="1" x14ac:dyDescent="0.3">
      <c r="A323" s="134"/>
      <c r="B323" s="146"/>
      <c r="C323" s="147"/>
      <c r="D323" s="147"/>
      <c r="E323" s="147"/>
      <c r="F323" s="147"/>
      <c r="G323" s="147"/>
      <c r="H323" s="147"/>
      <c r="I323" s="147"/>
      <c r="J323" s="147"/>
      <c r="K323" s="147"/>
      <c r="L323" s="136"/>
      <c r="O323" s="8"/>
      <c r="P323" s="8"/>
    </row>
    <row r="324" spans="1:16" s="3" customFormat="1" x14ac:dyDescent="0.3">
      <c r="A324" s="11"/>
      <c r="B324" s="405"/>
      <c r="C324" s="406"/>
      <c r="D324" s="406"/>
      <c r="E324" s="406"/>
      <c r="F324" s="406"/>
      <c r="G324" s="406"/>
      <c r="H324" s="406"/>
      <c r="I324" s="406"/>
      <c r="J324" s="406"/>
      <c r="K324" s="406"/>
      <c r="L324" s="407"/>
      <c r="M324" s="51"/>
      <c r="O324" s="52"/>
      <c r="P324" s="52"/>
    </row>
    <row r="325" spans="1:16" s="3" customFormat="1" x14ac:dyDescent="0.3">
      <c r="A325" s="11"/>
      <c r="B325" s="405"/>
      <c r="C325" s="406"/>
      <c r="D325" s="406"/>
      <c r="E325" s="406"/>
      <c r="F325" s="406"/>
      <c r="G325" s="406"/>
      <c r="H325" s="406"/>
      <c r="I325" s="406"/>
      <c r="J325" s="406"/>
      <c r="K325" s="406"/>
      <c r="L325" s="407"/>
      <c r="M325" s="51"/>
      <c r="O325" s="52"/>
      <c r="P325" s="52"/>
    </row>
    <row r="326" spans="1:16" s="3" customFormat="1" x14ac:dyDescent="0.3">
      <c r="A326" s="11"/>
      <c r="B326" s="405"/>
      <c r="C326" s="406"/>
      <c r="D326" s="406"/>
      <c r="E326" s="406"/>
      <c r="F326" s="406"/>
      <c r="G326" s="406"/>
      <c r="H326" s="406"/>
      <c r="I326" s="406"/>
      <c r="J326" s="406"/>
      <c r="K326" s="406"/>
      <c r="L326" s="407"/>
      <c r="M326" s="51"/>
      <c r="O326" s="52"/>
      <c r="P326" s="52"/>
    </row>
    <row r="327" spans="1:16" s="3" customFormat="1" x14ac:dyDescent="0.3">
      <c r="A327" s="11"/>
      <c r="B327" s="405"/>
      <c r="C327" s="406"/>
      <c r="D327" s="406"/>
      <c r="E327" s="406"/>
      <c r="F327" s="406"/>
      <c r="G327" s="406"/>
      <c r="H327" s="406"/>
      <c r="I327" s="406"/>
      <c r="J327" s="406"/>
      <c r="K327" s="406"/>
      <c r="L327" s="407"/>
      <c r="M327" s="51"/>
      <c r="O327" s="52"/>
      <c r="P327" s="52"/>
    </row>
    <row r="328" spans="1:16" s="3" customFormat="1" x14ac:dyDescent="0.3">
      <c r="A328" s="11"/>
      <c r="B328" s="405"/>
      <c r="C328" s="406"/>
      <c r="D328" s="406"/>
      <c r="E328" s="406"/>
      <c r="F328" s="406"/>
      <c r="G328" s="406"/>
      <c r="H328" s="406"/>
      <c r="I328" s="406"/>
      <c r="J328" s="406"/>
      <c r="K328" s="406"/>
      <c r="L328" s="407"/>
      <c r="M328" s="51"/>
      <c r="O328" s="52"/>
      <c r="P328" s="52"/>
    </row>
    <row r="329" spans="1:16" s="3" customFormat="1" x14ac:dyDescent="0.3">
      <c r="A329" s="11"/>
      <c r="B329" s="405"/>
      <c r="C329" s="406"/>
      <c r="D329" s="406"/>
      <c r="E329" s="406"/>
      <c r="F329" s="406"/>
      <c r="G329" s="406"/>
      <c r="H329" s="406"/>
      <c r="I329" s="406"/>
      <c r="J329" s="406"/>
      <c r="K329" s="406"/>
      <c r="L329" s="407"/>
      <c r="M329" s="51"/>
      <c r="O329" s="52"/>
      <c r="P329" s="52"/>
    </row>
    <row r="330" spans="1:16" s="3" customFormat="1" x14ac:dyDescent="0.3">
      <c r="A330" s="11"/>
      <c r="B330" s="405"/>
      <c r="C330" s="406"/>
      <c r="D330" s="406"/>
      <c r="E330" s="406"/>
      <c r="F330" s="406"/>
      <c r="G330" s="406"/>
      <c r="H330" s="406"/>
      <c r="I330" s="406"/>
      <c r="J330" s="406"/>
      <c r="K330" s="406"/>
      <c r="L330" s="407"/>
      <c r="M330" s="51"/>
      <c r="O330" s="52"/>
      <c r="P330" s="52"/>
    </row>
    <row r="331" spans="1:16" s="3" customFormat="1" x14ac:dyDescent="0.3">
      <c r="A331" s="11"/>
      <c r="B331" s="405"/>
      <c r="C331" s="406"/>
      <c r="D331" s="406"/>
      <c r="E331" s="406"/>
      <c r="F331" s="406"/>
      <c r="G331" s="406"/>
      <c r="H331" s="406"/>
      <c r="I331" s="406"/>
      <c r="J331" s="406"/>
      <c r="K331" s="406"/>
      <c r="L331" s="407"/>
      <c r="M331" s="51"/>
      <c r="O331" s="52"/>
      <c r="P331" s="52"/>
    </row>
    <row r="332" spans="1:16" s="51" customFormat="1" x14ac:dyDescent="0.3">
      <c r="A332" s="134"/>
      <c r="B332" s="153"/>
      <c r="C332" s="154"/>
      <c r="D332" s="154"/>
      <c r="E332" s="154"/>
      <c r="F332" s="154"/>
      <c r="G332" s="154"/>
      <c r="H332" s="154"/>
      <c r="I332" s="154"/>
      <c r="J332" s="154"/>
      <c r="K332" s="154"/>
      <c r="L332" s="155"/>
      <c r="O332" s="8"/>
      <c r="P332" s="8"/>
    </row>
    <row r="333" spans="1:16" s="3" customFormat="1" x14ac:dyDescent="0.3">
      <c r="A333" s="11"/>
      <c r="B333" s="433" t="s">
        <v>251</v>
      </c>
      <c r="C333" s="434"/>
      <c r="D333" s="434"/>
      <c r="E333" s="434"/>
      <c r="F333" s="434"/>
      <c r="G333" s="434"/>
      <c r="H333" s="434"/>
      <c r="I333" s="434"/>
      <c r="J333" s="434"/>
      <c r="K333" s="434"/>
      <c r="L333" s="435"/>
      <c r="M333" s="126"/>
      <c r="O333" s="52"/>
      <c r="P333" s="52"/>
    </row>
    <row r="334" spans="1:16" s="51" customFormat="1" x14ac:dyDescent="0.3">
      <c r="A334" s="134"/>
      <c r="B334" s="146"/>
      <c r="C334" s="147"/>
      <c r="D334" s="147"/>
      <c r="E334" s="147"/>
      <c r="F334" s="147"/>
      <c r="G334" s="147"/>
      <c r="H334" s="147"/>
      <c r="I334" s="147"/>
      <c r="J334" s="147"/>
      <c r="K334" s="147"/>
      <c r="L334" s="136"/>
      <c r="O334" s="8"/>
      <c r="P334" s="8"/>
    </row>
    <row r="335" spans="1:16" s="51" customFormat="1" x14ac:dyDescent="0.3">
      <c r="A335" s="134"/>
      <c r="B335" s="418" t="str">
        <f>IF(Intro!$G$21="English",O335,P335)</f>
        <v>To what extent are the goods produced in Canada comparable in non-price factors (including product quality, lead and delivery times, reliability of supply) with the goods imported from China?</v>
      </c>
      <c r="C335" s="419"/>
      <c r="D335" s="419"/>
      <c r="E335" s="419"/>
      <c r="F335" s="419"/>
      <c r="G335" s="419"/>
      <c r="H335" s="419"/>
      <c r="I335" s="419"/>
      <c r="J335" s="419"/>
      <c r="K335" s="419"/>
      <c r="L335" s="420"/>
      <c r="O335" s="8"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China?</v>
      </c>
      <c r="P335" s="8"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Chine?</v>
      </c>
    </row>
    <row r="336" spans="1:16" s="51" customFormat="1" x14ac:dyDescent="0.3">
      <c r="A336" s="134"/>
      <c r="B336" s="418"/>
      <c r="C336" s="419"/>
      <c r="D336" s="419"/>
      <c r="E336" s="419"/>
      <c r="F336" s="419"/>
      <c r="G336" s="419"/>
      <c r="H336" s="419"/>
      <c r="I336" s="419"/>
      <c r="J336" s="419"/>
      <c r="K336" s="419"/>
      <c r="L336" s="420"/>
      <c r="O336" s="8"/>
      <c r="P336" s="8"/>
    </row>
    <row r="337" spans="1:16" s="51" customFormat="1" x14ac:dyDescent="0.3">
      <c r="A337" s="134"/>
      <c r="B337" s="146"/>
      <c r="C337" s="147"/>
      <c r="D337" s="147"/>
      <c r="E337" s="147"/>
      <c r="F337" s="147"/>
      <c r="G337" s="147"/>
      <c r="H337" s="147"/>
      <c r="I337" s="147"/>
      <c r="J337" s="147"/>
      <c r="K337" s="147"/>
      <c r="L337" s="136"/>
      <c r="O337" s="8"/>
      <c r="P337" s="8"/>
    </row>
    <row r="338" spans="1:16" s="3" customFormat="1" x14ac:dyDescent="0.3">
      <c r="A338" s="11"/>
      <c r="B338" s="405"/>
      <c r="C338" s="406"/>
      <c r="D338" s="406"/>
      <c r="E338" s="406"/>
      <c r="F338" s="406"/>
      <c r="G338" s="406"/>
      <c r="H338" s="406"/>
      <c r="I338" s="406"/>
      <c r="J338" s="406"/>
      <c r="K338" s="406"/>
      <c r="L338" s="407"/>
      <c r="M338" s="51"/>
      <c r="O338" s="52"/>
      <c r="P338" s="52"/>
    </row>
    <row r="339" spans="1:16" s="3" customFormat="1" x14ac:dyDescent="0.3">
      <c r="A339" s="11"/>
      <c r="B339" s="405"/>
      <c r="C339" s="406"/>
      <c r="D339" s="406"/>
      <c r="E339" s="406"/>
      <c r="F339" s="406"/>
      <c r="G339" s="406"/>
      <c r="H339" s="406"/>
      <c r="I339" s="406"/>
      <c r="J339" s="406"/>
      <c r="K339" s="406"/>
      <c r="L339" s="407"/>
      <c r="M339" s="51"/>
      <c r="O339" s="52"/>
      <c r="P339" s="52"/>
    </row>
    <row r="340" spans="1:16" s="3" customFormat="1" x14ac:dyDescent="0.3">
      <c r="A340" s="11"/>
      <c r="B340" s="405"/>
      <c r="C340" s="406"/>
      <c r="D340" s="406"/>
      <c r="E340" s="406"/>
      <c r="F340" s="406"/>
      <c r="G340" s="406"/>
      <c r="H340" s="406"/>
      <c r="I340" s="406"/>
      <c r="J340" s="406"/>
      <c r="K340" s="406"/>
      <c r="L340" s="407"/>
      <c r="M340" s="51"/>
      <c r="O340" s="52"/>
      <c r="P340" s="52"/>
    </row>
    <row r="341" spans="1:16" s="3" customFormat="1" x14ac:dyDescent="0.3">
      <c r="A341" s="11"/>
      <c r="B341" s="405"/>
      <c r="C341" s="406"/>
      <c r="D341" s="406"/>
      <c r="E341" s="406"/>
      <c r="F341" s="406"/>
      <c r="G341" s="406"/>
      <c r="H341" s="406"/>
      <c r="I341" s="406"/>
      <c r="J341" s="406"/>
      <c r="K341" s="406"/>
      <c r="L341" s="407"/>
      <c r="M341" s="51"/>
      <c r="O341" s="52"/>
      <c r="P341" s="52"/>
    </row>
    <row r="342" spans="1:16" s="3" customFormat="1" x14ac:dyDescent="0.3">
      <c r="A342" s="11"/>
      <c r="B342" s="405"/>
      <c r="C342" s="406"/>
      <c r="D342" s="406"/>
      <c r="E342" s="406"/>
      <c r="F342" s="406"/>
      <c r="G342" s="406"/>
      <c r="H342" s="406"/>
      <c r="I342" s="406"/>
      <c r="J342" s="406"/>
      <c r="K342" s="406"/>
      <c r="L342" s="407"/>
      <c r="M342" s="51"/>
      <c r="O342" s="52"/>
      <c r="P342" s="52"/>
    </row>
    <row r="343" spans="1:16" s="3" customFormat="1" x14ac:dyDescent="0.3">
      <c r="A343" s="11"/>
      <c r="B343" s="405"/>
      <c r="C343" s="406"/>
      <c r="D343" s="406"/>
      <c r="E343" s="406"/>
      <c r="F343" s="406"/>
      <c r="G343" s="406"/>
      <c r="H343" s="406"/>
      <c r="I343" s="406"/>
      <c r="J343" s="406"/>
      <c r="K343" s="406"/>
      <c r="L343" s="407"/>
      <c r="M343" s="51"/>
      <c r="O343" s="52"/>
      <c r="P343" s="52"/>
    </row>
    <row r="344" spans="1:16" s="3" customFormat="1" x14ac:dyDescent="0.3">
      <c r="A344" s="11"/>
      <c r="B344" s="405"/>
      <c r="C344" s="406"/>
      <c r="D344" s="406"/>
      <c r="E344" s="406"/>
      <c r="F344" s="406"/>
      <c r="G344" s="406"/>
      <c r="H344" s="406"/>
      <c r="I344" s="406"/>
      <c r="J344" s="406"/>
      <c r="K344" s="406"/>
      <c r="L344" s="407"/>
      <c r="M344" s="51"/>
      <c r="O344" s="52"/>
      <c r="P344" s="52"/>
    </row>
    <row r="345" spans="1:16" s="3" customFormat="1" x14ac:dyDescent="0.3">
      <c r="A345" s="11"/>
      <c r="B345" s="405"/>
      <c r="C345" s="406"/>
      <c r="D345" s="406"/>
      <c r="E345" s="406"/>
      <c r="F345" s="406"/>
      <c r="G345" s="406"/>
      <c r="H345" s="406"/>
      <c r="I345" s="406"/>
      <c r="J345" s="406"/>
      <c r="K345" s="406"/>
      <c r="L345" s="407"/>
      <c r="M345" s="51"/>
      <c r="O345" s="52"/>
      <c r="P345" s="52"/>
    </row>
    <row r="346" spans="1:16" s="51" customFormat="1" x14ac:dyDescent="0.3">
      <c r="A346" s="134"/>
      <c r="B346" s="153"/>
      <c r="C346" s="154"/>
      <c r="D346" s="154"/>
      <c r="E346" s="154"/>
      <c r="F346" s="154"/>
      <c r="G346" s="154"/>
      <c r="H346" s="154"/>
      <c r="I346" s="154"/>
      <c r="J346" s="154"/>
      <c r="K346" s="154"/>
      <c r="L346" s="155"/>
      <c r="O346" s="8"/>
      <c r="P346" s="8"/>
    </row>
    <row r="348" spans="1:16" x14ac:dyDescent="0.3">
      <c r="B348" s="430" t="str">
        <f>IF(Intro!$G$21="English",O348,P348)</f>
        <v>SALES</v>
      </c>
      <c r="C348" s="431"/>
      <c r="D348" s="431"/>
      <c r="E348" s="431"/>
      <c r="F348" s="431"/>
      <c r="G348" s="431"/>
      <c r="H348" s="431"/>
      <c r="I348" s="431"/>
      <c r="J348" s="431"/>
      <c r="K348" s="431"/>
      <c r="L348" s="432"/>
      <c r="M348" s="51"/>
      <c r="O348" s="8" t="s">
        <v>508</v>
      </c>
      <c r="P348" s="8" t="s">
        <v>509</v>
      </c>
    </row>
    <row r="349" spans="1:16" s="3" customFormat="1" x14ac:dyDescent="0.3">
      <c r="A349" s="11"/>
      <c r="B349" s="421" t="s">
        <v>252</v>
      </c>
      <c r="C349" s="422"/>
      <c r="D349" s="422"/>
      <c r="E349" s="422"/>
      <c r="F349" s="422"/>
      <c r="G349" s="422"/>
      <c r="H349" s="422"/>
      <c r="I349" s="422"/>
      <c r="J349" s="422"/>
      <c r="K349" s="422"/>
      <c r="L349" s="423"/>
      <c r="M349" s="126"/>
      <c r="O349" s="52"/>
      <c r="P349" s="52"/>
    </row>
    <row r="350" spans="1:16" s="51" customFormat="1" x14ac:dyDescent="0.3">
      <c r="A350" s="134"/>
      <c r="B350" s="146"/>
      <c r="C350" s="147"/>
      <c r="D350" s="147"/>
      <c r="E350" s="147"/>
      <c r="F350" s="147"/>
      <c r="G350" s="147"/>
      <c r="H350" s="147"/>
      <c r="I350" s="147"/>
      <c r="J350" s="147"/>
      <c r="K350" s="147"/>
      <c r="L350" s="136"/>
      <c r="O350" s="8"/>
      <c r="P350" s="8"/>
    </row>
    <row r="351" spans="1:16" s="51" customFormat="1" x14ac:dyDescent="0.3">
      <c r="A351" s="134"/>
      <c r="B351" s="408" t="str">
        <f>IF(Intro!$G$21="English",O351,P351)</f>
        <v>Describe any changes in your firm's channels of distribution since January 1, 2023.</v>
      </c>
      <c r="C351" s="409"/>
      <c r="D351" s="409"/>
      <c r="E351" s="409"/>
      <c r="F351" s="409"/>
      <c r="G351" s="409"/>
      <c r="H351" s="409"/>
      <c r="I351" s="409"/>
      <c r="J351" s="409"/>
      <c r="K351" s="409"/>
      <c r="L351" s="410"/>
      <c r="O351" s="8" t="str">
        <f>"Describe any changes in your firm's channels of distribution since January 1, "&amp;Variables!B6&amp;"."</f>
        <v>Describe any changes in your firm's channels of distribution since January 1, 2023.</v>
      </c>
      <c r="P351" s="8" t="str">
        <f>"Décrivez tout changement dans les canaux de distribution de votre entreprise depuis le 1er janvier "&amp;Variables!B6&amp;"."</f>
        <v>Décrivez tout changement dans les canaux de distribution de votre entreprise depuis le 1er janvier 2023.</v>
      </c>
    </row>
    <row r="352" spans="1:16" s="51" customFormat="1" x14ac:dyDescent="0.3">
      <c r="A352" s="134"/>
      <c r="B352" s="146"/>
      <c r="C352" s="147"/>
      <c r="D352" s="147"/>
      <c r="E352" s="147"/>
      <c r="F352" s="147"/>
      <c r="G352" s="147"/>
      <c r="H352" s="147"/>
      <c r="I352" s="147"/>
      <c r="J352" s="147"/>
      <c r="K352" s="147"/>
      <c r="L352" s="136"/>
      <c r="O352" s="8"/>
      <c r="P352" s="8"/>
    </row>
    <row r="353" spans="1:16" s="3" customFormat="1" x14ac:dyDescent="0.3">
      <c r="A353" s="11"/>
      <c r="B353" s="405"/>
      <c r="C353" s="406"/>
      <c r="D353" s="406"/>
      <c r="E353" s="406"/>
      <c r="F353" s="406"/>
      <c r="G353" s="406"/>
      <c r="H353" s="406"/>
      <c r="I353" s="406"/>
      <c r="J353" s="406"/>
      <c r="K353" s="406"/>
      <c r="L353" s="407"/>
      <c r="M353" s="51"/>
      <c r="O353" s="52"/>
      <c r="P353" s="52"/>
    </row>
    <row r="354" spans="1:16" s="3" customFormat="1" x14ac:dyDescent="0.3">
      <c r="A354" s="11"/>
      <c r="B354" s="405"/>
      <c r="C354" s="406"/>
      <c r="D354" s="406"/>
      <c r="E354" s="406"/>
      <c r="F354" s="406"/>
      <c r="G354" s="406"/>
      <c r="H354" s="406"/>
      <c r="I354" s="406"/>
      <c r="J354" s="406"/>
      <c r="K354" s="406"/>
      <c r="L354" s="407"/>
      <c r="M354" s="51"/>
      <c r="O354" s="52"/>
      <c r="P354" s="52"/>
    </row>
    <row r="355" spans="1:16" s="3" customFormat="1" x14ac:dyDescent="0.3">
      <c r="A355" s="11"/>
      <c r="B355" s="405"/>
      <c r="C355" s="406"/>
      <c r="D355" s="406"/>
      <c r="E355" s="406"/>
      <c r="F355" s="406"/>
      <c r="G355" s="406"/>
      <c r="H355" s="406"/>
      <c r="I355" s="406"/>
      <c r="J355" s="406"/>
      <c r="K355" s="406"/>
      <c r="L355" s="407"/>
      <c r="M355" s="51"/>
      <c r="O355" s="52"/>
      <c r="P355" s="52"/>
    </row>
    <row r="356" spans="1:16" s="3" customFormat="1" x14ac:dyDescent="0.3">
      <c r="A356" s="11"/>
      <c r="B356" s="405"/>
      <c r="C356" s="406"/>
      <c r="D356" s="406"/>
      <c r="E356" s="406"/>
      <c r="F356" s="406"/>
      <c r="G356" s="406"/>
      <c r="H356" s="406"/>
      <c r="I356" s="406"/>
      <c r="J356" s="406"/>
      <c r="K356" s="406"/>
      <c r="L356" s="407"/>
      <c r="M356" s="51"/>
      <c r="O356" s="52"/>
      <c r="P356" s="52"/>
    </row>
    <row r="357" spans="1:16" s="3" customFormat="1" x14ac:dyDescent="0.3">
      <c r="A357" s="11"/>
      <c r="B357" s="405"/>
      <c r="C357" s="406"/>
      <c r="D357" s="406"/>
      <c r="E357" s="406"/>
      <c r="F357" s="406"/>
      <c r="G357" s="406"/>
      <c r="H357" s="406"/>
      <c r="I357" s="406"/>
      <c r="J357" s="406"/>
      <c r="K357" s="406"/>
      <c r="L357" s="407"/>
      <c r="M357" s="51"/>
      <c r="O357" s="52"/>
      <c r="P357" s="52"/>
    </row>
    <row r="358" spans="1:16" s="3" customFormat="1" x14ac:dyDescent="0.3">
      <c r="A358" s="11"/>
      <c r="B358" s="405"/>
      <c r="C358" s="406"/>
      <c r="D358" s="406"/>
      <c r="E358" s="406"/>
      <c r="F358" s="406"/>
      <c r="G358" s="406"/>
      <c r="H358" s="406"/>
      <c r="I358" s="406"/>
      <c r="J358" s="406"/>
      <c r="K358" s="406"/>
      <c r="L358" s="407"/>
      <c r="M358" s="51"/>
      <c r="O358" s="52"/>
      <c r="P358" s="52"/>
    </row>
    <row r="359" spans="1:16" s="3" customFormat="1" x14ac:dyDescent="0.3">
      <c r="A359" s="11"/>
      <c r="B359" s="405"/>
      <c r="C359" s="406"/>
      <c r="D359" s="406"/>
      <c r="E359" s="406"/>
      <c r="F359" s="406"/>
      <c r="G359" s="406"/>
      <c r="H359" s="406"/>
      <c r="I359" s="406"/>
      <c r="J359" s="406"/>
      <c r="K359" s="406"/>
      <c r="L359" s="407"/>
      <c r="M359" s="51"/>
      <c r="O359" s="52"/>
      <c r="P359" s="52"/>
    </row>
    <row r="360" spans="1:16" s="3" customFormat="1" x14ac:dyDescent="0.3">
      <c r="A360" s="11"/>
      <c r="B360" s="405"/>
      <c r="C360" s="406"/>
      <c r="D360" s="406"/>
      <c r="E360" s="406"/>
      <c r="F360" s="406"/>
      <c r="G360" s="406"/>
      <c r="H360" s="406"/>
      <c r="I360" s="406"/>
      <c r="J360" s="406"/>
      <c r="K360" s="406"/>
      <c r="L360" s="407"/>
      <c r="M360" s="51"/>
      <c r="O360" s="52"/>
      <c r="P360" s="52"/>
    </row>
    <row r="361" spans="1:16" s="51" customFormat="1" x14ac:dyDescent="0.3">
      <c r="A361" s="134"/>
      <c r="B361" s="153"/>
      <c r="C361" s="154"/>
      <c r="D361" s="154"/>
      <c r="E361" s="154"/>
      <c r="F361" s="154"/>
      <c r="G361" s="154"/>
      <c r="H361" s="154"/>
      <c r="I361" s="154"/>
      <c r="J361" s="154"/>
      <c r="K361" s="154"/>
      <c r="L361" s="155"/>
      <c r="O361" s="8"/>
      <c r="P361" s="8"/>
    </row>
    <row r="362" spans="1:16" s="3" customFormat="1" x14ac:dyDescent="0.3">
      <c r="A362" s="11"/>
      <c r="B362" s="421" t="s">
        <v>253</v>
      </c>
      <c r="C362" s="422"/>
      <c r="D362" s="422"/>
      <c r="E362" s="422"/>
      <c r="F362" s="422"/>
      <c r="G362" s="422"/>
      <c r="H362" s="422"/>
      <c r="I362" s="422"/>
      <c r="J362" s="422"/>
      <c r="K362" s="422"/>
      <c r="L362" s="423"/>
      <c r="M362" s="126"/>
      <c r="O362" s="52"/>
      <c r="P362" s="52"/>
    </row>
    <row r="363" spans="1:16" s="51" customFormat="1" x14ac:dyDescent="0.3">
      <c r="A363" s="134"/>
      <c r="B363" s="146"/>
      <c r="C363" s="147"/>
      <c r="D363" s="147"/>
      <c r="E363" s="147"/>
      <c r="F363" s="147"/>
      <c r="G363" s="147"/>
      <c r="H363" s="147"/>
      <c r="I363" s="147"/>
      <c r="J363" s="147"/>
      <c r="K363" s="147"/>
      <c r="L363" s="136"/>
      <c r="O363" s="8"/>
      <c r="P363" s="8"/>
    </row>
    <row r="364" spans="1:16" s="51" customFormat="1" x14ac:dyDescent="0.3">
      <c r="A364" s="134"/>
      <c r="B364" s="408" t="str">
        <f>IF(Intro!$G$21="English",O364,P364)</f>
        <v>How does your firm promote sales of the goods in the Canadian market? Have your methods changed since January 1, 2023?</v>
      </c>
      <c r="C364" s="409"/>
      <c r="D364" s="409"/>
      <c r="E364" s="409"/>
      <c r="F364" s="409"/>
      <c r="G364" s="409"/>
      <c r="H364" s="409"/>
      <c r="I364" s="409"/>
      <c r="J364" s="409"/>
      <c r="K364" s="409"/>
      <c r="L364" s="410"/>
      <c r="O364" s="8" t="str">
        <f>"How does your firm promote sales of the goods in the Canadian market? Have your methods changed since January 1, "&amp;Variables!B6&amp;"?"</f>
        <v>How does your firm promote sales of the goods in the Canadian market? Have your methods changed since January 1, 2023?</v>
      </c>
      <c r="P364" s="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65" spans="1:16" s="51" customFormat="1" x14ac:dyDescent="0.3">
      <c r="A365" s="134"/>
      <c r="B365" s="146"/>
      <c r="C365" s="147"/>
      <c r="D365" s="147"/>
      <c r="E365" s="147"/>
      <c r="F365" s="147"/>
      <c r="G365" s="147"/>
      <c r="H365" s="147"/>
      <c r="I365" s="147"/>
      <c r="J365" s="147"/>
      <c r="K365" s="147"/>
      <c r="L365" s="136"/>
      <c r="O365" s="8"/>
      <c r="P365" s="8"/>
    </row>
    <row r="366" spans="1:16" s="3" customFormat="1" x14ac:dyDescent="0.3">
      <c r="A366" s="11"/>
      <c r="B366" s="405"/>
      <c r="C366" s="406"/>
      <c r="D366" s="406"/>
      <c r="E366" s="406"/>
      <c r="F366" s="406"/>
      <c r="G366" s="406"/>
      <c r="H366" s="406"/>
      <c r="I366" s="406"/>
      <c r="J366" s="406"/>
      <c r="K366" s="406"/>
      <c r="L366" s="407"/>
      <c r="M366" s="51"/>
      <c r="O366" s="52"/>
      <c r="P366" s="52"/>
    </row>
    <row r="367" spans="1:16" s="3" customFormat="1" x14ac:dyDescent="0.3">
      <c r="A367" s="11"/>
      <c r="B367" s="405"/>
      <c r="C367" s="406"/>
      <c r="D367" s="406"/>
      <c r="E367" s="406"/>
      <c r="F367" s="406"/>
      <c r="G367" s="406"/>
      <c r="H367" s="406"/>
      <c r="I367" s="406"/>
      <c r="J367" s="406"/>
      <c r="K367" s="406"/>
      <c r="L367" s="407"/>
      <c r="M367" s="51"/>
      <c r="O367" s="52"/>
      <c r="P367" s="52"/>
    </row>
    <row r="368" spans="1:16" s="3" customFormat="1" x14ac:dyDescent="0.3">
      <c r="A368" s="11"/>
      <c r="B368" s="405"/>
      <c r="C368" s="406"/>
      <c r="D368" s="406"/>
      <c r="E368" s="406"/>
      <c r="F368" s="406"/>
      <c r="G368" s="406"/>
      <c r="H368" s="406"/>
      <c r="I368" s="406"/>
      <c r="J368" s="406"/>
      <c r="K368" s="406"/>
      <c r="L368" s="407"/>
      <c r="M368" s="51"/>
      <c r="O368" s="52"/>
      <c r="P368" s="52"/>
    </row>
    <row r="369" spans="1:16" s="3" customFormat="1" x14ac:dyDescent="0.3">
      <c r="A369" s="11"/>
      <c r="B369" s="405"/>
      <c r="C369" s="406"/>
      <c r="D369" s="406"/>
      <c r="E369" s="406"/>
      <c r="F369" s="406"/>
      <c r="G369" s="406"/>
      <c r="H369" s="406"/>
      <c r="I369" s="406"/>
      <c r="J369" s="406"/>
      <c r="K369" s="406"/>
      <c r="L369" s="407"/>
      <c r="M369" s="51"/>
      <c r="O369" s="52"/>
      <c r="P369" s="52"/>
    </row>
    <row r="370" spans="1:16" s="3" customFormat="1" x14ac:dyDescent="0.3">
      <c r="A370" s="11"/>
      <c r="B370" s="405"/>
      <c r="C370" s="406"/>
      <c r="D370" s="406"/>
      <c r="E370" s="406"/>
      <c r="F370" s="406"/>
      <c r="G370" s="406"/>
      <c r="H370" s="406"/>
      <c r="I370" s="406"/>
      <c r="J370" s="406"/>
      <c r="K370" s="406"/>
      <c r="L370" s="407"/>
      <c r="M370" s="51"/>
      <c r="O370" s="52"/>
      <c r="P370" s="52"/>
    </row>
    <row r="371" spans="1:16" s="3" customFormat="1" x14ac:dyDescent="0.3">
      <c r="A371" s="11"/>
      <c r="B371" s="405"/>
      <c r="C371" s="406"/>
      <c r="D371" s="406"/>
      <c r="E371" s="406"/>
      <c r="F371" s="406"/>
      <c r="G371" s="406"/>
      <c r="H371" s="406"/>
      <c r="I371" s="406"/>
      <c r="J371" s="406"/>
      <c r="K371" s="406"/>
      <c r="L371" s="407"/>
      <c r="M371" s="51"/>
      <c r="O371" s="52"/>
      <c r="P371" s="52"/>
    </row>
    <row r="372" spans="1:16" s="3" customFormat="1" x14ac:dyDescent="0.3">
      <c r="A372" s="11"/>
      <c r="B372" s="405"/>
      <c r="C372" s="406"/>
      <c r="D372" s="406"/>
      <c r="E372" s="406"/>
      <c r="F372" s="406"/>
      <c r="G372" s="406"/>
      <c r="H372" s="406"/>
      <c r="I372" s="406"/>
      <c r="J372" s="406"/>
      <c r="K372" s="406"/>
      <c r="L372" s="407"/>
      <c r="M372" s="51"/>
      <c r="O372" s="52"/>
      <c r="P372" s="52"/>
    </row>
    <row r="373" spans="1:16" s="3" customFormat="1" x14ac:dyDescent="0.3">
      <c r="A373" s="11"/>
      <c r="B373" s="405"/>
      <c r="C373" s="406"/>
      <c r="D373" s="406"/>
      <c r="E373" s="406"/>
      <c r="F373" s="406"/>
      <c r="G373" s="406"/>
      <c r="H373" s="406"/>
      <c r="I373" s="406"/>
      <c r="J373" s="406"/>
      <c r="K373" s="406"/>
      <c r="L373" s="407"/>
      <c r="M373" s="51"/>
      <c r="O373" s="52"/>
      <c r="P373" s="52"/>
    </row>
    <row r="374" spans="1:16" s="51" customFormat="1" x14ac:dyDescent="0.3">
      <c r="A374" s="134"/>
      <c r="B374" s="153"/>
      <c r="C374" s="154"/>
      <c r="D374" s="154"/>
      <c r="E374" s="154"/>
      <c r="F374" s="154"/>
      <c r="G374" s="154"/>
      <c r="H374" s="154"/>
      <c r="I374" s="154"/>
      <c r="J374" s="154"/>
      <c r="K374" s="154"/>
      <c r="L374" s="155"/>
      <c r="O374" s="8"/>
      <c r="P374" s="8"/>
    </row>
    <row r="375" spans="1:16" s="3" customFormat="1" x14ac:dyDescent="0.3">
      <c r="A375" s="11"/>
      <c r="B375" s="421" t="s">
        <v>254</v>
      </c>
      <c r="C375" s="422"/>
      <c r="D375" s="422"/>
      <c r="E375" s="422"/>
      <c r="F375" s="422"/>
      <c r="G375" s="422"/>
      <c r="H375" s="422"/>
      <c r="I375" s="422"/>
      <c r="J375" s="422"/>
      <c r="K375" s="422"/>
      <c r="L375" s="423"/>
      <c r="M375" s="126"/>
      <c r="O375" s="52"/>
      <c r="P375" s="52"/>
    </row>
    <row r="376" spans="1:16" s="51" customFormat="1" x14ac:dyDescent="0.3">
      <c r="A376" s="134"/>
      <c r="B376" s="146"/>
      <c r="C376" s="147"/>
      <c r="D376" s="147"/>
      <c r="E376" s="147"/>
      <c r="F376" s="147"/>
      <c r="G376" s="147"/>
      <c r="H376" s="147"/>
      <c r="I376" s="147"/>
      <c r="J376" s="147"/>
      <c r="K376" s="147"/>
      <c r="L376" s="136"/>
      <c r="O376" s="8"/>
      <c r="P376" s="8"/>
    </row>
    <row r="377" spans="1:16" s="51" customFormat="1" x14ac:dyDescent="0.3">
      <c r="A377" s="134"/>
      <c r="B377" s="418" t="str">
        <f>IF(Intro!$G$21="English",O377,P377)</f>
        <v>How does your firm price the goods in the Canadian market? Explain any firm-specific terms used. Explain whether these general pricing practices have changed since January 1, 2023.</v>
      </c>
      <c r="C377" s="419"/>
      <c r="D377" s="419"/>
      <c r="E377" s="419"/>
      <c r="F377" s="419"/>
      <c r="G377" s="419"/>
      <c r="H377" s="419"/>
      <c r="I377" s="419"/>
      <c r="J377" s="419"/>
      <c r="K377" s="419"/>
      <c r="L377" s="420"/>
      <c r="O377" s="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77" s="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78" spans="1:16" s="51" customFormat="1" x14ac:dyDescent="0.3">
      <c r="A378" s="134"/>
      <c r="B378" s="418"/>
      <c r="C378" s="419"/>
      <c r="D378" s="419"/>
      <c r="E378" s="419"/>
      <c r="F378" s="419"/>
      <c r="G378" s="419"/>
      <c r="H378" s="419"/>
      <c r="I378" s="419"/>
      <c r="J378" s="419"/>
      <c r="K378" s="419"/>
      <c r="L378" s="420"/>
      <c r="O378" s="8"/>
      <c r="P378" s="8"/>
    </row>
    <row r="379" spans="1:16" s="51" customFormat="1" x14ac:dyDescent="0.3">
      <c r="A379" s="134"/>
      <c r="B379" s="146"/>
      <c r="C379" s="147"/>
      <c r="D379" s="147"/>
      <c r="E379" s="147"/>
      <c r="F379" s="147"/>
      <c r="G379" s="147"/>
      <c r="H379" s="147"/>
      <c r="I379" s="147"/>
      <c r="J379" s="147"/>
      <c r="K379" s="147"/>
      <c r="L379" s="136"/>
      <c r="O379" s="8"/>
      <c r="P379" s="8"/>
    </row>
    <row r="380" spans="1:16" s="3" customFormat="1" x14ac:dyDescent="0.3">
      <c r="A380" s="11"/>
      <c r="B380" s="405"/>
      <c r="C380" s="406"/>
      <c r="D380" s="406"/>
      <c r="E380" s="406"/>
      <c r="F380" s="406"/>
      <c r="G380" s="406"/>
      <c r="H380" s="406"/>
      <c r="I380" s="406"/>
      <c r="J380" s="406"/>
      <c r="K380" s="406"/>
      <c r="L380" s="407"/>
      <c r="M380" s="51"/>
      <c r="O380" s="52"/>
      <c r="P380" s="52"/>
    </row>
    <row r="381" spans="1:16" s="3" customFormat="1" x14ac:dyDescent="0.3">
      <c r="A381" s="11"/>
      <c r="B381" s="405"/>
      <c r="C381" s="406"/>
      <c r="D381" s="406"/>
      <c r="E381" s="406"/>
      <c r="F381" s="406"/>
      <c r="G381" s="406"/>
      <c r="H381" s="406"/>
      <c r="I381" s="406"/>
      <c r="J381" s="406"/>
      <c r="K381" s="406"/>
      <c r="L381" s="407"/>
      <c r="M381" s="51"/>
      <c r="O381" s="52"/>
      <c r="P381" s="52"/>
    </row>
    <row r="382" spans="1:16" s="3" customFormat="1" x14ac:dyDescent="0.3">
      <c r="A382" s="11"/>
      <c r="B382" s="405"/>
      <c r="C382" s="406"/>
      <c r="D382" s="406"/>
      <c r="E382" s="406"/>
      <c r="F382" s="406"/>
      <c r="G382" s="406"/>
      <c r="H382" s="406"/>
      <c r="I382" s="406"/>
      <c r="J382" s="406"/>
      <c r="K382" s="406"/>
      <c r="L382" s="407"/>
      <c r="M382" s="51"/>
      <c r="O382" s="52"/>
      <c r="P382" s="52"/>
    </row>
    <row r="383" spans="1:16" s="3" customFormat="1" x14ac:dyDescent="0.3">
      <c r="A383" s="11"/>
      <c r="B383" s="405"/>
      <c r="C383" s="406"/>
      <c r="D383" s="406"/>
      <c r="E383" s="406"/>
      <c r="F383" s="406"/>
      <c r="G383" s="406"/>
      <c r="H383" s="406"/>
      <c r="I383" s="406"/>
      <c r="J383" s="406"/>
      <c r="K383" s="406"/>
      <c r="L383" s="407"/>
      <c r="M383" s="51"/>
      <c r="O383" s="52"/>
      <c r="P383" s="52"/>
    </row>
    <row r="384" spans="1:16" s="3" customFormat="1" x14ac:dyDescent="0.3">
      <c r="A384" s="11"/>
      <c r="B384" s="405"/>
      <c r="C384" s="406"/>
      <c r="D384" s="406"/>
      <c r="E384" s="406"/>
      <c r="F384" s="406"/>
      <c r="G384" s="406"/>
      <c r="H384" s="406"/>
      <c r="I384" s="406"/>
      <c r="J384" s="406"/>
      <c r="K384" s="406"/>
      <c r="L384" s="407"/>
      <c r="M384" s="51"/>
      <c r="O384" s="52"/>
      <c r="P384" s="52"/>
    </row>
    <row r="385" spans="1:16" s="3" customFormat="1" x14ac:dyDescent="0.3">
      <c r="A385" s="11"/>
      <c r="B385" s="405"/>
      <c r="C385" s="406"/>
      <c r="D385" s="406"/>
      <c r="E385" s="406"/>
      <c r="F385" s="406"/>
      <c r="G385" s="406"/>
      <c r="H385" s="406"/>
      <c r="I385" s="406"/>
      <c r="J385" s="406"/>
      <c r="K385" s="406"/>
      <c r="L385" s="407"/>
      <c r="M385" s="51"/>
      <c r="O385" s="52"/>
      <c r="P385" s="52"/>
    </row>
    <row r="386" spans="1:16" s="3" customFormat="1" x14ac:dyDescent="0.3">
      <c r="A386" s="11"/>
      <c r="B386" s="405"/>
      <c r="C386" s="406"/>
      <c r="D386" s="406"/>
      <c r="E386" s="406"/>
      <c r="F386" s="406"/>
      <c r="G386" s="406"/>
      <c r="H386" s="406"/>
      <c r="I386" s="406"/>
      <c r="J386" s="406"/>
      <c r="K386" s="406"/>
      <c r="L386" s="407"/>
      <c r="M386" s="51"/>
      <c r="O386" s="52"/>
      <c r="P386" s="52"/>
    </row>
    <row r="387" spans="1:16" s="3" customFormat="1" x14ac:dyDescent="0.3">
      <c r="A387" s="11"/>
      <c r="B387" s="405"/>
      <c r="C387" s="406"/>
      <c r="D387" s="406"/>
      <c r="E387" s="406"/>
      <c r="F387" s="406"/>
      <c r="G387" s="406"/>
      <c r="H387" s="406"/>
      <c r="I387" s="406"/>
      <c r="J387" s="406"/>
      <c r="K387" s="406"/>
      <c r="L387" s="407"/>
      <c r="M387" s="51"/>
      <c r="O387" s="52"/>
      <c r="P387" s="52"/>
    </row>
    <row r="388" spans="1:16" s="51" customFormat="1" x14ac:dyDescent="0.3">
      <c r="A388" s="134"/>
      <c r="B388" s="153"/>
      <c r="C388" s="154"/>
      <c r="D388" s="154"/>
      <c r="E388" s="154"/>
      <c r="F388" s="154"/>
      <c r="G388" s="154"/>
      <c r="H388" s="154"/>
      <c r="I388" s="154"/>
      <c r="J388" s="154"/>
      <c r="K388" s="154"/>
      <c r="L388" s="155"/>
      <c r="O388" s="8"/>
      <c r="P388" s="8"/>
    </row>
    <row r="389" spans="1:16" s="3" customFormat="1" x14ac:dyDescent="0.3">
      <c r="A389" s="11"/>
      <c r="B389" s="421" t="s">
        <v>255</v>
      </c>
      <c r="C389" s="422"/>
      <c r="D389" s="422"/>
      <c r="E389" s="422"/>
      <c r="F389" s="422"/>
      <c r="G389" s="422"/>
      <c r="H389" s="422"/>
      <c r="I389" s="422"/>
      <c r="J389" s="422"/>
      <c r="K389" s="422"/>
      <c r="L389" s="423"/>
      <c r="M389" s="126"/>
      <c r="O389" s="52"/>
      <c r="P389" s="52"/>
    </row>
    <row r="390" spans="1:16" s="51" customFormat="1" x14ac:dyDescent="0.3">
      <c r="A390" s="134"/>
      <c r="B390" s="146"/>
      <c r="C390" s="147"/>
      <c r="D390" s="147"/>
      <c r="E390" s="147"/>
      <c r="F390" s="147"/>
      <c r="G390" s="147"/>
      <c r="H390" s="147"/>
      <c r="I390" s="147"/>
      <c r="J390" s="147"/>
      <c r="K390" s="147"/>
      <c r="L390" s="136"/>
      <c r="O390" s="8"/>
      <c r="P390" s="8"/>
    </row>
    <row r="391" spans="1:16" s="51" customFormat="1" x14ac:dyDescent="0.3">
      <c r="A391" s="134"/>
      <c r="B391" s="418" t="str">
        <f>IF(Intro!$G$21="English",O391,P391)</f>
        <v>Provide details of any factors other than material costs (for example, exchange rate fluctuations) that have affected the prices of the goods in the Canadian market since January 1, 2023.</v>
      </c>
      <c r="C391" s="419"/>
      <c r="D391" s="419"/>
      <c r="E391" s="419"/>
      <c r="F391" s="419"/>
      <c r="G391" s="419"/>
      <c r="H391" s="419"/>
      <c r="I391" s="419"/>
      <c r="J391" s="419"/>
      <c r="K391" s="419"/>
      <c r="L391" s="420"/>
      <c r="O391" s="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91" s="8"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92" spans="1:16" s="51" customFormat="1" x14ac:dyDescent="0.3">
      <c r="A392" s="134"/>
      <c r="B392" s="418"/>
      <c r="C392" s="419"/>
      <c r="D392" s="419"/>
      <c r="E392" s="419"/>
      <c r="F392" s="419"/>
      <c r="G392" s="419"/>
      <c r="H392" s="419"/>
      <c r="I392" s="419"/>
      <c r="J392" s="419"/>
      <c r="K392" s="419"/>
      <c r="L392" s="420"/>
      <c r="O392" s="8"/>
      <c r="P392" s="8"/>
    </row>
    <row r="393" spans="1:16" s="51" customFormat="1" x14ac:dyDescent="0.3">
      <c r="A393" s="134"/>
      <c r="B393" s="146"/>
      <c r="C393" s="147"/>
      <c r="D393" s="147"/>
      <c r="E393" s="147"/>
      <c r="F393" s="147"/>
      <c r="G393" s="147"/>
      <c r="H393" s="147"/>
      <c r="I393" s="147"/>
      <c r="J393" s="147"/>
      <c r="K393" s="147"/>
      <c r="L393" s="136"/>
      <c r="O393" s="8"/>
      <c r="P393" s="8"/>
    </row>
    <row r="394" spans="1:16" s="3" customFormat="1" x14ac:dyDescent="0.3">
      <c r="A394" s="11"/>
      <c r="B394" s="405"/>
      <c r="C394" s="406"/>
      <c r="D394" s="406"/>
      <c r="E394" s="406"/>
      <c r="F394" s="406"/>
      <c r="G394" s="406"/>
      <c r="H394" s="406"/>
      <c r="I394" s="406"/>
      <c r="J394" s="406"/>
      <c r="K394" s="406"/>
      <c r="L394" s="407"/>
      <c r="M394" s="51"/>
      <c r="O394" s="52"/>
      <c r="P394" s="52"/>
    </row>
    <row r="395" spans="1:16" s="3" customFormat="1" x14ac:dyDescent="0.3">
      <c r="A395" s="11"/>
      <c r="B395" s="405"/>
      <c r="C395" s="406"/>
      <c r="D395" s="406"/>
      <c r="E395" s="406"/>
      <c r="F395" s="406"/>
      <c r="G395" s="406"/>
      <c r="H395" s="406"/>
      <c r="I395" s="406"/>
      <c r="J395" s="406"/>
      <c r="K395" s="406"/>
      <c r="L395" s="407"/>
      <c r="M395" s="51"/>
      <c r="O395" s="52"/>
      <c r="P395" s="52"/>
    </row>
    <row r="396" spans="1:16" s="3" customFormat="1" x14ac:dyDescent="0.3">
      <c r="A396" s="11"/>
      <c r="B396" s="405"/>
      <c r="C396" s="406"/>
      <c r="D396" s="406"/>
      <c r="E396" s="406"/>
      <c r="F396" s="406"/>
      <c r="G396" s="406"/>
      <c r="H396" s="406"/>
      <c r="I396" s="406"/>
      <c r="J396" s="406"/>
      <c r="K396" s="406"/>
      <c r="L396" s="407"/>
      <c r="M396" s="51"/>
      <c r="O396" s="52"/>
      <c r="P396" s="52"/>
    </row>
    <row r="397" spans="1:16" s="3" customFormat="1" x14ac:dyDescent="0.3">
      <c r="A397" s="11"/>
      <c r="B397" s="405"/>
      <c r="C397" s="406"/>
      <c r="D397" s="406"/>
      <c r="E397" s="406"/>
      <c r="F397" s="406"/>
      <c r="G397" s="406"/>
      <c r="H397" s="406"/>
      <c r="I397" s="406"/>
      <c r="J397" s="406"/>
      <c r="K397" s="406"/>
      <c r="L397" s="407"/>
      <c r="M397" s="51"/>
      <c r="O397" s="52"/>
      <c r="P397" s="52"/>
    </row>
    <row r="398" spans="1:16" s="3" customFormat="1" x14ac:dyDescent="0.3">
      <c r="A398" s="11"/>
      <c r="B398" s="405"/>
      <c r="C398" s="406"/>
      <c r="D398" s="406"/>
      <c r="E398" s="406"/>
      <c r="F398" s="406"/>
      <c r="G398" s="406"/>
      <c r="H398" s="406"/>
      <c r="I398" s="406"/>
      <c r="J398" s="406"/>
      <c r="K398" s="406"/>
      <c r="L398" s="407"/>
      <c r="M398" s="51"/>
      <c r="O398" s="52"/>
      <c r="P398" s="52"/>
    </row>
    <row r="399" spans="1:16" s="3" customFormat="1" x14ac:dyDescent="0.3">
      <c r="A399" s="11"/>
      <c r="B399" s="405"/>
      <c r="C399" s="406"/>
      <c r="D399" s="406"/>
      <c r="E399" s="406"/>
      <c r="F399" s="406"/>
      <c r="G399" s="406"/>
      <c r="H399" s="406"/>
      <c r="I399" s="406"/>
      <c r="J399" s="406"/>
      <c r="K399" s="406"/>
      <c r="L399" s="407"/>
      <c r="M399" s="51"/>
      <c r="O399" s="52"/>
      <c r="P399" s="52"/>
    </row>
    <row r="400" spans="1:16" s="3" customFormat="1" x14ac:dyDescent="0.3">
      <c r="A400" s="11"/>
      <c r="B400" s="405"/>
      <c r="C400" s="406"/>
      <c r="D400" s="406"/>
      <c r="E400" s="406"/>
      <c r="F400" s="406"/>
      <c r="G400" s="406"/>
      <c r="H400" s="406"/>
      <c r="I400" s="406"/>
      <c r="J400" s="406"/>
      <c r="K400" s="406"/>
      <c r="L400" s="407"/>
      <c r="M400" s="51"/>
      <c r="O400" s="52"/>
      <c r="P400" s="52"/>
    </row>
    <row r="401" spans="1:16" s="3" customFormat="1" x14ac:dyDescent="0.3">
      <c r="A401" s="11"/>
      <c r="B401" s="405"/>
      <c r="C401" s="406"/>
      <c r="D401" s="406"/>
      <c r="E401" s="406"/>
      <c r="F401" s="406"/>
      <c r="G401" s="406"/>
      <c r="H401" s="406"/>
      <c r="I401" s="406"/>
      <c r="J401" s="406"/>
      <c r="K401" s="406"/>
      <c r="L401" s="407"/>
      <c r="M401" s="51"/>
      <c r="O401" s="52"/>
      <c r="P401" s="52"/>
    </row>
    <row r="402" spans="1:16" s="51" customFormat="1" x14ac:dyDescent="0.3">
      <c r="A402" s="134"/>
      <c r="B402" s="153"/>
      <c r="C402" s="154"/>
      <c r="D402" s="154"/>
      <c r="E402" s="154"/>
      <c r="F402" s="154"/>
      <c r="G402" s="154"/>
      <c r="H402" s="154"/>
      <c r="I402" s="154"/>
      <c r="J402" s="154"/>
      <c r="K402" s="154"/>
      <c r="L402" s="155"/>
      <c r="O402" s="8"/>
      <c r="P402" s="8"/>
    </row>
    <row r="403" spans="1:16" s="3" customFormat="1" x14ac:dyDescent="0.3">
      <c r="A403" s="11"/>
      <c r="B403" s="421" t="s">
        <v>270</v>
      </c>
      <c r="C403" s="422"/>
      <c r="D403" s="422"/>
      <c r="E403" s="422"/>
      <c r="F403" s="422"/>
      <c r="G403" s="422"/>
      <c r="H403" s="422"/>
      <c r="I403" s="422"/>
      <c r="J403" s="422"/>
      <c r="K403" s="422"/>
      <c r="L403" s="423"/>
      <c r="M403" s="126"/>
      <c r="O403" s="52"/>
      <c r="P403" s="52"/>
    </row>
    <row r="404" spans="1:16" s="51" customFormat="1" x14ac:dyDescent="0.3">
      <c r="A404" s="134"/>
      <c r="B404" s="146"/>
      <c r="C404" s="147"/>
      <c r="D404" s="147"/>
      <c r="E404" s="147"/>
      <c r="F404" s="147"/>
      <c r="G404" s="147"/>
      <c r="H404" s="147"/>
      <c r="I404" s="147"/>
      <c r="J404" s="147"/>
      <c r="K404" s="147"/>
      <c r="L404" s="136"/>
      <c r="O404" s="8"/>
      <c r="P404" s="8"/>
    </row>
    <row r="405" spans="1:16" s="51" customFormat="1" x14ac:dyDescent="0.3">
      <c r="A405" s="134"/>
      <c r="B405" s="408" t="str">
        <f>IF(Intro!$G$21="English",O405,P405)</f>
        <v>Describe how delivery of the goods sold by your firm is paid for.</v>
      </c>
      <c r="C405" s="409"/>
      <c r="D405" s="409"/>
      <c r="E405" s="409"/>
      <c r="F405" s="409"/>
      <c r="G405" s="409"/>
      <c r="H405" s="409"/>
      <c r="I405" s="409"/>
      <c r="J405" s="409"/>
      <c r="K405" s="409"/>
      <c r="L405" s="410"/>
      <c r="O405" s="8" t="s">
        <v>231</v>
      </c>
      <c r="P405" s="8" t="s">
        <v>337</v>
      </c>
    </row>
    <row r="406" spans="1:16" s="51" customFormat="1" x14ac:dyDescent="0.3">
      <c r="A406" s="134"/>
      <c r="B406" s="146"/>
      <c r="C406" s="147"/>
      <c r="D406" s="147"/>
      <c r="E406" s="147"/>
      <c r="F406" s="147"/>
      <c r="G406" s="147"/>
      <c r="H406" s="186" t="str">
        <f>IF(Intro!$G$21="English",O406,P406)</f>
        <v>Select all that apply</v>
      </c>
      <c r="I406" s="147"/>
      <c r="J406" s="147"/>
      <c r="K406" s="147"/>
      <c r="L406" s="136"/>
      <c r="O406" s="8" t="s">
        <v>591</v>
      </c>
      <c r="P406" s="8" t="s">
        <v>590</v>
      </c>
    </row>
    <row r="407" spans="1:16" x14ac:dyDescent="0.3">
      <c r="B407" s="427" t="str">
        <f>IF(Intro!$G$21="English",O407,P407)</f>
        <v xml:space="preserve">Your firm handles delivery, and the cost is built into the price. </v>
      </c>
      <c r="C407" s="428"/>
      <c r="D407" s="428"/>
      <c r="E407" s="428"/>
      <c r="F407" s="428"/>
      <c r="G407" s="429"/>
      <c r="H407" s="119"/>
      <c r="I407" s="147"/>
      <c r="J407" s="147"/>
      <c r="K407" s="147"/>
      <c r="L407" s="136"/>
      <c r="M407" s="2"/>
      <c r="O407" s="8" t="s">
        <v>531</v>
      </c>
      <c r="P407" s="8" t="s">
        <v>560</v>
      </c>
    </row>
    <row r="408" spans="1:16" x14ac:dyDescent="0.3">
      <c r="B408" s="427" t="str">
        <f>IF(Intro!$G$21="English",O408,P408)</f>
        <v xml:space="preserve">Your firm handles delivery, but charges the purchaser separately for it. </v>
      </c>
      <c r="C408" s="428"/>
      <c r="D408" s="428"/>
      <c r="E408" s="428"/>
      <c r="F408" s="428"/>
      <c r="G408" s="429"/>
      <c r="H408" s="119"/>
      <c r="I408" s="147"/>
      <c r="J408" s="147"/>
      <c r="K408" s="147"/>
      <c r="L408" s="136"/>
      <c r="M408" s="2"/>
      <c r="O408" s="8" t="s">
        <v>533</v>
      </c>
      <c r="P408" s="8" t="s">
        <v>561</v>
      </c>
    </row>
    <row r="409" spans="1:16" ht="14.25" customHeight="1" x14ac:dyDescent="0.3">
      <c r="B409" s="427" t="str">
        <f>IF(Intro!$G$21="English",O409,P409)</f>
        <v xml:space="preserve">The purchaser arranges and pays for delivery directly. </v>
      </c>
      <c r="C409" s="428"/>
      <c r="D409" s="428"/>
      <c r="E409" s="428"/>
      <c r="F409" s="428"/>
      <c r="G409" s="429"/>
      <c r="H409" s="119"/>
      <c r="I409" s="147"/>
      <c r="J409" s="147"/>
      <c r="K409" s="147"/>
      <c r="L409" s="136"/>
      <c r="M409" s="2"/>
      <c r="O409" s="8" t="s">
        <v>532</v>
      </c>
      <c r="P409" s="8" t="s">
        <v>534</v>
      </c>
    </row>
    <row r="410" spans="1:16" s="51" customFormat="1" x14ac:dyDescent="0.3">
      <c r="A410" s="134"/>
      <c r="B410" s="146"/>
      <c r="C410" s="147"/>
      <c r="D410" s="147"/>
      <c r="E410" s="147"/>
      <c r="F410" s="147"/>
      <c r="G410" s="147"/>
      <c r="H410" s="147"/>
      <c r="I410" s="147"/>
      <c r="J410" s="147"/>
      <c r="K410" s="147"/>
      <c r="L410" s="136"/>
      <c r="O410" s="8"/>
      <c r="P410" s="8"/>
    </row>
    <row r="411" spans="1:16" s="51" customFormat="1" x14ac:dyDescent="0.3">
      <c r="A411" s="134"/>
      <c r="B411" s="408" t="str">
        <f>IF(Intro!$G$21="English",O411,P411)</f>
        <v>Explain if the method of paying for delivery of the goods sold by your firm has changed since January 1, 2023.</v>
      </c>
      <c r="C411" s="409"/>
      <c r="D411" s="409"/>
      <c r="E411" s="409"/>
      <c r="F411" s="409"/>
      <c r="G411" s="409"/>
      <c r="H411" s="409"/>
      <c r="I411" s="409"/>
      <c r="J411" s="409"/>
      <c r="K411" s="409"/>
      <c r="L411" s="410"/>
      <c r="O411" s="8" t="str">
        <f>"Explain if the method of paying for delivery of the goods sold by your firm has changed since January 1, "&amp;Variables!B6&amp;"."</f>
        <v>Explain if the method of paying for delivery of the goods sold by your firm has changed since January 1, 2023.</v>
      </c>
      <c r="P411" s="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412" spans="1:16" s="51" customFormat="1" x14ac:dyDescent="0.3">
      <c r="A412" s="134"/>
      <c r="B412" s="146"/>
      <c r="C412" s="147"/>
      <c r="D412" s="147"/>
      <c r="E412" s="147"/>
      <c r="F412" s="147"/>
      <c r="G412" s="147"/>
      <c r="H412" s="147"/>
      <c r="I412" s="147"/>
      <c r="J412" s="147"/>
      <c r="K412" s="147"/>
      <c r="L412" s="136"/>
      <c r="O412" s="8"/>
      <c r="P412" s="8"/>
    </row>
    <row r="413" spans="1:16" s="3" customFormat="1" x14ac:dyDescent="0.3">
      <c r="A413" s="11"/>
      <c r="B413" s="405"/>
      <c r="C413" s="406"/>
      <c r="D413" s="406"/>
      <c r="E413" s="406"/>
      <c r="F413" s="406"/>
      <c r="G413" s="406"/>
      <c r="H413" s="406"/>
      <c r="I413" s="406"/>
      <c r="J413" s="406"/>
      <c r="K413" s="406"/>
      <c r="L413" s="407"/>
      <c r="M413" s="51"/>
      <c r="O413" s="52"/>
      <c r="P413" s="52"/>
    </row>
    <row r="414" spans="1:16" s="3" customFormat="1" x14ac:dyDescent="0.3">
      <c r="A414" s="11"/>
      <c r="B414" s="405"/>
      <c r="C414" s="406"/>
      <c r="D414" s="406"/>
      <c r="E414" s="406"/>
      <c r="F414" s="406"/>
      <c r="G414" s="406"/>
      <c r="H414" s="406"/>
      <c r="I414" s="406"/>
      <c r="J414" s="406"/>
      <c r="K414" s="406"/>
      <c r="L414" s="407"/>
      <c r="M414" s="51"/>
      <c r="O414" s="52"/>
      <c r="P414" s="52"/>
    </row>
    <row r="415" spans="1:16" s="3" customFormat="1" x14ac:dyDescent="0.3">
      <c r="A415" s="11"/>
      <c r="B415" s="405"/>
      <c r="C415" s="406"/>
      <c r="D415" s="406"/>
      <c r="E415" s="406"/>
      <c r="F415" s="406"/>
      <c r="G415" s="406"/>
      <c r="H415" s="406"/>
      <c r="I415" s="406"/>
      <c r="J415" s="406"/>
      <c r="K415" s="406"/>
      <c r="L415" s="407"/>
      <c r="M415" s="51"/>
      <c r="O415" s="52"/>
      <c r="P415" s="52"/>
    </row>
    <row r="416" spans="1:16" s="3" customFormat="1" x14ac:dyDescent="0.3">
      <c r="A416" s="11"/>
      <c r="B416" s="405"/>
      <c r="C416" s="406"/>
      <c r="D416" s="406"/>
      <c r="E416" s="406"/>
      <c r="F416" s="406"/>
      <c r="G416" s="406"/>
      <c r="H416" s="406"/>
      <c r="I416" s="406"/>
      <c r="J416" s="406"/>
      <c r="K416" s="406"/>
      <c r="L416" s="407"/>
      <c r="M416" s="51"/>
      <c r="O416" s="52"/>
      <c r="P416" s="52"/>
    </row>
    <row r="417" spans="1:16" s="3" customFormat="1" x14ac:dyDescent="0.3">
      <c r="A417" s="11"/>
      <c r="B417" s="405"/>
      <c r="C417" s="406"/>
      <c r="D417" s="406"/>
      <c r="E417" s="406"/>
      <c r="F417" s="406"/>
      <c r="G417" s="406"/>
      <c r="H417" s="406"/>
      <c r="I417" s="406"/>
      <c r="J417" s="406"/>
      <c r="K417" s="406"/>
      <c r="L417" s="407"/>
      <c r="M417" s="51"/>
      <c r="O417" s="52"/>
      <c r="P417" s="52"/>
    </row>
    <row r="418" spans="1:16" s="3" customFormat="1" x14ac:dyDescent="0.3">
      <c r="A418" s="11"/>
      <c r="B418" s="405"/>
      <c r="C418" s="406"/>
      <c r="D418" s="406"/>
      <c r="E418" s="406"/>
      <c r="F418" s="406"/>
      <c r="G418" s="406"/>
      <c r="H418" s="406"/>
      <c r="I418" s="406"/>
      <c r="J418" s="406"/>
      <c r="K418" s="406"/>
      <c r="L418" s="407"/>
      <c r="M418" s="51"/>
      <c r="O418" s="52"/>
      <c r="P418" s="52"/>
    </row>
    <row r="419" spans="1:16" s="3" customFormat="1" x14ac:dyDescent="0.3">
      <c r="A419" s="11"/>
      <c r="B419" s="405"/>
      <c r="C419" s="406"/>
      <c r="D419" s="406"/>
      <c r="E419" s="406"/>
      <c r="F419" s="406"/>
      <c r="G419" s="406"/>
      <c r="H419" s="406"/>
      <c r="I419" s="406"/>
      <c r="J419" s="406"/>
      <c r="K419" s="406"/>
      <c r="L419" s="407"/>
      <c r="M419" s="51"/>
      <c r="O419" s="52"/>
      <c r="P419" s="52"/>
    </row>
    <row r="420" spans="1:16" s="3" customFormat="1" x14ac:dyDescent="0.3">
      <c r="A420" s="11"/>
      <c r="B420" s="405"/>
      <c r="C420" s="406"/>
      <c r="D420" s="406"/>
      <c r="E420" s="406"/>
      <c r="F420" s="406"/>
      <c r="G420" s="406"/>
      <c r="H420" s="406"/>
      <c r="I420" s="406"/>
      <c r="J420" s="406"/>
      <c r="K420" s="406"/>
      <c r="L420" s="407"/>
      <c r="M420" s="51"/>
      <c r="O420" s="52"/>
      <c r="P420" s="52"/>
    </row>
    <row r="421" spans="1:16" s="51" customFormat="1" x14ac:dyDescent="0.3">
      <c r="A421" s="134"/>
      <c r="B421" s="153"/>
      <c r="C421" s="154"/>
      <c r="D421" s="154"/>
      <c r="E421" s="154"/>
      <c r="F421" s="154"/>
      <c r="G421" s="154"/>
      <c r="H421" s="154"/>
      <c r="I421" s="154"/>
      <c r="J421" s="154"/>
      <c r="K421" s="154"/>
      <c r="L421" s="155"/>
      <c r="O421" s="8"/>
      <c r="P421" s="8"/>
    </row>
    <row r="422" spans="1:16" s="3" customFormat="1" x14ac:dyDescent="0.3">
      <c r="A422" s="11"/>
      <c r="B422" s="421" t="s">
        <v>271</v>
      </c>
      <c r="C422" s="422"/>
      <c r="D422" s="422"/>
      <c r="E422" s="422"/>
      <c r="F422" s="422"/>
      <c r="G422" s="422"/>
      <c r="H422" s="422"/>
      <c r="I422" s="422"/>
      <c r="J422" s="422"/>
      <c r="K422" s="422"/>
      <c r="L422" s="423"/>
      <c r="M422" s="126"/>
      <c r="O422" s="52"/>
      <c r="P422" s="52"/>
    </row>
    <row r="423" spans="1:16" s="51" customFormat="1" x14ac:dyDescent="0.3">
      <c r="A423" s="134"/>
      <c r="B423" s="146"/>
      <c r="C423" s="147"/>
      <c r="D423" s="147"/>
      <c r="E423" s="147"/>
      <c r="F423" s="147"/>
      <c r="G423" s="147"/>
      <c r="H423" s="147"/>
      <c r="I423" s="147"/>
      <c r="J423" s="147"/>
      <c r="K423" s="147"/>
      <c r="L423" s="136"/>
      <c r="O423" s="8"/>
      <c r="P423" s="8"/>
    </row>
    <row r="424" spans="1:16" s="51" customFormat="1" x14ac:dyDescent="0.3">
      <c r="A424" s="134"/>
      <c r="B424" s="408" t="str">
        <f>IF(Intro!$G$21="English",O424,P424)</f>
        <v>Explain if demand for the goods or sales of the goods has changed since January 1, 2023.</v>
      </c>
      <c r="C424" s="409"/>
      <c r="D424" s="409"/>
      <c r="E424" s="409"/>
      <c r="F424" s="409"/>
      <c r="G424" s="409"/>
      <c r="H424" s="409"/>
      <c r="I424" s="409"/>
      <c r="J424" s="409"/>
      <c r="K424" s="409"/>
      <c r="L424" s="410"/>
      <c r="O424" s="8" t="str">
        <f>"Explain if demand for the goods or sales of the goods has changed since January 1, "&amp;Variables!B6&amp;"."</f>
        <v>Explain if demand for the goods or sales of the goods has changed since January 1, 2023.</v>
      </c>
      <c r="P424" s="8" t="str">
        <f>"Expliquez si la demande pour les marchandises ou les ventes de marchandises ont changé depuis le 1er janvier "&amp;Variables!B6&amp;"."</f>
        <v>Expliquez si la demande pour les marchandises ou les ventes de marchandises ont changé depuis le 1er janvier 2023.</v>
      </c>
    </row>
    <row r="425" spans="1:16" s="51" customFormat="1" x14ac:dyDescent="0.3">
      <c r="A425" s="134"/>
      <c r="B425" s="146"/>
      <c r="C425" s="147"/>
      <c r="D425" s="147"/>
      <c r="E425" s="147"/>
      <c r="F425" s="147"/>
      <c r="G425" s="147"/>
      <c r="H425" s="147"/>
      <c r="I425" s="147"/>
      <c r="J425" s="147"/>
      <c r="K425" s="147"/>
      <c r="L425" s="136"/>
      <c r="O425" s="8"/>
      <c r="P425" s="8"/>
    </row>
    <row r="426" spans="1:16" s="3" customFormat="1" x14ac:dyDescent="0.3">
      <c r="A426" s="11"/>
      <c r="B426" s="405"/>
      <c r="C426" s="406"/>
      <c r="D426" s="406"/>
      <c r="E426" s="406"/>
      <c r="F426" s="406"/>
      <c r="G426" s="406"/>
      <c r="H426" s="406"/>
      <c r="I426" s="406"/>
      <c r="J426" s="406"/>
      <c r="K426" s="406"/>
      <c r="L426" s="407"/>
      <c r="M426" s="51"/>
      <c r="O426" s="52"/>
      <c r="P426" s="52"/>
    </row>
    <row r="427" spans="1:16" s="3" customFormat="1" x14ac:dyDescent="0.3">
      <c r="A427" s="11"/>
      <c r="B427" s="405"/>
      <c r="C427" s="406"/>
      <c r="D427" s="406"/>
      <c r="E427" s="406"/>
      <c r="F427" s="406"/>
      <c r="G427" s="406"/>
      <c r="H427" s="406"/>
      <c r="I427" s="406"/>
      <c r="J427" s="406"/>
      <c r="K427" s="406"/>
      <c r="L427" s="407"/>
      <c r="M427" s="51"/>
      <c r="O427" s="52"/>
      <c r="P427" s="52"/>
    </row>
    <row r="428" spans="1:16" s="3" customFormat="1" x14ac:dyDescent="0.3">
      <c r="A428" s="11"/>
      <c r="B428" s="405"/>
      <c r="C428" s="406"/>
      <c r="D428" s="406"/>
      <c r="E428" s="406"/>
      <c r="F428" s="406"/>
      <c r="G428" s="406"/>
      <c r="H428" s="406"/>
      <c r="I428" s="406"/>
      <c r="J428" s="406"/>
      <c r="K428" s="406"/>
      <c r="L428" s="407"/>
      <c r="M428" s="51"/>
      <c r="O428" s="52"/>
      <c r="P428" s="52"/>
    </row>
    <row r="429" spans="1:16" s="3" customFormat="1" x14ac:dyDescent="0.3">
      <c r="A429" s="11"/>
      <c r="B429" s="405"/>
      <c r="C429" s="406"/>
      <c r="D429" s="406"/>
      <c r="E429" s="406"/>
      <c r="F429" s="406"/>
      <c r="G429" s="406"/>
      <c r="H429" s="406"/>
      <c r="I429" s="406"/>
      <c r="J429" s="406"/>
      <c r="K429" s="406"/>
      <c r="L429" s="407"/>
      <c r="M429" s="51"/>
      <c r="O429" s="52"/>
      <c r="P429" s="52"/>
    </row>
    <row r="430" spans="1:16" s="3" customFormat="1" x14ac:dyDescent="0.3">
      <c r="A430" s="11"/>
      <c r="B430" s="405"/>
      <c r="C430" s="406"/>
      <c r="D430" s="406"/>
      <c r="E430" s="406"/>
      <c r="F430" s="406"/>
      <c r="G430" s="406"/>
      <c r="H430" s="406"/>
      <c r="I430" s="406"/>
      <c r="J430" s="406"/>
      <c r="K430" s="406"/>
      <c r="L430" s="407"/>
      <c r="M430" s="51"/>
      <c r="O430" s="52"/>
      <c r="P430" s="52"/>
    </row>
    <row r="431" spans="1:16" s="3" customFormat="1" x14ac:dyDescent="0.3">
      <c r="A431" s="11"/>
      <c r="B431" s="405"/>
      <c r="C431" s="406"/>
      <c r="D431" s="406"/>
      <c r="E431" s="406"/>
      <c r="F431" s="406"/>
      <c r="G431" s="406"/>
      <c r="H431" s="406"/>
      <c r="I431" s="406"/>
      <c r="J431" s="406"/>
      <c r="K431" s="406"/>
      <c r="L431" s="407"/>
      <c r="M431" s="51"/>
      <c r="O431" s="52"/>
      <c r="P431" s="52"/>
    </row>
    <row r="432" spans="1:16" s="3" customFormat="1" x14ac:dyDescent="0.3">
      <c r="A432" s="11"/>
      <c r="B432" s="405"/>
      <c r="C432" s="406"/>
      <c r="D432" s="406"/>
      <c r="E432" s="406"/>
      <c r="F432" s="406"/>
      <c r="G432" s="406"/>
      <c r="H432" s="406"/>
      <c r="I432" s="406"/>
      <c r="J432" s="406"/>
      <c r="K432" s="406"/>
      <c r="L432" s="407"/>
      <c r="M432" s="51"/>
      <c r="O432" s="52"/>
      <c r="P432" s="52"/>
    </row>
    <row r="433" spans="1:16" s="3" customFormat="1" x14ac:dyDescent="0.3">
      <c r="A433" s="11"/>
      <c r="B433" s="405"/>
      <c r="C433" s="406"/>
      <c r="D433" s="406"/>
      <c r="E433" s="406"/>
      <c r="F433" s="406"/>
      <c r="G433" s="406"/>
      <c r="H433" s="406"/>
      <c r="I433" s="406"/>
      <c r="J433" s="406"/>
      <c r="K433" s="406"/>
      <c r="L433" s="407"/>
      <c r="M433" s="51"/>
      <c r="O433" s="52"/>
      <c r="P433" s="52"/>
    </row>
    <row r="434" spans="1:16" s="51" customFormat="1" x14ac:dyDescent="0.3">
      <c r="A434" s="134"/>
      <c r="B434" s="153"/>
      <c r="C434" s="154"/>
      <c r="D434" s="154"/>
      <c r="E434" s="154"/>
      <c r="F434" s="154"/>
      <c r="G434" s="154"/>
      <c r="H434" s="154"/>
      <c r="I434" s="154"/>
      <c r="J434" s="154"/>
      <c r="K434" s="154"/>
      <c r="L434" s="155"/>
      <c r="O434" s="8"/>
      <c r="P434" s="8"/>
    </row>
    <row r="436" spans="1:16" x14ac:dyDescent="0.3">
      <c r="B436" s="424" t="str">
        <f>IF(Intro!$G$21="English",O436,P436)</f>
        <v>MARKETS</v>
      </c>
      <c r="C436" s="425"/>
      <c r="D436" s="425"/>
      <c r="E436" s="425"/>
      <c r="F436" s="425"/>
      <c r="G436" s="425"/>
      <c r="H436" s="425"/>
      <c r="I436" s="425"/>
      <c r="J436" s="425"/>
      <c r="K436" s="425"/>
      <c r="L436" s="426"/>
      <c r="M436" s="51"/>
      <c r="O436" s="121" t="s">
        <v>510</v>
      </c>
      <c r="P436" s="121" t="s">
        <v>511</v>
      </c>
    </row>
    <row r="437" spans="1:16" x14ac:dyDescent="0.3">
      <c r="B437" s="393" t="s">
        <v>524</v>
      </c>
      <c r="C437" s="394"/>
      <c r="D437" s="394"/>
      <c r="E437" s="394"/>
      <c r="F437" s="394"/>
      <c r="G437" s="394"/>
      <c r="H437" s="394"/>
      <c r="I437" s="394"/>
      <c r="J437" s="394"/>
      <c r="K437" s="394"/>
      <c r="L437" s="395"/>
      <c r="M437" s="2"/>
    </row>
    <row r="438" spans="1:16" x14ac:dyDescent="0.3">
      <c r="B438" s="22"/>
      <c r="C438" s="23"/>
      <c r="D438" s="23"/>
      <c r="E438" s="24"/>
      <c r="F438" s="24"/>
      <c r="G438" s="24"/>
      <c r="H438" s="24"/>
      <c r="I438" s="24"/>
      <c r="J438" s="24"/>
      <c r="K438" s="24"/>
      <c r="L438" s="25"/>
      <c r="M438" s="2"/>
    </row>
    <row r="439" spans="1:16" x14ac:dyDescent="0.3">
      <c r="B439" s="303" t="str">
        <f>IF(Intro!$G$21="English",O439,P439)</f>
        <v>Describe the markets for the goods in Canada and globally since January 1, 2023. Factors to consider in your response include, but are not limited to, demand, sales, prices, capacity utilization and import volumes of the goods.</v>
      </c>
      <c r="C439" s="304"/>
      <c r="D439" s="304"/>
      <c r="E439" s="304"/>
      <c r="F439" s="304"/>
      <c r="G439" s="304"/>
      <c r="H439" s="304"/>
      <c r="I439" s="304"/>
      <c r="J439" s="304"/>
      <c r="K439" s="304"/>
      <c r="L439" s="305"/>
      <c r="M439" s="2"/>
      <c r="O439" s="5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39"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40" spans="1:16" x14ac:dyDescent="0.3">
      <c r="B440" s="303"/>
      <c r="C440" s="304"/>
      <c r="D440" s="304"/>
      <c r="E440" s="304"/>
      <c r="F440" s="304"/>
      <c r="G440" s="304"/>
      <c r="H440" s="304"/>
      <c r="I440" s="304"/>
      <c r="J440" s="304"/>
      <c r="K440" s="304"/>
      <c r="L440" s="305"/>
      <c r="M440" s="2"/>
      <c r="O440" s="53"/>
    </row>
    <row r="441" spans="1:16" s="51" customFormat="1" x14ac:dyDescent="0.3">
      <c r="A441" s="134"/>
      <c r="B441" s="146"/>
      <c r="C441" s="147"/>
      <c r="D441" s="147"/>
      <c r="E441" s="147"/>
      <c r="F441" s="147"/>
      <c r="G441" s="147"/>
      <c r="H441" s="147"/>
      <c r="I441" s="147"/>
      <c r="J441" s="147"/>
      <c r="K441" s="147"/>
      <c r="L441" s="136"/>
      <c r="O441" s="8"/>
      <c r="P441" s="8"/>
    </row>
    <row r="442" spans="1:16" s="3" customFormat="1" x14ac:dyDescent="0.3">
      <c r="A442" s="11"/>
      <c r="B442" s="405"/>
      <c r="C442" s="406"/>
      <c r="D442" s="406"/>
      <c r="E442" s="406"/>
      <c r="F442" s="406"/>
      <c r="G442" s="406"/>
      <c r="H442" s="406"/>
      <c r="I442" s="406"/>
      <c r="J442" s="406"/>
      <c r="K442" s="406"/>
      <c r="L442" s="407"/>
      <c r="M442" s="51"/>
      <c r="O442" s="52"/>
      <c r="P442" s="52"/>
    </row>
    <row r="443" spans="1:16" s="3" customFormat="1" x14ac:dyDescent="0.3">
      <c r="A443" s="11"/>
      <c r="B443" s="405"/>
      <c r="C443" s="406"/>
      <c r="D443" s="406"/>
      <c r="E443" s="406"/>
      <c r="F443" s="406"/>
      <c r="G443" s="406"/>
      <c r="H443" s="406"/>
      <c r="I443" s="406"/>
      <c r="J443" s="406"/>
      <c r="K443" s="406"/>
      <c r="L443" s="407"/>
      <c r="M443" s="51"/>
      <c r="O443" s="52"/>
      <c r="P443" s="52"/>
    </row>
    <row r="444" spans="1:16" s="3" customFormat="1" x14ac:dyDescent="0.3">
      <c r="A444" s="11"/>
      <c r="B444" s="405"/>
      <c r="C444" s="406"/>
      <c r="D444" s="406"/>
      <c r="E444" s="406"/>
      <c r="F444" s="406"/>
      <c r="G444" s="406"/>
      <c r="H444" s="406"/>
      <c r="I444" s="406"/>
      <c r="J444" s="406"/>
      <c r="K444" s="406"/>
      <c r="L444" s="407"/>
      <c r="M444" s="51"/>
      <c r="O444" s="52"/>
      <c r="P444" s="52"/>
    </row>
    <row r="445" spans="1:16" s="3" customFormat="1" x14ac:dyDescent="0.3">
      <c r="A445" s="11"/>
      <c r="B445" s="405"/>
      <c r="C445" s="406"/>
      <c r="D445" s="406"/>
      <c r="E445" s="406"/>
      <c r="F445" s="406"/>
      <c r="G445" s="406"/>
      <c r="H445" s="406"/>
      <c r="I445" s="406"/>
      <c r="J445" s="406"/>
      <c r="K445" s="406"/>
      <c r="L445" s="407"/>
      <c r="M445" s="51"/>
      <c r="O445" s="52"/>
      <c r="P445" s="52"/>
    </row>
    <row r="446" spans="1:16" s="3" customFormat="1" x14ac:dyDescent="0.3">
      <c r="A446" s="11"/>
      <c r="B446" s="405"/>
      <c r="C446" s="406"/>
      <c r="D446" s="406"/>
      <c r="E446" s="406"/>
      <c r="F446" s="406"/>
      <c r="G446" s="406"/>
      <c r="H446" s="406"/>
      <c r="I446" s="406"/>
      <c r="J446" s="406"/>
      <c r="K446" s="406"/>
      <c r="L446" s="407"/>
      <c r="M446" s="51"/>
      <c r="O446" s="52"/>
      <c r="P446" s="52"/>
    </row>
    <row r="447" spans="1:16" s="3" customFormat="1" x14ac:dyDescent="0.3">
      <c r="A447" s="11"/>
      <c r="B447" s="405"/>
      <c r="C447" s="406"/>
      <c r="D447" s="406"/>
      <c r="E447" s="406"/>
      <c r="F447" s="406"/>
      <c r="G447" s="406"/>
      <c r="H447" s="406"/>
      <c r="I447" s="406"/>
      <c r="J447" s="406"/>
      <c r="K447" s="406"/>
      <c r="L447" s="407"/>
      <c r="M447" s="51"/>
      <c r="O447" s="52"/>
      <c r="P447" s="52"/>
    </row>
    <row r="448" spans="1:16" s="3" customFormat="1" x14ac:dyDescent="0.3">
      <c r="A448" s="11"/>
      <c r="B448" s="405"/>
      <c r="C448" s="406"/>
      <c r="D448" s="406"/>
      <c r="E448" s="406"/>
      <c r="F448" s="406"/>
      <c r="G448" s="406"/>
      <c r="H448" s="406"/>
      <c r="I448" s="406"/>
      <c r="J448" s="406"/>
      <c r="K448" s="406"/>
      <c r="L448" s="407"/>
      <c r="M448" s="51"/>
      <c r="O448" s="52"/>
      <c r="P448" s="52"/>
    </row>
    <row r="449" spans="1:16" s="3" customFormat="1" x14ac:dyDescent="0.3">
      <c r="A449" s="11"/>
      <c r="B449" s="405"/>
      <c r="C449" s="406"/>
      <c r="D449" s="406"/>
      <c r="E449" s="406"/>
      <c r="F449" s="406"/>
      <c r="G449" s="406"/>
      <c r="H449" s="406"/>
      <c r="I449" s="406"/>
      <c r="J449" s="406"/>
      <c r="K449" s="406"/>
      <c r="L449" s="407"/>
      <c r="M449" s="51"/>
      <c r="O449" s="52"/>
      <c r="P449" s="52"/>
    </row>
    <row r="450" spans="1:16" s="51" customFormat="1" x14ac:dyDescent="0.3">
      <c r="A450" s="134"/>
      <c r="B450" s="153"/>
      <c r="C450" s="154"/>
      <c r="D450" s="154"/>
      <c r="E450" s="154"/>
      <c r="F450" s="154"/>
      <c r="G450" s="154"/>
      <c r="H450" s="154"/>
      <c r="I450" s="154"/>
      <c r="J450" s="154"/>
      <c r="K450" s="154"/>
      <c r="L450" s="155"/>
      <c r="O450" s="8"/>
      <c r="P450" s="8"/>
    </row>
    <row r="451" spans="1:16" x14ac:dyDescent="0.3">
      <c r="B451" s="421" t="s">
        <v>525</v>
      </c>
      <c r="C451" s="422"/>
      <c r="D451" s="422"/>
      <c r="E451" s="422"/>
      <c r="F451" s="422"/>
      <c r="G451" s="422"/>
      <c r="H451" s="422"/>
      <c r="I451" s="422"/>
      <c r="J451" s="422"/>
      <c r="K451" s="422"/>
      <c r="L451" s="423"/>
      <c r="M451" s="2"/>
    </row>
    <row r="452" spans="1:16" x14ac:dyDescent="0.3">
      <c r="B452" s="22"/>
      <c r="C452" s="23"/>
      <c r="D452" s="23"/>
      <c r="E452" s="24"/>
      <c r="F452" s="24"/>
      <c r="G452" s="24"/>
      <c r="H452" s="24"/>
      <c r="I452" s="24"/>
      <c r="J452" s="24"/>
      <c r="K452" s="24"/>
      <c r="L452" s="25"/>
      <c r="M452" s="2"/>
    </row>
    <row r="453" spans="1:16" x14ac:dyDescent="0.3">
      <c r="B453" s="303" t="str">
        <f>IF(Intro!$G$21="English",O453,P453)</f>
        <v>Explain any changes you expect to see in the Canadian market and in other markets globally for the goods over the next two years with respect to demand, prices, capacity utilization, import volumes or any other factor.</v>
      </c>
      <c r="C453" s="304"/>
      <c r="D453" s="304"/>
      <c r="E453" s="304"/>
      <c r="F453" s="304"/>
      <c r="G453" s="304"/>
      <c r="H453" s="304"/>
      <c r="I453" s="304"/>
      <c r="J453" s="304"/>
      <c r="K453" s="304"/>
      <c r="L453" s="305"/>
      <c r="M453" s="2"/>
      <c r="O453" s="5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53" s="8" t="s">
        <v>541</v>
      </c>
    </row>
    <row r="454" spans="1:16" x14ac:dyDescent="0.3">
      <c r="B454" s="303"/>
      <c r="C454" s="304"/>
      <c r="D454" s="304"/>
      <c r="E454" s="304"/>
      <c r="F454" s="304"/>
      <c r="G454" s="304"/>
      <c r="H454" s="304"/>
      <c r="I454" s="304"/>
      <c r="J454" s="304"/>
      <c r="K454" s="304"/>
      <c r="L454" s="305"/>
      <c r="M454" s="2"/>
      <c r="O454" s="53"/>
    </row>
    <row r="455" spans="1:16" s="51" customFormat="1" x14ac:dyDescent="0.3">
      <c r="A455" s="134"/>
      <c r="B455" s="146"/>
      <c r="C455" s="147"/>
      <c r="D455" s="147"/>
      <c r="E455" s="147"/>
      <c r="F455" s="147"/>
      <c r="G455" s="147"/>
      <c r="H455" s="147"/>
      <c r="I455" s="147"/>
      <c r="J455" s="147"/>
      <c r="K455" s="147"/>
      <c r="L455" s="136"/>
      <c r="O455" s="8"/>
      <c r="P455" s="8"/>
    </row>
    <row r="456" spans="1:16" s="3" customFormat="1" x14ac:dyDescent="0.3">
      <c r="A456" s="11"/>
      <c r="B456" s="405"/>
      <c r="C456" s="406"/>
      <c r="D456" s="406"/>
      <c r="E456" s="406"/>
      <c r="F456" s="406"/>
      <c r="G456" s="406"/>
      <c r="H456" s="406"/>
      <c r="I456" s="406"/>
      <c r="J456" s="406"/>
      <c r="K456" s="406"/>
      <c r="L456" s="407"/>
      <c r="M456" s="51"/>
      <c r="O456" s="52"/>
      <c r="P456" s="52"/>
    </row>
    <row r="457" spans="1:16" s="3" customFormat="1" x14ac:dyDescent="0.3">
      <c r="A457" s="11"/>
      <c r="B457" s="405"/>
      <c r="C457" s="406"/>
      <c r="D457" s="406"/>
      <c r="E457" s="406"/>
      <c r="F457" s="406"/>
      <c r="G457" s="406"/>
      <c r="H457" s="406"/>
      <c r="I457" s="406"/>
      <c r="J457" s="406"/>
      <c r="K457" s="406"/>
      <c r="L457" s="407"/>
      <c r="M457" s="51"/>
      <c r="O457" s="52"/>
      <c r="P457" s="52"/>
    </row>
    <row r="458" spans="1:16" s="3" customFormat="1" x14ac:dyDescent="0.3">
      <c r="A458" s="11"/>
      <c r="B458" s="405"/>
      <c r="C458" s="406"/>
      <c r="D458" s="406"/>
      <c r="E458" s="406"/>
      <c r="F458" s="406"/>
      <c r="G458" s="406"/>
      <c r="H458" s="406"/>
      <c r="I458" s="406"/>
      <c r="J458" s="406"/>
      <c r="K458" s="406"/>
      <c r="L458" s="407"/>
      <c r="M458" s="51"/>
      <c r="O458" s="52"/>
      <c r="P458" s="52"/>
    </row>
    <row r="459" spans="1:16" s="3" customFormat="1" x14ac:dyDescent="0.3">
      <c r="A459" s="11"/>
      <c r="B459" s="405"/>
      <c r="C459" s="406"/>
      <c r="D459" s="406"/>
      <c r="E459" s="406"/>
      <c r="F459" s="406"/>
      <c r="G459" s="406"/>
      <c r="H459" s="406"/>
      <c r="I459" s="406"/>
      <c r="J459" s="406"/>
      <c r="K459" s="406"/>
      <c r="L459" s="407"/>
      <c r="M459" s="51"/>
      <c r="O459" s="52"/>
      <c r="P459" s="52"/>
    </row>
    <row r="460" spans="1:16" s="3" customFormat="1" x14ac:dyDescent="0.3">
      <c r="A460" s="11"/>
      <c r="B460" s="405"/>
      <c r="C460" s="406"/>
      <c r="D460" s="406"/>
      <c r="E460" s="406"/>
      <c r="F460" s="406"/>
      <c r="G460" s="406"/>
      <c r="H460" s="406"/>
      <c r="I460" s="406"/>
      <c r="J460" s="406"/>
      <c r="K460" s="406"/>
      <c r="L460" s="407"/>
      <c r="M460" s="51"/>
      <c r="O460" s="52"/>
      <c r="P460" s="52"/>
    </row>
    <row r="461" spans="1:16" s="3" customFormat="1" x14ac:dyDescent="0.3">
      <c r="A461" s="11"/>
      <c r="B461" s="405"/>
      <c r="C461" s="406"/>
      <c r="D461" s="406"/>
      <c r="E461" s="406"/>
      <c r="F461" s="406"/>
      <c r="G461" s="406"/>
      <c r="H461" s="406"/>
      <c r="I461" s="406"/>
      <c r="J461" s="406"/>
      <c r="K461" s="406"/>
      <c r="L461" s="407"/>
      <c r="M461" s="51"/>
      <c r="O461" s="52"/>
      <c r="P461" s="52"/>
    </row>
    <row r="462" spans="1:16" s="3" customFormat="1" x14ac:dyDescent="0.3">
      <c r="A462" s="11"/>
      <c r="B462" s="405"/>
      <c r="C462" s="406"/>
      <c r="D462" s="406"/>
      <c r="E462" s="406"/>
      <c r="F462" s="406"/>
      <c r="G462" s="406"/>
      <c r="H462" s="406"/>
      <c r="I462" s="406"/>
      <c r="J462" s="406"/>
      <c r="K462" s="406"/>
      <c r="L462" s="407"/>
      <c r="M462" s="51"/>
      <c r="O462" s="52"/>
      <c r="P462" s="52"/>
    </row>
    <row r="463" spans="1:16" s="3" customFormat="1" x14ac:dyDescent="0.3">
      <c r="A463" s="11"/>
      <c r="B463" s="405"/>
      <c r="C463" s="406"/>
      <c r="D463" s="406"/>
      <c r="E463" s="406"/>
      <c r="F463" s="406"/>
      <c r="G463" s="406"/>
      <c r="H463" s="406"/>
      <c r="I463" s="406"/>
      <c r="J463" s="406"/>
      <c r="K463" s="406"/>
      <c r="L463" s="407"/>
      <c r="M463" s="51"/>
      <c r="O463" s="52"/>
      <c r="P463" s="52"/>
    </row>
    <row r="464" spans="1:16" s="51" customFormat="1" x14ac:dyDescent="0.3">
      <c r="A464" s="134"/>
      <c r="B464" s="153"/>
      <c r="C464" s="154"/>
      <c r="D464" s="154"/>
      <c r="E464" s="154"/>
      <c r="F464" s="154"/>
      <c r="G464" s="154"/>
      <c r="H464" s="154"/>
      <c r="I464" s="154"/>
      <c r="J464" s="154"/>
      <c r="K464" s="154"/>
      <c r="L464" s="155"/>
      <c r="O464" s="8"/>
      <c r="P464" s="8"/>
    </row>
    <row r="465" spans="2:17" x14ac:dyDescent="0.3">
      <c r="B465" s="457" t="s">
        <v>658</v>
      </c>
      <c r="C465" s="458"/>
      <c r="D465" s="458"/>
      <c r="E465" s="458"/>
      <c r="F465" s="459"/>
      <c r="G465" s="459"/>
      <c r="H465" s="459"/>
      <c r="I465" s="459"/>
      <c r="J465" s="459"/>
      <c r="K465" s="459"/>
      <c r="L465" s="460"/>
      <c r="O465" s="2"/>
      <c r="P465" s="2"/>
    </row>
    <row r="466" spans="2:17" x14ac:dyDescent="0.3">
      <c r="B466" s="160"/>
      <c r="C466" s="161"/>
      <c r="D466" s="161"/>
      <c r="E466" s="161"/>
      <c r="L466" s="38"/>
      <c r="O466" s="2"/>
      <c r="P466" s="2"/>
    </row>
    <row r="467" spans="2:17" x14ac:dyDescent="0.3">
      <c r="B467" s="303" t="str">
        <f>IF(Intro!$G$21="English",O467,P467)</f>
        <v>Explain any impacts on these outlooks should the finding or order be continued or rescinded. Provide documents, or the names of documents, such as studies or articles in trade journals, that support your firm's statement.</v>
      </c>
      <c r="C467" s="304"/>
      <c r="D467" s="304"/>
      <c r="E467" s="304"/>
      <c r="F467" s="304"/>
      <c r="G467" s="304"/>
      <c r="H467" s="304"/>
      <c r="I467" s="304"/>
      <c r="J467" s="304"/>
      <c r="K467" s="304"/>
      <c r="L467" s="305"/>
      <c r="O467" s="53" t="s">
        <v>522</v>
      </c>
      <c r="P467" s="9" t="s">
        <v>523</v>
      </c>
      <c r="Q467" s="9"/>
    </row>
    <row r="468" spans="2:17" x14ac:dyDescent="0.3">
      <c r="B468" s="303"/>
      <c r="C468" s="304"/>
      <c r="D468" s="304"/>
      <c r="E468" s="304"/>
      <c r="F468" s="304"/>
      <c r="G468" s="304"/>
      <c r="H468" s="304"/>
      <c r="I468" s="304"/>
      <c r="J468" s="304"/>
      <c r="K468" s="304"/>
      <c r="L468" s="305"/>
      <c r="O468" s="53"/>
      <c r="P468" s="53"/>
      <c r="Q468" s="53"/>
    </row>
    <row r="469" spans="2:17" x14ac:dyDescent="0.3">
      <c r="B469" s="112"/>
      <c r="C469" s="49"/>
      <c r="D469" s="49"/>
      <c r="E469" s="49"/>
      <c r="F469" s="49"/>
      <c r="G469" s="49"/>
      <c r="H469" s="49"/>
      <c r="I469" s="49"/>
      <c r="J469" s="49"/>
      <c r="K469" s="49"/>
      <c r="L469" s="113"/>
      <c r="O469" s="53"/>
      <c r="P469" s="53"/>
      <c r="Q469" s="53"/>
    </row>
    <row r="470" spans="2:17" x14ac:dyDescent="0.3">
      <c r="B470" s="453"/>
      <c r="C470" s="454"/>
      <c r="D470" s="454"/>
      <c r="E470" s="454"/>
      <c r="F470" s="454"/>
      <c r="G470" s="454"/>
      <c r="H470" s="454"/>
      <c r="I470" s="454"/>
      <c r="J470" s="454"/>
      <c r="K470" s="454"/>
      <c r="L470" s="455"/>
      <c r="O470" s="2"/>
      <c r="P470" s="2"/>
    </row>
    <row r="471" spans="2:17" x14ac:dyDescent="0.3">
      <c r="B471" s="453"/>
      <c r="C471" s="454"/>
      <c r="D471" s="454"/>
      <c r="E471" s="454"/>
      <c r="F471" s="454"/>
      <c r="G471" s="454"/>
      <c r="H471" s="454"/>
      <c r="I471" s="454"/>
      <c r="J471" s="454"/>
      <c r="K471" s="454"/>
      <c r="L471" s="455"/>
      <c r="O471" s="2"/>
      <c r="P471" s="2"/>
    </row>
    <row r="472" spans="2:17" x14ac:dyDescent="0.3">
      <c r="B472" s="453"/>
      <c r="C472" s="454"/>
      <c r="D472" s="454"/>
      <c r="E472" s="454"/>
      <c r="F472" s="454"/>
      <c r="G472" s="454"/>
      <c r="H472" s="454"/>
      <c r="I472" s="454"/>
      <c r="J472" s="454"/>
      <c r="K472" s="454"/>
      <c r="L472" s="455"/>
      <c r="O472" s="2"/>
      <c r="P472" s="2"/>
    </row>
    <row r="473" spans="2:17" x14ac:dyDescent="0.3">
      <c r="B473" s="453"/>
      <c r="C473" s="454"/>
      <c r="D473" s="454"/>
      <c r="E473" s="454"/>
      <c r="F473" s="454"/>
      <c r="G473" s="454"/>
      <c r="H473" s="454"/>
      <c r="I473" s="454"/>
      <c r="J473" s="454"/>
      <c r="K473" s="454"/>
      <c r="L473" s="455"/>
      <c r="O473" s="2"/>
      <c r="P473" s="2"/>
    </row>
    <row r="474" spans="2:17" x14ac:dyDescent="0.3">
      <c r="B474" s="453"/>
      <c r="C474" s="454"/>
      <c r="D474" s="454"/>
      <c r="E474" s="454"/>
      <c r="F474" s="454"/>
      <c r="G474" s="454"/>
      <c r="H474" s="454"/>
      <c r="I474" s="454"/>
      <c r="J474" s="454"/>
      <c r="K474" s="454"/>
      <c r="L474" s="455"/>
      <c r="O474" s="2"/>
      <c r="P474" s="2"/>
    </row>
    <row r="475" spans="2:17" x14ac:dyDescent="0.3">
      <c r="B475" s="453"/>
      <c r="C475" s="454"/>
      <c r="D475" s="454"/>
      <c r="E475" s="454"/>
      <c r="F475" s="454"/>
      <c r="G475" s="454"/>
      <c r="H475" s="454"/>
      <c r="I475" s="454"/>
      <c r="J475" s="454"/>
      <c r="K475" s="454"/>
      <c r="L475" s="455"/>
      <c r="O475" s="2"/>
      <c r="P475" s="2"/>
    </row>
    <row r="476" spans="2:17" x14ac:dyDescent="0.3">
      <c r="B476" s="453"/>
      <c r="C476" s="454"/>
      <c r="D476" s="454"/>
      <c r="E476" s="454"/>
      <c r="F476" s="454"/>
      <c r="G476" s="454"/>
      <c r="H476" s="454"/>
      <c r="I476" s="454"/>
      <c r="J476" s="454"/>
      <c r="K476" s="454"/>
      <c r="L476" s="455"/>
      <c r="O476" s="2"/>
      <c r="P476" s="2"/>
    </row>
    <row r="477" spans="2:17" x14ac:dyDescent="0.3">
      <c r="B477" s="453"/>
      <c r="C477" s="454"/>
      <c r="D477" s="454"/>
      <c r="E477" s="454"/>
      <c r="F477" s="454"/>
      <c r="G477" s="454"/>
      <c r="H477" s="454"/>
      <c r="I477" s="454"/>
      <c r="J477" s="454"/>
      <c r="K477" s="454"/>
      <c r="L477" s="455"/>
      <c r="O477" s="2"/>
      <c r="P477" s="2"/>
    </row>
    <row r="478" spans="2:17" x14ac:dyDescent="0.3">
      <c r="B478" s="163"/>
      <c r="C478" s="164"/>
      <c r="D478" s="164"/>
      <c r="E478" s="164"/>
      <c r="F478" s="164"/>
      <c r="G478" s="164"/>
      <c r="H478" s="164"/>
      <c r="I478" s="164"/>
      <c r="J478" s="164"/>
      <c r="K478" s="164"/>
      <c r="L478" s="165"/>
    </row>
  </sheetData>
  <sheetProtection algorithmName="SHA-512" hashValue="+xwE+4+BmaTFSe5EQ3LcseJTeFjSZE8bFHR6sB9oHBh3ciQ9Mm3Bi0lJEIgNQKp92Lat2Yiut0VvMPEBL94m0A==" saltValue="xLX8YZuXAbDN8HaZUjYPvw==" spinCount="100000" sheet="1" objects="1" scenarios="1" selectLockedCells="1"/>
  <mergeCells count="208">
    <mergeCell ref="B465:L465"/>
    <mergeCell ref="B253:L254"/>
    <mergeCell ref="B294:L294"/>
    <mergeCell ref="B335:L336"/>
    <mergeCell ref="B364:L364"/>
    <mergeCell ref="B216:L216"/>
    <mergeCell ref="B231:L231"/>
    <mergeCell ref="B251:L251"/>
    <mergeCell ref="B265:L265"/>
    <mergeCell ref="B279:L279"/>
    <mergeCell ref="E235:L239"/>
    <mergeCell ref="B309:L309"/>
    <mergeCell ref="B322:L322"/>
    <mergeCell ref="B338:L345"/>
    <mergeCell ref="B296:C296"/>
    <mergeCell ref="B456:L463"/>
    <mergeCell ref="B451:L451"/>
    <mergeCell ref="B348:L348"/>
    <mergeCell ref="B292:L292"/>
    <mergeCell ref="B307:L307"/>
    <mergeCell ref="B320:L320"/>
    <mergeCell ref="B267:L268"/>
    <mergeCell ref="B426:L433"/>
    <mergeCell ref="B409:G409"/>
    <mergeCell ref="B39:L42"/>
    <mergeCell ref="B408:G408"/>
    <mergeCell ref="B467:L468"/>
    <mergeCell ref="B470:L477"/>
    <mergeCell ref="B283:L290"/>
    <mergeCell ref="B230:L230"/>
    <mergeCell ref="B8:L8"/>
    <mergeCell ref="B170:L171"/>
    <mergeCell ref="B424:L424"/>
    <mergeCell ref="B353:L360"/>
    <mergeCell ref="B366:L373"/>
    <mergeCell ref="B281:L281"/>
    <mergeCell ref="B245:D249"/>
    <mergeCell ref="E245:L249"/>
    <mergeCell ref="B256:L263"/>
    <mergeCell ref="B270:L277"/>
    <mergeCell ref="B298:L305"/>
    <mergeCell ref="B311:L318"/>
    <mergeCell ref="B324:L331"/>
    <mergeCell ref="B235:D239"/>
    <mergeCell ref="B218:L218"/>
    <mergeCell ref="B28:L35"/>
    <mergeCell ref="B240:D244"/>
    <mergeCell ref="B333:L333"/>
    <mergeCell ref="B197:L197"/>
    <mergeCell ref="G147:H156"/>
    <mergeCell ref="I147:J156"/>
    <mergeCell ref="K147:L156"/>
    <mergeCell ref="E240:L244"/>
    <mergeCell ref="B4:L4"/>
    <mergeCell ref="B5:L5"/>
    <mergeCell ref="B6:L6"/>
    <mergeCell ref="B9:L9"/>
    <mergeCell ref="B10:L10"/>
    <mergeCell ref="B26:L26"/>
    <mergeCell ref="B69:L69"/>
    <mergeCell ref="B82:L82"/>
    <mergeCell ref="C44:D45"/>
    <mergeCell ref="E44:F45"/>
    <mergeCell ref="G44:I45"/>
    <mergeCell ref="J44:L45"/>
    <mergeCell ref="B48:B49"/>
    <mergeCell ref="G54:I55"/>
    <mergeCell ref="J54:L55"/>
    <mergeCell ref="B50:B51"/>
    <mergeCell ref="B52:B53"/>
    <mergeCell ref="B54:B55"/>
    <mergeCell ref="B46:B47"/>
    <mergeCell ref="B58:B59"/>
    <mergeCell ref="B60:B61"/>
    <mergeCell ref="B56:B57"/>
    <mergeCell ref="E46:F47"/>
    <mergeCell ref="B184:L184"/>
    <mergeCell ref="B233:L233"/>
    <mergeCell ref="B157:B166"/>
    <mergeCell ref="C157:D166"/>
    <mergeCell ref="E157:F166"/>
    <mergeCell ref="G157:H166"/>
    <mergeCell ref="I157:J166"/>
    <mergeCell ref="K157:L166"/>
    <mergeCell ref="B173:L180"/>
    <mergeCell ref="B186:L193"/>
    <mergeCell ref="B207:L214"/>
    <mergeCell ref="B220:L227"/>
    <mergeCell ref="B195:L195"/>
    <mergeCell ref="B205:L205"/>
    <mergeCell ref="B199:C199"/>
    <mergeCell ref="B200:C200"/>
    <mergeCell ref="B201:C201"/>
    <mergeCell ref="D199:K199"/>
    <mergeCell ref="D200:K200"/>
    <mergeCell ref="D201:K201"/>
    <mergeCell ref="C60:D61"/>
    <mergeCell ref="E60:F61"/>
    <mergeCell ref="G60:I61"/>
    <mergeCell ref="G46:I47"/>
    <mergeCell ref="J46:L47"/>
    <mergeCell ref="C48:D49"/>
    <mergeCell ref="E48:F49"/>
    <mergeCell ref="G48:I49"/>
    <mergeCell ref="J48:L49"/>
    <mergeCell ref="J60:L61"/>
    <mergeCell ref="C46:D47"/>
    <mergeCell ref="C111:D116"/>
    <mergeCell ref="E111:F116"/>
    <mergeCell ref="G111:H116"/>
    <mergeCell ref="I111:J116"/>
    <mergeCell ref="K111:L116"/>
    <mergeCell ref="B62:B63"/>
    <mergeCell ref="C50:D51"/>
    <mergeCell ref="E50:F51"/>
    <mergeCell ref="G50:I51"/>
    <mergeCell ref="J50:L51"/>
    <mergeCell ref="C52:D53"/>
    <mergeCell ref="E52:F53"/>
    <mergeCell ref="G52:I53"/>
    <mergeCell ref="J52:L53"/>
    <mergeCell ref="C54:D55"/>
    <mergeCell ref="E54:F55"/>
    <mergeCell ref="C56:D57"/>
    <mergeCell ref="E56:F57"/>
    <mergeCell ref="G56:I57"/>
    <mergeCell ref="J56:L57"/>
    <mergeCell ref="C58:D59"/>
    <mergeCell ref="E58:F59"/>
    <mergeCell ref="G58:I59"/>
    <mergeCell ref="J58:L59"/>
    <mergeCell ref="G64:I65"/>
    <mergeCell ref="J64:L65"/>
    <mergeCell ref="B109:L109"/>
    <mergeCell ref="B106:L106"/>
    <mergeCell ref="B64:B65"/>
    <mergeCell ref="B71:L78"/>
    <mergeCell ref="B84:L91"/>
    <mergeCell ref="B67:L67"/>
    <mergeCell ref="B97:C97"/>
    <mergeCell ref="B99:L99"/>
    <mergeCell ref="B100:L103"/>
    <mergeCell ref="B12:L12"/>
    <mergeCell ref="B24:L24"/>
    <mergeCell ref="B37:L37"/>
    <mergeCell ref="B80:L80"/>
    <mergeCell ref="B93:L93"/>
    <mergeCell ref="B107:L107"/>
    <mergeCell ref="B168:L168"/>
    <mergeCell ref="B182:L182"/>
    <mergeCell ref="B203:L203"/>
    <mergeCell ref="B137:B146"/>
    <mergeCell ref="C137:D146"/>
    <mergeCell ref="E137:F146"/>
    <mergeCell ref="G137:H146"/>
    <mergeCell ref="I137:J146"/>
    <mergeCell ref="K137:L146"/>
    <mergeCell ref="B147:B156"/>
    <mergeCell ref="C147:D156"/>
    <mergeCell ref="E147:F156"/>
    <mergeCell ref="B117:B126"/>
    <mergeCell ref="C117:D126"/>
    <mergeCell ref="E117:F126"/>
    <mergeCell ref="B95:L95"/>
    <mergeCell ref="B96:L96"/>
    <mergeCell ref="G117:H126"/>
    <mergeCell ref="B453:L454"/>
    <mergeCell ref="B351:L351"/>
    <mergeCell ref="B411:L411"/>
    <mergeCell ref="B377:L378"/>
    <mergeCell ref="B391:L392"/>
    <mergeCell ref="B439:L440"/>
    <mergeCell ref="B349:L349"/>
    <mergeCell ref="B362:L362"/>
    <mergeCell ref="B375:L375"/>
    <mergeCell ref="B389:L389"/>
    <mergeCell ref="B403:L403"/>
    <mergeCell ref="B422:L422"/>
    <mergeCell ref="B436:L436"/>
    <mergeCell ref="B437:L437"/>
    <mergeCell ref="B380:L387"/>
    <mergeCell ref="B394:L401"/>
    <mergeCell ref="B413:L420"/>
    <mergeCell ref="B407:G407"/>
    <mergeCell ref="B13:L13"/>
    <mergeCell ref="B15:L15"/>
    <mergeCell ref="B17:J17"/>
    <mergeCell ref="B18:J18"/>
    <mergeCell ref="B19:J20"/>
    <mergeCell ref="K19:K20"/>
    <mergeCell ref="B21:J22"/>
    <mergeCell ref="K21:K22"/>
    <mergeCell ref="B442:L449"/>
    <mergeCell ref="B405:L405"/>
    <mergeCell ref="I117:J126"/>
    <mergeCell ref="K117:L126"/>
    <mergeCell ref="B127:B136"/>
    <mergeCell ref="C127:D136"/>
    <mergeCell ref="E127:F136"/>
    <mergeCell ref="G127:H136"/>
    <mergeCell ref="I127:J136"/>
    <mergeCell ref="K127:L136"/>
    <mergeCell ref="C62:D63"/>
    <mergeCell ref="E62:F63"/>
    <mergeCell ref="G62:I63"/>
    <mergeCell ref="J62:L63"/>
    <mergeCell ref="C64:D65"/>
    <mergeCell ref="E64:F65"/>
  </mergeCells>
  <dataValidations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3:L416 B71:L72 B222:L224 B270:L270 B220:L220 B84:L84 B285:L287 B28:L31 B426:L429 B442:L445 B283:L283 B74:L76 B86:L88 B175:L177 B189:L191 B209:L211 B256:L259 B272:L274 B298:L301 B313:L315 B326:L328 B340:L342 B355:L357 B368:L370 B382:L384 B456:L459 B311:L311 B324:L324 B338:L338 B353:L353 B366:L366 B380:L380 B394:L394 B396:L398 B173:L173 B186:L186 B207:L207"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96" xr:uid="{51751D26-3857-4105-8CD2-B60852B0348B}">
      <formula1>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0:B473" xr:uid="{353E3310-7F40-45D0-8A1B-99BC69565B31}">
      <formula1>1001</formula1>
    </dataValidation>
    <dataValidation allowBlank="1" showInputMessage="1" showErrorMessage="1" sqref="C117:L166 E235:L249 C46:L65 D199:D201" xr:uid="{F8D8A7E1-1179-4260-93AA-9A622DB12CD0}"/>
    <dataValidation type="list" allowBlank="1" showInputMessage="1" showErrorMessage="1" sqref="H407:H409 K17:K23"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6" min="1" max="11" man="1"/>
    <brk id="136" min="1" max="11" man="1"/>
    <brk id="202" min="1" max="11" man="1"/>
    <brk id="264" min="1" max="11" man="1"/>
    <brk id="332" min="1" max="11" man="1"/>
    <brk id="402" min="1" max="11" man="1"/>
    <brk id="464" min="1" max="11" man="1"/>
  </rowBreaks>
  <colBreaks count="1" manualBreakCount="1">
    <brk id="4" max="47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4805DE-BB42-46B9-A5DE-E9BEF475A64C}">
          <x14:formula1>
            <xm:f>Variables!$D$30:$D$31</xm:f>
          </x14:formula1>
          <xm:sqref>D97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D3BA-7808-4A68-AECA-CA9B25F31694}">
  <sheetPr>
    <tabColor rgb="FF00B0F0"/>
    <pageSetUpPr fitToPage="1"/>
  </sheetPr>
  <dimension ref="A1:AZ41"/>
  <sheetViews>
    <sheetView showGridLines="0" zoomScaleNormal="100" workbookViewId="0"/>
  </sheetViews>
  <sheetFormatPr defaultColWidth="8.5546875" defaultRowHeight="14.4" x14ac:dyDescent="0.3"/>
  <cols>
    <col min="1" max="1" width="2.44140625" style="63" customWidth="1"/>
    <col min="2" max="12" width="14.5546875" style="64" customWidth="1"/>
    <col min="13" max="14" width="14.5546875" style="60" customWidth="1"/>
    <col min="15" max="16" width="14.5546875" style="90" customWidth="1"/>
    <col min="17" max="17" width="8.5546875" style="13"/>
    <col min="18" max="52" width="8.5546875" style="60"/>
    <col min="53" max="16384" width="8.5546875" style="21"/>
  </cols>
  <sheetData>
    <row r="1" spans="1:52" s="57" customFormat="1" x14ac:dyDescent="0.3">
      <c r="A1" s="55"/>
      <c r="C1" s="56"/>
      <c r="O1" s="2" t="s">
        <v>558</v>
      </c>
      <c r="P1" s="2" t="s">
        <v>558</v>
      </c>
      <c r="Q1" s="7"/>
    </row>
    <row r="2" spans="1:52" s="57" customFormat="1" x14ac:dyDescent="0.3">
      <c r="A2" s="55"/>
      <c r="B2" s="56" t="s">
        <v>0</v>
      </c>
      <c r="C2" s="56"/>
      <c r="O2" s="3" t="s">
        <v>128</v>
      </c>
      <c r="P2" s="3" t="s">
        <v>130</v>
      </c>
      <c r="Q2" s="7"/>
    </row>
    <row r="3" spans="1:52" s="57" customFormat="1" x14ac:dyDescent="0.3">
      <c r="A3" s="55"/>
      <c r="B3" s="56"/>
      <c r="C3" s="56"/>
      <c r="O3" s="92"/>
      <c r="P3" s="92"/>
      <c r="Q3" s="7"/>
    </row>
    <row r="4" spans="1:52" s="57" customFormat="1" x14ac:dyDescent="0.3">
      <c r="A4" s="55"/>
      <c r="B4" s="388" t="str">
        <f>Info!B4</f>
        <v>PRODUCERS' QUESTIONNAIRE</v>
      </c>
      <c r="C4" s="388"/>
      <c r="D4" s="388"/>
      <c r="E4" s="388"/>
      <c r="F4" s="388"/>
      <c r="G4" s="388"/>
      <c r="H4" s="388"/>
      <c r="I4" s="388"/>
      <c r="J4" s="388"/>
      <c r="K4" s="388"/>
      <c r="L4" s="388"/>
      <c r="O4" s="92"/>
      <c r="P4" s="92"/>
      <c r="Q4" s="7"/>
    </row>
    <row r="5" spans="1:52" s="57" customFormat="1" x14ac:dyDescent="0.3">
      <c r="A5" s="55"/>
      <c r="B5" s="388" t="str">
        <f>Info!B5</f>
        <v>RR-2025-008</v>
      </c>
      <c r="C5" s="388"/>
      <c r="D5" s="388"/>
      <c r="E5" s="388"/>
      <c r="F5" s="388"/>
      <c r="G5" s="388"/>
      <c r="H5" s="388"/>
      <c r="I5" s="388"/>
      <c r="J5" s="388"/>
      <c r="K5" s="388"/>
      <c r="L5" s="388"/>
      <c r="O5" s="92"/>
      <c r="P5" s="92"/>
      <c r="Q5" s="7"/>
    </row>
    <row r="6" spans="1:52" s="57" customFormat="1" x14ac:dyDescent="0.3">
      <c r="A6" s="55"/>
      <c r="B6" s="388" t="str">
        <f>Info!B6</f>
        <v>PHOTOVOLTAIC MODULES AND LAMINATES</v>
      </c>
      <c r="C6" s="388"/>
      <c r="D6" s="388"/>
      <c r="E6" s="388"/>
      <c r="F6" s="388"/>
      <c r="G6" s="388"/>
      <c r="H6" s="388"/>
      <c r="I6" s="388"/>
      <c r="J6" s="388"/>
      <c r="K6" s="388"/>
      <c r="L6" s="388"/>
      <c r="O6" s="92"/>
      <c r="P6" s="92"/>
      <c r="Q6" s="7"/>
    </row>
    <row r="7" spans="1:52" s="57" customFormat="1" x14ac:dyDescent="0.3">
      <c r="A7" s="55"/>
      <c r="B7" s="111"/>
      <c r="C7" s="107"/>
      <c r="D7" s="107"/>
      <c r="E7" s="107"/>
      <c r="F7" s="107"/>
      <c r="G7" s="107"/>
      <c r="H7" s="107"/>
      <c r="I7" s="107"/>
      <c r="J7" s="107"/>
      <c r="K7" s="107"/>
      <c r="L7" s="107"/>
      <c r="O7" s="92"/>
      <c r="P7" s="92"/>
      <c r="Q7" s="7"/>
    </row>
    <row r="8" spans="1:52" s="57" customFormat="1" ht="14.25" customHeight="1" x14ac:dyDescent="0.3">
      <c r="A8" s="55"/>
      <c r="B8" s="475" t="str">
        <f>Public!B8</f>
        <v>The following questions refer to the goods as defined in the product description on the Intro tab.</v>
      </c>
      <c r="C8" s="475"/>
      <c r="D8" s="475"/>
      <c r="E8" s="475"/>
      <c r="F8" s="475"/>
      <c r="G8" s="475"/>
      <c r="H8" s="475"/>
      <c r="I8" s="475"/>
      <c r="J8" s="475"/>
      <c r="K8" s="475"/>
      <c r="L8" s="475"/>
      <c r="O8" s="92"/>
      <c r="P8" s="92"/>
      <c r="Q8" s="7"/>
    </row>
    <row r="9" spans="1:52" s="57" customFormat="1" x14ac:dyDescent="0.3">
      <c r="A9" s="58"/>
      <c r="O9" s="92"/>
      <c r="P9" s="92"/>
      <c r="Q9" s="7"/>
    </row>
    <row r="10" spans="1:52" x14ac:dyDescent="0.3">
      <c r="A10" s="59"/>
      <c r="B10" s="464" t="s">
        <v>426</v>
      </c>
      <c r="C10" s="464"/>
      <c r="D10" s="464"/>
      <c r="E10" s="464"/>
      <c r="F10" s="464"/>
      <c r="G10" s="464"/>
      <c r="H10" s="464"/>
      <c r="I10" s="464"/>
      <c r="J10" s="464"/>
      <c r="K10" s="464"/>
      <c r="L10" s="465"/>
    </row>
    <row r="11" spans="1:52" s="62" customFormat="1" x14ac:dyDescent="0.3">
      <c r="A11" s="59"/>
      <c r="B11" s="469" t="s">
        <v>20</v>
      </c>
      <c r="C11" s="470"/>
      <c r="D11" s="470"/>
      <c r="E11" s="470"/>
      <c r="F11" s="470"/>
      <c r="G11" s="470"/>
      <c r="H11" s="470"/>
      <c r="I11" s="470"/>
      <c r="J11" s="470"/>
      <c r="K11" s="470"/>
      <c r="L11" s="471"/>
      <c r="M11" s="61"/>
      <c r="N11" s="61"/>
      <c r="O11" s="90"/>
      <c r="P11" s="90"/>
      <c r="Q11" s="9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row>
    <row r="12" spans="1:52" s="62" customFormat="1" x14ac:dyDescent="0.3">
      <c r="A12" s="59"/>
      <c r="B12" s="466" t="str">
        <f>IF(Intro!$G$21="English",O12,P12)</f>
        <v xml:space="preserve">Provide the grades produced by your firm in Canada between January 1, 2023 and June 30, 2026. </v>
      </c>
      <c r="C12" s="467"/>
      <c r="D12" s="467"/>
      <c r="E12" s="467"/>
      <c r="F12" s="467"/>
      <c r="G12" s="467"/>
      <c r="H12" s="467"/>
      <c r="I12" s="467"/>
      <c r="J12" s="467"/>
      <c r="K12" s="467"/>
      <c r="L12" s="468"/>
      <c r="M12" s="61"/>
      <c r="N12" s="61"/>
      <c r="O12" s="90" t="str">
        <f>"Provide the grades produced by your firm in Canada between January 1, "&amp;Variables!B6&amp;" and "&amp;Variables!B7&amp;", "&amp;Variables!B8&amp;". "</f>
        <v xml:space="preserve">Provide the grades produced by your firm in Canada between January 1, 2023 and June 30, 2026. </v>
      </c>
      <c r="P12" s="90" t="str">
        <f>"Indiquez les nuances fabriquées au Canada par votre entreprise du 1er janvier "&amp;Variables!C6&amp;" au "&amp;Variables!C7&amp;" "&amp;Variables!C8&amp;"."</f>
        <v>Indiquez les nuances fabriquées au Canada par votre entreprise du 1er janvier 2023 au 30 juin 2026.</v>
      </c>
      <c r="Q12" s="9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row>
    <row r="13" spans="1:52" x14ac:dyDescent="0.3">
      <c r="B13" s="156"/>
      <c r="L13" s="157"/>
    </row>
    <row r="14" spans="1:52" x14ac:dyDescent="0.3">
      <c r="B14" s="476" t="str">
        <f>IF(Intro!$G$21="English",O14,P14)</f>
        <v>Steel Grade</v>
      </c>
      <c r="C14" s="472"/>
      <c r="D14" s="472" t="str">
        <f>IF(Intro!$G$21="English",O15,P15)</f>
        <v>Finish
(i.e. Bare or Coated)</v>
      </c>
      <c r="E14" s="472"/>
      <c r="F14" s="472" t="str">
        <f>IF(Intro!$G$21="English",O16,P16)</f>
        <v>Sold in Canada or exported</v>
      </c>
      <c r="G14" s="472" t="str">
        <f>IF(Intro!$G$21="English",O17,P17)</f>
        <v>Outside Diameter (mm)</v>
      </c>
      <c r="H14" s="472"/>
      <c r="I14" s="472" t="str">
        <f>IF(Intro!$G$21="English",O18,P18)</f>
        <v>Wall Thickness (mm)</v>
      </c>
      <c r="J14" s="472"/>
      <c r="K14" s="473" t="str">
        <f>IF(Intro!$G$21="English",O19,P19)</f>
        <v>Length (m)</v>
      </c>
      <c r="L14" s="474"/>
      <c r="O14" s="90" t="s">
        <v>429</v>
      </c>
      <c r="P14" s="90" t="s">
        <v>430</v>
      </c>
    </row>
    <row r="15" spans="1:52" x14ac:dyDescent="0.3">
      <c r="B15" s="476"/>
      <c r="C15" s="472"/>
      <c r="D15" s="472"/>
      <c r="E15" s="472"/>
      <c r="F15" s="472"/>
      <c r="G15" s="472"/>
      <c r="H15" s="472"/>
      <c r="I15" s="472"/>
      <c r="J15" s="472"/>
      <c r="K15" s="473"/>
      <c r="L15" s="474"/>
      <c r="O15" s="90" t="s">
        <v>439</v>
      </c>
      <c r="P15" s="90" t="s">
        <v>460</v>
      </c>
    </row>
    <row r="16" spans="1:52" x14ac:dyDescent="0.3">
      <c r="B16" s="476"/>
      <c r="C16" s="472"/>
      <c r="D16" s="472"/>
      <c r="E16" s="472"/>
      <c r="F16" s="472"/>
      <c r="G16" s="104" t="s">
        <v>427</v>
      </c>
      <c r="H16" s="104" t="s">
        <v>428</v>
      </c>
      <c r="I16" s="104" t="s">
        <v>427</v>
      </c>
      <c r="J16" s="104" t="s">
        <v>428</v>
      </c>
      <c r="K16" s="104" t="s">
        <v>427</v>
      </c>
      <c r="L16" s="105" t="s">
        <v>428</v>
      </c>
      <c r="O16" s="90" t="s">
        <v>431</v>
      </c>
      <c r="P16" s="90" t="s">
        <v>432</v>
      </c>
    </row>
    <row r="17" spans="1:17" ht="42.75" customHeight="1" x14ac:dyDescent="0.3">
      <c r="B17" s="461"/>
      <c r="C17" s="462"/>
      <c r="D17" s="463"/>
      <c r="E17" s="462"/>
      <c r="F17" s="170"/>
      <c r="G17" s="171"/>
      <c r="H17" s="171"/>
      <c r="I17" s="171"/>
      <c r="J17" s="171"/>
      <c r="K17" s="171"/>
      <c r="L17" s="172"/>
      <c r="O17" s="90" t="s">
        <v>434</v>
      </c>
      <c r="P17" s="90" t="s">
        <v>433</v>
      </c>
    </row>
    <row r="18" spans="1:17" ht="42.75" customHeight="1" x14ac:dyDescent="0.3">
      <c r="B18" s="461"/>
      <c r="C18" s="462"/>
      <c r="D18" s="463"/>
      <c r="E18" s="462"/>
      <c r="F18" s="170"/>
      <c r="G18" s="171"/>
      <c r="H18" s="171"/>
      <c r="I18" s="171"/>
      <c r="J18" s="171"/>
      <c r="K18" s="171"/>
      <c r="L18" s="172"/>
      <c r="O18" s="90" t="s">
        <v>436</v>
      </c>
      <c r="P18" s="90" t="s">
        <v>435</v>
      </c>
    </row>
    <row r="19" spans="1:17" ht="42.75" customHeight="1" x14ac:dyDescent="0.3">
      <c r="B19" s="461"/>
      <c r="C19" s="462"/>
      <c r="D19" s="463"/>
      <c r="E19" s="462"/>
      <c r="F19" s="170"/>
      <c r="G19" s="171"/>
      <c r="H19" s="171"/>
      <c r="I19" s="171"/>
      <c r="J19" s="171"/>
      <c r="K19" s="171"/>
      <c r="L19" s="172"/>
      <c r="O19" s="90" t="s">
        <v>437</v>
      </c>
      <c r="P19" s="90" t="s">
        <v>438</v>
      </c>
    </row>
    <row r="20" spans="1:17" ht="42.75" customHeight="1" x14ac:dyDescent="0.3">
      <c r="B20" s="461"/>
      <c r="C20" s="462"/>
      <c r="D20" s="463"/>
      <c r="E20" s="462"/>
      <c r="F20" s="170"/>
      <c r="G20" s="171"/>
      <c r="H20" s="171"/>
      <c r="I20" s="171"/>
      <c r="J20" s="171"/>
      <c r="K20" s="171"/>
      <c r="L20" s="172"/>
      <c r="O20" s="93"/>
      <c r="P20" s="93"/>
    </row>
    <row r="21" spans="1:17" ht="42.75" customHeight="1" x14ac:dyDescent="0.3">
      <c r="B21" s="461"/>
      <c r="C21" s="462"/>
      <c r="D21" s="463"/>
      <c r="E21" s="462"/>
      <c r="F21" s="170"/>
      <c r="G21" s="171"/>
      <c r="H21" s="171"/>
      <c r="I21" s="171"/>
      <c r="J21" s="171"/>
      <c r="K21" s="171"/>
      <c r="L21" s="172"/>
    </row>
    <row r="22" spans="1:17" ht="42.75" customHeight="1" x14ac:dyDescent="0.3">
      <c r="B22" s="461"/>
      <c r="C22" s="462"/>
      <c r="D22" s="463"/>
      <c r="E22" s="462"/>
      <c r="F22" s="170"/>
      <c r="G22" s="171"/>
      <c r="H22" s="171"/>
      <c r="I22" s="171"/>
      <c r="J22" s="171"/>
      <c r="K22" s="171"/>
      <c r="L22" s="172"/>
    </row>
    <row r="23" spans="1:17" ht="42.75" customHeight="1" x14ac:dyDescent="0.3">
      <c r="B23" s="461"/>
      <c r="C23" s="462"/>
      <c r="D23" s="463"/>
      <c r="E23" s="462"/>
      <c r="F23" s="170"/>
      <c r="G23" s="171"/>
      <c r="H23" s="171"/>
      <c r="I23" s="171"/>
      <c r="J23" s="171"/>
      <c r="K23" s="171"/>
      <c r="L23" s="172"/>
      <c r="O23" s="93"/>
      <c r="P23" s="93"/>
    </row>
    <row r="24" spans="1:17" ht="42.75" customHeight="1" x14ac:dyDescent="0.3">
      <c r="B24" s="461"/>
      <c r="C24" s="462"/>
      <c r="D24" s="463"/>
      <c r="E24" s="462"/>
      <c r="F24" s="170"/>
      <c r="G24" s="171"/>
      <c r="H24" s="171"/>
      <c r="I24" s="171"/>
      <c r="J24" s="171"/>
      <c r="K24" s="171"/>
      <c r="L24" s="172"/>
    </row>
    <row r="25" spans="1:17" ht="42.75" customHeight="1" x14ac:dyDescent="0.3">
      <c r="B25" s="461"/>
      <c r="C25" s="462"/>
      <c r="D25" s="463"/>
      <c r="E25" s="462"/>
      <c r="F25" s="170"/>
      <c r="G25" s="171"/>
      <c r="H25" s="171"/>
      <c r="I25" s="171"/>
      <c r="J25" s="171"/>
      <c r="K25" s="171"/>
      <c r="L25" s="172"/>
    </row>
    <row r="26" spans="1:17" s="60" customFormat="1" ht="42.75" customHeight="1" x14ac:dyDescent="0.3">
      <c r="A26" s="63"/>
      <c r="B26" s="461"/>
      <c r="C26" s="462"/>
      <c r="D26" s="463"/>
      <c r="E26" s="462"/>
      <c r="F26" s="170"/>
      <c r="G26" s="171"/>
      <c r="H26" s="171"/>
      <c r="I26" s="171"/>
      <c r="J26" s="171"/>
      <c r="K26" s="171"/>
      <c r="L26" s="172"/>
      <c r="O26" s="93"/>
      <c r="P26" s="93"/>
      <c r="Q26" s="13"/>
    </row>
    <row r="27" spans="1:17" s="60" customFormat="1" ht="42.75" customHeight="1" x14ac:dyDescent="0.3">
      <c r="A27" s="63"/>
      <c r="B27" s="461"/>
      <c r="C27" s="462"/>
      <c r="D27" s="463"/>
      <c r="E27" s="462"/>
      <c r="F27" s="170"/>
      <c r="G27" s="171"/>
      <c r="H27" s="171"/>
      <c r="I27" s="171"/>
      <c r="J27" s="171"/>
      <c r="K27" s="171"/>
      <c r="L27" s="172"/>
      <c r="O27" s="90"/>
      <c r="P27" s="90"/>
      <c r="Q27" s="13"/>
    </row>
    <row r="28" spans="1:17" s="60" customFormat="1" ht="42.75" customHeight="1" x14ac:dyDescent="0.3">
      <c r="A28" s="63"/>
      <c r="B28" s="461"/>
      <c r="C28" s="462"/>
      <c r="D28" s="463"/>
      <c r="E28" s="462"/>
      <c r="F28" s="170"/>
      <c r="G28" s="171"/>
      <c r="H28" s="171"/>
      <c r="I28" s="171"/>
      <c r="J28" s="171"/>
      <c r="K28" s="171"/>
      <c r="L28" s="172"/>
      <c r="O28" s="90"/>
      <c r="P28" s="90"/>
      <c r="Q28" s="13"/>
    </row>
    <row r="29" spans="1:17" s="60" customFormat="1" ht="42.75" customHeight="1" x14ac:dyDescent="0.3">
      <c r="A29" s="63"/>
      <c r="B29" s="461"/>
      <c r="C29" s="462"/>
      <c r="D29" s="463"/>
      <c r="E29" s="462"/>
      <c r="F29" s="170"/>
      <c r="G29" s="171"/>
      <c r="H29" s="171"/>
      <c r="I29" s="171"/>
      <c r="J29" s="171"/>
      <c r="K29" s="171"/>
      <c r="L29" s="172"/>
      <c r="O29" s="90"/>
      <c r="P29" s="90"/>
      <c r="Q29" s="13"/>
    </row>
    <row r="30" spans="1:17" s="60" customFormat="1" ht="42.75" customHeight="1" x14ac:dyDescent="0.3">
      <c r="A30" s="63"/>
      <c r="B30" s="461"/>
      <c r="C30" s="462"/>
      <c r="D30" s="463"/>
      <c r="E30" s="462"/>
      <c r="F30" s="170"/>
      <c r="G30" s="171"/>
      <c r="H30" s="171"/>
      <c r="I30" s="171"/>
      <c r="J30" s="171"/>
      <c r="K30" s="171"/>
      <c r="L30" s="172"/>
      <c r="O30" s="90"/>
      <c r="P30" s="90"/>
      <c r="Q30" s="13"/>
    </row>
    <row r="31" spans="1:17" s="60" customFormat="1" ht="42.75" customHeight="1" x14ac:dyDescent="0.3">
      <c r="A31" s="63"/>
      <c r="B31" s="461"/>
      <c r="C31" s="462"/>
      <c r="D31" s="463"/>
      <c r="E31" s="462"/>
      <c r="F31" s="170"/>
      <c r="G31" s="171"/>
      <c r="H31" s="171"/>
      <c r="I31" s="171"/>
      <c r="J31" s="171"/>
      <c r="K31" s="171"/>
      <c r="L31" s="172"/>
      <c r="O31" s="90"/>
      <c r="P31" s="90"/>
      <c r="Q31" s="13"/>
    </row>
    <row r="32" spans="1:17" s="60" customFormat="1" ht="42.75" customHeight="1" x14ac:dyDescent="0.3">
      <c r="A32" s="63"/>
      <c r="B32" s="461"/>
      <c r="C32" s="462"/>
      <c r="D32" s="463"/>
      <c r="E32" s="462"/>
      <c r="F32" s="170"/>
      <c r="G32" s="171"/>
      <c r="H32" s="171"/>
      <c r="I32" s="171"/>
      <c r="J32" s="171"/>
      <c r="K32" s="171"/>
      <c r="L32" s="172"/>
      <c r="O32" s="90"/>
      <c r="P32" s="90"/>
      <c r="Q32" s="13"/>
    </row>
    <row r="33" spans="1:17" s="60" customFormat="1" ht="42.75" customHeight="1" x14ac:dyDescent="0.3">
      <c r="A33" s="63"/>
      <c r="B33" s="461"/>
      <c r="C33" s="462"/>
      <c r="D33" s="463"/>
      <c r="E33" s="462"/>
      <c r="F33" s="170"/>
      <c r="G33" s="171"/>
      <c r="H33" s="171"/>
      <c r="I33" s="171"/>
      <c r="J33" s="171"/>
      <c r="K33" s="171"/>
      <c r="L33" s="172"/>
      <c r="O33" s="90"/>
      <c r="P33" s="90"/>
      <c r="Q33" s="13"/>
    </row>
    <row r="34" spans="1:17" s="60" customFormat="1" ht="42.75" customHeight="1" x14ac:dyDescent="0.3">
      <c r="A34" s="63"/>
      <c r="B34" s="461"/>
      <c r="C34" s="462"/>
      <c r="D34" s="463"/>
      <c r="E34" s="462"/>
      <c r="F34" s="170"/>
      <c r="G34" s="171"/>
      <c r="H34" s="171"/>
      <c r="I34" s="171"/>
      <c r="J34" s="171"/>
      <c r="K34" s="171"/>
      <c r="L34" s="172"/>
      <c r="O34" s="90"/>
      <c r="P34" s="90"/>
      <c r="Q34" s="13"/>
    </row>
    <row r="35" spans="1:17" s="60" customFormat="1" ht="42.75" customHeight="1" x14ac:dyDescent="0.3">
      <c r="A35" s="63"/>
      <c r="B35" s="461"/>
      <c r="C35" s="462"/>
      <c r="D35" s="463"/>
      <c r="E35" s="462"/>
      <c r="F35" s="170"/>
      <c r="G35" s="171"/>
      <c r="H35" s="171"/>
      <c r="I35" s="171"/>
      <c r="J35" s="171"/>
      <c r="K35" s="171"/>
      <c r="L35" s="172"/>
      <c r="O35" s="90"/>
      <c r="P35" s="90"/>
      <c r="Q35" s="13"/>
    </row>
    <row r="36" spans="1:17" s="60" customFormat="1" ht="42.75" customHeight="1" x14ac:dyDescent="0.3">
      <c r="A36" s="63"/>
      <c r="B36" s="461"/>
      <c r="C36" s="462"/>
      <c r="D36" s="463"/>
      <c r="E36" s="462"/>
      <c r="F36" s="170"/>
      <c r="G36" s="171"/>
      <c r="H36" s="171"/>
      <c r="I36" s="171"/>
      <c r="J36" s="171"/>
      <c r="K36" s="171"/>
      <c r="L36" s="172"/>
      <c r="O36" s="90"/>
      <c r="P36" s="90"/>
      <c r="Q36" s="13"/>
    </row>
    <row r="37" spans="1:17" s="60" customFormat="1" ht="42.75" customHeight="1" x14ac:dyDescent="0.3">
      <c r="A37" s="63"/>
      <c r="B37" s="461"/>
      <c r="C37" s="462"/>
      <c r="D37" s="463"/>
      <c r="E37" s="462"/>
      <c r="F37" s="170"/>
      <c r="G37" s="171"/>
      <c r="H37" s="171"/>
      <c r="I37" s="171"/>
      <c r="J37" s="171"/>
      <c r="K37" s="171"/>
      <c r="L37" s="172"/>
      <c r="O37" s="90"/>
      <c r="P37" s="90"/>
      <c r="Q37" s="13"/>
    </row>
    <row r="38" spans="1:17" ht="42.75" customHeight="1" x14ac:dyDescent="0.3">
      <c r="B38" s="461"/>
      <c r="C38" s="462"/>
      <c r="D38" s="463"/>
      <c r="E38" s="462"/>
      <c r="F38" s="170"/>
      <c r="G38" s="171"/>
      <c r="H38" s="171"/>
      <c r="I38" s="171"/>
      <c r="J38" s="171"/>
      <c r="K38" s="171"/>
      <c r="L38" s="172"/>
    </row>
    <row r="39" spans="1:17" ht="42.75" customHeight="1" x14ac:dyDescent="0.3">
      <c r="B39" s="461"/>
      <c r="C39" s="462"/>
      <c r="D39" s="463"/>
      <c r="E39" s="462"/>
      <c r="F39" s="170"/>
      <c r="G39" s="171"/>
      <c r="H39" s="171"/>
      <c r="I39" s="171"/>
      <c r="J39" s="171"/>
      <c r="K39" s="171"/>
      <c r="L39" s="172"/>
    </row>
    <row r="40" spans="1:17" ht="42.75" customHeight="1" x14ac:dyDescent="0.3">
      <c r="B40" s="461"/>
      <c r="C40" s="462"/>
      <c r="D40" s="463"/>
      <c r="E40" s="462"/>
      <c r="F40" s="170"/>
      <c r="G40" s="171"/>
      <c r="H40" s="171"/>
      <c r="I40" s="171"/>
      <c r="J40" s="171"/>
      <c r="K40" s="171"/>
      <c r="L40" s="172"/>
    </row>
    <row r="41" spans="1:17" ht="42.75" customHeight="1" x14ac:dyDescent="0.3">
      <c r="B41" s="461"/>
      <c r="C41" s="462"/>
      <c r="D41" s="463"/>
      <c r="E41" s="462"/>
      <c r="F41" s="170"/>
      <c r="G41" s="171"/>
      <c r="H41" s="171"/>
      <c r="I41" s="171"/>
      <c r="J41" s="171"/>
      <c r="K41" s="171"/>
      <c r="L41" s="172"/>
    </row>
  </sheetData>
  <sheetProtection algorithmName="SHA-512" hashValue="/4yi54qLxV5T4nCBu1zTGfkA0g+zvANkaXe6WqV97sc2yCR0BMDxusGGDCBVqP4wQqagsPM/ZbBxS+UoQjh2Dg==" saltValue="ITv4Wit4pOWktrp40Uzxuw==" spinCount="100000" sheet="1" objects="1" scenarios="1" selectLockedCells="1"/>
  <mergeCells count="63">
    <mergeCell ref="B32:C32"/>
    <mergeCell ref="D32:E32"/>
    <mergeCell ref="B29:C29"/>
    <mergeCell ref="D29:E29"/>
    <mergeCell ref="B30:C30"/>
    <mergeCell ref="D30:E30"/>
    <mergeCell ref="B31:C31"/>
    <mergeCell ref="D31:E31"/>
    <mergeCell ref="B41:C41"/>
    <mergeCell ref="D41:E41"/>
    <mergeCell ref="B33:C33"/>
    <mergeCell ref="D33:E33"/>
    <mergeCell ref="B34:C34"/>
    <mergeCell ref="D34:E34"/>
    <mergeCell ref="B35:C35"/>
    <mergeCell ref="D35:E35"/>
    <mergeCell ref="B36:C36"/>
    <mergeCell ref="D36:E36"/>
    <mergeCell ref="B37:C37"/>
    <mergeCell ref="D37:E37"/>
    <mergeCell ref="B39:C39"/>
    <mergeCell ref="D39:E39"/>
    <mergeCell ref="B40:C40"/>
    <mergeCell ref="D40:E40"/>
    <mergeCell ref="B27:C27"/>
    <mergeCell ref="D27:E27"/>
    <mergeCell ref="B28:C28"/>
    <mergeCell ref="D28:E28"/>
    <mergeCell ref="B23:C23"/>
    <mergeCell ref="D23:E23"/>
    <mergeCell ref="B24:C24"/>
    <mergeCell ref="D24:E24"/>
    <mergeCell ref="B25:C25"/>
    <mergeCell ref="D25:E25"/>
    <mergeCell ref="F14:F16"/>
    <mergeCell ref="G14:H15"/>
    <mergeCell ref="I14:J15"/>
    <mergeCell ref="K14:L15"/>
    <mergeCell ref="B8:L8"/>
    <mergeCell ref="D14:E16"/>
    <mergeCell ref="B14:C16"/>
    <mergeCell ref="B4:L4"/>
    <mergeCell ref="B5:L5"/>
    <mergeCell ref="B6:L6"/>
    <mergeCell ref="B10:L10"/>
    <mergeCell ref="B12:L12"/>
    <mergeCell ref="B11:L11"/>
    <mergeCell ref="B17:C17"/>
    <mergeCell ref="D17:E17"/>
    <mergeCell ref="B38:C38"/>
    <mergeCell ref="D38:E38"/>
    <mergeCell ref="B21:C21"/>
    <mergeCell ref="D21:E21"/>
    <mergeCell ref="B22:C22"/>
    <mergeCell ref="D22:E22"/>
    <mergeCell ref="B18:C18"/>
    <mergeCell ref="D18:E18"/>
    <mergeCell ref="B19:C19"/>
    <mergeCell ref="D19:E19"/>
    <mergeCell ref="B20:C20"/>
    <mergeCell ref="D20:E20"/>
    <mergeCell ref="B26:C26"/>
    <mergeCell ref="D26:E26"/>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558</v>
      </c>
      <c r="P1" s="2" t="s">
        <v>558</v>
      </c>
    </row>
    <row r="2" spans="1:16" x14ac:dyDescent="0.3">
      <c r="B2" s="18" t="s">
        <v>0</v>
      </c>
      <c r="C2" s="18"/>
      <c r="O2" s="3" t="s">
        <v>128</v>
      </c>
      <c r="P2" s="3" t="s">
        <v>130</v>
      </c>
    </row>
    <row r="3" spans="1:16" x14ac:dyDescent="0.3">
      <c r="B3" s="19"/>
      <c r="C3" s="19"/>
      <c r="O3" s="7"/>
      <c r="P3" s="7"/>
    </row>
    <row r="4" spans="1:16" s="7" customFormat="1" x14ac:dyDescent="0.3">
      <c r="A4" s="12"/>
      <c r="B4" s="388" t="str">
        <f>Info!B4</f>
        <v>PRODUCERS' QUESTIONNAIRE</v>
      </c>
      <c r="C4" s="388"/>
      <c r="D4" s="388"/>
      <c r="E4" s="388"/>
      <c r="F4" s="388"/>
      <c r="G4" s="388"/>
      <c r="H4" s="388"/>
      <c r="I4" s="388"/>
      <c r="J4" s="388"/>
      <c r="K4" s="388"/>
      <c r="L4" s="388"/>
      <c r="M4" s="14"/>
      <c r="N4" s="14"/>
      <c r="O4" s="13"/>
      <c r="P4" s="13"/>
    </row>
    <row r="5" spans="1:16" s="7" customFormat="1" x14ac:dyDescent="0.3">
      <c r="A5" s="12"/>
      <c r="B5" s="388" t="str">
        <f>Info!B5</f>
        <v>RR-2025-008</v>
      </c>
      <c r="C5" s="388"/>
      <c r="D5" s="388"/>
      <c r="E5" s="388"/>
      <c r="F5" s="388"/>
      <c r="G5" s="388"/>
      <c r="H5" s="388"/>
      <c r="I5" s="388"/>
      <c r="J5" s="388"/>
      <c r="K5" s="388"/>
      <c r="L5" s="388"/>
      <c r="M5" s="14"/>
      <c r="N5" s="14"/>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0"/>
      <c r="C7" s="20"/>
      <c r="D7" s="21"/>
      <c r="E7" s="21"/>
      <c r="F7" s="21"/>
      <c r="G7" s="21"/>
      <c r="H7" s="21"/>
      <c r="I7" s="21"/>
      <c r="J7" s="21"/>
      <c r="K7" s="21"/>
      <c r="L7" s="21"/>
      <c r="O7" s="9"/>
      <c r="P7" s="9"/>
    </row>
    <row r="8" spans="1:16" x14ac:dyDescent="0.3">
      <c r="B8" s="26" t="str">
        <f>UPPER(IF(Intro!$G$21="English",O8,P8))</f>
        <v>PUBLIC COMMENTS</v>
      </c>
      <c r="C8" s="27"/>
      <c r="D8" s="27"/>
      <c r="E8" s="27"/>
      <c r="F8" s="27"/>
      <c r="G8" s="27"/>
      <c r="H8" s="27"/>
      <c r="I8" s="27"/>
      <c r="J8" s="27"/>
      <c r="K8" s="27"/>
      <c r="L8" s="28"/>
      <c r="M8" s="2"/>
      <c r="O8" s="2" t="s">
        <v>112</v>
      </c>
      <c r="P8" s="2" t="s">
        <v>113</v>
      </c>
    </row>
    <row r="9" spans="1:16" x14ac:dyDescent="0.3">
      <c r="B9" s="22"/>
      <c r="C9" s="23"/>
      <c r="D9" s="24"/>
      <c r="E9" s="24"/>
      <c r="F9" s="24"/>
      <c r="G9" s="24"/>
      <c r="H9" s="24"/>
      <c r="I9" s="24"/>
      <c r="J9" s="24"/>
      <c r="K9" s="24"/>
      <c r="L9" s="25"/>
      <c r="M9" s="2"/>
    </row>
    <row r="10" spans="1:16" x14ac:dyDescent="0.3">
      <c r="B10" s="263" t="str">
        <f>IF(Intro!$G$21="English",O10,P10)</f>
        <v>Should your firm wish to add any comments related to its responses, submit them here. Be sure to indicate the applicable question number.</v>
      </c>
      <c r="C10" s="264"/>
      <c r="D10" s="264"/>
      <c r="E10" s="264"/>
      <c r="F10" s="264"/>
      <c r="G10" s="264"/>
      <c r="H10" s="264"/>
      <c r="I10" s="264"/>
      <c r="J10" s="264"/>
      <c r="K10" s="264"/>
      <c r="L10" s="265"/>
      <c r="M10" s="2"/>
      <c r="O10" s="10" t="s">
        <v>400</v>
      </c>
      <c r="P10" s="2" t="s">
        <v>339</v>
      </c>
    </row>
    <row r="11" spans="1:16" x14ac:dyDescent="0.3">
      <c r="B11" s="108"/>
      <c r="C11" s="23"/>
      <c r="D11" s="24"/>
      <c r="E11" s="24"/>
      <c r="F11" s="24"/>
      <c r="G11" s="24"/>
      <c r="H11" s="24"/>
      <c r="I11" s="24"/>
      <c r="J11" s="24"/>
      <c r="K11" s="24"/>
      <c r="L11" s="25"/>
      <c r="M11" s="2"/>
      <c r="O11" s="169" t="s">
        <v>545</v>
      </c>
      <c r="P11" s="169" t="s">
        <v>546</v>
      </c>
    </row>
    <row r="12" spans="1:16" ht="28.8" x14ac:dyDescent="0.3">
      <c r="A12" s="11" t="s">
        <v>597</v>
      </c>
      <c r="B12" s="108"/>
      <c r="C12" s="187" t="str">
        <f>IF(Intro!$G$21="English",O11,P11)</f>
        <v>Tab and Question</v>
      </c>
      <c r="D12" s="495" t="str">
        <f>IF(Intro!$G$21="English",O12,P12)</f>
        <v>Comments</v>
      </c>
      <c r="E12" s="496"/>
      <c r="F12" s="496"/>
      <c r="G12" s="496"/>
      <c r="H12" s="496"/>
      <c r="I12" s="496"/>
      <c r="J12" s="496"/>
      <c r="K12" s="496"/>
      <c r="L12" s="497"/>
      <c r="M12" s="2"/>
      <c r="O12" s="10" t="s">
        <v>215</v>
      </c>
      <c r="P12" s="2" t="s">
        <v>216</v>
      </c>
    </row>
    <row r="13" spans="1:16" x14ac:dyDescent="0.3">
      <c r="B13" s="488" t="str">
        <f>IF(Intro!$G$21="English",O13,P13)</f>
        <v>Comment 1</v>
      </c>
      <c r="C13" s="477"/>
      <c r="D13" s="479"/>
      <c r="E13" s="480"/>
      <c r="F13" s="480"/>
      <c r="G13" s="480"/>
      <c r="H13" s="480"/>
      <c r="I13" s="480"/>
      <c r="J13" s="480"/>
      <c r="K13" s="480"/>
      <c r="L13" s="481"/>
      <c r="M13" s="2"/>
      <c r="O13" s="10" t="s">
        <v>217</v>
      </c>
      <c r="P13" s="2" t="s">
        <v>218</v>
      </c>
    </row>
    <row r="14" spans="1:16" x14ac:dyDescent="0.3">
      <c r="B14" s="489"/>
      <c r="C14" s="477"/>
      <c r="D14" s="482"/>
      <c r="E14" s="483"/>
      <c r="F14" s="483"/>
      <c r="G14" s="483"/>
      <c r="H14" s="483"/>
      <c r="I14" s="483"/>
      <c r="J14" s="483"/>
      <c r="K14" s="483"/>
      <c r="L14" s="484"/>
      <c r="M14" s="2"/>
    </row>
    <row r="15" spans="1:16" x14ac:dyDescent="0.3">
      <c r="B15" s="489"/>
      <c r="C15" s="477"/>
      <c r="D15" s="482"/>
      <c r="E15" s="483"/>
      <c r="F15" s="483"/>
      <c r="G15" s="483"/>
      <c r="H15" s="483"/>
      <c r="I15" s="483"/>
      <c r="J15" s="483"/>
      <c r="K15" s="483"/>
      <c r="L15" s="484"/>
      <c r="M15" s="2"/>
    </row>
    <row r="16" spans="1:16" x14ac:dyDescent="0.3">
      <c r="B16" s="489"/>
      <c r="C16" s="477"/>
      <c r="D16" s="482"/>
      <c r="E16" s="483"/>
      <c r="F16" s="483"/>
      <c r="G16" s="483"/>
      <c r="H16" s="483"/>
      <c r="I16" s="483"/>
      <c r="J16" s="483"/>
      <c r="K16" s="483"/>
      <c r="L16" s="484"/>
      <c r="M16" s="2"/>
    </row>
    <row r="17" spans="1:16" x14ac:dyDescent="0.3">
      <c r="B17" s="489"/>
      <c r="C17" s="477"/>
      <c r="D17" s="482"/>
      <c r="E17" s="483"/>
      <c r="F17" s="483"/>
      <c r="G17" s="483"/>
      <c r="H17" s="483"/>
      <c r="I17" s="483"/>
      <c r="J17" s="483"/>
      <c r="K17" s="483"/>
      <c r="L17" s="484"/>
      <c r="M17" s="2"/>
    </row>
    <row r="18" spans="1:16" x14ac:dyDescent="0.3">
      <c r="B18" s="489"/>
      <c r="C18" s="477"/>
      <c r="D18" s="482"/>
      <c r="E18" s="483"/>
      <c r="F18" s="483"/>
      <c r="G18" s="483"/>
      <c r="H18" s="483"/>
      <c r="I18" s="483"/>
      <c r="J18" s="483"/>
      <c r="K18" s="483"/>
      <c r="L18" s="484"/>
      <c r="M18" s="2"/>
    </row>
    <row r="19" spans="1:16" x14ac:dyDescent="0.3">
      <c r="B19" s="489"/>
      <c r="C19" s="477"/>
      <c r="D19" s="482"/>
      <c r="E19" s="483"/>
      <c r="F19" s="483"/>
      <c r="G19" s="483"/>
      <c r="H19" s="483"/>
      <c r="I19" s="483"/>
      <c r="J19" s="483"/>
      <c r="K19" s="483"/>
      <c r="L19" s="484"/>
      <c r="M19" s="2"/>
    </row>
    <row r="20" spans="1:16" x14ac:dyDescent="0.3">
      <c r="B20" s="489"/>
      <c r="C20" s="477"/>
      <c r="D20" s="482"/>
      <c r="E20" s="483"/>
      <c r="F20" s="483"/>
      <c r="G20" s="483"/>
      <c r="H20" s="483"/>
      <c r="I20" s="483"/>
      <c r="J20" s="483"/>
      <c r="K20" s="483"/>
      <c r="L20" s="484"/>
      <c r="M20" s="2"/>
      <c r="O20" s="10"/>
    </row>
    <row r="21" spans="1:16" x14ac:dyDescent="0.3">
      <c r="B21" s="489"/>
      <c r="C21" s="477"/>
      <c r="D21" s="482"/>
      <c r="E21" s="483"/>
      <c r="F21" s="483"/>
      <c r="G21" s="483"/>
      <c r="H21" s="483"/>
      <c r="I21" s="483"/>
      <c r="J21" s="483"/>
      <c r="K21" s="483"/>
      <c r="L21" s="484"/>
      <c r="M21" s="2"/>
      <c r="O21" s="10"/>
    </row>
    <row r="22" spans="1:16" x14ac:dyDescent="0.3">
      <c r="B22" s="490"/>
      <c r="C22" s="477"/>
      <c r="D22" s="492"/>
      <c r="E22" s="493"/>
      <c r="F22" s="493"/>
      <c r="G22" s="493"/>
      <c r="H22" s="493"/>
      <c r="I22" s="493"/>
      <c r="J22" s="493"/>
      <c r="K22" s="493"/>
      <c r="L22" s="494"/>
      <c r="M22" s="2"/>
      <c r="O22" s="10"/>
    </row>
    <row r="23" spans="1:16" ht="15" customHeight="1" x14ac:dyDescent="0.3">
      <c r="B23" s="488" t="str">
        <f>IF(Intro!$G$21="English",O23,P23)</f>
        <v>Comment 2</v>
      </c>
      <c r="C23" s="477"/>
      <c r="D23" s="479"/>
      <c r="E23" s="480"/>
      <c r="F23" s="480"/>
      <c r="G23" s="480"/>
      <c r="H23" s="480"/>
      <c r="I23" s="480"/>
      <c r="J23" s="480"/>
      <c r="K23" s="480"/>
      <c r="L23" s="481"/>
      <c r="M23" s="2"/>
      <c r="O23" s="10" t="s">
        <v>219</v>
      </c>
      <c r="P23" s="2" t="s">
        <v>220</v>
      </c>
    </row>
    <row r="24" spans="1:16" ht="15" customHeight="1" x14ac:dyDescent="0.3">
      <c r="B24" s="489"/>
      <c r="C24" s="477"/>
      <c r="D24" s="482"/>
      <c r="E24" s="483"/>
      <c r="F24" s="483"/>
      <c r="G24" s="483"/>
      <c r="H24" s="483"/>
      <c r="I24" s="483"/>
      <c r="J24" s="483"/>
      <c r="K24" s="483"/>
      <c r="L24" s="484"/>
      <c r="M24" s="2"/>
    </row>
    <row r="25" spans="1:16" ht="15" customHeight="1" x14ac:dyDescent="0.3">
      <c r="B25" s="489"/>
      <c r="C25" s="477"/>
      <c r="D25" s="482"/>
      <c r="E25" s="483"/>
      <c r="F25" s="483"/>
      <c r="G25" s="483"/>
      <c r="H25" s="483"/>
      <c r="I25" s="483"/>
      <c r="J25" s="483"/>
      <c r="K25" s="483"/>
      <c r="L25" s="484"/>
      <c r="M25" s="2"/>
    </row>
    <row r="26" spans="1:16" ht="15" customHeight="1" x14ac:dyDescent="0.3">
      <c r="B26" s="489"/>
      <c r="C26" s="477"/>
      <c r="D26" s="482"/>
      <c r="E26" s="483"/>
      <c r="F26" s="483"/>
      <c r="G26" s="483"/>
      <c r="H26" s="483"/>
      <c r="I26" s="483"/>
      <c r="J26" s="483"/>
      <c r="K26" s="483"/>
      <c r="L26" s="484"/>
      <c r="M26" s="2"/>
    </row>
    <row r="27" spans="1:16" x14ac:dyDescent="0.3">
      <c r="B27" s="489"/>
      <c r="C27" s="477"/>
      <c r="D27" s="482"/>
      <c r="E27" s="483"/>
      <c r="F27" s="483"/>
      <c r="G27" s="483"/>
      <c r="H27" s="483"/>
      <c r="I27" s="483"/>
      <c r="J27" s="483"/>
      <c r="K27" s="483"/>
      <c r="L27" s="484"/>
      <c r="M27" s="2"/>
    </row>
    <row r="28" spans="1:16" x14ac:dyDescent="0.3">
      <c r="B28" s="489"/>
      <c r="C28" s="477"/>
      <c r="D28" s="482"/>
      <c r="E28" s="483"/>
      <c r="F28" s="483"/>
      <c r="G28" s="483"/>
      <c r="H28" s="483"/>
      <c r="I28" s="483"/>
      <c r="J28" s="483"/>
      <c r="K28" s="483"/>
      <c r="L28" s="484"/>
      <c r="M28" s="2"/>
    </row>
    <row r="29" spans="1:16" s="54" customFormat="1" x14ac:dyDescent="0.3">
      <c r="A29" s="138"/>
      <c r="B29" s="489"/>
      <c r="C29" s="477"/>
      <c r="D29" s="482"/>
      <c r="E29" s="483"/>
      <c r="F29" s="483"/>
      <c r="G29" s="483"/>
      <c r="H29" s="483"/>
      <c r="I29" s="483"/>
      <c r="J29" s="483"/>
      <c r="K29" s="483"/>
      <c r="L29" s="484"/>
      <c r="N29" s="139"/>
    </row>
    <row r="30" spans="1:16" x14ac:dyDescent="0.3">
      <c r="B30" s="489"/>
      <c r="C30" s="477"/>
      <c r="D30" s="482"/>
      <c r="E30" s="483"/>
      <c r="F30" s="483"/>
      <c r="G30" s="483"/>
      <c r="H30" s="483"/>
      <c r="I30" s="483"/>
      <c r="J30" s="483"/>
      <c r="K30" s="483"/>
      <c r="L30" s="484"/>
    </row>
    <row r="31" spans="1:16" x14ac:dyDescent="0.3">
      <c r="B31" s="489"/>
      <c r="C31" s="477"/>
      <c r="D31" s="482"/>
      <c r="E31" s="483"/>
      <c r="F31" s="483"/>
      <c r="G31" s="483"/>
      <c r="H31" s="483"/>
      <c r="I31" s="483"/>
      <c r="J31" s="483"/>
      <c r="K31" s="483"/>
      <c r="L31" s="484"/>
    </row>
    <row r="32" spans="1:16" x14ac:dyDescent="0.3">
      <c r="B32" s="490"/>
      <c r="C32" s="477"/>
      <c r="D32" s="492"/>
      <c r="E32" s="493"/>
      <c r="F32" s="493"/>
      <c r="G32" s="493"/>
      <c r="H32" s="493"/>
      <c r="I32" s="493"/>
      <c r="J32" s="493"/>
      <c r="K32" s="493"/>
      <c r="L32" s="494"/>
    </row>
    <row r="33" spans="2:16" x14ac:dyDescent="0.3">
      <c r="B33" s="488" t="str">
        <f>IF(Intro!$G$21="English",O33,P33)</f>
        <v>Comment 3</v>
      </c>
      <c r="C33" s="477"/>
      <c r="D33" s="479"/>
      <c r="E33" s="480"/>
      <c r="F33" s="480"/>
      <c r="G33" s="480"/>
      <c r="H33" s="480"/>
      <c r="I33" s="480"/>
      <c r="J33" s="480"/>
      <c r="K33" s="480"/>
      <c r="L33" s="481"/>
      <c r="O33" s="10" t="s">
        <v>221</v>
      </c>
      <c r="P33" s="2" t="s">
        <v>222</v>
      </c>
    </row>
    <row r="34" spans="2:16" x14ac:dyDescent="0.3">
      <c r="B34" s="489"/>
      <c r="C34" s="477"/>
      <c r="D34" s="482"/>
      <c r="E34" s="483"/>
      <c r="F34" s="483"/>
      <c r="G34" s="483"/>
      <c r="H34" s="483"/>
      <c r="I34" s="483"/>
      <c r="J34" s="483"/>
      <c r="K34" s="483"/>
      <c r="L34" s="484"/>
    </row>
    <row r="35" spans="2:16" x14ac:dyDescent="0.3">
      <c r="B35" s="489"/>
      <c r="C35" s="477"/>
      <c r="D35" s="482"/>
      <c r="E35" s="483"/>
      <c r="F35" s="483"/>
      <c r="G35" s="483"/>
      <c r="H35" s="483"/>
      <c r="I35" s="483"/>
      <c r="J35" s="483"/>
      <c r="K35" s="483"/>
      <c r="L35" s="484"/>
    </row>
    <row r="36" spans="2:16" x14ac:dyDescent="0.3">
      <c r="B36" s="489"/>
      <c r="C36" s="477"/>
      <c r="D36" s="482"/>
      <c r="E36" s="483"/>
      <c r="F36" s="483"/>
      <c r="G36" s="483"/>
      <c r="H36" s="483"/>
      <c r="I36" s="483"/>
      <c r="J36" s="483"/>
      <c r="K36" s="483"/>
      <c r="L36" s="484"/>
    </row>
    <row r="37" spans="2:16" x14ac:dyDescent="0.3">
      <c r="B37" s="489"/>
      <c r="C37" s="477"/>
      <c r="D37" s="482"/>
      <c r="E37" s="483"/>
      <c r="F37" s="483"/>
      <c r="G37" s="483"/>
      <c r="H37" s="483"/>
      <c r="I37" s="483"/>
      <c r="J37" s="483"/>
      <c r="K37" s="483"/>
      <c r="L37" s="484"/>
      <c r="M37" s="2"/>
    </row>
    <row r="38" spans="2:16" x14ac:dyDescent="0.3">
      <c r="B38" s="489"/>
      <c r="C38" s="477"/>
      <c r="D38" s="482"/>
      <c r="E38" s="483"/>
      <c r="F38" s="483"/>
      <c r="G38" s="483"/>
      <c r="H38" s="483"/>
      <c r="I38" s="483"/>
      <c r="J38" s="483"/>
      <c r="K38" s="483"/>
      <c r="L38" s="484"/>
      <c r="M38" s="2"/>
    </row>
    <row r="39" spans="2:16" x14ac:dyDescent="0.3">
      <c r="B39" s="489"/>
      <c r="C39" s="477"/>
      <c r="D39" s="482"/>
      <c r="E39" s="483"/>
      <c r="F39" s="483"/>
      <c r="G39" s="483"/>
      <c r="H39" s="483"/>
      <c r="I39" s="483"/>
      <c r="J39" s="483"/>
      <c r="K39" s="483"/>
      <c r="L39" s="484"/>
    </row>
    <row r="40" spans="2:16" x14ac:dyDescent="0.3">
      <c r="B40" s="489"/>
      <c r="C40" s="477"/>
      <c r="D40" s="482"/>
      <c r="E40" s="483"/>
      <c r="F40" s="483"/>
      <c r="G40" s="483"/>
      <c r="H40" s="483"/>
      <c r="I40" s="483"/>
      <c r="J40" s="483"/>
      <c r="K40" s="483"/>
      <c r="L40" s="484"/>
    </row>
    <row r="41" spans="2:16" x14ac:dyDescent="0.3">
      <c r="B41" s="489"/>
      <c r="C41" s="477"/>
      <c r="D41" s="482"/>
      <c r="E41" s="483"/>
      <c r="F41" s="483"/>
      <c r="G41" s="483"/>
      <c r="H41" s="483"/>
      <c r="I41" s="483"/>
      <c r="J41" s="483"/>
      <c r="K41" s="483"/>
      <c r="L41" s="484"/>
    </row>
    <row r="42" spans="2:16" x14ac:dyDescent="0.3">
      <c r="B42" s="490"/>
      <c r="C42" s="477"/>
      <c r="D42" s="492"/>
      <c r="E42" s="493"/>
      <c r="F42" s="493"/>
      <c r="G42" s="493"/>
      <c r="H42" s="493"/>
      <c r="I42" s="493"/>
      <c r="J42" s="493"/>
      <c r="K42" s="493"/>
      <c r="L42" s="494"/>
    </row>
    <row r="43" spans="2:16" x14ac:dyDescent="0.3">
      <c r="B43" s="488" t="str">
        <f>IF(Intro!$G$21="English",O43,P43)</f>
        <v>Comment 4</v>
      </c>
      <c r="C43" s="477"/>
      <c r="D43" s="479"/>
      <c r="E43" s="480"/>
      <c r="F43" s="480"/>
      <c r="G43" s="480"/>
      <c r="H43" s="480"/>
      <c r="I43" s="480"/>
      <c r="J43" s="480"/>
      <c r="K43" s="480"/>
      <c r="L43" s="481"/>
      <c r="O43" s="10" t="s">
        <v>223</v>
      </c>
      <c r="P43" s="2" t="s">
        <v>224</v>
      </c>
    </row>
    <row r="44" spans="2:16" x14ac:dyDescent="0.3">
      <c r="B44" s="489"/>
      <c r="C44" s="477"/>
      <c r="D44" s="482"/>
      <c r="E44" s="483"/>
      <c r="F44" s="483"/>
      <c r="G44" s="483"/>
      <c r="H44" s="483"/>
      <c r="I44" s="483"/>
      <c r="J44" s="483"/>
      <c r="K44" s="483"/>
      <c r="L44" s="484"/>
    </row>
    <row r="45" spans="2:16" x14ac:dyDescent="0.3">
      <c r="B45" s="489"/>
      <c r="C45" s="477"/>
      <c r="D45" s="482"/>
      <c r="E45" s="483"/>
      <c r="F45" s="483"/>
      <c r="G45" s="483"/>
      <c r="H45" s="483"/>
      <c r="I45" s="483"/>
      <c r="J45" s="483"/>
      <c r="K45" s="483"/>
      <c r="L45" s="484"/>
    </row>
    <row r="46" spans="2:16" x14ac:dyDescent="0.3">
      <c r="B46" s="489"/>
      <c r="C46" s="477"/>
      <c r="D46" s="482"/>
      <c r="E46" s="483"/>
      <c r="F46" s="483"/>
      <c r="G46" s="483"/>
      <c r="H46" s="483"/>
      <c r="I46" s="483"/>
      <c r="J46" s="483"/>
      <c r="K46" s="483"/>
      <c r="L46" s="484"/>
      <c r="M46" s="2"/>
    </row>
    <row r="47" spans="2:16" x14ac:dyDescent="0.3">
      <c r="B47" s="489"/>
      <c r="C47" s="477"/>
      <c r="D47" s="482"/>
      <c r="E47" s="483"/>
      <c r="F47" s="483"/>
      <c r="G47" s="483"/>
      <c r="H47" s="483"/>
      <c r="I47" s="483"/>
      <c r="J47" s="483"/>
      <c r="K47" s="483"/>
      <c r="L47" s="484"/>
      <c r="M47" s="2"/>
    </row>
    <row r="48" spans="2:16" x14ac:dyDescent="0.3">
      <c r="B48" s="489"/>
      <c r="C48" s="477"/>
      <c r="D48" s="482"/>
      <c r="E48" s="483"/>
      <c r="F48" s="483"/>
      <c r="G48" s="483"/>
      <c r="H48" s="483"/>
      <c r="I48" s="483"/>
      <c r="J48" s="483"/>
      <c r="K48" s="483"/>
      <c r="L48" s="484"/>
    </row>
    <row r="49" spans="2:16" x14ac:dyDescent="0.3">
      <c r="B49" s="489"/>
      <c r="C49" s="477"/>
      <c r="D49" s="482"/>
      <c r="E49" s="483"/>
      <c r="F49" s="483"/>
      <c r="G49" s="483"/>
      <c r="H49" s="483"/>
      <c r="I49" s="483"/>
      <c r="J49" s="483"/>
      <c r="K49" s="483"/>
      <c r="L49" s="484"/>
    </row>
    <row r="50" spans="2:16" x14ac:dyDescent="0.3">
      <c r="B50" s="489"/>
      <c r="C50" s="477"/>
      <c r="D50" s="482"/>
      <c r="E50" s="483"/>
      <c r="F50" s="483"/>
      <c r="G50" s="483"/>
      <c r="H50" s="483"/>
      <c r="I50" s="483"/>
      <c r="J50" s="483"/>
      <c r="K50" s="483"/>
      <c r="L50" s="484"/>
    </row>
    <row r="51" spans="2:16" x14ac:dyDescent="0.3">
      <c r="B51" s="489"/>
      <c r="C51" s="477"/>
      <c r="D51" s="482"/>
      <c r="E51" s="483"/>
      <c r="F51" s="483"/>
      <c r="G51" s="483"/>
      <c r="H51" s="483"/>
      <c r="I51" s="483"/>
      <c r="J51" s="483"/>
      <c r="K51" s="483"/>
      <c r="L51" s="484"/>
    </row>
    <row r="52" spans="2:16" x14ac:dyDescent="0.3">
      <c r="B52" s="490"/>
      <c r="C52" s="477"/>
      <c r="D52" s="492"/>
      <c r="E52" s="493"/>
      <c r="F52" s="493"/>
      <c r="G52" s="493"/>
      <c r="H52" s="493"/>
      <c r="I52" s="493"/>
      <c r="J52" s="493"/>
      <c r="K52" s="493"/>
      <c r="L52" s="494"/>
    </row>
    <row r="53" spans="2:16" x14ac:dyDescent="0.3">
      <c r="B53" s="488" t="str">
        <f>IF(Intro!$G$21="English",O53,P53)</f>
        <v>Comment 5</v>
      </c>
      <c r="C53" s="477"/>
      <c r="D53" s="479"/>
      <c r="E53" s="480"/>
      <c r="F53" s="480"/>
      <c r="G53" s="480"/>
      <c r="H53" s="480"/>
      <c r="I53" s="480"/>
      <c r="J53" s="480"/>
      <c r="K53" s="480"/>
      <c r="L53" s="481"/>
      <c r="O53" s="10" t="s">
        <v>225</v>
      </c>
      <c r="P53" s="2" t="s">
        <v>226</v>
      </c>
    </row>
    <row r="54" spans="2:16" x14ac:dyDescent="0.3">
      <c r="B54" s="489"/>
      <c r="C54" s="477"/>
      <c r="D54" s="482"/>
      <c r="E54" s="483"/>
      <c r="F54" s="483"/>
      <c r="G54" s="483"/>
      <c r="H54" s="483"/>
      <c r="I54" s="483"/>
      <c r="J54" s="483"/>
      <c r="K54" s="483"/>
      <c r="L54" s="484"/>
    </row>
    <row r="55" spans="2:16" x14ac:dyDescent="0.3">
      <c r="B55" s="489"/>
      <c r="C55" s="477"/>
      <c r="D55" s="482"/>
      <c r="E55" s="483"/>
      <c r="F55" s="483"/>
      <c r="G55" s="483"/>
      <c r="H55" s="483"/>
      <c r="I55" s="483"/>
      <c r="J55" s="483"/>
      <c r="K55" s="483"/>
      <c r="L55" s="484"/>
    </row>
    <row r="56" spans="2:16" x14ac:dyDescent="0.3">
      <c r="B56" s="489"/>
      <c r="C56" s="477"/>
      <c r="D56" s="482"/>
      <c r="E56" s="483"/>
      <c r="F56" s="483"/>
      <c r="G56" s="483"/>
      <c r="H56" s="483"/>
      <c r="I56" s="483"/>
      <c r="J56" s="483"/>
      <c r="K56" s="483"/>
      <c r="L56" s="484"/>
      <c r="M56" s="2"/>
    </row>
    <row r="57" spans="2:16" x14ac:dyDescent="0.3">
      <c r="B57" s="489"/>
      <c r="C57" s="477"/>
      <c r="D57" s="482"/>
      <c r="E57" s="483"/>
      <c r="F57" s="483"/>
      <c r="G57" s="483"/>
      <c r="H57" s="483"/>
      <c r="I57" s="483"/>
      <c r="J57" s="483"/>
      <c r="K57" s="483"/>
      <c r="L57" s="484"/>
      <c r="M57" s="2"/>
    </row>
    <row r="58" spans="2:16" x14ac:dyDescent="0.3">
      <c r="B58" s="489"/>
      <c r="C58" s="477"/>
      <c r="D58" s="482"/>
      <c r="E58" s="483"/>
      <c r="F58" s="483"/>
      <c r="G58" s="483"/>
      <c r="H58" s="483"/>
      <c r="I58" s="483"/>
      <c r="J58" s="483"/>
      <c r="K58" s="483"/>
      <c r="L58" s="484"/>
    </row>
    <row r="59" spans="2:16" x14ac:dyDescent="0.3">
      <c r="B59" s="489"/>
      <c r="C59" s="477"/>
      <c r="D59" s="482"/>
      <c r="E59" s="483"/>
      <c r="F59" s="483"/>
      <c r="G59" s="483"/>
      <c r="H59" s="483"/>
      <c r="I59" s="483"/>
      <c r="J59" s="483"/>
      <c r="K59" s="483"/>
      <c r="L59" s="484"/>
    </row>
    <row r="60" spans="2:16" x14ac:dyDescent="0.3">
      <c r="B60" s="489"/>
      <c r="C60" s="477"/>
      <c r="D60" s="482"/>
      <c r="E60" s="483"/>
      <c r="F60" s="483"/>
      <c r="G60" s="483"/>
      <c r="H60" s="483"/>
      <c r="I60" s="483"/>
      <c r="J60" s="483"/>
      <c r="K60" s="483"/>
      <c r="L60" s="484"/>
    </row>
    <row r="61" spans="2:16" x14ac:dyDescent="0.3">
      <c r="B61" s="489"/>
      <c r="C61" s="477"/>
      <c r="D61" s="482"/>
      <c r="E61" s="483"/>
      <c r="F61" s="483"/>
      <c r="G61" s="483"/>
      <c r="H61" s="483"/>
      <c r="I61" s="483"/>
      <c r="J61" s="483"/>
      <c r="K61" s="483"/>
      <c r="L61" s="484"/>
    </row>
    <row r="62" spans="2:16" x14ac:dyDescent="0.3">
      <c r="B62" s="491"/>
      <c r="C62" s="478"/>
      <c r="D62" s="485"/>
      <c r="E62" s="486"/>
      <c r="F62" s="486"/>
      <c r="G62" s="486"/>
      <c r="H62" s="486"/>
      <c r="I62" s="486"/>
      <c r="J62" s="486"/>
      <c r="K62" s="486"/>
      <c r="L62" s="487"/>
    </row>
  </sheetData>
  <sheetProtection algorithmName="SHA-512" hashValue="8SJUJ6USDx8GwSPKcDqTJ1UDaK25JxRDReJQ66iqgnFeHv5HMhe/VSuf5TE8haizsJadZ0Dy7mn8KvoSMYM/Kg==" saltValue="35y6WXJk2JPNhr46b44hEQ==" spinCount="100000" sheet="1" objects="1" scenarios="1" selectLockedCells="1"/>
  <mergeCells count="20">
    <mergeCell ref="C13:C22"/>
    <mergeCell ref="C23:C32"/>
    <mergeCell ref="B13:B22"/>
    <mergeCell ref="B23:B32"/>
    <mergeCell ref="B4:L4"/>
    <mergeCell ref="B5:L5"/>
    <mergeCell ref="B6:L6"/>
    <mergeCell ref="B10:L10"/>
    <mergeCell ref="D12:L12"/>
    <mergeCell ref="D13:L22"/>
    <mergeCell ref="D23:L32"/>
    <mergeCell ref="C33:C42"/>
    <mergeCell ref="C43:C52"/>
    <mergeCell ref="C53:C62"/>
    <mergeCell ref="D53:L62"/>
    <mergeCell ref="B33:B42"/>
    <mergeCell ref="B43:B52"/>
    <mergeCell ref="B53:B62"/>
    <mergeCell ref="D33:L42"/>
    <mergeCell ref="D43:L52"/>
  </mergeCells>
  <dataValidations count="1">
    <dataValidation allowBlank="1" showInputMessage="1" showErrorMessage="1" sqref="C13:C62 D13 D23 D33 D43 D53" xr:uid="{0E16075C-0BF8-4EC7-96BB-0E3EA214896C}"/>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35"/>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8" width="9.44140625" style="2" customWidth="1"/>
    <col min="19" max="16384" width="9.44140625" style="2"/>
  </cols>
  <sheetData>
    <row r="1" spans="1:16" x14ac:dyDescent="0.3">
      <c r="O1" s="2" t="s">
        <v>558</v>
      </c>
      <c r="P1" s="2" t="s">
        <v>558</v>
      </c>
    </row>
    <row r="2" spans="1:16" x14ac:dyDescent="0.3">
      <c r="B2" s="18" t="str">
        <f>IF(Intro!$G$21="English",O3,P3)</f>
        <v>PROTECTED</v>
      </c>
      <c r="C2" s="18"/>
      <c r="D2" s="18"/>
      <c r="O2" s="3" t="s">
        <v>128</v>
      </c>
      <c r="P2" s="3" t="s">
        <v>130</v>
      </c>
    </row>
    <row r="3" spans="1:16" x14ac:dyDescent="0.3">
      <c r="B3" s="19"/>
      <c r="C3" s="19"/>
      <c r="D3" s="19"/>
      <c r="O3" s="121" t="s">
        <v>512</v>
      </c>
      <c r="P3" s="121" t="s">
        <v>513</v>
      </c>
    </row>
    <row r="4" spans="1:16" s="7" customFormat="1" x14ac:dyDescent="0.3">
      <c r="A4" s="12"/>
      <c r="B4" s="388" t="str">
        <f>Info!B4</f>
        <v>PRODUCERS' QUESTIONNAIRE</v>
      </c>
      <c r="C4" s="388"/>
      <c r="D4" s="388"/>
      <c r="E4" s="388"/>
      <c r="F4" s="388"/>
      <c r="G4" s="388"/>
      <c r="H4" s="388"/>
      <c r="I4" s="388"/>
      <c r="J4" s="388"/>
      <c r="K4" s="388"/>
      <c r="L4" s="388"/>
      <c r="M4" s="6"/>
      <c r="N4" s="6"/>
      <c r="O4" s="13"/>
      <c r="P4" s="13"/>
    </row>
    <row r="5" spans="1:16" s="7" customFormat="1" x14ac:dyDescent="0.3">
      <c r="A5" s="12"/>
      <c r="B5" s="388" t="str">
        <f>Info!B5</f>
        <v>RR-2025-008</v>
      </c>
      <c r="C5" s="388"/>
      <c r="D5" s="388"/>
      <c r="E5" s="388"/>
      <c r="F5" s="388"/>
      <c r="G5" s="388"/>
      <c r="H5" s="388"/>
      <c r="I5" s="388"/>
      <c r="J5" s="388"/>
      <c r="K5" s="388"/>
      <c r="L5" s="388"/>
      <c r="M5" s="6"/>
      <c r="N5" s="6"/>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9"/>
      <c r="C7" s="29"/>
      <c r="D7" s="29"/>
      <c r="E7" s="29"/>
      <c r="F7" s="29"/>
      <c r="G7" s="29"/>
      <c r="H7" s="29"/>
      <c r="I7" s="29"/>
      <c r="J7" s="29"/>
      <c r="K7" s="29"/>
      <c r="L7" s="29"/>
      <c r="M7" s="13"/>
      <c r="N7" s="13"/>
      <c r="O7" s="5"/>
    </row>
    <row r="8" spans="1:16" s="8" customFormat="1" ht="14.25" customHeight="1" x14ac:dyDescent="0.3">
      <c r="A8" s="12"/>
      <c r="B8" s="456" t="str">
        <f>Public!B8</f>
        <v>The following questions refer to the goods as defined in the product description on the Intro tab.</v>
      </c>
      <c r="C8" s="456"/>
      <c r="D8" s="456"/>
      <c r="E8" s="456"/>
      <c r="F8" s="456"/>
      <c r="G8" s="456"/>
      <c r="H8" s="456"/>
      <c r="I8" s="456"/>
      <c r="J8" s="456"/>
      <c r="K8" s="456"/>
      <c r="L8" s="456"/>
      <c r="M8" s="13"/>
      <c r="N8" s="13"/>
      <c r="O8" s="9"/>
      <c r="P8" s="9"/>
    </row>
    <row r="9" spans="1:16" s="8" customFormat="1" x14ac:dyDescent="0.3">
      <c r="A9" s="12"/>
      <c r="B9" s="449" t="str">
        <f>Public!B9</f>
        <v xml:space="preserve">Product information and a glossary of terms can be found in the Info tab.
</v>
      </c>
      <c r="C9" s="449"/>
      <c r="D9" s="449"/>
      <c r="E9" s="449"/>
      <c r="F9" s="449"/>
      <c r="G9" s="449"/>
      <c r="H9" s="449"/>
      <c r="I9" s="449"/>
      <c r="J9" s="449"/>
      <c r="K9" s="449"/>
      <c r="L9" s="449"/>
      <c r="M9" s="13"/>
      <c r="N9" s="13"/>
      <c r="O9" s="9"/>
    </row>
    <row r="10" spans="1:16" s="8" customFormat="1" x14ac:dyDescent="0.3">
      <c r="A10" s="12"/>
      <c r="B10" s="449" t="str">
        <f>IF(Intro!$G$21="English",O10,P10)</f>
        <v xml:space="preserve">Use the AddPro tab if more space is needed.
</v>
      </c>
      <c r="C10" s="449"/>
      <c r="D10" s="449"/>
      <c r="E10" s="449"/>
      <c r="F10" s="449"/>
      <c r="G10" s="449"/>
      <c r="H10" s="449"/>
      <c r="I10" s="449"/>
      <c r="J10" s="449"/>
      <c r="K10" s="449"/>
      <c r="L10" s="449"/>
      <c r="M10" s="13"/>
      <c r="N10" s="13"/>
      <c r="O10" s="9" t="s">
        <v>135</v>
      </c>
      <c r="P10" s="9" t="str">
        <f>"Utilisez l'onglet AddPro si vous avez besoin de plus d'espace."&amp;CHAR(10)</f>
        <v xml:space="preserve">Utilisez l'onglet AddPro si vous avez besoin de plus d'espace.
</v>
      </c>
    </row>
    <row r="11" spans="1:16" s="8" customFormat="1" x14ac:dyDescent="0.3">
      <c r="A11" s="12"/>
      <c r="B11" s="20"/>
      <c r="C11" s="20"/>
      <c r="D11" s="20"/>
      <c r="E11" s="21"/>
      <c r="F11" s="21"/>
      <c r="G11" s="21"/>
      <c r="H11" s="21"/>
      <c r="I11" s="21"/>
      <c r="J11" s="21"/>
      <c r="K11" s="21"/>
      <c r="L11" s="21"/>
      <c r="O11" s="9"/>
      <c r="P11" s="9"/>
    </row>
    <row r="12" spans="1:16" x14ac:dyDescent="0.3">
      <c r="B12" s="424" t="str">
        <f>IF(Intro!$G$21="English",O12,P12)</f>
        <v>PRODUCTION AND CAPACITY</v>
      </c>
      <c r="C12" s="425"/>
      <c r="D12" s="425"/>
      <c r="E12" s="425"/>
      <c r="F12" s="425"/>
      <c r="G12" s="425"/>
      <c r="H12" s="425"/>
      <c r="I12" s="425"/>
      <c r="J12" s="425"/>
      <c r="K12" s="425"/>
      <c r="L12" s="426"/>
      <c r="M12" s="51"/>
      <c r="O12" s="121" t="s">
        <v>504</v>
      </c>
      <c r="P12" s="121" t="s">
        <v>505</v>
      </c>
    </row>
    <row r="13" spans="1:16" x14ac:dyDescent="0.3">
      <c r="B13" s="393" t="s">
        <v>20</v>
      </c>
      <c r="C13" s="394"/>
      <c r="D13" s="394"/>
      <c r="E13" s="394"/>
      <c r="F13" s="394"/>
      <c r="G13" s="394"/>
      <c r="H13" s="394"/>
      <c r="I13" s="394"/>
      <c r="J13" s="394"/>
      <c r="K13" s="394"/>
      <c r="L13" s="395"/>
      <c r="M13" s="2"/>
    </row>
    <row r="14" spans="1:16" x14ac:dyDescent="0.3">
      <c r="B14" s="22"/>
      <c r="C14" s="23"/>
      <c r="D14" s="23"/>
      <c r="E14" s="24"/>
      <c r="F14" s="24"/>
      <c r="G14" s="24"/>
      <c r="H14" s="24"/>
      <c r="I14" s="24"/>
      <c r="J14" s="24"/>
      <c r="K14" s="24"/>
      <c r="L14" s="25"/>
      <c r="M14" s="2"/>
    </row>
    <row r="15" spans="1:16" x14ac:dyDescent="0.3">
      <c r="B15" s="303" t="str">
        <f>IF(Intro!$G$21="English",O15,P15)</f>
        <v>Complete the following table for your firm's Canadian production.</v>
      </c>
      <c r="C15" s="304"/>
      <c r="D15" s="304"/>
      <c r="E15" s="304"/>
      <c r="F15" s="304"/>
      <c r="G15" s="304"/>
      <c r="H15" s="304"/>
      <c r="I15" s="304"/>
      <c r="J15" s="304"/>
      <c r="K15" s="304"/>
      <c r="L15" s="305"/>
      <c r="M15" s="2"/>
      <c r="O15" s="10" t="s">
        <v>579</v>
      </c>
      <c r="P15" s="2" t="s">
        <v>580</v>
      </c>
    </row>
    <row r="16" spans="1:16" x14ac:dyDescent="0.3">
      <c r="B16" s="108"/>
      <c r="C16" s="109"/>
      <c r="D16" s="23"/>
      <c r="E16" s="24"/>
      <c r="F16" s="24"/>
      <c r="G16" s="24"/>
      <c r="H16" s="24"/>
      <c r="I16" s="24"/>
      <c r="J16" s="24"/>
      <c r="K16" s="24"/>
      <c r="L16" s="25"/>
      <c r="M16" s="2"/>
      <c r="O16" s="10"/>
    </row>
    <row r="17" spans="1:17" x14ac:dyDescent="0.3">
      <c r="B17" s="108"/>
      <c r="C17" s="109"/>
      <c r="D17" s="2"/>
      <c r="E17" s="2"/>
      <c r="F17" s="23"/>
      <c r="G17" s="501">
        <f>Variables!B6</f>
        <v>2023</v>
      </c>
      <c r="H17" s="501">
        <f>G17+1</f>
        <v>2024</v>
      </c>
      <c r="I17" s="501">
        <f>H17+1</f>
        <v>2025</v>
      </c>
      <c r="J17" s="501" t="str">
        <f>IF(Intro!$G$21="English",Variables!B9,Variables!C9)</f>
        <v>Jan-Mar 2025</v>
      </c>
      <c r="K17" s="501" t="str">
        <f>IF(Intro!$G$21="English",Variables!B10,Variables!C10)</f>
        <v>Jan-Mar 2026</v>
      </c>
      <c r="L17" s="137"/>
      <c r="M17" s="2"/>
      <c r="O17" s="10"/>
    </row>
    <row r="18" spans="1:17" x14ac:dyDescent="0.3">
      <c r="B18" s="108"/>
      <c r="C18" s="109"/>
      <c r="D18" s="2"/>
      <c r="E18" s="2"/>
      <c r="F18" s="23"/>
      <c r="G18" s="502"/>
      <c r="H18" s="502"/>
      <c r="I18" s="502"/>
      <c r="J18" s="502"/>
      <c r="K18" s="502"/>
      <c r="L18" s="137"/>
      <c r="M18" s="2"/>
      <c r="O18" s="10"/>
    </row>
    <row r="19" spans="1:17" s="51" customFormat="1" ht="14.25" customHeight="1" x14ac:dyDescent="0.3">
      <c r="A19" s="134"/>
      <c r="B19" s="503" t="str">
        <f>IF(Intro!$G$21="English",O19,P19)</f>
        <v>Production for sale in Canada</v>
      </c>
      <c r="C19" s="504"/>
      <c r="D19" s="504"/>
      <c r="E19" s="505"/>
      <c r="F19" s="72" t="str">
        <f>IF(Intro!$G$21="English",Variables!$B$23,Variables!$C$23)</f>
        <v>Watts</v>
      </c>
      <c r="G19" s="177"/>
      <c r="H19" s="177"/>
      <c r="I19" s="177"/>
      <c r="J19" s="177"/>
      <c r="K19" s="177"/>
      <c r="L19" s="137"/>
      <c r="O19" s="76" t="s">
        <v>137</v>
      </c>
      <c r="P19" s="76" t="s">
        <v>136</v>
      </c>
      <c r="Q19" s="76"/>
    </row>
    <row r="20" spans="1:17" s="51" customFormat="1" ht="14.25" customHeight="1" x14ac:dyDescent="0.3">
      <c r="A20" s="134"/>
      <c r="B20" s="503" t="str">
        <f>IF(Intro!$G$21="English",O20,P20)</f>
        <v>Production for export sales</v>
      </c>
      <c r="C20" s="504"/>
      <c r="D20" s="504"/>
      <c r="E20" s="505"/>
      <c r="F20" s="72" t="str">
        <f>IF(Intro!$G$21="English",Variables!$B$23,Variables!$C$23)</f>
        <v>Watts</v>
      </c>
      <c r="G20" s="177"/>
      <c r="H20" s="177"/>
      <c r="I20" s="177"/>
      <c r="J20" s="177"/>
      <c r="K20" s="177"/>
      <c r="L20" s="137"/>
      <c r="O20" s="76" t="s">
        <v>138</v>
      </c>
      <c r="P20" s="76" t="s">
        <v>139</v>
      </c>
      <c r="Q20" s="76"/>
    </row>
    <row r="21" spans="1:17" s="51" customFormat="1" ht="14.25" customHeight="1" x14ac:dyDescent="0.3">
      <c r="A21" s="134"/>
      <c r="B21" s="503" t="str">
        <f>IF(Intro!$G$21="English",O21,P21)</f>
        <v>Production for internal use or further internal processing</v>
      </c>
      <c r="C21" s="504"/>
      <c r="D21" s="504"/>
      <c r="E21" s="505"/>
      <c r="F21" s="72" t="str">
        <f>IF(Intro!$G$21="English",Variables!$B$23,Variables!$C$23)</f>
        <v>Watts</v>
      </c>
      <c r="G21" s="175"/>
      <c r="H21" s="175"/>
      <c r="I21" s="175"/>
      <c r="J21" s="175"/>
      <c r="K21" s="175"/>
      <c r="L21" s="137"/>
      <c r="O21" s="76" t="s">
        <v>140</v>
      </c>
      <c r="P21" s="76" t="s">
        <v>343</v>
      </c>
      <c r="Q21" s="76"/>
    </row>
    <row r="22" spans="1:17" s="152" customFormat="1" ht="14.25" customHeight="1" x14ac:dyDescent="0.3">
      <c r="A22" s="151"/>
      <c r="B22" s="498" t="str">
        <f>IF(Intro!$G$21="English",O22,P22)</f>
        <v>Total production of the goods in Canada</v>
      </c>
      <c r="C22" s="499"/>
      <c r="D22" s="499"/>
      <c r="E22" s="500"/>
      <c r="F22" s="85" t="str">
        <f>IF(Intro!$G$21="English",Variables!$B$23,Variables!$C$23)</f>
        <v>Watts</v>
      </c>
      <c r="G22" s="176">
        <f>SUM(G19:G21)</f>
        <v>0</v>
      </c>
      <c r="H22" s="176">
        <f>SUM(H19:H21)</f>
        <v>0</v>
      </c>
      <c r="I22" s="176">
        <f>SUM(I19:I21)</f>
        <v>0</v>
      </c>
      <c r="J22" s="176">
        <f>SUM(J19:J21)</f>
        <v>0</v>
      </c>
      <c r="K22" s="176">
        <f>SUM(K19:K21)</f>
        <v>0</v>
      </c>
      <c r="L22" s="137"/>
      <c r="O22" s="159" t="s">
        <v>440</v>
      </c>
      <c r="P22" s="159" t="s">
        <v>441</v>
      </c>
      <c r="Q22" s="159"/>
    </row>
    <row r="23" spans="1:17" s="51" customFormat="1" ht="14.25" customHeight="1" x14ac:dyDescent="0.3">
      <c r="A23" s="134"/>
      <c r="B23" s="503" t="str">
        <f>IF(Intro!$G$21="English",O23,P23)</f>
        <v>Production of other products produced using the same equipment</v>
      </c>
      <c r="C23" s="504"/>
      <c r="D23" s="504"/>
      <c r="E23" s="505"/>
      <c r="F23" s="72" t="str">
        <f>IF(Intro!$G$21="English",Variables!$B$23,Variables!$C$23)</f>
        <v>Watts</v>
      </c>
      <c r="G23" s="175"/>
      <c r="H23" s="175"/>
      <c r="I23" s="175"/>
      <c r="J23" s="175"/>
      <c r="K23" s="175"/>
      <c r="L23" s="137"/>
      <c r="O23" s="76" t="s">
        <v>141</v>
      </c>
      <c r="P23" s="76" t="s">
        <v>142</v>
      </c>
      <c r="Q23" s="76"/>
    </row>
    <row r="24" spans="1:17" s="152" customFormat="1" x14ac:dyDescent="0.3">
      <c r="A24" s="151"/>
      <c r="B24" s="498" t="str">
        <f>IF(Intro!$G$21="English",O24,P24)</f>
        <v>Total</v>
      </c>
      <c r="C24" s="499"/>
      <c r="D24" s="499"/>
      <c r="E24" s="500"/>
      <c r="F24" s="85" t="str">
        <f>IF(Intro!$G$21="English",Variables!$B$23,Variables!$C$23)</f>
        <v>Watts</v>
      </c>
      <c r="G24" s="176">
        <f>SUM(G22,G23)</f>
        <v>0</v>
      </c>
      <c r="H24" s="176">
        <f>SUM(H22,H23)</f>
        <v>0</v>
      </c>
      <c r="I24" s="176">
        <f>SUM(I22,I23)</f>
        <v>0</v>
      </c>
      <c r="J24" s="176">
        <f>SUM(J22,J23)</f>
        <v>0</v>
      </c>
      <c r="K24" s="176">
        <f>SUM(K22,K23)</f>
        <v>0</v>
      </c>
      <c r="L24" s="137"/>
      <c r="O24" s="159" t="s">
        <v>45</v>
      </c>
      <c r="P24" s="159" t="s">
        <v>45</v>
      </c>
      <c r="Q24" s="159"/>
    </row>
    <row r="25" spans="1:17" s="51" customFormat="1" ht="14.25" customHeight="1" x14ac:dyDescent="0.3">
      <c r="A25" s="134"/>
      <c r="B25" s="503" t="str">
        <f>IF(Intro!$G$21="English",O25,P25)</f>
        <v>Practical plant capacity</v>
      </c>
      <c r="C25" s="504"/>
      <c r="D25" s="504"/>
      <c r="E25" s="505"/>
      <c r="F25" s="72" t="str">
        <f>IF(Intro!$G$21="English",Variables!$B$23,Variables!$C$23)</f>
        <v>Watts</v>
      </c>
      <c r="G25" s="177"/>
      <c r="H25" s="177"/>
      <c r="I25" s="177"/>
      <c r="J25" s="177"/>
      <c r="K25" s="177"/>
      <c r="L25" s="137"/>
      <c r="O25" s="76" t="s">
        <v>311</v>
      </c>
      <c r="P25" s="76" t="s">
        <v>148</v>
      </c>
      <c r="Q25" s="76"/>
    </row>
    <row r="26" spans="1:17" s="152" customFormat="1" ht="14.25" customHeight="1" x14ac:dyDescent="0.3">
      <c r="A26" s="151"/>
      <c r="B26" s="498" t="str">
        <f>IF(Intro!$G$21="English",O26,P26)</f>
        <v>Capacity utilization rate of the goods</v>
      </c>
      <c r="C26" s="499"/>
      <c r="D26" s="499"/>
      <c r="E26" s="500"/>
      <c r="F26" s="85" t="s">
        <v>145</v>
      </c>
      <c r="G26" s="176" t="str">
        <f>IF(G25=0,"-",G22/G25*100)</f>
        <v>-</v>
      </c>
      <c r="H26" s="176" t="str">
        <f>IF(H25=0,"-",H22/H25*100)</f>
        <v>-</v>
      </c>
      <c r="I26" s="176" t="str">
        <f>IF(I25=0,"-",I22/I25*100)</f>
        <v>-</v>
      </c>
      <c r="J26" s="176" t="str">
        <f>IF(J25=0,"-",J22/J25*100)</f>
        <v>-</v>
      </c>
      <c r="K26" s="176" t="str">
        <f>IF(K25=0,"-",K22/K25*100)</f>
        <v>-</v>
      </c>
      <c r="L26" s="137"/>
      <c r="O26" s="159" t="s">
        <v>143</v>
      </c>
      <c r="P26" s="159" t="s">
        <v>144</v>
      </c>
      <c r="Q26" s="159"/>
    </row>
    <row r="27" spans="1:17" s="152" customFormat="1" ht="14.25" customHeight="1" x14ac:dyDescent="0.3">
      <c r="A27" s="151"/>
      <c r="B27" s="498" t="str">
        <f>IF(Intro!$G$21="English",O27,P27)</f>
        <v>Total capacity utilization rate</v>
      </c>
      <c r="C27" s="499"/>
      <c r="D27" s="499"/>
      <c r="E27" s="500"/>
      <c r="F27" s="85" t="s">
        <v>145</v>
      </c>
      <c r="G27" s="176" t="str">
        <f>IF(G25=0,"-",G24/G25*100)</f>
        <v>-</v>
      </c>
      <c r="H27" s="176" t="str">
        <f>IF(H25=0,"-",H24/H25*100)</f>
        <v>-</v>
      </c>
      <c r="I27" s="176" t="str">
        <f>IF(I25=0,"-",I24/I25*100)</f>
        <v>-</v>
      </c>
      <c r="J27" s="176" t="str">
        <f>IF(J25=0,"-",J24/J25*100)</f>
        <v>-</v>
      </c>
      <c r="K27" s="176" t="str">
        <f>IF(K25=0,"-",K24/K25*100)</f>
        <v>-</v>
      </c>
      <c r="L27" s="137"/>
      <c r="O27" s="159" t="s">
        <v>146</v>
      </c>
      <c r="P27" s="159" t="s">
        <v>147</v>
      </c>
      <c r="Q27" s="159"/>
    </row>
    <row r="28" spans="1:17" s="51" customFormat="1" x14ac:dyDescent="0.3">
      <c r="A28" s="134"/>
      <c r="B28" s="153"/>
      <c r="C28" s="154"/>
      <c r="D28" s="154"/>
      <c r="E28" s="154"/>
      <c r="F28" s="154"/>
      <c r="G28" s="154"/>
      <c r="H28" s="154"/>
      <c r="I28" s="154"/>
      <c r="J28" s="154"/>
      <c r="K28" s="154"/>
      <c r="L28" s="155"/>
      <c r="O28" s="2"/>
      <c r="P28" s="2"/>
    </row>
    <row r="29" spans="1:17" s="3" customFormat="1" x14ac:dyDescent="0.3">
      <c r="A29" s="11"/>
      <c r="B29" s="421" t="s">
        <v>21</v>
      </c>
      <c r="C29" s="422"/>
      <c r="D29" s="422"/>
      <c r="E29" s="422"/>
      <c r="F29" s="422"/>
      <c r="G29" s="422"/>
      <c r="H29" s="422"/>
      <c r="I29" s="422"/>
      <c r="J29" s="422"/>
      <c r="K29" s="422"/>
      <c r="L29" s="423"/>
      <c r="M29" s="126"/>
    </row>
    <row r="30" spans="1:17" s="51" customFormat="1" x14ac:dyDescent="0.3">
      <c r="A30" s="134"/>
      <c r="B30" s="146"/>
      <c r="C30" s="147"/>
      <c r="D30" s="147"/>
      <c r="E30" s="147"/>
      <c r="F30" s="147"/>
      <c r="G30" s="147"/>
      <c r="H30" s="147"/>
      <c r="I30" s="147"/>
      <c r="J30" s="147"/>
      <c r="K30" s="147"/>
      <c r="L30" s="136"/>
      <c r="O30" s="2"/>
      <c r="P30" s="2"/>
    </row>
    <row r="31" spans="1:17" s="51" customFormat="1" x14ac:dyDescent="0.3">
      <c r="A31" s="134"/>
      <c r="B31" s="263" t="str">
        <f>IF(Intro!$G$21="English",O31,P31)</f>
        <v xml:space="preserve">Explain in detail how your firm determines practical plant capacity. </v>
      </c>
      <c r="C31" s="264"/>
      <c r="D31" s="264"/>
      <c r="E31" s="264"/>
      <c r="F31" s="264"/>
      <c r="G31" s="264"/>
      <c r="H31" s="264"/>
      <c r="I31" s="264"/>
      <c r="J31" s="264"/>
      <c r="K31" s="264"/>
      <c r="L31" s="265"/>
      <c r="O31" s="2" t="s">
        <v>114</v>
      </c>
      <c r="P31" s="2" t="s">
        <v>115</v>
      </c>
    </row>
    <row r="32" spans="1:17" s="51" customFormat="1" x14ac:dyDescent="0.3">
      <c r="A32" s="134"/>
      <c r="B32" s="146"/>
      <c r="C32" s="147"/>
      <c r="D32" s="147"/>
      <c r="E32" s="147"/>
      <c r="F32" s="147"/>
      <c r="G32" s="147"/>
      <c r="H32" s="147"/>
      <c r="I32" s="147"/>
      <c r="J32" s="147"/>
      <c r="K32" s="147"/>
      <c r="L32" s="136"/>
      <c r="O32" s="2"/>
      <c r="P32" s="2"/>
    </row>
    <row r="33" spans="1:16" s="3" customFormat="1" x14ac:dyDescent="0.3">
      <c r="A33" s="11"/>
      <c r="B33" s="405"/>
      <c r="C33" s="406"/>
      <c r="D33" s="406"/>
      <c r="E33" s="406"/>
      <c r="F33" s="406"/>
      <c r="G33" s="406"/>
      <c r="H33" s="406"/>
      <c r="I33" s="406"/>
      <c r="J33" s="406"/>
      <c r="K33" s="406"/>
      <c r="L33" s="407"/>
      <c r="M33" s="51"/>
    </row>
    <row r="34" spans="1:16" s="3" customFormat="1" x14ac:dyDescent="0.3">
      <c r="A34" s="11"/>
      <c r="B34" s="405"/>
      <c r="C34" s="406"/>
      <c r="D34" s="406"/>
      <c r="E34" s="406"/>
      <c r="F34" s="406"/>
      <c r="G34" s="406"/>
      <c r="H34" s="406"/>
      <c r="I34" s="406"/>
      <c r="J34" s="406"/>
      <c r="K34" s="406"/>
      <c r="L34" s="407"/>
      <c r="M34" s="51"/>
    </row>
    <row r="35" spans="1:16" s="3" customFormat="1" x14ac:dyDescent="0.3">
      <c r="A35" s="11"/>
      <c r="B35" s="405"/>
      <c r="C35" s="406"/>
      <c r="D35" s="406"/>
      <c r="E35" s="406"/>
      <c r="F35" s="406"/>
      <c r="G35" s="406"/>
      <c r="H35" s="406"/>
      <c r="I35" s="406"/>
      <c r="J35" s="406"/>
      <c r="K35" s="406"/>
      <c r="L35" s="407"/>
      <c r="M35" s="51"/>
    </row>
    <row r="36" spans="1:16" s="3" customFormat="1" x14ac:dyDescent="0.3">
      <c r="A36" s="11"/>
      <c r="B36" s="405"/>
      <c r="C36" s="406"/>
      <c r="D36" s="406"/>
      <c r="E36" s="406"/>
      <c r="F36" s="406"/>
      <c r="G36" s="406"/>
      <c r="H36" s="406"/>
      <c r="I36" s="406"/>
      <c r="J36" s="406"/>
      <c r="K36" s="406"/>
      <c r="L36" s="407"/>
      <c r="M36" s="51"/>
    </row>
    <row r="37" spans="1:16" s="3" customFormat="1" x14ac:dyDescent="0.3">
      <c r="A37" s="11"/>
      <c r="B37" s="405"/>
      <c r="C37" s="406"/>
      <c r="D37" s="406"/>
      <c r="E37" s="406"/>
      <c r="F37" s="406"/>
      <c r="G37" s="406"/>
      <c r="H37" s="406"/>
      <c r="I37" s="406"/>
      <c r="J37" s="406"/>
      <c r="K37" s="406"/>
      <c r="L37" s="407"/>
      <c r="M37" s="51"/>
    </row>
    <row r="38" spans="1:16" s="3" customFormat="1" x14ac:dyDescent="0.3">
      <c r="A38" s="11"/>
      <c r="B38" s="405"/>
      <c r="C38" s="406"/>
      <c r="D38" s="406"/>
      <c r="E38" s="406"/>
      <c r="F38" s="406"/>
      <c r="G38" s="406"/>
      <c r="H38" s="406"/>
      <c r="I38" s="406"/>
      <c r="J38" s="406"/>
      <c r="K38" s="406"/>
      <c r="L38" s="407"/>
      <c r="M38" s="51"/>
    </row>
    <row r="39" spans="1:16" s="3" customFormat="1" x14ac:dyDescent="0.3">
      <c r="A39" s="11"/>
      <c r="B39" s="405"/>
      <c r="C39" s="406"/>
      <c r="D39" s="406"/>
      <c r="E39" s="406"/>
      <c r="F39" s="406"/>
      <c r="G39" s="406"/>
      <c r="H39" s="406"/>
      <c r="I39" s="406"/>
      <c r="J39" s="406"/>
      <c r="K39" s="406"/>
      <c r="L39" s="407"/>
      <c r="M39" s="51"/>
    </row>
    <row r="40" spans="1:16" s="3" customFormat="1" x14ac:dyDescent="0.3">
      <c r="A40" s="11"/>
      <c r="B40" s="405"/>
      <c r="C40" s="406"/>
      <c r="D40" s="406"/>
      <c r="E40" s="406"/>
      <c r="F40" s="406"/>
      <c r="G40" s="406"/>
      <c r="H40" s="406"/>
      <c r="I40" s="406"/>
      <c r="J40" s="406"/>
      <c r="K40" s="406"/>
      <c r="L40" s="407"/>
      <c r="M40" s="51"/>
    </row>
    <row r="41" spans="1:16" s="51" customFormat="1" x14ac:dyDescent="0.3">
      <c r="A41" s="134"/>
      <c r="B41" s="153"/>
      <c r="C41" s="154"/>
      <c r="D41" s="154"/>
      <c r="E41" s="154"/>
      <c r="F41" s="154"/>
      <c r="G41" s="154"/>
      <c r="H41" s="154"/>
      <c r="I41" s="154"/>
      <c r="J41" s="154"/>
      <c r="K41" s="154"/>
      <c r="L41" s="155"/>
      <c r="O41" s="2"/>
      <c r="P41" s="2"/>
    </row>
    <row r="42" spans="1:16" s="3" customFormat="1" x14ac:dyDescent="0.3">
      <c r="A42" s="11"/>
      <c r="B42" s="421" t="s">
        <v>26</v>
      </c>
      <c r="C42" s="422"/>
      <c r="D42" s="422"/>
      <c r="E42" s="422"/>
      <c r="F42" s="422"/>
      <c r="G42" s="422"/>
      <c r="H42" s="422"/>
      <c r="I42" s="422"/>
      <c r="J42" s="422"/>
      <c r="K42" s="422"/>
      <c r="L42" s="423"/>
      <c r="M42" s="126"/>
    </row>
    <row r="43" spans="1:16" s="51" customFormat="1" x14ac:dyDescent="0.3">
      <c r="A43" s="134"/>
      <c r="B43" s="146"/>
      <c r="C43" s="147"/>
      <c r="D43" s="147"/>
      <c r="E43" s="147"/>
      <c r="F43" s="147"/>
      <c r="G43" s="147"/>
      <c r="H43" s="147"/>
      <c r="I43" s="147"/>
      <c r="J43" s="147"/>
      <c r="K43" s="147"/>
      <c r="L43" s="136"/>
      <c r="O43" s="2"/>
      <c r="P43" s="2"/>
    </row>
    <row r="44" spans="1:16" s="51" customFormat="1" x14ac:dyDescent="0.3">
      <c r="A44" s="134"/>
      <c r="B44" s="263" t="str">
        <f>IF(Intro!$G$21="English",O44,P44)</f>
        <v xml:space="preserve">If any of the calculated capacity utilization rates are higher than 100%, explain why.
</v>
      </c>
      <c r="C44" s="264"/>
      <c r="D44" s="264"/>
      <c r="E44" s="264"/>
      <c r="F44" s="264"/>
      <c r="G44" s="264"/>
      <c r="H44" s="264"/>
      <c r="I44" s="264"/>
      <c r="J44" s="264"/>
      <c r="K44" s="264"/>
      <c r="L44" s="265"/>
      <c r="O44" s="2" t="s">
        <v>562</v>
      </c>
      <c r="P44" s="2" t="s">
        <v>563</v>
      </c>
    </row>
    <row r="45" spans="1:16" s="51" customFormat="1" x14ac:dyDescent="0.3">
      <c r="A45" s="134"/>
      <c r="B45" s="146"/>
      <c r="C45" s="147"/>
      <c r="D45" s="147"/>
      <c r="E45" s="147"/>
      <c r="F45" s="147"/>
      <c r="G45" s="147"/>
      <c r="H45" s="147"/>
      <c r="I45" s="147"/>
      <c r="J45" s="147"/>
      <c r="K45" s="147"/>
      <c r="L45" s="136"/>
      <c r="O45" s="2"/>
      <c r="P45" s="2"/>
    </row>
    <row r="46" spans="1:16" s="3" customFormat="1" x14ac:dyDescent="0.3">
      <c r="A46" s="11"/>
      <c r="B46" s="405"/>
      <c r="C46" s="406"/>
      <c r="D46" s="406"/>
      <c r="E46" s="406"/>
      <c r="F46" s="406"/>
      <c r="G46" s="406"/>
      <c r="H46" s="406"/>
      <c r="I46" s="406"/>
      <c r="J46" s="406"/>
      <c r="K46" s="406"/>
      <c r="L46" s="407"/>
      <c r="M46" s="51"/>
    </row>
    <row r="47" spans="1:16" s="3" customFormat="1" x14ac:dyDescent="0.3">
      <c r="A47" s="11"/>
      <c r="B47" s="405"/>
      <c r="C47" s="406"/>
      <c r="D47" s="406"/>
      <c r="E47" s="406"/>
      <c r="F47" s="406"/>
      <c r="G47" s="406"/>
      <c r="H47" s="406"/>
      <c r="I47" s="406"/>
      <c r="J47" s="406"/>
      <c r="K47" s="406"/>
      <c r="L47" s="407"/>
      <c r="M47" s="51"/>
    </row>
    <row r="48" spans="1:16" s="3" customFormat="1" x14ac:dyDescent="0.3">
      <c r="A48" s="11"/>
      <c r="B48" s="405"/>
      <c r="C48" s="406"/>
      <c r="D48" s="406"/>
      <c r="E48" s="406"/>
      <c r="F48" s="406"/>
      <c r="G48" s="406"/>
      <c r="H48" s="406"/>
      <c r="I48" s="406"/>
      <c r="J48" s="406"/>
      <c r="K48" s="406"/>
      <c r="L48" s="407"/>
      <c r="M48" s="51"/>
    </row>
    <row r="49" spans="1:16" s="3" customFormat="1" x14ac:dyDescent="0.3">
      <c r="A49" s="11"/>
      <c r="B49" s="405"/>
      <c r="C49" s="406"/>
      <c r="D49" s="406"/>
      <c r="E49" s="406"/>
      <c r="F49" s="406"/>
      <c r="G49" s="406"/>
      <c r="H49" s="406"/>
      <c r="I49" s="406"/>
      <c r="J49" s="406"/>
      <c r="K49" s="406"/>
      <c r="L49" s="407"/>
      <c r="M49" s="51"/>
    </row>
    <row r="50" spans="1:16" s="3" customFormat="1" x14ac:dyDescent="0.3">
      <c r="A50" s="11"/>
      <c r="B50" s="405"/>
      <c r="C50" s="406"/>
      <c r="D50" s="406"/>
      <c r="E50" s="406"/>
      <c r="F50" s="406"/>
      <c r="G50" s="406"/>
      <c r="H50" s="406"/>
      <c r="I50" s="406"/>
      <c r="J50" s="406"/>
      <c r="K50" s="406"/>
      <c r="L50" s="407"/>
      <c r="M50" s="51"/>
    </row>
    <row r="51" spans="1:16" s="3" customFormat="1" x14ac:dyDescent="0.3">
      <c r="A51" s="11"/>
      <c r="B51" s="405"/>
      <c r="C51" s="406"/>
      <c r="D51" s="406"/>
      <c r="E51" s="406"/>
      <c r="F51" s="406"/>
      <c r="G51" s="406"/>
      <c r="H51" s="406"/>
      <c r="I51" s="406"/>
      <c r="J51" s="406"/>
      <c r="K51" s="406"/>
      <c r="L51" s="407"/>
      <c r="M51" s="51"/>
    </row>
    <row r="52" spans="1:16" s="3" customFormat="1" x14ac:dyDescent="0.3">
      <c r="A52" s="11"/>
      <c r="B52" s="405"/>
      <c r="C52" s="406"/>
      <c r="D52" s="406"/>
      <c r="E52" s="406"/>
      <c r="F52" s="406"/>
      <c r="G52" s="406"/>
      <c r="H52" s="406"/>
      <c r="I52" s="406"/>
      <c r="J52" s="406"/>
      <c r="K52" s="406"/>
      <c r="L52" s="407"/>
      <c r="M52" s="51"/>
    </row>
    <row r="53" spans="1:16" s="3" customFormat="1" x14ac:dyDescent="0.3">
      <c r="A53" s="11"/>
      <c r="B53" s="405"/>
      <c r="C53" s="406"/>
      <c r="D53" s="406"/>
      <c r="E53" s="406"/>
      <c r="F53" s="406"/>
      <c r="G53" s="406"/>
      <c r="H53" s="406"/>
      <c r="I53" s="406"/>
      <c r="J53" s="406"/>
      <c r="K53" s="406"/>
      <c r="L53" s="407"/>
      <c r="M53" s="51"/>
    </row>
    <row r="54" spans="1:16" s="51" customFormat="1" x14ac:dyDescent="0.3">
      <c r="A54" s="134"/>
      <c r="B54" s="153"/>
      <c r="C54" s="154"/>
      <c r="D54" s="154"/>
      <c r="E54" s="154"/>
      <c r="F54" s="154"/>
      <c r="G54" s="154"/>
      <c r="H54" s="154"/>
      <c r="I54" s="154"/>
      <c r="J54" s="154"/>
      <c r="K54" s="154"/>
      <c r="L54" s="155"/>
      <c r="O54" s="2"/>
      <c r="P54" s="2"/>
    </row>
    <row r="55" spans="1:16" s="3" customFormat="1" x14ac:dyDescent="0.3">
      <c r="A55" s="11"/>
      <c r="B55" s="421" t="s">
        <v>27</v>
      </c>
      <c r="C55" s="422"/>
      <c r="D55" s="422"/>
      <c r="E55" s="422"/>
      <c r="F55" s="422"/>
      <c r="G55" s="422"/>
      <c r="H55" s="422"/>
      <c r="I55" s="422"/>
      <c r="J55" s="422"/>
      <c r="K55" s="422"/>
      <c r="L55" s="423"/>
      <c r="M55" s="126"/>
    </row>
    <row r="56" spans="1:16" s="51" customFormat="1" x14ac:dyDescent="0.3">
      <c r="A56" s="134"/>
      <c r="B56" s="146"/>
      <c r="C56" s="147"/>
      <c r="D56" s="147"/>
      <c r="E56" s="147"/>
      <c r="F56" s="147"/>
      <c r="G56" s="147"/>
      <c r="H56" s="147"/>
      <c r="I56" s="147"/>
      <c r="J56" s="147"/>
      <c r="K56" s="147"/>
      <c r="L56" s="136"/>
      <c r="O56" s="2"/>
      <c r="P56" s="2"/>
    </row>
    <row r="57" spans="1:16" s="51" customFormat="1" x14ac:dyDescent="0.3">
      <c r="A57" s="134"/>
      <c r="B57" s="263" t="str">
        <f>IF(Intro!$G$21="English",O57,P57)</f>
        <v>If practical plant capacity has changed since 2023, explain why.</v>
      </c>
      <c r="C57" s="264"/>
      <c r="D57" s="264"/>
      <c r="E57" s="264"/>
      <c r="F57" s="264"/>
      <c r="G57" s="264"/>
      <c r="H57" s="264"/>
      <c r="I57" s="264"/>
      <c r="J57" s="264"/>
      <c r="K57" s="264"/>
      <c r="L57" s="265"/>
      <c r="O57" s="2" t="str">
        <f>"If practical plant capacity has changed since "&amp;Variables!$B$6&amp;", explain why."</f>
        <v>If practical plant capacity has changed since 2023, explain why.</v>
      </c>
      <c r="P57" s="2" t="str">
        <f>"Si la capacité pratique de l’usine a changé depuis le 1er janvier "&amp;Variables!B6&amp;", expliquez pourquoi."</f>
        <v>Si la capacité pratique de l’usine a changé depuis le 1er janvier 2023, expliquez pourquoi.</v>
      </c>
    </row>
    <row r="58" spans="1:16" s="51" customFormat="1" x14ac:dyDescent="0.3">
      <c r="A58" s="134"/>
      <c r="B58" s="146"/>
      <c r="C58" s="147"/>
      <c r="D58" s="147"/>
      <c r="E58" s="147"/>
      <c r="F58" s="147"/>
      <c r="G58" s="147"/>
      <c r="H58" s="147"/>
      <c r="I58" s="147"/>
      <c r="J58" s="147"/>
      <c r="K58" s="147"/>
      <c r="L58" s="136"/>
      <c r="O58" s="2"/>
      <c r="P58" s="2"/>
    </row>
    <row r="59" spans="1:16" s="3" customFormat="1" x14ac:dyDescent="0.3">
      <c r="A59" s="11"/>
      <c r="B59" s="405"/>
      <c r="C59" s="406"/>
      <c r="D59" s="406"/>
      <c r="E59" s="406"/>
      <c r="F59" s="406"/>
      <c r="G59" s="406"/>
      <c r="H59" s="406"/>
      <c r="I59" s="406"/>
      <c r="J59" s="406"/>
      <c r="K59" s="406"/>
      <c r="L59" s="407"/>
      <c r="M59" s="51"/>
    </row>
    <row r="60" spans="1:16" s="3" customFormat="1" x14ac:dyDescent="0.3">
      <c r="A60" s="11"/>
      <c r="B60" s="405"/>
      <c r="C60" s="406"/>
      <c r="D60" s="406"/>
      <c r="E60" s="406"/>
      <c r="F60" s="406"/>
      <c r="G60" s="406"/>
      <c r="H60" s="406"/>
      <c r="I60" s="406"/>
      <c r="J60" s="406"/>
      <c r="K60" s="406"/>
      <c r="L60" s="407"/>
      <c r="M60" s="51"/>
    </row>
    <row r="61" spans="1:16" s="3" customFormat="1" x14ac:dyDescent="0.3">
      <c r="A61" s="11"/>
      <c r="B61" s="405"/>
      <c r="C61" s="406"/>
      <c r="D61" s="406"/>
      <c r="E61" s="406"/>
      <c r="F61" s="406"/>
      <c r="G61" s="406"/>
      <c r="H61" s="406"/>
      <c r="I61" s="406"/>
      <c r="J61" s="406"/>
      <c r="K61" s="406"/>
      <c r="L61" s="407"/>
      <c r="M61" s="51"/>
    </row>
    <row r="62" spans="1:16" s="3" customFormat="1" x14ac:dyDescent="0.3">
      <c r="A62" s="11"/>
      <c r="B62" s="405"/>
      <c r="C62" s="406"/>
      <c r="D62" s="406"/>
      <c r="E62" s="406"/>
      <c r="F62" s="406"/>
      <c r="G62" s="406"/>
      <c r="H62" s="406"/>
      <c r="I62" s="406"/>
      <c r="J62" s="406"/>
      <c r="K62" s="406"/>
      <c r="L62" s="407"/>
      <c r="M62" s="51"/>
    </row>
    <row r="63" spans="1:16" s="3" customFormat="1" x14ac:dyDescent="0.3">
      <c r="A63" s="11"/>
      <c r="B63" s="405"/>
      <c r="C63" s="406"/>
      <c r="D63" s="406"/>
      <c r="E63" s="406"/>
      <c r="F63" s="406"/>
      <c r="G63" s="406"/>
      <c r="H63" s="406"/>
      <c r="I63" s="406"/>
      <c r="J63" s="406"/>
      <c r="K63" s="406"/>
      <c r="L63" s="407"/>
      <c r="M63" s="51"/>
    </row>
    <row r="64" spans="1:16" s="3" customFormat="1" x14ac:dyDescent="0.3">
      <c r="A64" s="11"/>
      <c r="B64" s="405"/>
      <c r="C64" s="406"/>
      <c r="D64" s="406"/>
      <c r="E64" s="406"/>
      <c r="F64" s="406"/>
      <c r="G64" s="406"/>
      <c r="H64" s="406"/>
      <c r="I64" s="406"/>
      <c r="J64" s="406"/>
      <c r="K64" s="406"/>
      <c r="L64" s="407"/>
      <c r="M64" s="51"/>
    </row>
    <row r="65" spans="1:16" s="3" customFormat="1" x14ac:dyDescent="0.3">
      <c r="A65" s="11"/>
      <c r="B65" s="405"/>
      <c r="C65" s="406"/>
      <c r="D65" s="406"/>
      <c r="E65" s="406"/>
      <c r="F65" s="406"/>
      <c r="G65" s="406"/>
      <c r="H65" s="406"/>
      <c r="I65" s="406"/>
      <c r="J65" s="406"/>
      <c r="K65" s="406"/>
      <c r="L65" s="407"/>
      <c r="M65" s="51"/>
    </row>
    <row r="66" spans="1:16" s="3" customFormat="1" x14ac:dyDescent="0.3">
      <c r="A66" s="11"/>
      <c r="B66" s="405"/>
      <c r="C66" s="406"/>
      <c r="D66" s="406"/>
      <c r="E66" s="406"/>
      <c r="F66" s="406"/>
      <c r="G66" s="406"/>
      <c r="H66" s="406"/>
      <c r="I66" s="406"/>
      <c r="J66" s="406"/>
      <c r="K66" s="406"/>
      <c r="L66" s="407"/>
      <c r="M66" s="51"/>
    </row>
    <row r="67" spans="1:16" s="51" customFormat="1" x14ac:dyDescent="0.3">
      <c r="A67" s="134"/>
      <c r="B67" s="153"/>
      <c r="C67" s="154"/>
      <c r="D67" s="154"/>
      <c r="E67" s="154"/>
      <c r="F67" s="154"/>
      <c r="G67" s="154"/>
      <c r="H67" s="154"/>
      <c r="I67" s="154"/>
      <c r="J67" s="154"/>
      <c r="K67" s="154"/>
      <c r="L67" s="155"/>
      <c r="O67" s="2"/>
      <c r="P67" s="2"/>
    </row>
    <row r="68" spans="1:16" s="3" customFormat="1" x14ac:dyDescent="0.3">
      <c r="A68" s="11"/>
      <c r="B68" s="421" t="s">
        <v>28</v>
      </c>
      <c r="C68" s="422"/>
      <c r="D68" s="422"/>
      <c r="E68" s="422"/>
      <c r="F68" s="422"/>
      <c r="G68" s="422"/>
      <c r="H68" s="422"/>
      <c r="I68" s="422"/>
      <c r="J68" s="422"/>
      <c r="K68" s="422"/>
      <c r="L68" s="423"/>
      <c r="M68" s="126"/>
    </row>
    <row r="69" spans="1:16" s="51" customFormat="1" x14ac:dyDescent="0.3">
      <c r="A69" s="134"/>
      <c r="B69" s="146"/>
      <c r="C69" s="147"/>
      <c r="D69" s="147"/>
      <c r="E69" s="147"/>
      <c r="F69" s="147"/>
      <c r="G69" s="147"/>
      <c r="H69" s="147"/>
      <c r="I69" s="147"/>
      <c r="J69" s="147"/>
      <c r="K69" s="147"/>
      <c r="L69" s="136"/>
      <c r="O69" s="2"/>
      <c r="P69" s="2"/>
    </row>
    <row r="70" spans="1:16" s="51" customFormat="1" ht="14.25" customHeight="1" x14ac:dyDescent="0.3">
      <c r="A70" s="134"/>
      <c r="B70" s="263" t="str">
        <f>IF(Intro!$G$21="English",O70,P70)</f>
        <v>Does your firm have any plans to increase or decrease its practical plant capacity of the goods in the next two years? Include target dates, target practical plant capacity, the plants involved and the reasons for the change.</v>
      </c>
      <c r="C70" s="264"/>
      <c r="D70" s="264"/>
      <c r="E70" s="264"/>
      <c r="F70" s="264"/>
      <c r="G70" s="264"/>
      <c r="H70" s="264"/>
      <c r="I70" s="264"/>
      <c r="J70" s="264"/>
      <c r="K70" s="264"/>
      <c r="L70" s="265"/>
      <c r="O70" s="2" t="s">
        <v>340</v>
      </c>
      <c r="P70" s="2" t="s">
        <v>286</v>
      </c>
    </row>
    <row r="71" spans="1:16" s="51" customFormat="1" x14ac:dyDescent="0.3">
      <c r="A71" s="134"/>
      <c r="B71" s="263"/>
      <c r="C71" s="264"/>
      <c r="D71" s="264"/>
      <c r="E71" s="264"/>
      <c r="F71" s="264"/>
      <c r="G71" s="264"/>
      <c r="H71" s="264"/>
      <c r="I71" s="264"/>
      <c r="J71" s="264"/>
      <c r="K71" s="264"/>
      <c r="L71" s="265"/>
      <c r="O71" s="2"/>
      <c r="P71" s="2"/>
    </row>
    <row r="72" spans="1:16" s="51" customFormat="1" x14ac:dyDescent="0.3">
      <c r="A72" s="134"/>
      <c r="B72" s="146"/>
      <c r="C72" s="147"/>
      <c r="D72" s="147"/>
      <c r="E72" s="147"/>
      <c r="F72" s="147"/>
      <c r="G72" s="147"/>
      <c r="H72" s="147"/>
      <c r="I72" s="147"/>
      <c r="J72" s="147"/>
      <c r="K72" s="147"/>
      <c r="L72" s="136"/>
      <c r="O72" s="2"/>
      <c r="P72" s="2"/>
    </row>
    <row r="73" spans="1:16" s="3" customFormat="1" x14ac:dyDescent="0.3">
      <c r="A73" s="11"/>
      <c r="B73" s="405"/>
      <c r="C73" s="406"/>
      <c r="D73" s="406"/>
      <c r="E73" s="406"/>
      <c r="F73" s="406"/>
      <c r="G73" s="406"/>
      <c r="H73" s="406"/>
      <c r="I73" s="406"/>
      <c r="J73" s="406"/>
      <c r="K73" s="406"/>
      <c r="L73" s="407"/>
      <c r="M73" s="51"/>
    </row>
    <row r="74" spans="1:16" s="3" customFormat="1" x14ac:dyDescent="0.3">
      <c r="A74" s="11"/>
      <c r="B74" s="405"/>
      <c r="C74" s="406"/>
      <c r="D74" s="406"/>
      <c r="E74" s="406"/>
      <c r="F74" s="406"/>
      <c r="G74" s="406"/>
      <c r="H74" s="406"/>
      <c r="I74" s="406"/>
      <c r="J74" s="406"/>
      <c r="K74" s="406"/>
      <c r="L74" s="407"/>
      <c r="M74" s="51"/>
    </row>
    <row r="75" spans="1:16" s="3" customFormat="1" x14ac:dyDescent="0.3">
      <c r="A75" s="11"/>
      <c r="B75" s="405"/>
      <c r="C75" s="406"/>
      <c r="D75" s="406"/>
      <c r="E75" s="406"/>
      <c r="F75" s="406"/>
      <c r="G75" s="406"/>
      <c r="H75" s="406"/>
      <c r="I75" s="406"/>
      <c r="J75" s="406"/>
      <c r="K75" s="406"/>
      <c r="L75" s="407"/>
      <c r="M75" s="51"/>
    </row>
    <row r="76" spans="1:16" s="3" customFormat="1" x14ac:dyDescent="0.3">
      <c r="A76" s="11"/>
      <c r="B76" s="405"/>
      <c r="C76" s="406"/>
      <c r="D76" s="406"/>
      <c r="E76" s="406"/>
      <c r="F76" s="406"/>
      <c r="G76" s="406"/>
      <c r="H76" s="406"/>
      <c r="I76" s="406"/>
      <c r="J76" s="406"/>
      <c r="K76" s="406"/>
      <c r="L76" s="407"/>
      <c r="M76" s="51"/>
    </row>
    <row r="77" spans="1:16" s="3" customFormat="1" x14ac:dyDescent="0.3">
      <c r="A77" s="11"/>
      <c r="B77" s="405"/>
      <c r="C77" s="406"/>
      <c r="D77" s="406"/>
      <c r="E77" s="406"/>
      <c r="F77" s="406"/>
      <c r="G77" s="406"/>
      <c r="H77" s="406"/>
      <c r="I77" s="406"/>
      <c r="J77" s="406"/>
      <c r="K77" s="406"/>
      <c r="L77" s="407"/>
      <c r="M77" s="51"/>
    </row>
    <row r="78" spans="1:16" s="3" customFormat="1" x14ac:dyDescent="0.3">
      <c r="A78" s="11"/>
      <c r="B78" s="405"/>
      <c r="C78" s="406"/>
      <c r="D78" s="406"/>
      <c r="E78" s="406"/>
      <c r="F78" s="406"/>
      <c r="G78" s="406"/>
      <c r="H78" s="406"/>
      <c r="I78" s="406"/>
      <c r="J78" s="406"/>
      <c r="K78" s="406"/>
      <c r="L78" s="407"/>
      <c r="M78" s="51"/>
    </row>
    <row r="79" spans="1:16" s="3" customFormat="1" x14ac:dyDescent="0.3">
      <c r="A79" s="11"/>
      <c r="B79" s="405"/>
      <c r="C79" s="406"/>
      <c r="D79" s="406"/>
      <c r="E79" s="406"/>
      <c r="F79" s="406"/>
      <c r="G79" s="406"/>
      <c r="H79" s="406"/>
      <c r="I79" s="406"/>
      <c r="J79" s="406"/>
      <c r="K79" s="406"/>
      <c r="L79" s="407"/>
      <c r="M79" s="51"/>
    </row>
    <row r="80" spans="1:16" s="3" customFormat="1" x14ac:dyDescent="0.3">
      <c r="A80" s="11"/>
      <c r="B80" s="405"/>
      <c r="C80" s="406"/>
      <c r="D80" s="406"/>
      <c r="E80" s="406"/>
      <c r="F80" s="406"/>
      <c r="G80" s="406"/>
      <c r="H80" s="406"/>
      <c r="I80" s="406"/>
      <c r="J80" s="406"/>
      <c r="K80" s="406"/>
      <c r="L80" s="407"/>
      <c r="M80" s="51"/>
    </row>
    <row r="81" spans="1:16" s="51" customFormat="1" x14ac:dyDescent="0.3">
      <c r="A81" s="134"/>
      <c r="B81" s="153"/>
      <c r="C81" s="154"/>
      <c r="D81" s="154"/>
      <c r="E81" s="154"/>
      <c r="F81" s="154"/>
      <c r="G81" s="154"/>
      <c r="H81" s="154"/>
      <c r="I81" s="154"/>
      <c r="J81" s="154"/>
      <c r="K81" s="154"/>
      <c r="L81" s="155"/>
      <c r="O81" s="2"/>
      <c r="P81" s="2"/>
    </row>
    <row r="82" spans="1:16" s="3" customFormat="1" x14ac:dyDescent="0.3">
      <c r="A82" s="11"/>
      <c r="B82" s="421" t="s">
        <v>30</v>
      </c>
      <c r="C82" s="422"/>
      <c r="D82" s="422"/>
      <c r="E82" s="422"/>
      <c r="F82" s="422"/>
      <c r="G82" s="422"/>
      <c r="H82" s="422"/>
      <c r="I82" s="422"/>
      <c r="J82" s="422"/>
      <c r="K82" s="422"/>
      <c r="L82" s="423"/>
      <c r="M82" s="126"/>
    </row>
    <row r="83" spans="1:16" s="51" customFormat="1" x14ac:dyDescent="0.3">
      <c r="A83" s="134"/>
      <c r="B83" s="146"/>
      <c r="C83" s="147"/>
      <c r="D83" s="147"/>
      <c r="E83" s="147"/>
      <c r="F83" s="147"/>
      <c r="G83" s="147"/>
      <c r="H83" s="147"/>
      <c r="I83" s="147"/>
      <c r="J83" s="147"/>
      <c r="K83" s="147"/>
      <c r="L83" s="136"/>
      <c r="O83" s="2"/>
      <c r="P83" s="2"/>
    </row>
    <row r="84" spans="1:16" s="51" customFormat="1" ht="14.25" customHeight="1" x14ac:dyDescent="0.3">
      <c r="A84" s="134"/>
      <c r="B84" s="418" t="str">
        <f>IF(Intro!$G$21="English",O84,P84)</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4" s="419"/>
      <c r="D84" s="419"/>
      <c r="E84" s="419"/>
      <c r="F84" s="419"/>
      <c r="G84" s="419"/>
      <c r="H84" s="419"/>
      <c r="I84" s="419"/>
      <c r="J84" s="419"/>
      <c r="K84" s="419"/>
      <c r="L84" s="420"/>
      <c r="O84" s="2" t="s">
        <v>341</v>
      </c>
      <c r="P84" s="2" t="s">
        <v>287</v>
      </c>
    </row>
    <row r="85" spans="1:16" s="51" customFormat="1" x14ac:dyDescent="0.3">
      <c r="A85" s="134"/>
      <c r="B85" s="418"/>
      <c r="C85" s="419"/>
      <c r="D85" s="419"/>
      <c r="E85" s="419"/>
      <c r="F85" s="419"/>
      <c r="G85" s="419"/>
      <c r="H85" s="419"/>
      <c r="I85" s="419"/>
      <c r="J85" s="419"/>
      <c r="K85" s="419"/>
      <c r="L85" s="420"/>
      <c r="O85" s="2"/>
      <c r="P85" s="2"/>
    </row>
    <row r="86" spans="1:16" s="51" customFormat="1" x14ac:dyDescent="0.3">
      <c r="A86" s="134"/>
      <c r="B86" s="146"/>
      <c r="C86" s="147"/>
      <c r="D86" s="147"/>
      <c r="E86" s="147"/>
      <c r="F86" s="147"/>
      <c r="G86" s="147"/>
      <c r="H86" s="147"/>
      <c r="I86" s="147"/>
      <c r="J86" s="147"/>
      <c r="K86" s="147"/>
      <c r="L86" s="136"/>
      <c r="O86" s="2"/>
      <c r="P86" s="2"/>
    </row>
    <row r="87" spans="1:16" s="3" customFormat="1" x14ac:dyDescent="0.3">
      <c r="A87" s="11"/>
      <c r="B87" s="405"/>
      <c r="C87" s="406"/>
      <c r="D87" s="406"/>
      <c r="E87" s="406"/>
      <c r="F87" s="406"/>
      <c r="G87" s="406"/>
      <c r="H87" s="406"/>
      <c r="I87" s="406"/>
      <c r="J87" s="406"/>
      <c r="K87" s="406"/>
      <c r="L87" s="407"/>
      <c r="M87" s="51"/>
    </row>
    <row r="88" spans="1:16" s="3" customFormat="1" x14ac:dyDescent="0.3">
      <c r="A88" s="11"/>
      <c r="B88" s="405"/>
      <c r="C88" s="406"/>
      <c r="D88" s="406"/>
      <c r="E88" s="406"/>
      <c r="F88" s="406"/>
      <c r="G88" s="406"/>
      <c r="H88" s="406"/>
      <c r="I88" s="406"/>
      <c r="J88" s="406"/>
      <c r="K88" s="406"/>
      <c r="L88" s="407"/>
      <c r="M88" s="51"/>
    </row>
    <row r="89" spans="1:16" s="3" customFormat="1" x14ac:dyDescent="0.3">
      <c r="A89" s="11"/>
      <c r="B89" s="405"/>
      <c r="C89" s="406"/>
      <c r="D89" s="406"/>
      <c r="E89" s="406"/>
      <c r="F89" s="406"/>
      <c r="G89" s="406"/>
      <c r="H89" s="406"/>
      <c r="I89" s="406"/>
      <c r="J89" s="406"/>
      <c r="K89" s="406"/>
      <c r="L89" s="407"/>
      <c r="M89" s="51"/>
    </row>
    <row r="90" spans="1:16" s="3" customFormat="1" x14ac:dyDescent="0.3">
      <c r="A90" s="11"/>
      <c r="B90" s="405"/>
      <c r="C90" s="406"/>
      <c r="D90" s="406"/>
      <c r="E90" s="406"/>
      <c r="F90" s="406"/>
      <c r="G90" s="406"/>
      <c r="H90" s="406"/>
      <c r="I90" s="406"/>
      <c r="J90" s="406"/>
      <c r="K90" s="406"/>
      <c r="L90" s="407"/>
      <c r="M90" s="51"/>
    </row>
    <row r="91" spans="1:16" s="3" customFormat="1" x14ac:dyDescent="0.3">
      <c r="A91" s="11"/>
      <c r="B91" s="405"/>
      <c r="C91" s="406"/>
      <c r="D91" s="406"/>
      <c r="E91" s="406"/>
      <c r="F91" s="406"/>
      <c r="G91" s="406"/>
      <c r="H91" s="406"/>
      <c r="I91" s="406"/>
      <c r="J91" s="406"/>
      <c r="K91" s="406"/>
      <c r="L91" s="407"/>
      <c r="M91" s="51"/>
    </row>
    <row r="92" spans="1:16" s="3" customFormat="1" x14ac:dyDescent="0.3">
      <c r="A92" s="11"/>
      <c r="B92" s="405"/>
      <c r="C92" s="406"/>
      <c r="D92" s="406"/>
      <c r="E92" s="406"/>
      <c r="F92" s="406"/>
      <c r="G92" s="406"/>
      <c r="H92" s="406"/>
      <c r="I92" s="406"/>
      <c r="J92" s="406"/>
      <c r="K92" s="406"/>
      <c r="L92" s="407"/>
      <c r="M92" s="51"/>
    </row>
    <row r="93" spans="1:16" s="3" customFormat="1" x14ac:dyDescent="0.3">
      <c r="A93" s="11"/>
      <c r="B93" s="405"/>
      <c r="C93" s="406"/>
      <c r="D93" s="406"/>
      <c r="E93" s="406"/>
      <c r="F93" s="406"/>
      <c r="G93" s="406"/>
      <c r="H93" s="406"/>
      <c r="I93" s="406"/>
      <c r="J93" s="406"/>
      <c r="K93" s="406"/>
      <c r="L93" s="407"/>
      <c r="M93" s="51"/>
    </row>
    <row r="94" spans="1:16" s="3" customFormat="1" x14ac:dyDescent="0.3">
      <c r="A94" s="11"/>
      <c r="B94" s="405"/>
      <c r="C94" s="406"/>
      <c r="D94" s="406"/>
      <c r="E94" s="406"/>
      <c r="F94" s="406"/>
      <c r="G94" s="406"/>
      <c r="H94" s="406"/>
      <c r="I94" s="406"/>
      <c r="J94" s="406"/>
      <c r="K94" s="406"/>
      <c r="L94" s="407"/>
      <c r="M94" s="51"/>
    </row>
    <row r="95" spans="1:16" s="51" customFormat="1" x14ac:dyDescent="0.3">
      <c r="A95" s="134"/>
      <c r="B95" s="153"/>
      <c r="C95" s="154"/>
      <c r="D95" s="154"/>
      <c r="E95" s="154"/>
      <c r="F95" s="154"/>
      <c r="G95" s="154"/>
      <c r="H95" s="154"/>
      <c r="I95" s="154"/>
      <c r="J95" s="154"/>
      <c r="K95" s="154"/>
      <c r="L95" s="155"/>
      <c r="O95" s="2"/>
      <c r="P95" s="2"/>
    </row>
    <row r="96" spans="1:16" s="3" customFormat="1" x14ac:dyDescent="0.3">
      <c r="A96" s="11"/>
      <c r="B96" s="421" t="s">
        <v>31</v>
      </c>
      <c r="C96" s="422"/>
      <c r="D96" s="422"/>
      <c r="E96" s="422"/>
      <c r="F96" s="422"/>
      <c r="G96" s="422"/>
      <c r="H96" s="422"/>
      <c r="I96" s="422"/>
      <c r="J96" s="422"/>
      <c r="K96" s="422"/>
      <c r="L96" s="423"/>
      <c r="M96" s="126"/>
    </row>
    <row r="97" spans="1:16" s="51" customFormat="1" x14ac:dyDescent="0.3">
      <c r="A97" s="134"/>
      <c r="B97" s="146"/>
      <c r="C97" s="147"/>
      <c r="D97" s="147"/>
      <c r="E97" s="147"/>
      <c r="F97" s="147"/>
      <c r="G97" s="147"/>
      <c r="H97" s="147"/>
      <c r="I97" s="147"/>
      <c r="J97" s="147"/>
      <c r="K97" s="147"/>
      <c r="L97" s="136"/>
      <c r="O97" s="2"/>
      <c r="P97" s="2"/>
    </row>
    <row r="98" spans="1:16" s="51" customFormat="1" ht="14.25" customHeight="1" x14ac:dyDescent="0.3">
      <c r="A98" s="134"/>
      <c r="B98" s="303" t="str">
        <f>IF(Intro!$G$21="English",O98,P98)</f>
        <v>Does your firm have any plans to change the product mix of the goods produced on the same equipment, in the next two years? Provide the rationale and assumptions underlying these strategies and objectives.</v>
      </c>
      <c r="C98" s="304"/>
      <c r="D98" s="304"/>
      <c r="E98" s="304"/>
      <c r="F98" s="304"/>
      <c r="G98" s="304"/>
      <c r="H98" s="304"/>
      <c r="I98" s="304"/>
      <c r="J98" s="304"/>
      <c r="K98" s="304"/>
      <c r="L98" s="305"/>
      <c r="O98" s="2" t="s">
        <v>342</v>
      </c>
      <c r="P98" s="2" t="s">
        <v>288</v>
      </c>
    </row>
    <row r="99" spans="1:16" s="51" customFormat="1" x14ac:dyDescent="0.3">
      <c r="A99" s="134"/>
      <c r="B99" s="303"/>
      <c r="C99" s="304"/>
      <c r="D99" s="304"/>
      <c r="E99" s="304"/>
      <c r="F99" s="304"/>
      <c r="G99" s="304"/>
      <c r="H99" s="304"/>
      <c r="I99" s="304"/>
      <c r="J99" s="304"/>
      <c r="K99" s="304"/>
      <c r="L99" s="305"/>
      <c r="O99" s="2"/>
      <c r="P99" s="2"/>
    </row>
    <row r="100" spans="1:16" s="51" customFormat="1" x14ac:dyDescent="0.3">
      <c r="A100" s="134"/>
      <c r="B100" s="146"/>
      <c r="C100" s="147"/>
      <c r="D100" s="147"/>
      <c r="E100" s="147"/>
      <c r="F100" s="147"/>
      <c r="G100" s="147"/>
      <c r="H100" s="147"/>
      <c r="I100" s="147"/>
      <c r="J100" s="147"/>
      <c r="K100" s="147"/>
      <c r="L100" s="136"/>
      <c r="O100" s="2"/>
      <c r="P100" s="2"/>
    </row>
    <row r="101" spans="1:16" s="3" customFormat="1" x14ac:dyDescent="0.3">
      <c r="A101" s="11"/>
      <c r="B101" s="405"/>
      <c r="C101" s="406"/>
      <c r="D101" s="406"/>
      <c r="E101" s="406"/>
      <c r="F101" s="406"/>
      <c r="G101" s="406"/>
      <c r="H101" s="406"/>
      <c r="I101" s="406"/>
      <c r="J101" s="406"/>
      <c r="K101" s="406"/>
      <c r="L101" s="407"/>
      <c r="M101" s="51"/>
    </row>
    <row r="102" spans="1:16" s="3" customFormat="1" x14ac:dyDescent="0.3">
      <c r="A102" s="11"/>
      <c r="B102" s="405"/>
      <c r="C102" s="406"/>
      <c r="D102" s="406"/>
      <c r="E102" s="406"/>
      <c r="F102" s="406"/>
      <c r="G102" s="406"/>
      <c r="H102" s="406"/>
      <c r="I102" s="406"/>
      <c r="J102" s="406"/>
      <c r="K102" s="406"/>
      <c r="L102" s="407"/>
      <c r="M102" s="51"/>
    </row>
    <row r="103" spans="1:16" s="3" customFormat="1" x14ac:dyDescent="0.3">
      <c r="A103" s="11"/>
      <c r="B103" s="405"/>
      <c r="C103" s="406"/>
      <c r="D103" s="406"/>
      <c r="E103" s="406"/>
      <c r="F103" s="406"/>
      <c r="G103" s="406"/>
      <c r="H103" s="406"/>
      <c r="I103" s="406"/>
      <c r="J103" s="406"/>
      <c r="K103" s="406"/>
      <c r="L103" s="407"/>
      <c r="M103" s="51"/>
    </row>
    <row r="104" spans="1:16" s="3" customFormat="1" x14ac:dyDescent="0.3">
      <c r="A104" s="11"/>
      <c r="B104" s="405"/>
      <c r="C104" s="406"/>
      <c r="D104" s="406"/>
      <c r="E104" s="406"/>
      <c r="F104" s="406"/>
      <c r="G104" s="406"/>
      <c r="H104" s="406"/>
      <c r="I104" s="406"/>
      <c r="J104" s="406"/>
      <c r="K104" s="406"/>
      <c r="L104" s="407"/>
      <c r="M104" s="51"/>
    </row>
    <row r="105" spans="1:16" s="3" customFormat="1" x14ac:dyDescent="0.3">
      <c r="A105" s="11"/>
      <c r="B105" s="405"/>
      <c r="C105" s="406"/>
      <c r="D105" s="406"/>
      <c r="E105" s="406"/>
      <c r="F105" s="406"/>
      <c r="G105" s="406"/>
      <c r="H105" s="406"/>
      <c r="I105" s="406"/>
      <c r="J105" s="406"/>
      <c r="K105" s="406"/>
      <c r="L105" s="407"/>
      <c r="M105" s="51"/>
    </row>
    <row r="106" spans="1:16" s="3" customFormat="1" x14ac:dyDescent="0.3">
      <c r="A106" s="11"/>
      <c r="B106" s="405"/>
      <c r="C106" s="406"/>
      <c r="D106" s="406"/>
      <c r="E106" s="406"/>
      <c r="F106" s="406"/>
      <c r="G106" s="406"/>
      <c r="H106" s="406"/>
      <c r="I106" s="406"/>
      <c r="J106" s="406"/>
      <c r="K106" s="406"/>
      <c r="L106" s="407"/>
      <c r="M106" s="51"/>
    </row>
    <row r="107" spans="1:16" s="3" customFormat="1" x14ac:dyDescent="0.3">
      <c r="A107" s="11"/>
      <c r="B107" s="405"/>
      <c r="C107" s="406"/>
      <c r="D107" s="406"/>
      <c r="E107" s="406"/>
      <c r="F107" s="406"/>
      <c r="G107" s="406"/>
      <c r="H107" s="406"/>
      <c r="I107" s="406"/>
      <c r="J107" s="406"/>
      <c r="K107" s="406"/>
      <c r="L107" s="407"/>
      <c r="M107" s="51"/>
    </row>
    <row r="108" spans="1:16" s="3" customFormat="1" x14ac:dyDescent="0.3">
      <c r="A108" s="11"/>
      <c r="B108" s="405"/>
      <c r="C108" s="406"/>
      <c r="D108" s="406"/>
      <c r="E108" s="406"/>
      <c r="F108" s="406"/>
      <c r="G108" s="406"/>
      <c r="H108" s="406"/>
      <c r="I108" s="406"/>
      <c r="J108" s="406"/>
      <c r="K108" s="406"/>
      <c r="L108" s="407"/>
      <c r="M108" s="51"/>
    </row>
    <row r="109" spans="1:16" s="51" customFormat="1" x14ac:dyDescent="0.3">
      <c r="A109" s="134"/>
      <c r="B109" s="153"/>
      <c r="C109" s="154"/>
      <c r="D109" s="154"/>
      <c r="E109" s="154"/>
      <c r="F109" s="154"/>
      <c r="G109" s="154"/>
      <c r="H109" s="154"/>
      <c r="I109" s="154"/>
      <c r="J109" s="154"/>
      <c r="K109" s="154"/>
      <c r="L109" s="155"/>
      <c r="O109" s="2"/>
      <c r="P109" s="2"/>
    </row>
    <row r="110" spans="1:16" s="3" customFormat="1" x14ac:dyDescent="0.3">
      <c r="A110" s="11"/>
      <c r="B110" s="421" t="s">
        <v>33</v>
      </c>
      <c r="C110" s="422"/>
      <c r="D110" s="422"/>
      <c r="E110" s="422"/>
      <c r="F110" s="422"/>
      <c r="G110" s="422"/>
      <c r="H110" s="422"/>
      <c r="I110" s="422"/>
      <c r="J110" s="422"/>
      <c r="K110" s="422"/>
      <c r="L110" s="423"/>
      <c r="M110" s="126"/>
    </row>
    <row r="111" spans="1:16" s="51" customFormat="1" x14ac:dyDescent="0.3">
      <c r="A111" s="134"/>
      <c r="B111" s="146"/>
      <c r="C111" s="147"/>
      <c r="D111" s="147"/>
      <c r="E111" s="147"/>
      <c r="F111" s="147"/>
      <c r="G111" s="147"/>
      <c r="H111" s="147"/>
      <c r="I111" s="147"/>
      <c r="J111" s="147"/>
      <c r="K111" s="147"/>
      <c r="L111" s="136"/>
      <c r="O111" s="2"/>
      <c r="P111" s="2"/>
    </row>
    <row r="112" spans="1:16" s="51" customFormat="1" ht="14.25" customHeight="1" x14ac:dyDescent="0.3">
      <c r="A112" s="134"/>
      <c r="B112" s="408" t="str">
        <f>IF(Intro!$G$21="English",O112,P112)</f>
        <v>Explain the extent to which automation has impacted employment levels, wages, and productivity with respect to the goods since January 1, 2023.</v>
      </c>
      <c r="C112" s="409"/>
      <c r="D112" s="409"/>
      <c r="E112" s="409"/>
      <c r="F112" s="409"/>
      <c r="G112" s="409"/>
      <c r="H112" s="409"/>
      <c r="I112" s="409"/>
      <c r="J112" s="409"/>
      <c r="K112" s="409"/>
      <c r="L112" s="410"/>
      <c r="O112" s="2"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P112" s="2"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13" spans="1:16" s="51" customFormat="1" x14ac:dyDescent="0.3">
      <c r="A113" s="134"/>
      <c r="B113" s="146"/>
      <c r="C113" s="147"/>
      <c r="D113" s="147"/>
      <c r="E113" s="147"/>
      <c r="F113" s="147"/>
      <c r="G113" s="147"/>
      <c r="H113" s="147"/>
      <c r="I113" s="147"/>
      <c r="J113" s="147"/>
      <c r="K113" s="147"/>
      <c r="L113" s="136"/>
      <c r="O113" s="2"/>
      <c r="P113" s="2"/>
    </row>
    <row r="114" spans="1:16" s="3" customFormat="1" x14ac:dyDescent="0.3">
      <c r="A114" s="11"/>
      <c r="B114" s="405"/>
      <c r="C114" s="406"/>
      <c r="D114" s="406"/>
      <c r="E114" s="406"/>
      <c r="F114" s="406"/>
      <c r="G114" s="406"/>
      <c r="H114" s="406"/>
      <c r="I114" s="406"/>
      <c r="J114" s="406"/>
      <c r="K114" s="406"/>
      <c r="L114" s="407"/>
      <c r="M114" s="51"/>
    </row>
    <row r="115" spans="1:16" s="3" customFormat="1" x14ac:dyDescent="0.3">
      <c r="A115" s="11"/>
      <c r="B115" s="405"/>
      <c r="C115" s="406"/>
      <c r="D115" s="406"/>
      <c r="E115" s="406"/>
      <c r="F115" s="406"/>
      <c r="G115" s="406"/>
      <c r="H115" s="406"/>
      <c r="I115" s="406"/>
      <c r="J115" s="406"/>
      <c r="K115" s="406"/>
      <c r="L115" s="407"/>
      <c r="M115" s="51"/>
    </row>
    <row r="116" spans="1:16" s="3" customFormat="1" x14ac:dyDescent="0.3">
      <c r="A116" s="11"/>
      <c r="B116" s="405"/>
      <c r="C116" s="406"/>
      <c r="D116" s="406"/>
      <c r="E116" s="406"/>
      <c r="F116" s="406"/>
      <c r="G116" s="406"/>
      <c r="H116" s="406"/>
      <c r="I116" s="406"/>
      <c r="J116" s="406"/>
      <c r="K116" s="406"/>
      <c r="L116" s="407"/>
      <c r="M116" s="51"/>
    </row>
    <row r="117" spans="1:16" s="3" customFormat="1" x14ac:dyDescent="0.3">
      <c r="A117" s="11"/>
      <c r="B117" s="405"/>
      <c r="C117" s="406"/>
      <c r="D117" s="406"/>
      <c r="E117" s="406"/>
      <c r="F117" s="406"/>
      <c r="G117" s="406"/>
      <c r="H117" s="406"/>
      <c r="I117" s="406"/>
      <c r="J117" s="406"/>
      <c r="K117" s="406"/>
      <c r="L117" s="407"/>
      <c r="M117" s="51"/>
    </row>
    <row r="118" spans="1:16" s="3" customFormat="1" x14ac:dyDescent="0.3">
      <c r="A118" s="11"/>
      <c r="B118" s="405"/>
      <c r="C118" s="406"/>
      <c r="D118" s="406"/>
      <c r="E118" s="406"/>
      <c r="F118" s="406"/>
      <c r="G118" s="406"/>
      <c r="H118" s="406"/>
      <c r="I118" s="406"/>
      <c r="J118" s="406"/>
      <c r="K118" s="406"/>
      <c r="L118" s="407"/>
      <c r="M118" s="51"/>
    </row>
    <row r="119" spans="1:16" s="3" customFormat="1" x14ac:dyDescent="0.3">
      <c r="A119" s="11"/>
      <c r="B119" s="405"/>
      <c r="C119" s="406"/>
      <c r="D119" s="406"/>
      <c r="E119" s="406"/>
      <c r="F119" s="406"/>
      <c r="G119" s="406"/>
      <c r="H119" s="406"/>
      <c r="I119" s="406"/>
      <c r="J119" s="406"/>
      <c r="K119" s="406"/>
      <c r="L119" s="407"/>
      <c r="M119" s="51"/>
    </row>
    <row r="120" spans="1:16" s="3" customFormat="1" x14ac:dyDescent="0.3">
      <c r="A120" s="11"/>
      <c r="B120" s="405"/>
      <c r="C120" s="406"/>
      <c r="D120" s="406"/>
      <c r="E120" s="406"/>
      <c r="F120" s="406"/>
      <c r="G120" s="406"/>
      <c r="H120" s="406"/>
      <c r="I120" s="406"/>
      <c r="J120" s="406"/>
      <c r="K120" s="406"/>
      <c r="L120" s="407"/>
      <c r="M120" s="51"/>
    </row>
    <row r="121" spans="1:16" s="3" customFormat="1" x14ac:dyDescent="0.3">
      <c r="A121" s="11"/>
      <c r="B121" s="405"/>
      <c r="C121" s="406"/>
      <c r="D121" s="406"/>
      <c r="E121" s="406"/>
      <c r="F121" s="406"/>
      <c r="G121" s="406"/>
      <c r="H121" s="406"/>
      <c r="I121" s="406"/>
      <c r="J121" s="406"/>
      <c r="K121" s="406"/>
      <c r="L121" s="407"/>
      <c r="M121" s="51"/>
    </row>
    <row r="122" spans="1:16" s="51" customFormat="1" x14ac:dyDescent="0.3">
      <c r="A122" s="134"/>
      <c r="B122" s="153"/>
      <c r="C122" s="154"/>
      <c r="D122" s="154"/>
      <c r="E122" s="154"/>
      <c r="F122" s="154"/>
      <c r="G122" s="154"/>
      <c r="H122" s="154"/>
      <c r="I122" s="154"/>
      <c r="J122" s="154"/>
      <c r="K122" s="154"/>
      <c r="L122" s="155"/>
      <c r="O122" s="2"/>
      <c r="P122" s="2"/>
    </row>
    <row r="123" spans="1:16" x14ac:dyDescent="0.3">
      <c r="B123" s="421" t="s">
        <v>34</v>
      </c>
      <c r="C123" s="422"/>
      <c r="D123" s="422"/>
      <c r="E123" s="422"/>
      <c r="F123" s="422"/>
      <c r="G123" s="422"/>
      <c r="H123" s="422"/>
      <c r="I123" s="422"/>
      <c r="J123" s="422"/>
      <c r="K123" s="422"/>
      <c r="L123" s="423"/>
    </row>
    <row r="124" spans="1:16" x14ac:dyDescent="0.3">
      <c r="B124" s="146"/>
      <c r="C124" s="147"/>
      <c r="D124" s="147"/>
      <c r="E124" s="147"/>
      <c r="F124" s="147"/>
      <c r="G124" s="147"/>
      <c r="H124" s="147"/>
      <c r="I124" s="147"/>
      <c r="J124" s="147"/>
      <c r="K124" s="147"/>
      <c r="L124" s="136"/>
    </row>
    <row r="125" spans="1:16" ht="29.4" customHeight="1" x14ac:dyDescent="0.3">
      <c r="B125" s="408" t="str">
        <f>IF(Intro!$G$21="English",O125,P125)</f>
        <v>Provide a description of any incentive program used by your company for photovoltaic modules and laminates. Include details such as program parameters, eligibility criteria, duration, etc.</v>
      </c>
      <c r="C125" s="409"/>
      <c r="D125" s="409"/>
      <c r="E125" s="409"/>
      <c r="F125" s="409"/>
      <c r="G125" s="409"/>
      <c r="H125" s="409"/>
      <c r="I125" s="409"/>
      <c r="J125" s="409"/>
      <c r="K125" s="409"/>
      <c r="L125" s="410"/>
      <c r="O125" s="2" t="s">
        <v>646</v>
      </c>
      <c r="P125" s="2" t="s">
        <v>647</v>
      </c>
    </row>
    <row r="126" spans="1:16" x14ac:dyDescent="0.3">
      <c r="B126" s="146"/>
      <c r="C126" s="147"/>
      <c r="D126" s="147"/>
      <c r="E126" s="147"/>
      <c r="F126" s="147"/>
      <c r="G126" s="147"/>
      <c r="H126" s="147"/>
      <c r="I126" s="147"/>
      <c r="J126" s="147"/>
      <c r="K126" s="147"/>
      <c r="L126" s="136"/>
    </row>
    <row r="127" spans="1:16" x14ac:dyDescent="0.3">
      <c r="B127" s="405"/>
      <c r="C127" s="406"/>
      <c r="D127" s="406"/>
      <c r="E127" s="406"/>
      <c r="F127" s="406"/>
      <c r="G127" s="406"/>
      <c r="H127" s="406"/>
      <c r="I127" s="406"/>
      <c r="J127" s="406"/>
      <c r="K127" s="406"/>
      <c r="L127" s="407"/>
    </row>
    <row r="128" spans="1:16" x14ac:dyDescent="0.3">
      <c r="B128" s="405"/>
      <c r="C128" s="406"/>
      <c r="D128" s="406"/>
      <c r="E128" s="406"/>
      <c r="F128" s="406"/>
      <c r="G128" s="406"/>
      <c r="H128" s="406"/>
      <c r="I128" s="406"/>
      <c r="J128" s="406"/>
      <c r="K128" s="406"/>
      <c r="L128" s="407"/>
    </row>
    <row r="129" spans="2:12" x14ac:dyDescent="0.3">
      <c r="B129" s="405"/>
      <c r="C129" s="406"/>
      <c r="D129" s="406"/>
      <c r="E129" s="406"/>
      <c r="F129" s="406"/>
      <c r="G129" s="406"/>
      <c r="H129" s="406"/>
      <c r="I129" s="406"/>
      <c r="J129" s="406"/>
      <c r="K129" s="406"/>
      <c r="L129" s="407"/>
    </row>
    <row r="130" spans="2:12" x14ac:dyDescent="0.3">
      <c r="B130" s="405"/>
      <c r="C130" s="406"/>
      <c r="D130" s="406"/>
      <c r="E130" s="406"/>
      <c r="F130" s="406"/>
      <c r="G130" s="406"/>
      <c r="H130" s="406"/>
      <c r="I130" s="406"/>
      <c r="J130" s="406"/>
      <c r="K130" s="406"/>
      <c r="L130" s="407"/>
    </row>
    <row r="131" spans="2:12" x14ac:dyDescent="0.3">
      <c r="B131" s="405"/>
      <c r="C131" s="406"/>
      <c r="D131" s="406"/>
      <c r="E131" s="406"/>
      <c r="F131" s="406"/>
      <c r="G131" s="406"/>
      <c r="H131" s="406"/>
      <c r="I131" s="406"/>
      <c r="J131" s="406"/>
      <c r="K131" s="406"/>
      <c r="L131" s="407"/>
    </row>
    <row r="132" spans="2:12" x14ac:dyDescent="0.3">
      <c r="B132" s="405"/>
      <c r="C132" s="406"/>
      <c r="D132" s="406"/>
      <c r="E132" s="406"/>
      <c r="F132" s="406"/>
      <c r="G132" s="406"/>
      <c r="H132" s="406"/>
      <c r="I132" s="406"/>
      <c r="J132" s="406"/>
      <c r="K132" s="406"/>
      <c r="L132" s="407"/>
    </row>
    <row r="133" spans="2:12" x14ac:dyDescent="0.3">
      <c r="B133" s="405"/>
      <c r="C133" s="406"/>
      <c r="D133" s="406"/>
      <c r="E133" s="406"/>
      <c r="F133" s="406"/>
      <c r="G133" s="406"/>
      <c r="H133" s="406"/>
      <c r="I133" s="406"/>
      <c r="J133" s="406"/>
      <c r="K133" s="406"/>
      <c r="L133" s="407"/>
    </row>
    <row r="134" spans="2:12" x14ac:dyDescent="0.3">
      <c r="B134" s="405"/>
      <c r="C134" s="406"/>
      <c r="D134" s="406"/>
      <c r="E134" s="406"/>
      <c r="F134" s="406"/>
      <c r="G134" s="406"/>
      <c r="H134" s="406"/>
      <c r="I134" s="406"/>
      <c r="J134" s="406"/>
      <c r="K134" s="406"/>
      <c r="L134" s="407"/>
    </row>
    <row r="135" spans="2:12" x14ac:dyDescent="0.3">
      <c r="B135" s="153"/>
      <c r="C135" s="154"/>
      <c r="D135" s="154"/>
      <c r="E135" s="154"/>
      <c r="F135" s="154"/>
      <c r="G135" s="154"/>
      <c r="H135" s="154"/>
      <c r="I135" s="154"/>
      <c r="J135" s="154"/>
      <c r="K135" s="154"/>
      <c r="L135" s="155"/>
    </row>
  </sheetData>
  <sheetProtection algorithmName="SHA-512" hashValue="YWihuvO7nqL7BKyeWPbiBVw6pxMyp8uowEc6EuqeDJlzLxiJqO5fzpDcCh9ht/zlRzhkPTb01WP5Zbv9F6dfkg==" saltValue="qctZpRQf4/VqCl7FnXPIVw==" spinCount="100000" sheet="1" objects="1" scenarios="1" selectLockedCells="1"/>
  <mergeCells count="47">
    <mergeCell ref="B19:E19"/>
    <mergeCell ref="B23:E23"/>
    <mergeCell ref="B25:E25"/>
    <mergeCell ref="B29:L29"/>
    <mergeCell ref="B42:L42"/>
    <mergeCell ref="B24:E24"/>
    <mergeCell ref="B20:E20"/>
    <mergeCell ref="B21:E21"/>
    <mergeCell ref="B26:E26"/>
    <mergeCell ref="B27:E27"/>
    <mergeCell ref="G17:G18"/>
    <mergeCell ref="H17:H18"/>
    <mergeCell ref="B13:L13"/>
    <mergeCell ref="B8:L8"/>
    <mergeCell ref="I17:I18"/>
    <mergeCell ref="J17:J18"/>
    <mergeCell ref="K17:K18"/>
    <mergeCell ref="B15:L15"/>
    <mergeCell ref="B4:L4"/>
    <mergeCell ref="B5:L5"/>
    <mergeCell ref="B6:L6"/>
    <mergeCell ref="B12:L12"/>
    <mergeCell ref="B9:L9"/>
    <mergeCell ref="B10:L10"/>
    <mergeCell ref="B73:L80"/>
    <mergeCell ref="B22:E22"/>
    <mergeCell ref="B98:L99"/>
    <mergeCell ref="B70:L71"/>
    <mergeCell ref="B55:L55"/>
    <mergeCell ref="B68:L68"/>
    <mergeCell ref="B84:L85"/>
    <mergeCell ref="B123:L123"/>
    <mergeCell ref="B125:L125"/>
    <mergeCell ref="B127:L134"/>
    <mergeCell ref="B114:L121"/>
    <mergeCell ref="B31:L31"/>
    <mergeCell ref="B44:L44"/>
    <mergeCell ref="B57:L57"/>
    <mergeCell ref="B112:L112"/>
    <mergeCell ref="B110:L110"/>
    <mergeCell ref="B87:L94"/>
    <mergeCell ref="B101:L108"/>
    <mergeCell ref="B33:L40"/>
    <mergeCell ref="B46:L53"/>
    <mergeCell ref="B59:L66"/>
    <mergeCell ref="B82:L82"/>
    <mergeCell ref="B96:L96"/>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7:L87 B59:L59 B73:L73 B101:L101 B33:L36 B46:L46 B114:L114 B48:L50 B61:L63 B75:L77 B89:L91 B103:L105 B116:L118 B127:L127 B129:L131" xr:uid="{DCC84ED5-FC46-48C8-AD6E-B56B755BA65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7 G24:K24 G22:K22" xr:uid="{37A662D5-5CA6-44ED-B631-9F45025DB71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K25 G23:K23 G19:K21" xr:uid="{D7059048-6A6D-42A5-8DA9-6A907079CB7F}">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233"/>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7" width="15.5546875" style="2" customWidth="1"/>
    <col min="18" max="16384" width="9.44140625" style="2"/>
  </cols>
  <sheetData>
    <row r="1" spans="1:16" x14ac:dyDescent="0.3">
      <c r="O1" s="2" t="s">
        <v>558</v>
      </c>
      <c r="P1" s="2" t="s">
        <v>558</v>
      </c>
    </row>
    <row r="2" spans="1:16" x14ac:dyDescent="0.3">
      <c r="B2" s="18" t="str">
        <f>'Pro 1'!B2</f>
        <v>PROTECTED</v>
      </c>
      <c r="C2" s="18"/>
      <c r="D2" s="18"/>
      <c r="O2" s="3" t="s">
        <v>128</v>
      </c>
      <c r="P2" s="3" t="s">
        <v>130</v>
      </c>
    </row>
    <row r="3" spans="1:16" x14ac:dyDescent="0.3">
      <c r="B3" s="19"/>
      <c r="C3" s="19"/>
      <c r="D3" s="19"/>
      <c r="O3" s="7"/>
      <c r="P3" s="7"/>
    </row>
    <row r="4" spans="1:16" s="7" customFormat="1" x14ac:dyDescent="0.3">
      <c r="A4" s="12"/>
      <c r="B4" s="388" t="str">
        <f>Info!B4</f>
        <v>PRODUCERS' QUESTIONNAIRE</v>
      </c>
      <c r="C4" s="388"/>
      <c r="D4" s="388"/>
      <c r="E4" s="388"/>
      <c r="F4" s="388"/>
      <c r="G4" s="388"/>
      <c r="H4" s="388"/>
      <c r="I4" s="388"/>
      <c r="J4" s="388"/>
      <c r="K4" s="388"/>
      <c r="L4" s="388"/>
      <c r="M4" s="14"/>
      <c r="N4" s="14"/>
      <c r="O4" s="13"/>
      <c r="P4" s="13"/>
    </row>
    <row r="5" spans="1:16" s="7" customFormat="1" x14ac:dyDescent="0.3">
      <c r="A5" s="12"/>
      <c r="B5" s="388" t="str">
        <f>Info!B5</f>
        <v>RR-2025-008</v>
      </c>
      <c r="C5" s="388"/>
      <c r="D5" s="388"/>
      <c r="E5" s="388"/>
      <c r="F5" s="388"/>
      <c r="G5" s="388"/>
      <c r="H5" s="388"/>
      <c r="I5" s="388"/>
      <c r="J5" s="388"/>
      <c r="K5" s="388"/>
      <c r="L5" s="388"/>
      <c r="M5" s="14"/>
      <c r="N5" s="14"/>
      <c r="O5" s="13"/>
      <c r="P5" s="13"/>
    </row>
    <row r="6" spans="1:16" s="8" customFormat="1" x14ac:dyDescent="0.3">
      <c r="A6" s="12"/>
      <c r="B6" s="388" t="str">
        <f>Info!B6</f>
        <v>PHOTOVOLTAIC MODULES AND LAMINATES</v>
      </c>
      <c r="C6" s="388"/>
      <c r="D6" s="388"/>
      <c r="E6" s="388"/>
      <c r="F6" s="388"/>
      <c r="G6" s="388"/>
      <c r="H6" s="388"/>
      <c r="I6" s="388"/>
      <c r="J6" s="388"/>
      <c r="K6" s="388"/>
      <c r="L6" s="388"/>
      <c r="M6" s="13"/>
      <c r="N6" s="13"/>
      <c r="O6" s="9"/>
      <c r="P6" s="9"/>
    </row>
    <row r="7" spans="1:16" s="8" customFormat="1" x14ac:dyDescent="0.3">
      <c r="A7" s="12"/>
      <c r="B7" s="29"/>
      <c r="C7" s="29"/>
      <c r="D7" s="29"/>
      <c r="E7" s="29"/>
      <c r="F7" s="29"/>
      <c r="G7" s="29"/>
      <c r="H7" s="29"/>
      <c r="I7" s="29"/>
      <c r="J7" s="29"/>
      <c r="K7" s="29"/>
      <c r="L7" s="29"/>
      <c r="M7" s="13"/>
      <c r="N7" s="13"/>
      <c r="O7" s="5"/>
    </row>
    <row r="8" spans="1:16" s="8" customFormat="1" ht="14.25" customHeight="1" x14ac:dyDescent="0.3">
      <c r="A8" s="12"/>
      <c r="B8" s="456" t="str">
        <f>Public!B8</f>
        <v>The following questions refer to the goods as defined in the product description on the Intro tab.</v>
      </c>
      <c r="C8" s="456"/>
      <c r="D8" s="456"/>
      <c r="E8" s="456"/>
      <c r="F8" s="456"/>
      <c r="G8" s="456"/>
      <c r="H8" s="456"/>
      <c r="I8" s="456"/>
      <c r="J8" s="456"/>
      <c r="K8" s="456"/>
      <c r="L8" s="456"/>
      <c r="M8" s="13"/>
      <c r="N8" s="13"/>
      <c r="O8" s="9"/>
      <c r="P8" s="9"/>
    </row>
    <row r="9" spans="1:16" s="8" customFormat="1" x14ac:dyDescent="0.3">
      <c r="A9" s="12"/>
      <c r="B9" s="449" t="str">
        <f>Public!B9</f>
        <v xml:space="preserve">Product information and a glossary of terms can be found in the Info tab.
</v>
      </c>
      <c r="C9" s="449"/>
      <c r="D9" s="449"/>
      <c r="E9" s="449"/>
      <c r="F9" s="449"/>
      <c r="G9" s="449"/>
      <c r="H9" s="449"/>
      <c r="I9" s="449"/>
      <c r="J9" s="449"/>
      <c r="K9" s="449"/>
      <c r="L9" s="449"/>
      <c r="M9" s="13"/>
      <c r="N9" s="13"/>
      <c r="O9" s="9"/>
    </row>
    <row r="10" spans="1:16" s="8" customFormat="1" x14ac:dyDescent="0.3">
      <c r="A10" s="12"/>
      <c r="B10" s="449" t="str">
        <f>'Pro 1'!B10</f>
        <v xml:space="preserve">Use the AddPro tab if more space is needed.
</v>
      </c>
      <c r="C10" s="449"/>
      <c r="D10" s="449"/>
      <c r="E10" s="449"/>
      <c r="F10" s="449"/>
      <c r="G10" s="449"/>
      <c r="H10" s="449"/>
      <c r="I10" s="449"/>
      <c r="J10" s="449"/>
      <c r="K10" s="449"/>
      <c r="L10" s="449"/>
      <c r="M10" s="13"/>
      <c r="N10" s="13"/>
      <c r="O10" s="9"/>
      <c r="P10" s="9"/>
    </row>
    <row r="11" spans="1:16" s="8" customFormat="1" x14ac:dyDescent="0.3">
      <c r="A11" s="12"/>
      <c r="B11" s="114"/>
      <c r="C11" s="114"/>
      <c r="D11" s="114"/>
      <c r="E11" s="29"/>
      <c r="F11" s="29"/>
      <c r="G11" s="29"/>
      <c r="H11" s="29"/>
      <c r="I11" s="29"/>
      <c r="J11" s="29"/>
      <c r="K11" s="29"/>
      <c r="L11" s="29"/>
      <c r="M11" s="13"/>
      <c r="N11" s="13"/>
      <c r="O11" s="9"/>
      <c r="P11" s="9"/>
    </row>
    <row r="12" spans="1:16" s="8" customFormat="1" x14ac:dyDescent="0.3">
      <c r="A12" s="12"/>
      <c r="B12" s="449" t="str">
        <f>IF(Intro!$G$21="English",O12,P12)</f>
        <v>For the questions in this tab, note the following:</v>
      </c>
      <c r="C12" s="449"/>
      <c r="D12" s="449"/>
      <c r="E12" s="449"/>
      <c r="F12" s="449"/>
      <c r="G12" s="449"/>
      <c r="H12" s="449"/>
      <c r="I12" s="449"/>
      <c r="J12" s="449"/>
      <c r="K12" s="449"/>
      <c r="L12" s="449"/>
      <c r="M12" s="13"/>
      <c r="N12" s="13"/>
      <c r="O12" s="9" t="s">
        <v>149</v>
      </c>
      <c r="P12" s="9" t="s">
        <v>150</v>
      </c>
    </row>
    <row r="13" spans="1:16" s="8" customFormat="1" ht="30.6" customHeight="1" x14ac:dyDescent="0.3">
      <c r="A13" s="12"/>
      <c r="B13" s="456" t="str">
        <f>IF(Intro!$G$21="English",O13,P13)</f>
        <v>• Report only sales of your firm’s production in Canada. Sales of goods purchased from other Canadian producers should be excluded.</v>
      </c>
      <c r="C13" s="456"/>
      <c r="D13" s="456"/>
      <c r="E13" s="456"/>
      <c r="F13" s="456"/>
      <c r="G13" s="456"/>
      <c r="H13" s="456"/>
      <c r="I13" s="456"/>
      <c r="J13" s="456"/>
      <c r="K13" s="456"/>
      <c r="L13" s="456"/>
      <c r="M13" s="13"/>
      <c r="N13" s="13"/>
      <c r="O13" s="9" t="s">
        <v>465</v>
      </c>
      <c r="P13" s="9" t="s">
        <v>466</v>
      </c>
    </row>
    <row r="14" spans="1:16" s="8" customFormat="1" x14ac:dyDescent="0.3">
      <c r="A14" s="12"/>
      <c r="B14" s="449" t="str">
        <f>IF(Intro!$G$21="English",O14,P14)</f>
        <v>• Report all sales to Canadian and foreign associated firms.</v>
      </c>
      <c r="C14" s="449"/>
      <c r="D14" s="449"/>
      <c r="E14" s="449"/>
      <c r="F14" s="449"/>
      <c r="G14" s="449"/>
      <c r="H14" s="449"/>
      <c r="I14" s="449"/>
      <c r="J14" s="449"/>
      <c r="K14" s="449"/>
      <c r="L14" s="449"/>
      <c r="M14" s="13"/>
      <c r="N14" s="13"/>
      <c r="O14" s="9" t="s">
        <v>411</v>
      </c>
      <c r="P14" s="9" t="s">
        <v>414</v>
      </c>
    </row>
    <row r="15" spans="1:16" s="8" customFormat="1" x14ac:dyDescent="0.3">
      <c r="A15" s="12"/>
      <c r="B15" s="449" t="str">
        <f>IF(Intro!$G$21="English",O15,P15)</f>
        <v>• Report all sales as of the date of shipment to the customer or the customer’s warehouse.</v>
      </c>
      <c r="C15" s="449"/>
      <c r="D15" s="449"/>
      <c r="E15" s="449"/>
      <c r="F15" s="449"/>
      <c r="G15" s="449"/>
      <c r="H15" s="449"/>
      <c r="I15" s="449"/>
      <c r="J15" s="449"/>
      <c r="K15" s="449"/>
      <c r="L15" s="449"/>
      <c r="M15" s="13"/>
      <c r="N15" s="13"/>
      <c r="O15" s="9" t="s">
        <v>412</v>
      </c>
      <c r="P15" s="9" t="s">
        <v>415</v>
      </c>
    </row>
    <row r="16" spans="1:16" s="8" customFormat="1" x14ac:dyDescent="0.3">
      <c r="A16" s="12"/>
      <c r="B16" s="449" t="str">
        <f>IF(Intro!$G$21="English",O16,P16)</f>
        <v>• Report all values in Canadian dollars (CAD).</v>
      </c>
      <c r="C16" s="449"/>
      <c r="D16" s="449"/>
      <c r="E16" s="449"/>
      <c r="F16" s="449"/>
      <c r="G16" s="449"/>
      <c r="H16" s="449"/>
      <c r="I16" s="449"/>
      <c r="J16" s="449"/>
      <c r="K16" s="449"/>
      <c r="L16" s="449"/>
      <c r="M16" s="13"/>
      <c r="N16" s="13"/>
      <c r="O16" s="9" t="s">
        <v>413</v>
      </c>
      <c r="P16" s="9" t="s">
        <v>416</v>
      </c>
    </row>
    <row r="17" spans="1:16" s="8" customFormat="1" x14ac:dyDescent="0.3">
      <c r="A17" s="12"/>
      <c r="B17" s="20"/>
      <c r="C17" s="20"/>
      <c r="D17" s="20"/>
      <c r="E17" s="21"/>
      <c r="F17" s="21"/>
      <c r="G17" s="21"/>
      <c r="H17" s="21"/>
      <c r="I17" s="21"/>
      <c r="J17" s="21"/>
      <c r="K17" s="21"/>
      <c r="L17" s="21"/>
      <c r="O17" s="9"/>
      <c r="P17" s="9"/>
    </row>
    <row r="18" spans="1:16" x14ac:dyDescent="0.3">
      <c r="B18" s="424" t="str">
        <f>IF(Intro!$G$21="English",O18,P18)</f>
        <v>SALES AND INVENTORIES</v>
      </c>
      <c r="C18" s="425"/>
      <c r="D18" s="425"/>
      <c r="E18" s="425"/>
      <c r="F18" s="425"/>
      <c r="G18" s="425"/>
      <c r="H18" s="425"/>
      <c r="I18" s="425"/>
      <c r="J18" s="425"/>
      <c r="K18" s="425"/>
      <c r="L18" s="426"/>
      <c r="M18" s="2"/>
      <c r="O18" s="121" t="s">
        <v>514</v>
      </c>
      <c r="P18" s="121" t="s">
        <v>515</v>
      </c>
    </row>
    <row r="19" spans="1:16" x14ac:dyDescent="0.3">
      <c r="B19" s="393" t="s">
        <v>20</v>
      </c>
      <c r="C19" s="394"/>
      <c r="D19" s="394"/>
      <c r="E19" s="394"/>
      <c r="F19" s="394"/>
      <c r="G19" s="394"/>
      <c r="H19" s="394"/>
      <c r="I19" s="394"/>
      <c r="J19" s="394"/>
      <c r="K19" s="394"/>
      <c r="L19" s="395"/>
      <c r="M19" s="2"/>
    </row>
    <row r="20" spans="1:16" x14ac:dyDescent="0.3">
      <c r="B20" s="22"/>
      <c r="C20" s="23"/>
      <c r="D20" s="23"/>
      <c r="E20" s="24"/>
      <c r="F20" s="24"/>
      <c r="G20" s="24"/>
      <c r="H20" s="24"/>
      <c r="I20" s="24"/>
      <c r="J20" s="24"/>
      <c r="K20" s="24"/>
      <c r="L20" s="25"/>
      <c r="M20" s="2"/>
    </row>
    <row r="21" spans="1:16" x14ac:dyDescent="0.3">
      <c r="B21" s="263" t="str">
        <f>IF(Intro!$G$21="English",O21,P21)</f>
        <v>Complete the following table for your firm's sales and inventories of the goods.</v>
      </c>
      <c r="C21" s="264"/>
      <c r="D21" s="264"/>
      <c r="E21" s="264"/>
      <c r="F21" s="264"/>
      <c r="G21" s="264"/>
      <c r="H21" s="264"/>
      <c r="I21" s="264"/>
      <c r="J21" s="264"/>
      <c r="K21" s="264"/>
      <c r="L21" s="265"/>
      <c r="M21" s="2"/>
      <c r="O21" s="10" t="s">
        <v>564</v>
      </c>
      <c r="P21" s="2" t="s">
        <v>530</v>
      </c>
    </row>
    <row r="22" spans="1:16" x14ac:dyDescent="0.3">
      <c r="B22" s="108"/>
      <c r="C22" s="109"/>
      <c r="D22" s="23"/>
      <c r="E22" s="24"/>
      <c r="F22" s="24"/>
      <c r="G22" s="24"/>
      <c r="H22" s="24"/>
      <c r="I22" s="24"/>
      <c r="J22" s="24"/>
      <c r="K22" s="24"/>
      <c r="L22" s="25"/>
      <c r="M22" s="2"/>
      <c r="O22" s="10"/>
    </row>
    <row r="23" spans="1:16" x14ac:dyDescent="0.3">
      <c r="B23" s="108"/>
      <c r="C23" s="109"/>
      <c r="D23" s="23"/>
      <c r="E23" s="2"/>
      <c r="F23" s="2"/>
      <c r="G23" s="501">
        <f>Variables!$B$6</f>
        <v>2023</v>
      </c>
      <c r="H23" s="501">
        <f>G23+1</f>
        <v>2024</v>
      </c>
      <c r="I23" s="501">
        <f>H23+1</f>
        <v>2025</v>
      </c>
      <c r="J23" s="501" t="str">
        <f>IF(Intro!$G$21="English",Variables!B9,Variables!C9)</f>
        <v>Jan-Mar 2025</v>
      </c>
      <c r="K23" s="501" t="str">
        <f>IF(Intro!$G$21="English",Variables!B10,Variables!C10)</f>
        <v>Jan-Mar 2026</v>
      </c>
      <c r="L23" s="184"/>
      <c r="M23" s="2"/>
      <c r="O23" s="10"/>
    </row>
    <row r="24" spans="1:16" ht="15" customHeight="1" thickBot="1" x14ac:dyDescent="0.35">
      <c r="B24" s="108"/>
      <c r="C24" s="109"/>
      <c r="D24" s="23"/>
      <c r="E24" s="2"/>
      <c r="F24" s="2"/>
      <c r="G24" s="533"/>
      <c r="H24" s="533"/>
      <c r="I24" s="533"/>
      <c r="J24" s="533"/>
      <c r="K24" s="533"/>
      <c r="L24" s="184"/>
      <c r="M24" s="2"/>
      <c r="O24" s="10"/>
    </row>
    <row r="25" spans="1:16" ht="14.4" customHeight="1" x14ac:dyDescent="0.3">
      <c r="B25" s="524" t="str">
        <f>IF(Intro!$G$21="English",O25,P25)</f>
        <v>Beginning inventory - do not include production for internal use or further internal processing</v>
      </c>
      <c r="C25" s="530"/>
      <c r="D25" s="530"/>
      <c r="E25" s="514" t="str">
        <f>IF(Intro!$G$21="English",Variables!$B$23,Variables!$C$23)</f>
        <v>Watts</v>
      </c>
      <c r="F25" s="515"/>
      <c r="G25" s="178"/>
      <c r="H25" s="179">
        <f t="shared" ref="H25:I26" si="0">G43</f>
        <v>0</v>
      </c>
      <c r="I25" s="179">
        <f t="shared" si="0"/>
        <v>0</v>
      </c>
      <c r="J25" s="179">
        <f>H43</f>
        <v>0</v>
      </c>
      <c r="K25" s="179">
        <f>I43</f>
        <v>0</v>
      </c>
      <c r="L25" s="184"/>
      <c r="M25" s="2"/>
      <c r="O25" s="2" t="s">
        <v>585</v>
      </c>
      <c r="P25" s="2" t="s">
        <v>586</v>
      </c>
    </row>
    <row r="26" spans="1:16" x14ac:dyDescent="0.3">
      <c r="B26" s="526"/>
      <c r="C26" s="531"/>
      <c r="D26" s="531"/>
      <c r="E26" s="512" t="s">
        <v>393</v>
      </c>
      <c r="F26" s="513"/>
      <c r="G26" s="180"/>
      <c r="H26" s="181">
        <f t="shared" si="0"/>
        <v>0</v>
      </c>
      <c r="I26" s="181">
        <f t="shared" si="0"/>
        <v>0</v>
      </c>
      <c r="J26" s="181">
        <f>H44</f>
        <v>0</v>
      </c>
      <c r="K26" s="181">
        <f>I44</f>
        <v>0</v>
      </c>
      <c r="L26" s="184"/>
      <c r="M26" s="2"/>
    </row>
    <row r="27" spans="1:16" ht="15" customHeight="1" thickBot="1" x14ac:dyDescent="0.35">
      <c r="B27" s="528"/>
      <c r="C27" s="532"/>
      <c r="D27" s="532"/>
      <c r="E27" s="507" t="str">
        <f>"$ / "&amp;IF(Intro!$G$21="English",Variables!$B$24,Variables!$C$24)</f>
        <v>$ / Watt</v>
      </c>
      <c r="F27" s="508"/>
      <c r="G27" s="251" t="str">
        <f>IF(G25=0,"-",G26/G25)</f>
        <v>-</v>
      </c>
      <c r="H27" s="251" t="str">
        <f>IF(H25=0,"-",H26/H25)</f>
        <v>-</v>
      </c>
      <c r="I27" s="251" t="str">
        <f>IF(I25=0,"-",I26/I25)</f>
        <v>-</v>
      </c>
      <c r="J27" s="251" t="str">
        <f>IF(J25=0,"-",J26/J25)</f>
        <v>-</v>
      </c>
      <c r="K27" s="251" t="str">
        <f>IF(K25=0,"-",K26/K25)</f>
        <v>-</v>
      </c>
      <c r="L27" s="184"/>
      <c r="M27" s="2"/>
    </row>
    <row r="28" spans="1:16" ht="14.4" customHeight="1" x14ac:dyDescent="0.3">
      <c r="B28" s="524" t="str">
        <f>IF(Intro!$G$21="English",O28,P28)</f>
        <v>Sales to distributors in Canada</v>
      </c>
      <c r="C28" s="525"/>
      <c r="D28" s="525"/>
      <c r="E28" s="514" t="str">
        <f>IF(Intro!$G$21="English",Variables!$B$23,Variables!$C$23)</f>
        <v>Watts</v>
      </c>
      <c r="F28" s="515"/>
      <c r="G28" s="178"/>
      <c r="H28" s="178"/>
      <c r="I28" s="178"/>
      <c r="J28" s="178"/>
      <c r="K28" s="178"/>
      <c r="L28" s="184"/>
      <c r="M28" s="2"/>
      <c r="O28" s="2" t="str">
        <f>"Sales to "&amp;Variables!$B$26&amp;" in Canada"</f>
        <v>Sales to distributors in Canada</v>
      </c>
      <c r="P28" s="2" t="str">
        <f>"Ventes aux "&amp;Variables!$C$26&amp;" au Canada"</f>
        <v>Ventes aux distributeurs au Canada</v>
      </c>
    </row>
    <row r="29" spans="1:16" ht="14.1" customHeight="1" x14ac:dyDescent="0.3">
      <c r="B29" s="526"/>
      <c r="C29" s="527"/>
      <c r="D29" s="527"/>
      <c r="E29" s="512" t="str">
        <f>IF(Intro!G$21="English","net delivered selling value (CAD)","valeur de vente nette rendue (CAD)")</f>
        <v>net delivered selling value (CAD)</v>
      </c>
      <c r="F29" s="513"/>
      <c r="G29" s="180"/>
      <c r="H29" s="180"/>
      <c r="I29" s="180"/>
      <c r="J29" s="180"/>
      <c r="K29" s="180"/>
      <c r="L29" s="184"/>
      <c r="M29" s="2"/>
    </row>
    <row r="30" spans="1:16" ht="15" customHeight="1" thickBot="1" x14ac:dyDescent="0.35">
      <c r="B30" s="528"/>
      <c r="C30" s="529"/>
      <c r="D30" s="529"/>
      <c r="E30" s="507" t="str">
        <f>"$ / "&amp;IF(Intro!$G$21="English",Variables!$B$24,Variables!$C$24)</f>
        <v>$ / Watt</v>
      </c>
      <c r="F30" s="508"/>
      <c r="G30" s="251" t="str">
        <f>IF(G28=0,"-",G29/G28)</f>
        <v>-</v>
      </c>
      <c r="H30" s="251" t="str">
        <f>IF(H28=0,"-",H29/H28)</f>
        <v>-</v>
      </c>
      <c r="I30" s="251" t="str">
        <f>IF(I28=0,"-",I29/I28)</f>
        <v>-</v>
      </c>
      <c r="J30" s="251" t="str">
        <f>IF(J28=0,"-",J29/J28)</f>
        <v>-</v>
      </c>
      <c r="K30" s="251" t="str">
        <f>IF(K28=0,"-",K29/K28)</f>
        <v>-</v>
      </c>
      <c r="L30" s="184"/>
      <c r="M30" s="2"/>
    </row>
    <row r="31" spans="1:16" ht="14.4" customHeight="1" x14ac:dyDescent="0.3">
      <c r="B31" s="524" t="str">
        <f>IF(Intro!$G$21="English",O31,P31)</f>
        <v>Sales to end users in Canada</v>
      </c>
      <c r="C31" s="525"/>
      <c r="D31" s="525"/>
      <c r="E31" s="514" t="str">
        <f>IF(Intro!$G$21="English",Variables!$B$23,Variables!$C$23)</f>
        <v>Watts</v>
      </c>
      <c r="F31" s="515"/>
      <c r="G31" s="178"/>
      <c r="H31" s="178"/>
      <c r="I31" s="178"/>
      <c r="J31" s="178"/>
      <c r="K31" s="178"/>
      <c r="L31" s="184"/>
      <c r="M31" s="2"/>
      <c r="O31" s="2" t="str">
        <f>"Sales to "&amp;Variables!$B$27&amp;" in Canada"</f>
        <v>Sales to end users in Canada</v>
      </c>
      <c r="P31" s="2" t="str">
        <f>"Ventes aux "&amp;Variables!$C$27&amp;" au Canada"</f>
        <v>Ventes aux utilisateurs finals au Canada</v>
      </c>
    </row>
    <row r="32" spans="1:16" ht="14.1" customHeight="1" x14ac:dyDescent="0.3">
      <c r="B32" s="526"/>
      <c r="C32" s="527"/>
      <c r="D32" s="527"/>
      <c r="E32" s="512" t="str">
        <f>IF(Intro!G$21="English","net delivered selling value (CAD)","valeur de vente nette rendue (CAD)")</f>
        <v>net delivered selling value (CAD)</v>
      </c>
      <c r="F32" s="513"/>
      <c r="G32" s="180"/>
      <c r="H32" s="180"/>
      <c r="I32" s="180"/>
      <c r="J32" s="180"/>
      <c r="K32" s="180"/>
      <c r="L32" s="184"/>
      <c r="M32" s="2"/>
    </row>
    <row r="33" spans="1:16" ht="15" customHeight="1" thickBot="1" x14ac:dyDescent="0.35">
      <c r="B33" s="528"/>
      <c r="C33" s="529"/>
      <c r="D33" s="529"/>
      <c r="E33" s="507" t="str">
        <f>"$ / "&amp;IF(Intro!$G$21="English",Variables!$B$24,Variables!$C$24)</f>
        <v>$ / Watt</v>
      </c>
      <c r="F33" s="508"/>
      <c r="G33" s="251" t="str">
        <f>IF(G31=0,"-",G32/G31)</f>
        <v>-</v>
      </c>
      <c r="H33" s="251" t="str">
        <f>IF(H31=0,"-",H32/H31)</f>
        <v>-</v>
      </c>
      <c r="I33" s="251" t="str">
        <f>IF(I31=0,"-",I32/I31)</f>
        <v>-</v>
      </c>
      <c r="J33" s="251" t="str">
        <f>IF(J31=0,"-",J32/J31)</f>
        <v>-</v>
      </c>
      <c r="K33" s="251" t="str">
        <f>IF(K31=0,"-",K32/K31)</f>
        <v>-</v>
      </c>
      <c r="L33" s="184"/>
      <c r="M33" s="2"/>
    </row>
    <row r="34" spans="1:16" ht="14.4" customHeight="1" x14ac:dyDescent="0.3">
      <c r="B34" s="524" t="str">
        <f>IF(Intro!$G$21="English",O34,P34)</f>
        <v>Sales to retailers in Canada</v>
      </c>
      <c r="C34" s="525"/>
      <c r="D34" s="525"/>
      <c r="E34" s="514" t="str">
        <f>IF(Intro!$G$21="English",Variables!$B$23,Variables!$C$23)</f>
        <v>Watts</v>
      </c>
      <c r="F34" s="515"/>
      <c r="G34" s="178"/>
      <c r="H34" s="178"/>
      <c r="I34" s="178"/>
      <c r="J34" s="178"/>
      <c r="K34" s="178"/>
      <c r="L34" s="184"/>
      <c r="M34" s="2"/>
      <c r="O34" s="2" t="str">
        <f>"Sales to "&amp;Variables!$B$28&amp;" in Canada"</f>
        <v>Sales to retailers in Canada</v>
      </c>
      <c r="P34" s="2" t="str">
        <f>"Ventes aux "&amp;Variables!$C$28&amp;" au Canada"</f>
        <v>Ventes aux détaillants au Canada</v>
      </c>
    </row>
    <row r="35" spans="1:16" ht="14.1" customHeight="1" x14ac:dyDescent="0.3">
      <c r="B35" s="526"/>
      <c r="C35" s="527"/>
      <c r="D35" s="527"/>
      <c r="E35" s="512" t="str">
        <f>IF(Intro!G$21="English","net delivered selling value (CAD)","valeur de vente nette rendue (CAD)")</f>
        <v>net delivered selling value (CAD)</v>
      </c>
      <c r="F35" s="513"/>
      <c r="G35" s="180"/>
      <c r="H35" s="180"/>
      <c r="I35" s="180"/>
      <c r="J35" s="180"/>
      <c r="K35" s="180"/>
      <c r="L35" s="184"/>
      <c r="M35" s="2"/>
    </row>
    <row r="36" spans="1:16" ht="15" customHeight="1" thickBot="1" x14ac:dyDescent="0.35">
      <c r="B36" s="528"/>
      <c r="C36" s="529"/>
      <c r="D36" s="529"/>
      <c r="E36" s="507" t="str">
        <f>"$ / "&amp;IF(Intro!$G$21="English",Variables!$B$24,Variables!$C$24)</f>
        <v>$ / Watt</v>
      </c>
      <c r="F36" s="508"/>
      <c r="G36" s="251" t="str">
        <f>IF(G34=0,"-",G35/G34)</f>
        <v>-</v>
      </c>
      <c r="H36" s="251" t="str">
        <f>IF(H34=0,"-",H35/H34)</f>
        <v>-</v>
      </c>
      <c r="I36" s="251" t="str">
        <f>IF(I34=0,"-",I35/I34)</f>
        <v>-</v>
      </c>
      <c r="J36" s="251" t="str">
        <f>IF(J34=0,"-",J35/J34)</f>
        <v>-</v>
      </c>
      <c r="K36" s="251" t="str">
        <f>IF(K34=0,"-",K35/K34)</f>
        <v>-</v>
      </c>
      <c r="L36" s="184"/>
      <c r="M36" s="2"/>
    </row>
    <row r="37" spans="1:16" ht="14.4" customHeight="1" thickBot="1" x14ac:dyDescent="0.35">
      <c r="B37" s="524" t="str">
        <f>IF(Intro!$G$21="English",O37,P37)</f>
        <v>Total sales in Canada</v>
      </c>
      <c r="C37" s="525"/>
      <c r="D37" s="525"/>
      <c r="E37" s="514" t="str">
        <f>IF(Intro!$G$21="English",Variables!$B$23,Variables!$C$23)</f>
        <v>Watts</v>
      </c>
      <c r="F37" s="515"/>
      <c r="G37" s="179">
        <f>G28+G31+G34</f>
        <v>0</v>
      </c>
      <c r="H37" s="179">
        <f t="shared" ref="H37:K37" si="1">H28+H31+H34</f>
        <v>0</v>
      </c>
      <c r="I37" s="179">
        <f t="shared" si="1"/>
        <v>0</v>
      </c>
      <c r="J37" s="179">
        <f t="shared" si="1"/>
        <v>0</v>
      </c>
      <c r="K37" s="179">
        <f t="shared" si="1"/>
        <v>0</v>
      </c>
      <c r="L37" s="184"/>
      <c r="M37" s="2"/>
      <c r="O37" s="2" t="s">
        <v>604</v>
      </c>
      <c r="P37" s="2" t="s">
        <v>605</v>
      </c>
    </row>
    <row r="38" spans="1:16" ht="14.1" customHeight="1" x14ac:dyDescent="0.3">
      <c r="B38" s="526"/>
      <c r="C38" s="527"/>
      <c r="D38" s="527"/>
      <c r="E38" s="512" t="str">
        <f>IF(Intro!G$21="English","net delivered selling value (CAD)","valeur de vente nette rendue (CAD)")</f>
        <v>net delivered selling value (CAD)</v>
      </c>
      <c r="F38" s="513"/>
      <c r="G38" s="179">
        <f t="shared" ref="G38:K38" si="2">G29+G32+G35</f>
        <v>0</v>
      </c>
      <c r="H38" s="179">
        <f t="shared" si="2"/>
        <v>0</v>
      </c>
      <c r="I38" s="179">
        <f t="shared" si="2"/>
        <v>0</v>
      </c>
      <c r="J38" s="179">
        <f t="shared" si="2"/>
        <v>0</v>
      </c>
      <c r="K38" s="179">
        <f t="shared" si="2"/>
        <v>0</v>
      </c>
      <c r="L38" s="184"/>
      <c r="M38" s="2"/>
    </row>
    <row r="39" spans="1:16" ht="15" customHeight="1" thickBot="1" x14ac:dyDescent="0.35">
      <c r="B39" s="528"/>
      <c r="C39" s="529"/>
      <c r="D39" s="529"/>
      <c r="E39" s="507" t="str">
        <f>"$ / "&amp;IF(Intro!$G$21="English",Variables!$B$24,Variables!$C$24)</f>
        <v>$ / Watt</v>
      </c>
      <c r="F39" s="508"/>
      <c r="G39" s="251" t="str">
        <f>IF(G37=0,"-",G38/G37)</f>
        <v>-</v>
      </c>
      <c r="H39" s="251" t="str">
        <f>IF(H37=0,"-",H38/H37)</f>
        <v>-</v>
      </c>
      <c r="I39" s="251" t="str">
        <f>IF(I37=0,"-",I38/I37)</f>
        <v>-</v>
      </c>
      <c r="J39" s="251" t="str">
        <f>IF(J37=0,"-",J38/J37)</f>
        <v>-</v>
      </c>
      <c r="K39" s="251" t="str">
        <f>IF(K37=0,"-",K38/K37)</f>
        <v>-</v>
      </c>
      <c r="L39" s="184"/>
      <c r="M39" s="2"/>
    </row>
    <row r="40" spans="1:16" ht="14.4" customHeight="1" x14ac:dyDescent="0.3">
      <c r="B40" s="524" t="str">
        <f>IF(Intro!$G$21="English",O40,P40)</f>
        <v>Export sales</v>
      </c>
      <c r="C40" s="525"/>
      <c r="D40" s="525"/>
      <c r="E40" s="514" t="str">
        <f>IF(Intro!$G$21="English",Variables!$B$23,Variables!$C$23)</f>
        <v>Watts</v>
      </c>
      <c r="F40" s="515"/>
      <c r="G40" s="178"/>
      <c r="H40" s="178"/>
      <c r="I40" s="178"/>
      <c r="J40" s="178"/>
      <c r="K40" s="178"/>
      <c r="L40" s="184"/>
      <c r="M40" s="2"/>
      <c r="O40" s="2" t="s">
        <v>399</v>
      </c>
      <c r="P40" s="2" t="s">
        <v>42</v>
      </c>
    </row>
    <row r="41" spans="1:16" ht="14.1" customHeight="1" x14ac:dyDescent="0.3">
      <c r="B41" s="526"/>
      <c r="C41" s="527"/>
      <c r="D41" s="527"/>
      <c r="E41" s="512" t="str">
        <f>IF(Intro!G$21="English","net delivered selling value (CAD)","valeur de vente nette rendue (CAD)")</f>
        <v>net delivered selling value (CAD)</v>
      </c>
      <c r="F41" s="513"/>
      <c r="G41" s="180"/>
      <c r="H41" s="180"/>
      <c r="I41" s="180"/>
      <c r="J41" s="180"/>
      <c r="K41" s="180"/>
      <c r="L41" s="184"/>
      <c r="M41" s="2"/>
    </row>
    <row r="42" spans="1:16" ht="15" customHeight="1" thickBot="1" x14ac:dyDescent="0.35">
      <c r="B42" s="528"/>
      <c r="C42" s="529"/>
      <c r="D42" s="529"/>
      <c r="E42" s="507" t="str">
        <f>"$ / "&amp;IF(Intro!$G$21="English",Variables!$B$24,Variables!$C$24)</f>
        <v>$ / Watt</v>
      </c>
      <c r="F42" s="508"/>
      <c r="G42" s="251" t="str">
        <f>IF(G40=0,"-",G41/G40)</f>
        <v>-</v>
      </c>
      <c r="H42" s="251" t="str">
        <f>IF(H40=0,"-",H41/H40)</f>
        <v>-</v>
      </c>
      <c r="I42" s="251" t="str">
        <f>IF(I40=0,"-",I41/I40)</f>
        <v>-</v>
      </c>
      <c r="J42" s="251" t="str">
        <f>IF(J40=0,"-",J41/J40)</f>
        <v>-</v>
      </c>
      <c r="K42" s="251" t="str">
        <f>IF(K40=0,"-",K41/K40)</f>
        <v>-</v>
      </c>
      <c r="L42" s="184"/>
      <c r="M42" s="2"/>
    </row>
    <row r="43" spans="1:16" ht="14.4" customHeight="1" x14ac:dyDescent="0.3">
      <c r="B43" s="524" t="str">
        <f>IF(Intro!$G$21="English",O43,P43)</f>
        <v>Ending inventory - do not include production for internal use or further internal processing</v>
      </c>
      <c r="C43" s="525"/>
      <c r="D43" s="525"/>
      <c r="E43" s="514" t="str">
        <f>IF(Intro!$G$21="English",Variables!$B$23,Variables!$C$23)</f>
        <v>Watts</v>
      </c>
      <c r="F43" s="515"/>
      <c r="G43" s="178"/>
      <c r="H43" s="178"/>
      <c r="I43" s="178"/>
      <c r="J43" s="178"/>
      <c r="K43" s="178"/>
      <c r="L43" s="184"/>
      <c r="M43" s="2"/>
      <c r="O43" s="2" t="s">
        <v>587</v>
      </c>
      <c r="P43" s="2" t="s">
        <v>588</v>
      </c>
    </row>
    <row r="44" spans="1:16" x14ac:dyDescent="0.3">
      <c r="B44" s="526"/>
      <c r="C44" s="527"/>
      <c r="D44" s="527"/>
      <c r="E44" s="512" t="s">
        <v>393</v>
      </c>
      <c r="F44" s="513"/>
      <c r="G44" s="180"/>
      <c r="H44" s="180"/>
      <c r="I44" s="180"/>
      <c r="J44" s="180"/>
      <c r="K44" s="180"/>
      <c r="L44" s="184"/>
      <c r="M44" s="2"/>
    </row>
    <row r="45" spans="1:16" ht="15" customHeight="1" thickBot="1" x14ac:dyDescent="0.35">
      <c r="B45" s="528"/>
      <c r="C45" s="529"/>
      <c r="D45" s="529"/>
      <c r="E45" s="507" t="str">
        <f>"$ / "&amp;IF(Intro!$G$21="English",Variables!$B$24,Variables!$C$24)</f>
        <v>$ / Watt</v>
      </c>
      <c r="F45" s="508"/>
      <c r="G45" s="251" t="str">
        <f>IF(G43=0,"-",G44/G43)</f>
        <v>-</v>
      </c>
      <c r="H45" s="251" t="str">
        <f>IF(H43=0,"-",H44/H43)</f>
        <v>-</v>
      </c>
      <c r="I45" s="251" t="str">
        <f>IF(I43=0,"-",I44/I43)</f>
        <v>-</v>
      </c>
      <c r="J45" s="251" t="str">
        <f>IF(J43=0,"-",J44/J43)</f>
        <v>-</v>
      </c>
      <c r="K45" s="251" t="str">
        <f>IF(K43=0,"-",K44/K43)</f>
        <v>-</v>
      </c>
      <c r="L45" s="184"/>
      <c r="M45" s="2"/>
    </row>
    <row r="46" spans="1:16" x14ac:dyDescent="0.3">
      <c r="B46" s="131"/>
      <c r="C46" s="132"/>
      <c r="D46" s="132"/>
      <c r="E46" s="132"/>
      <c r="F46" s="132"/>
      <c r="G46" s="132"/>
      <c r="H46" s="132"/>
      <c r="I46" s="132"/>
      <c r="J46" s="132"/>
      <c r="K46" s="132"/>
      <c r="L46" s="133"/>
      <c r="M46" s="2"/>
    </row>
    <row r="47" spans="1:16" s="3" customFormat="1" x14ac:dyDescent="0.3">
      <c r="A47" s="11"/>
      <c r="B47" s="421" t="s">
        <v>21</v>
      </c>
      <c r="C47" s="422"/>
      <c r="D47" s="422"/>
      <c r="E47" s="422"/>
      <c r="F47" s="422"/>
      <c r="G47" s="422"/>
      <c r="H47" s="422"/>
      <c r="I47" s="422"/>
      <c r="J47" s="422"/>
      <c r="K47" s="422"/>
      <c r="L47" s="423"/>
      <c r="M47" s="126"/>
      <c r="O47" s="2"/>
    </row>
    <row r="48" spans="1:16" x14ac:dyDescent="0.3">
      <c r="B48" s="96"/>
      <c r="C48" s="88"/>
      <c r="D48" s="88"/>
      <c r="E48" s="88"/>
      <c r="F48" s="88"/>
      <c r="G48" s="88"/>
      <c r="H48" s="88"/>
      <c r="I48" s="88"/>
      <c r="J48" s="88"/>
      <c r="K48" s="88"/>
      <c r="L48" s="89"/>
      <c r="M48" s="2"/>
    </row>
    <row r="49" spans="1:16" x14ac:dyDescent="0.3">
      <c r="B49" s="408" t="str">
        <f>IF(Intro!$G$21="English",O49,P49)</f>
        <v>Using data provided in Question 1 on the Pro 1 and Pro 2 tabs, the questionnaire calculates ending inventory as follows:</v>
      </c>
      <c r="C49" s="409"/>
      <c r="D49" s="409" t="e">
        <f>IF(#REF!="English",P49,Q49)</f>
        <v>#REF!</v>
      </c>
      <c r="E49" s="409" t="e">
        <f>IF(#REF!="English",Q49,R49)</f>
        <v>#REF!</v>
      </c>
      <c r="F49" s="409" t="e">
        <f>IF(#REF!="English",R49,S49)</f>
        <v>#REF!</v>
      </c>
      <c r="G49" s="409" t="e">
        <f>IF(#REF!="English",S49,T49)</f>
        <v>#REF!</v>
      </c>
      <c r="H49" s="409" t="e">
        <f>IF(#REF!="English",T49,U49)</f>
        <v>#REF!</v>
      </c>
      <c r="I49" s="409" t="e">
        <f>IF(#REF!="English",U49,V49)</f>
        <v>#REF!</v>
      </c>
      <c r="J49" s="409" t="e">
        <f>IF(#REF!="English",V49,W49)</f>
        <v>#REF!</v>
      </c>
      <c r="K49" s="409" t="e">
        <f>IF(#REF!="English",W49,X49)</f>
        <v>#REF!</v>
      </c>
      <c r="L49" s="410" t="e">
        <f>IF(#REF!="English",X49,Y49)</f>
        <v>#REF!</v>
      </c>
      <c r="M49" s="2"/>
      <c r="O49" t="s">
        <v>556</v>
      </c>
      <c r="P49" s="2" t="s">
        <v>557</v>
      </c>
    </row>
    <row r="50" spans="1:16" x14ac:dyDescent="0.3">
      <c r="B50" s="408"/>
      <c r="C50" s="409"/>
      <c r="D50" s="409"/>
      <c r="E50" s="409"/>
      <c r="F50" s="409"/>
      <c r="G50" s="409"/>
      <c r="H50" s="409"/>
      <c r="I50" s="409"/>
      <c r="J50" s="409"/>
      <c r="K50" s="409"/>
      <c r="L50" s="410"/>
      <c r="M50" s="2"/>
    </row>
    <row r="51" spans="1:16" x14ac:dyDescent="0.3">
      <c r="B51" s="108"/>
      <c r="C51" s="109"/>
      <c r="D51" s="23"/>
      <c r="E51" s="2"/>
      <c r="F51" s="2"/>
      <c r="G51" s="501">
        <f>Variables!$B$6</f>
        <v>2023</v>
      </c>
      <c r="H51" s="501">
        <f>G51+1</f>
        <v>2024</v>
      </c>
      <c r="I51" s="501">
        <f>H51+1</f>
        <v>2025</v>
      </c>
      <c r="J51" s="501" t="str">
        <f>J23</f>
        <v>Jan-Mar 2025</v>
      </c>
      <c r="K51" s="501" t="str">
        <f>K23</f>
        <v>Jan-Mar 2026</v>
      </c>
      <c r="L51" s="184"/>
      <c r="M51" s="2"/>
      <c r="O51" s="10"/>
    </row>
    <row r="52" spans="1:16" x14ac:dyDescent="0.3">
      <c r="B52" s="108"/>
      <c r="C52" s="109"/>
      <c r="D52" s="23"/>
      <c r="E52" s="2"/>
      <c r="F52" s="2"/>
      <c r="G52" s="502"/>
      <c r="H52" s="502"/>
      <c r="I52" s="502"/>
      <c r="J52" s="502"/>
      <c r="K52" s="502"/>
      <c r="L52" s="184"/>
      <c r="M52" s="2"/>
      <c r="O52" s="10"/>
    </row>
    <row r="53" spans="1:16" ht="14.1" customHeight="1" x14ac:dyDescent="0.3">
      <c r="B53" s="509" t="str">
        <f>IF(Intro!$G$21="English",O53,P53)</f>
        <v>Calculated ending inventory</v>
      </c>
      <c r="C53" s="510"/>
      <c r="D53" s="510"/>
      <c r="E53" s="511"/>
      <c r="F53" s="193"/>
      <c r="G53" s="192">
        <f>G25+'Pro 1'!G19+'Pro 1'!G20-G37-G40</f>
        <v>0</v>
      </c>
      <c r="H53" s="182">
        <f>H25+'Pro 1'!H19+'Pro 1'!H20-H37-H40</f>
        <v>0</v>
      </c>
      <c r="I53" s="182">
        <f>I25+'Pro 1'!I19+'Pro 1'!I20-I37-I40</f>
        <v>0</v>
      </c>
      <c r="J53" s="182">
        <f>J25+'Pro 1'!J19+'Pro 1'!J20-J37-J40</f>
        <v>0</v>
      </c>
      <c r="K53" s="182">
        <f>K25+'Pro 1'!K19+'Pro 1'!K20-K37-K40</f>
        <v>0</v>
      </c>
      <c r="L53" s="184"/>
      <c r="M53" s="2"/>
      <c r="O53" s="2" t="s">
        <v>594</v>
      </c>
      <c r="P53" s="2" t="s">
        <v>593</v>
      </c>
    </row>
    <row r="54" spans="1:16" ht="14.1" customHeight="1" x14ac:dyDescent="0.3">
      <c r="B54" s="521" t="str">
        <f>IF(Intro!$G$21="English",O54,P54)</f>
        <v>Difference between the reported ending inventory in Question 1 above and the calculated ending inventory</v>
      </c>
      <c r="C54" s="521"/>
      <c r="D54" s="521"/>
      <c r="E54" s="521"/>
      <c r="F54" s="506" t="str">
        <f>IF(Intro!$G$21="English",Variables!$B$23,Variables!$C$23)</f>
        <v>Watts</v>
      </c>
      <c r="G54" s="517">
        <f>G43-G53</f>
        <v>0</v>
      </c>
      <c r="H54" s="522">
        <f>H43-H53</f>
        <v>0</v>
      </c>
      <c r="I54" s="522">
        <f>I43-I53</f>
        <v>0</v>
      </c>
      <c r="J54" s="522">
        <f>J43-J53</f>
        <v>0</v>
      </c>
      <c r="K54" s="519">
        <f>K43-K53</f>
        <v>0</v>
      </c>
      <c r="L54" s="184"/>
      <c r="M54" s="2"/>
      <c r="O54" s="2" t="s">
        <v>595</v>
      </c>
      <c r="P54" s="2" t="s">
        <v>596</v>
      </c>
    </row>
    <row r="55" spans="1:16" x14ac:dyDescent="0.3">
      <c r="B55" s="521"/>
      <c r="C55" s="521"/>
      <c r="D55" s="521"/>
      <c r="E55" s="521"/>
      <c r="F55" s="506"/>
      <c r="G55" s="518"/>
      <c r="H55" s="523"/>
      <c r="I55" s="523"/>
      <c r="J55" s="523"/>
      <c r="K55" s="520"/>
      <c r="L55" s="184"/>
      <c r="M55" s="2"/>
    </row>
    <row r="56" spans="1:16" x14ac:dyDescent="0.3">
      <c r="B56" s="96"/>
      <c r="C56" s="88"/>
      <c r="D56" s="88"/>
      <c r="E56" s="88"/>
      <c r="F56" s="88"/>
      <c r="G56" s="88"/>
      <c r="H56" s="88"/>
      <c r="I56" s="88"/>
      <c r="J56" s="88"/>
      <c r="K56" s="88"/>
      <c r="L56" s="89"/>
      <c r="M56" s="2"/>
    </row>
    <row r="57" spans="1:16" x14ac:dyDescent="0.3">
      <c r="B57" s="408" t="str">
        <f>IF(Intro!$G$21="English",O57,P57)</f>
        <v>If the volume of ending inventory in Question 1 on the Pro 2 tab differs from the calculated ending inventory, explain why there is a difference.</v>
      </c>
      <c r="C57" s="409"/>
      <c r="D57" s="409"/>
      <c r="E57" s="409"/>
      <c r="F57" s="409"/>
      <c r="G57" s="409"/>
      <c r="H57" s="409"/>
      <c r="I57" s="409"/>
      <c r="J57" s="409"/>
      <c r="K57" s="409"/>
      <c r="L57" s="410"/>
      <c r="M57" s="2"/>
      <c r="O57" s="15" t="s">
        <v>297</v>
      </c>
      <c r="P57" s="2" t="s">
        <v>542</v>
      </c>
    </row>
    <row r="58" spans="1:16" x14ac:dyDescent="0.3">
      <c r="B58" s="96"/>
      <c r="C58" s="88"/>
      <c r="D58" s="88"/>
      <c r="E58" s="88"/>
      <c r="F58" s="88"/>
      <c r="G58" s="88"/>
      <c r="H58" s="88"/>
      <c r="I58" s="88"/>
      <c r="J58" s="88"/>
      <c r="K58" s="88"/>
      <c r="L58" s="89"/>
      <c r="M58" s="2"/>
    </row>
    <row r="59" spans="1:16" s="3" customFormat="1" x14ac:dyDescent="0.3">
      <c r="A59" s="11"/>
      <c r="B59" s="405"/>
      <c r="C59" s="406"/>
      <c r="D59" s="406"/>
      <c r="E59" s="406"/>
      <c r="F59" s="406"/>
      <c r="G59" s="406"/>
      <c r="H59" s="406"/>
      <c r="I59" s="406"/>
      <c r="J59" s="406"/>
      <c r="K59" s="406"/>
      <c r="L59" s="407"/>
      <c r="M59" s="51"/>
    </row>
    <row r="60" spans="1:16" s="3" customFormat="1" x14ac:dyDescent="0.3">
      <c r="A60" s="11"/>
      <c r="B60" s="405"/>
      <c r="C60" s="406"/>
      <c r="D60" s="406"/>
      <c r="E60" s="406"/>
      <c r="F60" s="406"/>
      <c r="G60" s="406"/>
      <c r="H60" s="406"/>
      <c r="I60" s="406"/>
      <c r="J60" s="406"/>
      <c r="K60" s="406"/>
      <c r="L60" s="407"/>
      <c r="M60" s="51"/>
    </row>
    <row r="61" spans="1:16" s="3" customFormat="1" x14ac:dyDescent="0.3">
      <c r="A61" s="11"/>
      <c r="B61" s="405"/>
      <c r="C61" s="406"/>
      <c r="D61" s="406"/>
      <c r="E61" s="406"/>
      <c r="F61" s="406"/>
      <c r="G61" s="406"/>
      <c r="H61" s="406"/>
      <c r="I61" s="406"/>
      <c r="J61" s="406"/>
      <c r="K61" s="406"/>
      <c r="L61" s="407"/>
      <c r="M61" s="51"/>
    </row>
    <row r="62" spans="1:16" s="3" customFormat="1" x14ac:dyDescent="0.3">
      <c r="A62" s="11"/>
      <c r="B62" s="405"/>
      <c r="C62" s="406"/>
      <c r="D62" s="406"/>
      <c r="E62" s="406"/>
      <c r="F62" s="406"/>
      <c r="G62" s="406"/>
      <c r="H62" s="406"/>
      <c r="I62" s="406"/>
      <c r="J62" s="406"/>
      <c r="K62" s="406"/>
      <c r="L62" s="407"/>
      <c r="M62" s="51"/>
    </row>
    <row r="63" spans="1:16" s="3" customFormat="1" x14ac:dyDescent="0.3">
      <c r="A63" s="11"/>
      <c r="B63" s="405"/>
      <c r="C63" s="406"/>
      <c r="D63" s="406"/>
      <c r="E63" s="406"/>
      <c r="F63" s="406"/>
      <c r="G63" s="406"/>
      <c r="H63" s="406"/>
      <c r="I63" s="406"/>
      <c r="J63" s="406"/>
      <c r="K63" s="406"/>
      <c r="L63" s="407"/>
      <c r="M63" s="51"/>
    </row>
    <row r="64" spans="1:16" s="3" customFormat="1" x14ac:dyDescent="0.3">
      <c r="A64" s="11"/>
      <c r="B64" s="405"/>
      <c r="C64" s="406"/>
      <c r="D64" s="406"/>
      <c r="E64" s="406"/>
      <c r="F64" s="406"/>
      <c r="G64" s="406"/>
      <c r="H64" s="406"/>
      <c r="I64" s="406"/>
      <c r="J64" s="406"/>
      <c r="K64" s="406"/>
      <c r="L64" s="407"/>
      <c r="M64" s="51"/>
    </row>
    <row r="65" spans="1:16" s="3" customFormat="1" x14ac:dyDescent="0.3">
      <c r="A65" s="11"/>
      <c r="B65" s="405"/>
      <c r="C65" s="406"/>
      <c r="D65" s="406"/>
      <c r="E65" s="406"/>
      <c r="F65" s="406"/>
      <c r="G65" s="406"/>
      <c r="H65" s="406"/>
      <c r="I65" s="406"/>
      <c r="J65" s="406"/>
      <c r="K65" s="406"/>
      <c r="L65" s="407"/>
      <c r="M65" s="51"/>
    </row>
    <row r="66" spans="1:16" s="3" customFormat="1" x14ac:dyDescent="0.3">
      <c r="A66" s="11"/>
      <c r="B66" s="405"/>
      <c r="C66" s="406"/>
      <c r="D66" s="406"/>
      <c r="E66" s="406"/>
      <c r="F66" s="406"/>
      <c r="G66" s="406"/>
      <c r="H66" s="406"/>
      <c r="I66" s="406"/>
      <c r="J66" s="406"/>
      <c r="K66" s="406"/>
      <c r="L66" s="407"/>
      <c r="M66" s="51"/>
    </row>
    <row r="67" spans="1:16" x14ac:dyDescent="0.3">
      <c r="B67" s="131"/>
      <c r="C67" s="132"/>
      <c r="D67" s="132"/>
      <c r="E67" s="132"/>
      <c r="F67" s="132"/>
      <c r="G67" s="132"/>
      <c r="H67" s="132"/>
      <c r="I67" s="132"/>
      <c r="J67" s="132"/>
      <c r="K67" s="132"/>
      <c r="L67" s="133"/>
      <c r="M67" s="2"/>
    </row>
    <row r="68" spans="1:16" s="3" customFormat="1" x14ac:dyDescent="0.3">
      <c r="A68" s="11"/>
      <c r="B68" s="421" t="s">
        <v>26</v>
      </c>
      <c r="C68" s="422"/>
      <c r="D68" s="422"/>
      <c r="E68" s="422"/>
      <c r="F68" s="422"/>
      <c r="G68" s="422"/>
      <c r="H68" s="422"/>
      <c r="I68" s="422"/>
      <c r="J68" s="422"/>
      <c r="K68" s="422"/>
      <c r="L68" s="423"/>
      <c r="M68" s="126"/>
    </row>
    <row r="69" spans="1:16" x14ac:dyDescent="0.3">
      <c r="B69" s="96"/>
      <c r="C69" s="88"/>
      <c r="D69" s="88"/>
      <c r="E69" s="88"/>
      <c r="F69" s="88"/>
      <c r="G69" s="88"/>
      <c r="H69" s="88"/>
      <c r="I69" s="88"/>
      <c r="J69" s="88"/>
      <c r="K69" s="88"/>
      <c r="L69" s="89"/>
      <c r="M69" s="2"/>
    </row>
    <row r="70" spans="1:16" x14ac:dyDescent="0.3">
      <c r="B70" s="303" t="str">
        <f>IF(Intro!$G$21="English",O70,P70)</f>
        <v>Describe how your firm determines the value of inventory. Provide any changes in the method of valuation or major write-downs of inventory that have occurred since January 1, 2023.</v>
      </c>
      <c r="C70" s="304"/>
      <c r="D70" s="304"/>
      <c r="E70" s="304"/>
      <c r="F70" s="304"/>
      <c r="G70" s="304"/>
      <c r="H70" s="304"/>
      <c r="I70" s="304"/>
      <c r="J70" s="304"/>
      <c r="K70" s="304"/>
      <c r="L70" s="305"/>
      <c r="M70" s="2"/>
      <c r="O70" s="2"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0" s="2"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1" spans="1:16" x14ac:dyDescent="0.3">
      <c r="B71" s="303"/>
      <c r="C71" s="304"/>
      <c r="D71" s="304"/>
      <c r="E71" s="304"/>
      <c r="F71" s="304"/>
      <c r="G71" s="304"/>
      <c r="H71" s="304"/>
      <c r="I71" s="304"/>
      <c r="J71" s="304"/>
      <c r="K71" s="304"/>
      <c r="L71" s="305"/>
      <c r="M71" s="2"/>
    </row>
    <row r="72" spans="1:16" x14ac:dyDescent="0.3">
      <c r="B72" s="96"/>
      <c r="C72" s="88"/>
      <c r="D72" s="88"/>
      <c r="E72" s="88"/>
      <c r="F72" s="88"/>
      <c r="G72" s="88"/>
      <c r="H72" s="88"/>
      <c r="I72" s="88"/>
      <c r="J72" s="88"/>
      <c r="K72" s="88"/>
      <c r="L72" s="89"/>
      <c r="M72" s="2"/>
    </row>
    <row r="73" spans="1:16" s="3" customFormat="1" x14ac:dyDescent="0.3">
      <c r="A73" s="11"/>
      <c r="B73" s="405"/>
      <c r="C73" s="406"/>
      <c r="D73" s="406"/>
      <c r="E73" s="406"/>
      <c r="F73" s="406"/>
      <c r="G73" s="406"/>
      <c r="H73" s="406"/>
      <c r="I73" s="406"/>
      <c r="J73" s="406"/>
      <c r="K73" s="406"/>
      <c r="L73" s="407"/>
      <c r="M73" s="51"/>
    </row>
    <row r="74" spans="1:16" s="3" customFormat="1" x14ac:dyDescent="0.3">
      <c r="A74" s="11"/>
      <c r="B74" s="405"/>
      <c r="C74" s="406"/>
      <c r="D74" s="406"/>
      <c r="E74" s="406"/>
      <c r="F74" s="406"/>
      <c r="G74" s="406"/>
      <c r="H74" s="406"/>
      <c r="I74" s="406"/>
      <c r="J74" s="406"/>
      <c r="K74" s="406"/>
      <c r="L74" s="407"/>
      <c r="M74" s="51"/>
    </row>
    <row r="75" spans="1:16" s="3" customFormat="1" x14ac:dyDescent="0.3">
      <c r="A75" s="11"/>
      <c r="B75" s="405"/>
      <c r="C75" s="406"/>
      <c r="D75" s="406"/>
      <c r="E75" s="406"/>
      <c r="F75" s="406"/>
      <c r="G75" s="406"/>
      <c r="H75" s="406"/>
      <c r="I75" s="406"/>
      <c r="J75" s="406"/>
      <c r="K75" s="406"/>
      <c r="L75" s="407"/>
      <c r="M75" s="51"/>
    </row>
    <row r="76" spans="1:16" s="3" customFormat="1" x14ac:dyDescent="0.3">
      <c r="A76" s="11"/>
      <c r="B76" s="405"/>
      <c r="C76" s="406"/>
      <c r="D76" s="406"/>
      <c r="E76" s="406"/>
      <c r="F76" s="406"/>
      <c r="G76" s="406"/>
      <c r="H76" s="406"/>
      <c r="I76" s="406"/>
      <c r="J76" s="406"/>
      <c r="K76" s="406"/>
      <c r="L76" s="407"/>
      <c r="M76" s="51"/>
    </row>
    <row r="77" spans="1:16" s="3" customFormat="1" x14ac:dyDescent="0.3">
      <c r="A77" s="11"/>
      <c r="B77" s="405"/>
      <c r="C77" s="406"/>
      <c r="D77" s="406"/>
      <c r="E77" s="406"/>
      <c r="F77" s="406"/>
      <c r="G77" s="406"/>
      <c r="H77" s="406"/>
      <c r="I77" s="406"/>
      <c r="J77" s="406"/>
      <c r="K77" s="406"/>
      <c r="L77" s="407"/>
      <c r="M77" s="51"/>
    </row>
    <row r="78" spans="1:16" s="3" customFormat="1" x14ac:dyDescent="0.3">
      <c r="A78" s="11"/>
      <c r="B78" s="405"/>
      <c r="C78" s="406"/>
      <c r="D78" s="406"/>
      <c r="E78" s="406"/>
      <c r="F78" s="406"/>
      <c r="G78" s="406"/>
      <c r="H78" s="406"/>
      <c r="I78" s="406"/>
      <c r="J78" s="406"/>
      <c r="K78" s="406"/>
      <c r="L78" s="407"/>
      <c r="M78" s="51"/>
    </row>
    <row r="79" spans="1:16" s="3" customFormat="1" x14ac:dyDescent="0.3">
      <c r="A79" s="11"/>
      <c r="B79" s="405"/>
      <c r="C79" s="406"/>
      <c r="D79" s="406"/>
      <c r="E79" s="406"/>
      <c r="F79" s="406"/>
      <c r="G79" s="406"/>
      <c r="H79" s="406"/>
      <c r="I79" s="406"/>
      <c r="J79" s="406"/>
      <c r="K79" s="406"/>
      <c r="L79" s="407"/>
      <c r="M79" s="51"/>
    </row>
    <row r="80" spans="1:16" s="3" customFormat="1" x14ac:dyDescent="0.3">
      <c r="A80" s="11"/>
      <c r="B80" s="405"/>
      <c r="C80" s="406"/>
      <c r="D80" s="406"/>
      <c r="E80" s="406"/>
      <c r="F80" s="406"/>
      <c r="G80" s="406"/>
      <c r="H80" s="406"/>
      <c r="I80" s="406"/>
      <c r="J80" s="406"/>
      <c r="K80" s="406"/>
      <c r="L80" s="407"/>
      <c r="M80" s="51"/>
    </row>
    <row r="81" spans="1:16" x14ac:dyDescent="0.3">
      <c r="B81" s="131"/>
      <c r="C81" s="132"/>
      <c r="D81" s="132"/>
      <c r="E81" s="132"/>
      <c r="F81" s="132"/>
      <c r="G81" s="132"/>
      <c r="H81" s="132"/>
      <c r="I81" s="132"/>
      <c r="J81" s="132"/>
      <c r="K81" s="132"/>
      <c r="L81" s="133"/>
      <c r="M81" s="2"/>
    </row>
    <row r="82" spans="1:16" s="3" customFormat="1" x14ac:dyDescent="0.3">
      <c r="A82" s="11"/>
      <c r="B82" s="421" t="s">
        <v>27</v>
      </c>
      <c r="C82" s="422"/>
      <c r="D82" s="422"/>
      <c r="E82" s="422"/>
      <c r="F82" s="422"/>
      <c r="G82" s="422"/>
      <c r="H82" s="422"/>
      <c r="I82" s="422"/>
      <c r="J82" s="422"/>
      <c r="K82" s="422"/>
      <c r="L82" s="423"/>
      <c r="M82" s="126"/>
    </row>
    <row r="83" spans="1:16" x14ac:dyDescent="0.3">
      <c r="B83" s="96"/>
      <c r="C83" s="88"/>
      <c r="D83" s="88"/>
      <c r="E83" s="88"/>
      <c r="F83" s="88"/>
      <c r="G83" s="88"/>
      <c r="H83" s="88"/>
      <c r="I83" s="88"/>
      <c r="J83" s="88"/>
      <c r="K83" s="88"/>
      <c r="L83" s="89"/>
      <c r="M83" s="2"/>
    </row>
    <row r="84" spans="1:16" x14ac:dyDescent="0.3">
      <c r="B84" s="303" t="str">
        <f>IF(Intro!$G$21="English",O84,P84)</f>
        <v>Describe any changes in your firm’s inventory levels of the goods since January 1, 2023 and whether these changes impacted your firm’s ability to supply customers.</v>
      </c>
      <c r="C84" s="304"/>
      <c r="D84" s="304"/>
      <c r="E84" s="304"/>
      <c r="F84" s="304"/>
      <c r="G84" s="304"/>
      <c r="H84" s="304"/>
      <c r="I84" s="304"/>
      <c r="J84" s="304"/>
      <c r="K84" s="304"/>
      <c r="L84" s="305"/>
      <c r="M84" s="2"/>
      <c r="O84" s="2"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4" s="2"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5" spans="1:16" x14ac:dyDescent="0.3">
      <c r="B85" s="303"/>
      <c r="C85" s="304"/>
      <c r="D85" s="304"/>
      <c r="E85" s="304"/>
      <c r="F85" s="304"/>
      <c r="G85" s="304"/>
      <c r="H85" s="304"/>
      <c r="I85" s="304"/>
      <c r="J85" s="304"/>
      <c r="K85" s="304"/>
      <c r="L85" s="305"/>
      <c r="M85" s="2"/>
    </row>
    <row r="86" spans="1:16" x14ac:dyDescent="0.3">
      <c r="B86" s="96"/>
      <c r="C86" s="88"/>
      <c r="D86" s="88"/>
      <c r="E86" s="88"/>
      <c r="F86" s="88"/>
      <c r="G86" s="88"/>
      <c r="H86" s="88"/>
      <c r="I86" s="88"/>
      <c r="J86" s="88"/>
      <c r="K86" s="88"/>
      <c r="L86" s="89"/>
      <c r="M86" s="2"/>
    </row>
    <row r="87" spans="1:16" s="3" customFormat="1" x14ac:dyDescent="0.3">
      <c r="A87" s="11"/>
      <c r="B87" s="405"/>
      <c r="C87" s="406"/>
      <c r="D87" s="406"/>
      <c r="E87" s="406"/>
      <c r="F87" s="406"/>
      <c r="G87" s="406"/>
      <c r="H87" s="406"/>
      <c r="I87" s="406"/>
      <c r="J87" s="406"/>
      <c r="K87" s="406"/>
      <c r="L87" s="407"/>
      <c r="M87" s="51"/>
    </row>
    <row r="88" spans="1:16" s="3" customFormat="1" x14ac:dyDescent="0.3">
      <c r="A88" s="11"/>
      <c r="B88" s="405"/>
      <c r="C88" s="406"/>
      <c r="D88" s="406"/>
      <c r="E88" s="406"/>
      <c r="F88" s="406"/>
      <c r="G88" s="406"/>
      <c r="H88" s="406"/>
      <c r="I88" s="406"/>
      <c r="J88" s="406"/>
      <c r="K88" s="406"/>
      <c r="L88" s="407"/>
      <c r="M88" s="51"/>
    </row>
    <row r="89" spans="1:16" s="3" customFormat="1" x14ac:dyDescent="0.3">
      <c r="A89" s="11"/>
      <c r="B89" s="405"/>
      <c r="C89" s="406"/>
      <c r="D89" s="406"/>
      <c r="E89" s="406"/>
      <c r="F89" s="406"/>
      <c r="G89" s="406"/>
      <c r="H89" s="406"/>
      <c r="I89" s="406"/>
      <c r="J89" s="406"/>
      <c r="K89" s="406"/>
      <c r="L89" s="407"/>
      <c r="M89" s="51"/>
    </row>
    <row r="90" spans="1:16" s="3" customFormat="1" x14ac:dyDescent="0.3">
      <c r="A90" s="11"/>
      <c r="B90" s="405"/>
      <c r="C90" s="406"/>
      <c r="D90" s="406"/>
      <c r="E90" s="406"/>
      <c r="F90" s="406"/>
      <c r="G90" s="406"/>
      <c r="H90" s="406"/>
      <c r="I90" s="406"/>
      <c r="J90" s="406"/>
      <c r="K90" s="406"/>
      <c r="L90" s="407"/>
      <c r="M90" s="51"/>
    </row>
    <row r="91" spans="1:16" s="3" customFormat="1" x14ac:dyDescent="0.3">
      <c r="A91" s="11"/>
      <c r="B91" s="405"/>
      <c r="C91" s="406"/>
      <c r="D91" s="406"/>
      <c r="E91" s="406"/>
      <c r="F91" s="406"/>
      <c r="G91" s="406"/>
      <c r="H91" s="406"/>
      <c r="I91" s="406"/>
      <c r="J91" s="406"/>
      <c r="K91" s="406"/>
      <c r="L91" s="407"/>
      <c r="M91" s="51"/>
    </row>
    <row r="92" spans="1:16" s="3" customFormat="1" x14ac:dyDescent="0.3">
      <c r="A92" s="11"/>
      <c r="B92" s="405"/>
      <c r="C92" s="406"/>
      <c r="D92" s="406"/>
      <c r="E92" s="406"/>
      <c r="F92" s="406"/>
      <c r="G92" s="406"/>
      <c r="H92" s="406"/>
      <c r="I92" s="406"/>
      <c r="J92" s="406"/>
      <c r="K92" s="406"/>
      <c r="L92" s="407"/>
      <c r="M92" s="51"/>
    </row>
    <row r="93" spans="1:16" s="3" customFormat="1" x14ac:dyDescent="0.3">
      <c r="A93" s="11"/>
      <c r="B93" s="405"/>
      <c r="C93" s="406"/>
      <c r="D93" s="406"/>
      <c r="E93" s="406"/>
      <c r="F93" s="406"/>
      <c r="G93" s="406"/>
      <c r="H93" s="406"/>
      <c r="I93" s="406"/>
      <c r="J93" s="406"/>
      <c r="K93" s="406"/>
      <c r="L93" s="407"/>
      <c r="M93" s="51"/>
    </row>
    <row r="94" spans="1:16" s="3" customFormat="1" x14ac:dyDescent="0.3">
      <c r="A94" s="11"/>
      <c r="B94" s="405"/>
      <c r="C94" s="406"/>
      <c r="D94" s="406"/>
      <c r="E94" s="406"/>
      <c r="F94" s="406"/>
      <c r="G94" s="406"/>
      <c r="H94" s="406"/>
      <c r="I94" s="406"/>
      <c r="J94" s="406"/>
      <c r="K94" s="406"/>
      <c r="L94" s="407"/>
      <c r="M94" s="51"/>
    </row>
    <row r="95" spans="1:16" x14ac:dyDescent="0.3">
      <c r="B95" s="131"/>
      <c r="C95" s="132"/>
      <c r="D95" s="132"/>
      <c r="E95" s="132"/>
      <c r="F95" s="132"/>
      <c r="G95" s="132"/>
      <c r="H95" s="132"/>
      <c r="I95" s="132"/>
      <c r="J95" s="132"/>
      <c r="K95" s="132"/>
      <c r="L95" s="133"/>
      <c r="M95" s="2"/>
    </row>
    <row r="96" spans="1:16" s="3" customFormat="1" x14ac:dyDescent="0.3">
      <c r="A96" s="11"/>
      <c r="B96" s="421" t="s">
        <v>28</v>
      </c>
      <c r="C96" s="422"/>
      <c r="D96" s="422"/>
      <c r="E96" s="422"/>
      <c r="F96" s="422"/>
      <c r="G96" s="422"/>
      <c r="H96" s="422"/>
      <c r="I96" s="422"/>
      <c r="J96" s="422"/>
      <c r="K96" s="422"/>
      <c r="L96" s="423"/>
      <c r="M96" s="126"/>
    </row>
    <row r="97" spans="1:16" x14ac:dyDescent="0.3">
      <c r="B97" s="96"/>
      <c r="C97" s="88"/>
      <c r="D97" s="88"/>
      <c r="E97" s="88"/>
      <c r="F97" s="88"/>
      <c r="G97" s="88"/>
      <c r="H97" s="88"/>
      <c r="I97" s="88"/>
      <c r="J97" s="88"/>
      <c r="K97" s="88"/>
      <c r="L97" s="89"/>
      <c r="M97" s="2"/>
    </row>
    <row r="98" spans="1:16" x14ac:dyDescent="0.3">
      <c r="B98" s="303" t="str">
        <f>IF(Intro!$G$21="English",O98,P98)</f>
        <v>Describe your firm’s plans to manage inventory levels in the next two years. Provide the rationale and assumptions underlying these strategies and objectives.</v>
      </c>
      <c r="C98" s="304"/>
      <c r="D98" s="304"/>
      <c r="E98" s="304"/>
      <c r="F98" s="304"/>
      <c r="G98" s="304"/>
      <c r="H98" s="304"/>
      <c r="I98" s="304"/>
      <c r="J98" s="304"/>
      <c r="K98" s="304"/>
      <c r="L98" s="305"/>
      <c r="M98" s="2"/>
      <c r="O98" s="2" t="s">
        <v>444</v>
      </c>
      <c r="P98" s="2" t="s">
        <v>154</v>
      </c>
    </row>
    <row r="99" spans="1:16" x14ac:dyDescent="0.3">
      <c r="B99" s="96"/>
      <c r="C99" s="88"/>
      <c r="D99" s="88"/>
      <c r="E99" s="88"/>
      <c r="F99" s="88"/>
      <c r="G99" s="88"/>
      <c r="H99" s="88"/>
      <c r="I99" s="88"/>
      <c r="J99" s="88"/>
      <c r="K99" s="88"/>
      <c r="L99" s="89"/>
      <c r="M99" s="2"/>
    </row>
    <row r="100" spans="1:16" s="3" customFormat="1" x14ac:dyDescent="0.3">
      <c r="A100" s="11"/>
      <c r="B100" s="405"/>
      <c r="C100" s="406"/>
      <c r="D100" s="406"/>
      <c r="E100" s="406"/>
      <c r="F100" s="406"/>
      <c r="G100" s="406"/>
      <c r="H100" s="406"/>
      <c r="I100" s="406"/>
      <c r="J100" s="406"/>
      <c r="K100" s="406"/>
      <c r="L100" s="407"/>
      <c r="M100" s="51"/>
    </row>
    <row r="101" spans="1:16" s="3" customFormat="1" x14ac:dyDescent="0.3">
      <c r="A101" s="11"/>
      <c r="B101" s="405"/>
      <c r="C101" s="406"/>
      <c r="D101" s="406"/>
      <c r="E101" s="406"/>
      <c r="F101" s="406"/>
      <c r="G101" s="406"/>
      <c r="H101" s="406"/>
      <c r="I101" s="406"/>
      <c r="J101" s="406"/>
      <c r="K101" s="406"/>
      <c r="L101" s="407"/>
      <c r="M101" s="51"/>
    </row>
    <row r="102" spans="1:16" s="3" customFormat="1" x14ac:dyDescent="0.3">
      <c r="A102" s="11"/>
      <c r="B102" s="405"/>
      <c r="C102" s="406"/>
      <c r="D102" s="406"/>
      <c r="E102" s="406"/>
      <c r="F102" s="406"/>
      <c r="G102" s="406"/>
      <c r="H102" s="406"/>
      <c r="I102" s="406"/>
      <c r="J102" s="406"/>
      <c r="K102" s="406"/>
      <c r="L102" s="407"/>
      <c r="M102" s="51"/>
    </row>
    <row r="103" spans="1:16" s="3" customFormat="1" x14ac:dyDescent="0.3">
      <c r="A103" s="11"/>
      <c r="B103" s="405"/>
      <c r="C103" s="406"/>
      <c r="D103" s="406"/>
      <c r="E103" s="406"/>
      <c r="F103" s="406"/>
      <c r="G103" s="406"/>
      <c r="H103" s="406"/>
      <c r="I103" s="406"/>
      <c r="J103" s="406"/>
      <c r="K103" s="406"/>
      <c r="L103" s="407"/>
      <c r="M103" s="51"/>
    </row>
    <row r="104" spans="1:16" s="3" customFormat="1" x14ac:dyDescent="0.3">
      <c r="A104" s="11"/>
      <c r="B104" s="405"/>
      <c r="C104" s="406"/>
      <c r="D104" s="406"/>
      <c r="E104" s="406"/>
      <c r="F104" s="406"/>
      <c r="G104" s="406"/>
      <c r="H104" s="406"/>
      <c r="I104" s="406"/>
      <c r="J104" s="406"/>
      <c r="K104" s="406"/>
      <c r="L104" s="407"/>
      <c r="M104" s="51"/>
    </row>
    <row r="105" spans="1:16" s="3" customFormat="1" x14ac:dyDescent="0.3">
      <c r="A105" s="11"/>
      <c r="B105" s="405"/>
      <c r="C105" s="406"/>
      <c r="D105" s="406"/>
      <c r="E105" s="406"/>
      <c r="F105" s="406"/>
      <c r="G105" s="406"/>
      <c r="H105" s="406"/>
      <c r="I105" s="406"/>
      <c r="J105" s="406"/>
      <c r="K105" s="406"/>
      <c r="L105" s="407"/>
      <c r="M105" s="51"/>
    </row>
    <row r="106" spans="1:16" s="3" customFormat="1" x14ac:dyDescent="0.3">
      <c r="A106" s="11"/>
      <c r="B106" s="405"/>
      <c r="C106" s="406"/>
      <c r="D106" s="406"/>
      <c r="E106" s="406"/>
      <c r="F106" s="406"/>
      <c r="G106" s="406"/>
      <c r="H106" s="406"/>
      <c r="I106" s="406"/>
      <c r="J106" s="406"/>
      <c r="K106" s="406"/>
      <c r="L106" s="407"/>
      <c r="M106" s="51"/>
    </row>
    <row r="107" spans="1:16" s="3" customFormat="1" x14ac:dyDescent="0.3">
      <c r="A107" s="11"/>
      <c r="B107" s="405"/>
      <c r="C107" s="406"/>
      <c r="D107" s="406"/>
      <c r="E107" s="406"/>
      <c r="F107" s="406"/>
      <c r="G107" s="406"/>
      <c r="H107" s="406"/>
      <c r="I107" s="406"/>
      <c r="J107" s="406"/>
      <c r="K107" s="406"/>
      <c r="L107" s="407"/>
      <c r="M107" s="51"/>
    </row>
    <row r="108" spans="1:16" x14ac:dyDescent="0.3">
      <c r="B108" s="131"/>
      <c r="C108" s="132"/>
      <c r="D108" s="132"/>
      <c r="E108" s="132"/>
      <c r="F108" s="132"/>
      <c r="G108" s="132"/>
      <c r="H108" s="132"/>
      <c r="I108" s="132"/>
      <c r="J108" s="132"/>
      <c r="K108" s="132"/>
      <c r="L108" s="133"/>
      <c r="M108" s="2"/>
    </row>
    <row r="109" spans="1:16" s="3" customFormat="1" x14ac:dyDescent="0.3">
      <c r="A109" s="11"/>
      <c r="B109" s="421" t="s">
        <v>30</v>
      </c>
      <c r="C109" s="422"/>
      <c r="D109" s="422"/>
      <c r="E109" s="422"/>
      <c r="F109" s="422"/>
      <c r="G109" s="422"/>
      <c r="H109" s="422"/>
      <c r="I109" s="422"/>
      <c r="J109" s="422"/>
      <c r="K109" s="422"/>
      <c r="L109" s="423"/>
      <c r="M109" s="126"/>
    </row>
    <row r="110" spans="1:16" x14ac:dyDescent="0.3">
      <c r="B110" s="96"/>
      <c r="C110" s="88"/>
      <c r="D110" s="88"/>
      <c r="E110" s="88"/>
      <c r="F110" s="88"/>
      <c r="G110" s="88"/>
      <c r="H110" s="88"/>
      <c r="I110" s="88"/>
      <c r="J110" s="88"/>
      <c r="K110" s="88"/>
      <c r="L110" s="89"/>
      <c r="M110" s="2"/>
    </row>
    <row r="111" spans="1:16" x14ac:dyDescent="0.3">
      <c r="B111" s="263" t="str">
        <f>IF(Intro!$G$21="English",O111,P111)</f>
        <v>Describe the method used to value your firm's sales to Canadian or foreign associated firms.</v>
      </c>
      <c r="C111" s="264"/>
      <c r="D111" s="264"/>
      <c r="E111" s="264"/>
      <c r="F111" s="264"/>
      <c r="G111" s="264"/>
      <c r="H111" s="264"/>
      <c r="I111" s="264"/>
      <c r="J111" s="264"/>
      <c r="K111" s="264"/>
      <c r="L111" s="265"/>
      <c r="M111" s="2"/>
      <c r="O111" s="2" t="s">
        <v>116</v>
      </c>
      <c r="P111" s="16" t="s">
        <v>117</v>
      </c>
    </row>
    <row r="112" spans="1:16" x14ac:dyDescent="0.3">
      <c r="B112" s="96"/>
      <c r="C112" s="88"/>
      <c r="D112" s="88"/>
      <c r="E112" s="88"/>
      <c r="F112" s="88"/>
      <c r="G112" s="88"/>
      <c r="H112" s="88"/>
      <c r="I112" s="88"/>
      <c r="J112" s="88"/>
      <c r="K112" s="88"/>
      <c r="L112" s="89"/>
      <c r="M112" s="2"/>
    </row>
    <row r="113" spans="1:19" s="3" customFormat="1" x14ac:dyDescent="0.3">
      <c r="A113" s="11"/>
      <c r="B113" s="405"/>
      <c r="C113" s="406"/>
      <c r="D113" s="406"/>
      <c r="E113" s="406"/>
      <c r="F113" s="406"/>
      <c r="G113" s="406"/>
      <c r="H113" s="406"/>
      <c r="I113" s="406"/>
      <c r="J113" s="406"/>
      <c r="K113" s="406"/>
      <c r="L113" s="407"/>
      <c r="M113" s="51"/>
    </row>
    <row r="114" spans="1:19" s="3" customFormat="1" x14ac:dyDescent="0.3">
      <c r="A114" s="11"/>
      <c r="B114" s="405"/>
      <c r="C114" s="406"/>
      <c r="D114" s="406"/>
      <c r="E114" s="406"/>
      <c r="F114" s="406"/>
      <c r="G114" s="406"/>
      <c r="H114" s="406"/>
      <c r="I114" s="406"/>
      <c r="J114" s="406"/>
      <c r="K114" s="406"/>
      <c r="L114" s="407"/>
      <c r="M114" s="51"/>
    </row>
    <row r="115" spans="1:19" s="3" customFormat="1" x14ac:dyDescent="0.3">
      <c r="A115" s="11"/>
      <c r="B115" s="405"/>
      <c r="C115" s="406"/>
      <c r="D115" s="406"/>
      <c r="E115" s="406"/>
      <c r="F115" s="406"/>
      <c r="G115" s="406"/>
      <c r="H115" s="406"/>
      <c r="I115" s="406"/>
      <c r="J115" s="406"/>
      <c r="K115" s="406"/>
      <c r="L115" s="407"/>
      <c r="M115" s="51"/>
    </row>
    <row r="116" spans="1:19" s="3" customFormat="1" x14ac:dyDescent="0.3">
      <c r="A116" s="11"/>
      <c r="B116" s="405"/>
      <c r="C116" s="406"/>
      <c r="D116" s="406"/>
      <c r="E116" s="406"/>
      <c r="F116" s="406"/>
      <c r="G116" s="406"/>
      <c r="H116" s="406"/>
      <c r="I116" s="406"/>
      <c r="J116" s="406"/>
      <c r="K116" s="406"/>
      <c r="L116" s="407"/>
      <c r="M116" s="51"/>
    </row>
    <row r="117" spans="1:19" s="3" customFormat="1" x14ac:dyDescent="0.3">
      <c r="A117" s="11"/>
      <c r="B117" s="405"/>
      <c r="C117" s="406"/>
      <c r="D117" s="406"/>
      <c r="E117" s="406"/>
      <c r="F117" s="406"/>
      <c r="G117" s="406"/>
      <c r="H117" s="406"/>
      <c r="I117" s="406"/>
      <c r="J117" s="406"/>
      <c r="K117" s="406"/>
      <c r="L117" s="407"/>
      <c r="M117" s="51"/>
    </row>
    <row r="118" spans="1:19" s="3" customFormat="1" x14ac:dyDescent="0.3">
      <c r="A118" s="11"/>
      <c r="B118" s="405"/>
      <c r="C118" s="406"/>
      <c r="D118" s="406"/>
      <c r="E118" s="406"/>
      <c r="F118" s="406"/>
      <c r="G118" s="406"/>
      <c r="H118" s="406"/>
      <c r="I118" s="406"/>
      <c r="J118" s="406"/>
      <c r="K118" s="406"/>
      <c r="L118" s="407"/>
      <c r="M118" s="51"/>
    </row>
    <row r="119" spans="1:19" s="3" customFormat="1" x14ac:dyDescent="0.3">
      <c r="A119" s="11"/>
      <c r="B119" s="405"/>
      <c r="C119" s="406"/>
      <c r="D119" s="406"/>
      <c r="E119" s="406"/>
      <c r="F119" s="406"/>
      <c r="G119" s="406"/>
      <c r="H119" s="406"/>
      <c r="I119" s="406"/>
      <c r="J119" s="406"/>
      <c r="K119" s="406"/>
      <c r="L119" s="407"/>
      <c r="M119" s="51"/>
    </row>
    <row r="120" spans="1:19" s="3" customFormat="1" x14ac:dyDescent="0.3">
      <c r="A120" s="11"/>
      <c r="B120" s="405"/>
      <c r="C120" s="406"/>
      <c r="D120" s="406"/>
      <c r="E120" s="406"/>
      <c r="F120" s="406"/>
      <c r="G120" s="406"/>
      <c r="H120" s="406"/>
      <c r="I120" s="406"/>
      <c r="J120" s="406"/>
      <c r="K120" s="406"/>
      <c r="L120" s="407"/>
      <c r="M120" s="51"/>
    </row>
    <row r="121" spans="1:19" x14ac:dyDescent="0.3">
      <c r="B121" s="131"/>
      <c r="C121" s="132"/>
      <c r="D121" s="132"/>
      <c r="E121" s="132"/>
      <c r="F121" s="132"/>
      <c r="G121" s="132"/>
      <c r="H121" s="132"/>
      <c r="I121" s="132"/>
      <c r="J121" s="132"/>
      <c r="K121" s="132"/>
      <c r="L121" s="133"/>
      <c r="M121" s="2"/>
    </row>
    <row r="122" spans="1:19" s="3" customFormat="1" x14ac:dyDescent="0.3">
      <c r="A122" s="11"/>
      <c r="B122" s="421" t="s">
        <v>31</v>
      </c>
      <c r="C122" s="422"/>
      <c r="D122" s="422"/>
      <c r="E122" s="422"/>
      <c r="F122" s="422"/>
      <c r="G122" s="422"/>
      <c r="H122" s="422"/>
      <c r="I122" s="422"/>
      <c r="J122" s="422"/>
      <c r="K122" s="422"/>
      <c r="L122" s="423"/>
      <c r="M122" s="126"/>
    </row>
    <row r="123" spans="1:19" x14ac:dyDescent="0.3">
      <c r="B123" s="96"/>
      <c r="C123" s="88"/>
      <c r="D123" s="88"/>
      <c r="E123" s="88"/>
      <c r="F123" s="88"/>
      <c r="G123" s="88"/>
      <c r="H123" s="88"/>
      <c r="I123" s="88"/>
      <c r="J123" s="88"/>
      <c r="K123" s="88"/>
      <c r="L123" s="89"/>
      <c r="M123" s="2"/>
    </row>
    <row r="124" spans="1:19" x14ac:dyDescent="0.3">
      <c r="B124" s="303" t="str">
        <f>IF(Intro!$G$21="English",O124,P124)</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124" s="304"/>
      <c r="D124" s="304"/>
      <c r="E124" s="304"/>
      <c r="F124" s="304"/>
      <c r="G124" s="304"/>
      <c r="H124" s="304"/>
      <c r="I124" s="304"/>
      <c r="J124" s="304"/>
      <c r="K124" s="304"/>
      <c r="L124" s="305"/>
      <c r="M124" s="2"/>
      <c r="O124" s="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124" s="2"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24" s="51"/>
      <c r="R124" s="51"/>
      <c r="S124" s="51"/>
    </row>
    <row r="125" spans="1:19" x14ac:dyDescent="0.3">
      <c r="B125" s="303"/>
      <c r="C125" s="304"/>
      <c r="D125" s="304"/>
      <c r="E125" s="304"/>
      <c r="F125" s="304"/>
      <c r="G125" s="304"/>
      <c r="H125" s="304"/>
      <c r="I125" s="304"/>
      <c r="J125" s="304"/>
      <c r="K125" s="304"/>
      <c r="L125" s="305"/>
      <c r="M125" s="2"/>
      <c r="Q125" s="51"/>
      <c r="R125" s="51"/>
      <c r="S125" s="51"/>
    </row>
    <row r="126" spans="1:19" x14ac:dyDescent="0.3">
      <c r="B126" s="303"/>
      <c r="C126" s="304"/>
      <c r="D126" s="304"/>
      <c r="E126" s="304"/>
      <c r="F126" s="304"/>
      <c r="G126" s="304"/>
      <c r="H126" s="304"/>
      <c r="I126" s="304"/>
      <c r="J126" s="304"/>
      <c r="K126" s="304"/>
      <c r="L126" s="305"/>
      <c r="M126" s="2"/>
      <c r="Q126" s="51"/>
      <c r="R126" s="51"/>
      <c r="S126" s="51"/>
    </row>
    <row r="127" spans="1:19" x14ac:dyDescent="0.3">
      <c r="B127" s="96"/>
      <c r="C127" s="88"/>
      <c r="D127" s="88"/>
      <c r="E127" s="88"/>
      <c r="F127" s="88"/>
      <c r="G127" s="88"/>
      <c r="H127" s="88"/>
      <c r="I127" s="88"/>
      <c r="J127" s="88"/>
      <c r="K127" s="88"/>
      <c r="L127" s="89"/>
      <c r="M127" s="2"/>
    </row>
    <row r="128" spans="1:19" s="3" customFormat="1" x14ac:dyDescent="0.3">
      <c r="A128" s="11"/>
      <c r="B128" s="405"/>
      <c r="C128" s="406"/>
      <c r="D128" s="406"/>
      <c r="E128" s="406"/>
      <c r="F128" s="406"/>
      <c r="G128" s="406"/>
      <c r="H128" s="406"/>
      <c r="I128" s="406"/>
      <c r="J128" s="406"/>
      <c r="K128" s="406"/>
      <c r="L128" s="407"/>
      <c r="M128" s="51"/>
    </row>
    <row r="129" spans="1:16" s="3" customFormat="1" x14ac:dyDescent="0.3">
      <c r="A129" s="11"/>
      <c r="B129" s="405"/>
      <c r="C129" s="406"/>
      <c r="D129" s="406"/>
      <c r="E129" s="406"/>
      <c r="F129" s="406"/>
      <c r="G129" s="406"/>
      <c r="H129" s="406"/>
      <c r="I129" s="406"/>
      <c r="J129" s="406"/>
      <c r="K129" s="406"/>
      <c r="L129" s="407"/>
      <c r="M129" s="51"/>
    </row>
    <row r="130" spans="1:16" s="3" customFormat="1" x14ac:dyDescent="0.3">
      <c r="A130" s="11"/>
      <c r="B130" s="405"/>
      <c r="C130" s="406"/>
      <c r="D130" s="406"/>
      <c r="E130" s="406"/>
      <c r="F130" s="406"/>
      <c r="G130" s="406"/>
      <c r="H130" s="406"/>
      <c r="I130" s="406"/>
      <c r="J130" s="406"/>
      <c r="K130" s="406"/>
      <c r="L130" s="407"/>
      <c r="M130" s="51"/>
    </row>
    <row r="131" spans="1:16" s="3" customFormat="1" x14ac:dyDescent="0.3">
      <c r="A131" s="11"/>
      <c r="B131" s="405"/>
      <c r="C131" s="406"/>
      <c r="D131" s="406"/>
      <c r="E131" s="406"/>
      <c r="F131" s="406"/>
      <c r="G131" s="406"/>
      <c r="H131" s="406"/>
      <c r="I131" s="406"/>
      <c r="J131" s="406"/>
      <c r="K131" s="406"/>
      <c r="L131" s="407"/>
      <c r="M131" s="51"/>
    </row>
    <row r="132" spans="1:16" s="3" customFormat="1" x14ac:dyDescent="0.3">
      <c r="A132" s="11"/>
      <c r="B132" s="405"/>
      <c r="C132" s="406"/>
      <c r="D132" s="406"/>
      <c r="E132" s="406"/>
      <c r="F132" s="406"/>
      <c r="G132" s="406"/>
      <c r="H132" s="406"/>
      <c r="I132" s="406"/>
      <c r="J132" s="406"/>
      <c r="K132" s="406"/>
      <c r="L132" s="407"/>
      <c r="M132" s="51"/>
    </row>
    <row r="133" spans="1:16" s="3" customFormat="1" x14ac:dyDescent="0.3">
      <c r="A133" s="11"/>
      <c r="B133" s="405"/>
      <c r="C133" s="406"/>
      <c r="D133" s="406"/>
      <c r="E133" s="406"/>
      <c r="F133" s="406"/>
      <c r="G133" s="406"/>
      <c r="H133" s="406"/>
      <c r="I133" s="406"/>
      <c r="J133" s="406"/>
      <c r="K133" s="406"/>
      <c r="L133" s="407"/>
      <c r="M133" s="51"/>
    </row>
    <row r="134" spans="1:16" s="3" customFormat="1" x14ac:dyDescent="0.3">
      <c r="A134" s="11"/>
      <c r="B134" s="405"/>
      <c r="C134" s="406"/>
      <c r="D134" s="406"/>
      <c r="E134" s="406"/>
      <c r="F134" s="406"/>
      <c r="G134" s="406"/>
      <c r="H134" s="406"/>
      <c r="I134" s="406"/>
      <c r="J134" s="406"/>
      <c r="K134" s="406"/>
      <c r="L134" s="407"/>
      <c r="M134" s="51"/>
    </row>
    <row r="135" spans="1:16" s="3" customFormat="1" x14ac:dyDescent="0.3">
      <c r="A135" s="11"/>
      <c r="B135" s="405"/>
      <c r="C135" s="406"/>
      <c r="D135" s="406"/>
      <c r="E135" s="406"/>
      <c r="F135" s="406"/>
      <c r="G135" s="406"/>
      <c r="H135" s="406"/>
      <c r="I135" s="406"/>
      <c r="J135" s="406"/>
      <c r="K135" s="406"/>
      <c r="L135" s="407"/>
      <c r="M135" s="51"/>
    </row>
    <row r="136" spans="1:16" x14ac:dyDescent="0.3">
      <c r="B136" s="131"/>
      <c r="C136" s="132"/>
      <c r="D136" s="132"/>
      <c r="E136" s="132"/>
      <c r="F136" s="132"/>
      <c r="G136" s="132"/>
      <c r="H136" s="132"/>
      <c r="I136" s="132"/>
      <c r="J136" s="132"/>
      <c r="K136" s="132"/>
      <c r="L136" s="133"/>
      <c r="M136" s="2"/>
    </row>
    <row r="137" spans="1:16" s="3" customFormat="1" x14ac:dyDescent="0.3">
      <c r="A137" s="11"/>
      <c r="B137" s="421" t="s">
        <v>33</v>
      </c>
      <c r="C137" s="422"/>
      <c r="D137" s="422"/>
      <c r="E137" s="422"/>
      <c r="F137" s="422"/>
      <c r="G137" s="422"/>
      <c r="H137" s="422"/>
      <c r="I137" s="422"/>
      <c r="J137" s="422"/>
      <c r="K137" s="422"/>
      <c r="L137" s="423"/>
      <c r="M137" s="126"/>
    </row>
    <row r="138" spans="1:16" x14ac:dyDescent="0.3">
      <c r="B138" s="96"/>
      <c r="C138" s="88"/>
      <c r="D138" s="88"/>
      <c r="E138" s="88"/>
      <c r="F138" s="88"/>
      <c r="G138" s="88"/>
      <c r="H138" s="88"/>
      <c r="I138" s="88"/>
      <c r="J138" s="88"/>
      <c r="K138" s="88"/>
      <c r="L138" s="89"/>
      <c r="M138" s="2"/>
      <c r="P138" s="1"/>
    </row>
    <row r="139" spans="1:16" x14ac:dyDescent="0.3">
      <c r="B139" s="408" t="str">
        <f>IF(Intro!$G$21="English",O139,P139)</f>
        <v>From your total net delivered sales in Canada (reported in Question 1), what percentage was delivery costs?</v>
      </c>
      <c r="C139" s="409"/>
      <c r="D139" s="409"/>
      <c r="E139" s="409"/>
      <c r="F139" s="409"/>
      <c r="G139" s="409"/>
      <c r="H139" s="409"/>
      <c r="I139" s="409"/>
      <c r="J139" s="409"/>
      <c r="K139" s="409"/>
      <c r="L139" s="410"/>
      <c r="M139" s="2"/>
      <c r="O139" s="2" t="s">
        <v>608</v>
      </c>
      <c r="P139" s="1" t="s">
        <v>609</v>
      </c>
    </row>
    <row r="140" spans="1:16" x14ac:dyDescent="0.3">
      <c r="B140" s="96"/>
      <c r="C140" s="88"/>
      <c r="D140" s="88"/>
      <c r="E140" s="88"/>
      <c r="F140" s="88"/>
      <c r="G140" s="88"/>
      <c r="H140" s="88"/>
      <c r="I140" s="88"/>
      <c r="J140" s="88"/>
      <c r="K140" s="88"/>
      <c r="L140" s="89"/>
      <c r="M140" s="2"/>
    </row>
    <row r="141" spans="1:16" x14ac:dyDescent="0.3">
      <c r="B141" s="135"/>
      <c r="C141" s="2"/>
      <c r="D141" s="109"/>
      <c r="E141" s="109"/>
      <c r="F141" s="46"/>
      <c r="G141" s="501">
        <f>Variables!$B$6</f>
        <v>2023</v>
      </c>
      <c r="H141" s="501">
        <f>G141+1</f>
        <v>2024</v>
      </c>
      <c r="I141" s="501">
        <f>H141+1</f>
        <v>2025</v>
      </c>
      <c r="J141" s="501" t="str">
        <f>J51</f>
        <v>Jan-Mar 2025</v>
      </c>
      <c r="K141" s="501" t="str">
        <f>K51</f>
        <v>Jan-Mar 2026</v>
      </c>
      <c r="L141" s="137"/>
      <c r="M141" s="2"/>
      <c r="O141" s="10"/>
    </row>
    <row r="142" spans="1:16" x14ac:dyDescent="0.3">
      <c r="B142" s="135"/>
      <c r="C142" s="2"/>
      <c r="D142" s="109"/>
      <c r="E142" s="109"/>
      <c r="F142" s="46"/>
      <c r="G142" s="502"/>
      <c r="H142" s="502"/>
      <c r="I142" s="502"/>
      <c r="J142" s="502"/>
      <c r="K142" s="502"/>
      <c r="L142" s="137"/>
      <c r="M142" s="2"/>
      <c r="O142" s="10"/>
    </row>
    <row r="143" spans="1:16" x14ac:dyDescent="0.3">
      <c r="B143" s="135"/>
      <c r="C143" s="2"/>
      <c r="D143" s="445" t="str">
        <f>IF(Intro!$G$21="English",O143,P143)</f>
        <v>Delivery Cost</v>
      </c>
      <c r="E143" s="516"/>
      <c r="F143" s="73" t="s">
        <v>145</v>
      </c>
      <c r="G143" s="188"/>
      <c r="H143" s="188"/>
      <c r="I143" s="188"/>
      <c r="J143" s="188"/>
      <c r="K143" s="188"/>
      <c r="L143" s="137"/>
      <c r="M143" s="2"/>
      <c r="O143" s="2" t="s">
        <v>152</v>
      </c>
      <c r="P143" s="2" t="s">
        <v>153</v>
      </c>
    </row>
    <row r="144" spans="1:16" x14ac:dyDescent="0.3">
      <c r="B144" s="96"/>
      <c r="C144" s="88"/>
      <c r="D144" s="88"/>
      <c r="E144" s="88"/>
      <c r="F144" s="88"/>
      <c r="G144" s="88"/>
      <c r="H144" s="88"/>
      <c r="I144" s="88"/>
      <c r="J144" s="88"/>
      <c r="K144" s="88"/>
      <c r="L144" s="89"/>
      <c r="M144" s="2"/>
    </row>
    <row r="145" spans="1:16" x14ac:dyDescent="0.3">
      <c r="B145" s="408" t="str">
        <f>IF(Intro!$G$21="English",O145,P145)</f>
        <v>If the proportion changed between January 1, 2023 and June 30, 2026, explain why.</v>
      </c>
      <c r="C145" s="409"/>
      <c r="D145" s="409"/>
      <c r="E145" s="409"/>
      <c r="F145" s="409"/>
      <c r="G145" s="409"/>
      <c r="H145" s="409"/>
      <c r="I145" s="409"/>
      <c r="J145" s="409"/>
      <c r="K145" s="409"/>
      <c r="L145" s="410"/>
      <c r="M145" s="2"/>
      <c r="O145" s="2" t="str">
        <f>"If the proportion changed between January 1, "&amp;Variables!B6&amp;" and "&amp;Variables!B7&amp;", "&amp;Variables!B8&amp;", explain why."</f>
        <v>If the proportion changed between January 1, 2023 and June 30, 2026, explain why.</v>
      </c>
      <c r="P145" s="2" t="str">
        <f>"Si la proportion a changé du 1er janvier "&amp;Variables!B6&amp;" au "&amp;Variables!C7&amp;" "&amp;Variables!C8&amp;", expliquez pourquoi."</f>
        <v>Si la proportion a changé du 1er janvier 2023 au 30 juin 2026, expliquez pourquoi.</v>
      </c>
    </row>
    <row r="146" spans="1:16" x14ac:dyDescent="0.3">
      <c r="B146" s="96"/>
      <c r="C146" s="88"/>
      <c r="D146" s="88"/>
      <c r="E146" s="88"/>
      <c r="F146" s="88"/>
      <c r="G146" s="88"/>
      <c r="H146" s="88"/>
      <c r="I146" s="88"/>
      <c r="J146" s="88"/>
      <c r="K146" s="88"/>
      <c r="L146" s="89"/>
      <c r="M146" s="2"/>
    </row>
    <row r="147" spans="1:16" s="3" customFormat="1" x14ac:dyDescent="0.3">
      <c r="A147" s="11"/>
      <c r="B147" s="405"/>
      <c r="C147" s="406"/>
      <c r="D147" s="406"/>
      <c r="E147" s="406"/>
      <c r="F147" s="406"/>
      <c r="G147" s="406"/>
      <c r="H147" s="406"/>
      <c r="I147" s="406"/>
      <c r="J147" s="406"/>
      <c r="K147" s="406"/>
      <c r="L147" s="407"/>
      <c r="M147" s="51"/>
    </row>
    <row r="148" spans="1:16" s="3" customFormat="1" x14ac:dyDescent="0.3">
      <c r="A148" s="11"/>
      <c r="B148" s="405"/>
      <c r="C148" s="406"/>
      <c r="D148" s="406"/>
      <c r="E148" s="406"/>
      <c r="F148" s="406"/>
      <c r="G148" s="406"/>
      <c r="H148" s="406"/>
      <c r="I148" s="406"/>
      <c r="J148" s="406"/>
      <c r="K148" s="406"/>
      <c r="L148" s="407"/>
      <c r="M148" s="51"/>
    </row>
    <row r="149" spans="1:16" s="3" customFormat="1" x14ac:dyDescent="0.3">
      <c r="A149" s="11"/>
      <c r="B149" s="405"/>
      <c r="C149" s="406"/>
      <c r="D149" s="406"/>
      <c r="E149" s="406"/>
      <c r="F149" s="406"/>
      <c r="G149" s="406"/>
      <c r="H149" s="406"/>
      <c r="I149" s="406"/>
      <c r="J149" s="406"/>
      <c r="K149" s="406"/>
      <c r="L149" s="407"/>
      <c r="M149" s="51"/>
    </row>
    <row r="150" spans="1:16" s="3" customFormat="1" x14ac:dyDescent="0.3">
      <c r="A150" s="11"/>
      <c r="B150" s="405"/>
      <c r="C150" s="406"/>
      <c r="D150" s="406"/>
      <c r="E150" s="406"/>
      <c r="F150" s="406"/>
      <c r="G150" s="406"/>
      <c r="H150" s="406"/>
      <c r="I150" s="406"/>
      <c r="J150" s="406"/>
      <c r="K150" s="406"/>
      <c r="L150" s="407"/>
      <c r="M150" s="51"/>
    </row>
    <row r="151" spans="1:16" s="3" customFormat="1" x14ac:dyDescent="0.3">
      <c r="A151" s="11"/>
      <c r="B151" s="405"/>
      <c r="C151" s="406"/>
      <c r="D151" s="406"/>
      <c r="E151" s="406"/>
      <c r="F151" s="406"/>
      <c r="G151" s="406"/>
      <c r="H151" s="406"/>
      <c r="I151" s="406"/>
      <c r="J151" s="406"/>
      <c r="K151" s="406"/>
      <c r="L151" s="407"/>
      <c r="M151" s="51"/>
    </row>
    <row r="152" spans="1:16" s="3" customFormat="1" x14ac:dyDescent="0.3">
      <c r="A152" s="11"/>
      <c r="B152" s="405"/>
      <c r="C152" s="406"/>
      <c r="D152" s="406"/>
      <c r="E152" s="406"/>
      <c r="F152" s="406"/>
      <c r="G152" s="406"/>
      <c r="H152" s="406"/>
      <c r="I152" s="406"/>
      <c r="J152" s="406"/>
      <c r="K152" s="406"/>
      <c r="L152" s="407"/>
      <c r="M152" s="51"/>
    </row>
    <row r="153" spans="1:16" s="3" customFormat="1" x14ac:dyDescent="0.3">
      <c r="A153" s="11"/>
      <c r="B153" s="405"/>
      <c r="C153" s="406"/>
      <c r="D153" s="406"/>
      <c r="E153" s="406"/>
      <c r="F153" s="406"/>
      <c r="G153" s="406"/>
      <c r="H153" s="406"/>
      <c r="I153" s="406"/>
      <c r="J153" s="406"/>
      <c r="K153" s="406"/>
      <c r="L153" s="407"/>
      <c r="M153" s="51"/>
    </row>
    <row r="154" spans="1:16" s="3" customFormat="1" x14ac:dyDescent="0.3">
      <c r="A154" s="11"/>
      <c r="B154" s="405"/>
      <c r="C154" s="406"/>
      <c r="D154" s="406"/>
      <c r="E154" s="406"/>
      <c r="F154" s="406"/>
      <c r="G154" s="406"/>
      <c r="H154" s="406"/>
      <c r="I154" s="406"/>
      <c r="J154" s="406"/>
      <c r="K154" s="406"/>
      <c r="L154" s="407"/>
      <c r="M154" s="51"/>
    </row>
    <row r="155" spans="1:16" x14ac:dyDescent="0.3">
      <c r="B155" s="131"/>
      <c r="C155" s="132"/>
      <c r="D155" s="132"/>
      <c r="E155" s="132"/>
      <c r="F155" s="132"/>
      <c r="G155" s="132"/>
      <c r="H155" s="132"/>
      <c r="I155" s="132"/>
      <c r="J155" s="132"/>
      <c r="K155" s="132"/>
      <c r="L155" s="133"/>
      <c r="M155" s="2"/>
    </row>
    <row r="156" spans="1:16" s="3" customFormat="1" x14ac:dyDescent="0.3">
      <c r="A156" s="11"/>
      <c r="B156" s="433" t="s">
        <v>34</v>
      </c>
      <c r="C156" s="434"/>
      <c r="D156" s="434"/>
      <c r="E156" s="434"/>
      <c r="F156" s="434"/>
      <c r="G156" s="434"/>
      <c r="H156" s="434"/>
      <c r="I156" s="434"/>
      <c r="J156" s="434"/>
      <c r="K156" s="434"/>
      <c r="L156" s="435"/>
      <c r="M156" s="126"/>
    </row>
    <row r="157" spans="1:16" x14ac:dyDescent="0.3">
      <c r="B157" s="96"/>
      <c r="C157" s="88"/>
      <c r="D157" s="88"/>
      <c r="E157" s="88"/>
      <c r="F157" s="88"/>
      <c r="G157" s="88"/>
      <c r="H157" s="88"/>
      <c r="I157" s="88"/>
      <c r="J157" s="88"/>
      <c r="K157" s="88"/>
      <c r="L157" s="89"/>
      <c r="M157" s="2"/>
    </row>
    <row r="158" spans="1:16" x14ac:dyDescent="0.3">
      <c r="B158" s="408" t="str">
        <f>IF(Intro!$G$21="English",O158,P158)</f>
        <v>Provide your firm’s strategies and objectives for the next two years with respect to the domestic sales of domestic production of the goods. Provide the rationale and assumptions underlying these strategies and objectives.</v>
      </c>
      <c r="C158" s="409"/>
      <c r="D158" s="409"/>
      <c r="E158" s="409"/>
      <c r="F158" s="409"/>
      <c r="G158" s="409"/>
      <c r="H158" s="409"/>
      <c r="I158" s="409"/>
      <c r="J158" s="409"/>
      <c r="K158" s="409"/>
      <c r="L158" s="410"/>
      <c r="M158" s="2"/>
      <c r="O158" s="2" t="s">
        <v>155</v>
      </c>
      <c r="P158" s="2" t="s">
        <v>156</v>
      </c>
    </row>
    <row r="159" spans="1:16" x14ac:dyDescent="0.3">
      <c r="B159" s="408"/>
      <c r="C159" s="409"/>
      <c r="D159" s="409"/>
      <c r="E159" s="409"/>
      <c r="F159" s="409"/>
      <c r="G159" s="409"/>
      <c r="H159" s="409"/>
      <c r="I159" s="409"/>
      <c r="J159" s="409"/>
      <c r="K159" s="409"/>
      <c r="L159" s="410"/>
      <c r="M159" s="2"/>
    </row>
    <row r="160" spans="1:16" x14ac:dyDescent="0.3">
      <c r="B160" s="96"/>
      <c r="C160" s="88"/>
      <c r="D160" s="88"/>
      <c r="E160" s="88"/>
      <c r="F160" s="88"/>
      <c r="G160" s="88"/>
      <c r="H160" s="88"/>
      <c r="I160" s="88"/>
      <c r="J160" s="88"/>
      <c r="K160" s="88"/>
      <c r="L160" s="89"/>
      <c r="M160" s="2"/>
    </row>
    <row r="161" spans="1:16" s="3" customFormat="1" x14ac:dyDescent="0.3">
      <c r="A161" s="11"/>
      <c r="B161" s="405"/>
      <c r="C161" s="406"/>
      <c r="D161" s="406"/>
      <c r="E161" s="406"/>
      <c r="F161" s="406"/>
      <c r="G161" s="406"/>
      <c r="H161" s="406"/>
      <c r="I161" s="406"/>
      <c r="J161" s="406"/>
      <c r="K161" s="406"/>
      <c r="L161" s="407"/>
      <c r="M161" s="51"/>
    </row>
    <row r="162" spans="1:16" s="3" customFormat="1" x14ac:dyDescent="0.3">
      <c r="A162" s="11"/>
      <c r="B162" s="405"/>
      <c r="C162" s="406"/>
      <c r="D162" s="406"/>
      <c r="E162" s="406"/>
      <c r="F162" s="406"/>
      <c r="G162" s="406"/>
      <c r="H162" s="406"/>
      <c r="I162" s="406"/>
      <c r="J162" s="406"/>
      <c r="K162" s="406"/>
      <c r="L162" s="407"/>
      <c r="M162" s="51"/>
    </row>
    <row r="163" spans="1:16" s="3" customFormat="1" x14ac:dyDescent="0.3">
      <c r="A163" s="11"/>
      <c r="B163" s="405"/>
      <c r="C163" s="406"/>
      <c r="D163" s="406"/>
      <c r="E163" s="406"/>
      <c r="F163" s="406"/>
      <c r="G163" s="406"/>
      <c r="H163" s="406"/>
      <c r="I163" s="406"/>
      <c r="J163" s="406"/>
      <c r="K163" s="406"/>
      <c r="L163" s="407"/>
      <c r="M163" s="51"/>
    </row>
    <row r="164" spans="1:16" s="3" customFormat="1" x14ac:dyDescent="0.3">
      <c r="A164" s="11"/>
      <c r="B164" s="405"/>
      <c r="C164" s="406"/>
      <c r="D164" s="406"/>
      <c r="E164" s="406"/>
      <c r="F164" s="406"/>
      <c r="G164" s="406"/>
      <c r="H164" s="406"/>
      <c r="I164" s="406"/>
      <c r="J164" s="406"/>
      <c r="K164" s="406"/>
      <c r="L164" s="407"/>
      <c r="M164" s="51"/>
    </row>
    <row r="165" spans="1:16" s="3" customFormat="1" x14ac:dyDescent="0.3">
      <c r="A165" s="11"/>
      <c r="B165" s="405"/>
      <c r="C165" s="406"/>
      <c r="D165" s="406"/>
      <c r="E165" s="406"/>
      <c r="F165" s="406"/>
      <c r="G165" s="406"/>
      <c r="H165" s="406"/>
      <c r="I165" s="406"/>
      <c r="J165" s="406"/>
      <c r="K165" s="406"/>
      <c r="L165" s="407"/>
      <c r="M165" s="51"/>
    </row>
    <row r="166" spans="1:16" s="3" customFormat="1" x14ac:dyDescent="0.3">
      <c r="A166" s="11"/>
      <c r="B166" s="405"/>
      <c r="C166" s="406"/>
      <c r="D166" s="406"/>
      <c r="E166" s="406"/>
      <c r="F166" s="406"/>
      <c r="G166" s="406"/>
      <c r="H166" s="406"/>
      <c r="I166" s="406"/>
      <c r="J166" s="406"/>
      <c r="K166" s="406"/>
      <c r="L166" s="407"/>
      <c r="M166" s="51"/>
    </row>
    <row r="167" spans="1:16" s="3" customFormat="1" x14ac:dyDescent="0.3">
      <c r="A167" s="11"/>
      <c r="B167" s="405"/>
      <c r="C167" s="406"/>
      <c r="D167" s="406"/>
      <c r="E167" s="406"/>
      <c r="F167" s="406"/>
      <c r="G167" s="406"/>
      <c r="H167" s="406"/>
      <c r="I167" s="406"/>
      <c r="J167" s="406"/>
      <c r="K167" s="406"/>
      <c r="L167" s="407"/>
      <c r="M167" s="51"/>
    </row>
    <row r="168" spans="1:16" s="3" customFormat="1" x14ac:dyDescent="0.3">
      <c r="A168" s="11"/>
      <c r="B168" s="405"/>
      <c r="C168" s="406"/>
      <c r="D168" s="406"/>
      <c r="E168" s="406"/>
      <c r="F168" s="406"/>
      <c r="G168" s="406"/>
      <c r="H168" s="406"/>
      <c r="I168" s="406"/>
      <c r="J168" s="406"/>
      <c r="K168" s="406"/>
      <c r="L168" s="407"/>
      <c r="M168" s="51"/>
    </row>
    <row r="169" spans="1:16" x14ac:dyDescent="0.3">
      <c r="B169" s="131"/>
      <c r="C169" s="132"/>
      <c r="D169" s="132"/>
      <c r="E169" s="132"/>
      <c r="F169" s="132"/>
      <c r="G169" s="132"/>
      <c r="H169" s="132"/>
      <c r="I169" s="132"/>
      <c r="J169" s="132"/>
      <c r="K169" s="132"/>
      <c r="L169" s="133"/>
      <c r="M169" s="2"/>
    </row>
    <row r="170" spans="1:16" s="3" customFormat="1" x14ac:dyDescent="0.3">
      <c r="A170" s="11"/>
      <c r="B170" s="433" t="s">
        <v>35</v>
      </c>
      <c r="C170" s="434"/>
      <c r="D170" s="434"/>
      <c r="E170" s="434"/>
      <c r="F170" s="434"/>
      <c r="G170" s="434"/>
      <c r="H170" s="434"/>
      <c r="I170" s="434"/>
      <c r="J170" s="434"/>
      <c r="K170" s="434"/>
      <c r="L170" s="435"/>
      <c r="M170" s="126"/>
    </row>
    <row r="171" spans="1:16" x14ac:dyDescent="0.3">
      <c r="B171" s="96"/>
      <c r="C171" s="88"/>
      <c r="D171" s="88"/>
      <c r="E171" s="88"/>
      <c r="F171" s="88"/>
      <c r="G171" s="88"/>
      <c r="H171" s="88"/>
      <c r="I171" s="88"/>
      <c r="J171" s="88"/>
      <c r="K171" s="88"/>
      <c r="L171" s="89"/>
      <c r="M171" s="2"/>
    </row>
    <row r="172" spans="1:16" x14ac:dyDescent="0.3">
      <c r="B172" s="418" t="str">
        <f>IF(Intro!$G$21="English",O172,P172)</f>
        <v>Provide your firm’s strategies and objectives for the next two years with respect to the pricing of the goods. Provide the rationale and assumptions underlying these strategies and objectives.</v>
      </c>
      <c r="C172" s="419"/>
      <c r="D172" s="419"/>
      <c r="E172" s="419"/>
      <c r="F172" s="419"/>
      <c r="G172" s="419"/>
      <c r="H172" s="419"/>
      <c r="I172" s="419"/>
      <c r="J172" s="419"/>
      <c r="K172" s="419"/>
      <c r="L172" s="420"/>
      <c r="M172" s="2"/>
      <c r="O172" s="2" t="s">
        <v>298</v>
      </c>
      <c r="P172" s="2" t="s">
        <v>159</v>
      </c>
    </row>
    <row r="173" spans="1:16" x14ac:dyDescent="0.3">
      <c r="B173" s="418"/>
      <c r="C173" s="419"/>
      <c r="D173" s="419"/>
      <c r="E173" s="419"/>
      <c r="F173" s="419"/>
      <c r="G173" s="419"/>
      <c r="H173" s="419"/>
      <c r="I173" s="419"/>
      <c r="J173" s="419"/>
      <c r="K173" s="419"/>
      <c r="L173" s="420"/>
      <c r="M173" s="2"/>
    </row>
    <row r="174" spans="1:16" x14ac:dyDescent="0.3">
      <c r="B174" s="96"/>
      <c r="C174" s="88"/>
      <c r="D174" s="88"/>
      <c r="E174" s="88"/>
      <c r="F174" s="88"/>
      <c r="G174" s="88"/>
      <c r="H174" s="88"/>
      <c r="I174" s="88"/>
      <c r="J174" s="88"/>
      <c r="K174" s="88"/>
      <c r="L174" s="89"/>
      <c r="M174" s="2"/>
    </row>
    <row r="175" spans="1:16" s="3" customFormat="1" x14ac:dyDescent="0.3">
      <c r="A175" s="11"/>
      <c r="B175" s="405"/>
      <c r="C175" s="406"/>
      <c r="D175" s="406"/>
      <c r="E175" s="406"/>
      <c r="F175" s="406"/>
      <c r="G175" s="406"/>
      <c r="H175" s="406"/>
      <c r="I175" s="406"/>
      <c r="J175" s="406"/>
      <c r="K175" s="406"/>
      <c r="L175" s="407"/>
      <c r="M175" s="51"/>
    </row>
    <row r="176" spans="1:16" s="3" customFormat="1" x14ac:dyDescent="0.3">
      <c r="A176" s="11"/>
      <c r="B176" s="405"/>
      <c r="C176" s="406"/>
      <c r="D176" s="406"/>
      <c r="E176" s="406"/>
      <c r="F176" s="406"/>
      <c r="G176" s="406"/>
      <c r="H176" s="406"/>
      <c r="I176" s="406"/>
      <c r="J176" s="406"/>
      <c r="K176" s="406"/>
      <c r="L176" s="407"/>
      <c r="M176" s="51"/>
    </row>
    <row r="177" spans="1:16" s="3" customFormat="1" x14ac:dyDescent="0.3">
      <c r="A177" s="11"/>
      <c r="B177" s="405"/>
      <c r="C177" s="406"/>
      <c r="D177" s="406"/>
      <c r="E177" s="406"/>
      <c r="F177" s="406"/>
      <c r="G177" s="406"/>
      <c r="H177" s="406"/>
      <c r="I177" s="406"/>
      <c r="J177" s="406"/>
      <c r="K177" s="406"/>
      <c r="L177" s="407"/>
      <c r="M177" s="51"/>
    </row>
    <row r="178" spans="1:16" s="3" customFormat="1" x14ac:dyDescent="0.3">
      <c r="A178" s="11"/>
      <c r="B178" s="405"/>
      <c r="C178" s="406"/>
      <c r="D178" s="406"/>
      <c r="E178" s="406"/>
      <c r="F178" s="406"/>
      <c r="G178" s="406"/>
      <c r="H178" s="406"/>
      <c r="I178" s="406"/>
      <c r="J178" s="406"/>
      <c r="K178" s="406"/>
      <c r="L178" s="407"/>
      <c r="M178" s="51"/>
    </row>
    <row r="179" spans="1:16" s="3" customFormat="1" x14ac:dyDescent="0.3">
      <c r="A179" s="11"/>
      <c r="B179" s="405"/>
      <c r="C179" s="406"/>
      <c r="D179" s="406"/>
      <c r="E179" s="406"/>
      <c r="F179" s="406"/>
      <c r="G179" s="406"/>
      <c r="H179" s="406"/>
      <c r="I179" s="406"/>
      <c r="J179" s="406"/>
      <c r="K179" s="406"/>
      <c r="L179" s="407"/>
      <c r="M179" s="51"/>
    </row>
    <row r="180" spans="1:16" s="3" customFormat="1" x14ac:dyDescent="0.3">
      <c r="A180" s="11"/>
      <c r="B180" s="405"/>
      <c r="C180" s="406"/>
      <c r="D180" s="406"/>
      <c r="E180" s="406"/>
      <c r="F180" s="406"/>
      <c r="G180" s="406"/>
      <c r="H180" s="406"/>
      <c r="I180" s="406"/>
      <c r="J180" s="406"/>
      <c r="K180" s="406"/>
      <c r="L180" s="407"/>
      <c r="M180" s="51"/>
    </row>
    <row r="181" spans="1:16" s="3" customFormat="1" x14ac:dyDescent="0.3">
      <c r="A181" s="11"/>
      <c r="B181" s="405"/>
      <c r="C181" s="406"/>
      <c r="D181" s="406"/>
      <c r="E181" s="406"/>
      <c r="F181" s="406"/>
      <c r="G181" s="406"/>
      <c r="H181" s="406"/>
      <c r="I181" s="406"/>
      <c r="J181" s="406"/>
      <c r="K181" s="406"/>
      <c r="L181" s="407"/>
      <c r="M181" s="51"/>
    </row>
    <row r="182" spans="1:16" s="3" customFormat="1" x14ac:dyDescent="0.3">
      <c r="A182" s="11"/>
      <c r="B182" s="405"/>
      <c r="C182" s="406"/>
      <c r="D182" s="406"/>
      <c r="E182" s="406"/>
      <c r="F182" s="406"/>
      <c r="G182" s="406"/>
      <c r="H182" s="406"/>
      <c r="I182" s="406"/>
      <c r="J182" s="406"/>
      <c r="K182" s="406"/>
      <c r="L182" s="407"/>
      <c r="M182" s="51"/>
    </row>
    <row r="183" spans="1:16" x14ac:dyDescent="0.3">
      <c r="B183" s="131"/>
      <c r="C183" s="132"/>
      <c r="D183" s="132"/>
      <c r="E183" s="132"/>
      <c r="F183" s="132"/>
      <c r="G183" s="132"/>
      <c r="H183" s="132"/>
      <c r="I183" s="132"/>
      <c r="J183" s="132"/>
      <c r="K183" s="132"/>
      <c r="L183" s="133"/>
      <c r="M183" s="2"/>
    </row>
    <row r="184" spans="1:16" s="3" customFormat="1" x14ac:dyDescent="0.3">
      <c r="A184" s="11"/>
      <c r="B184" s="433" t="s">
        <v>36</v>
      </c>
      <c r="C184" s="434"/>
      <c r="D184" s="434"/>
      <c r="E184" s="434"/>
      <c r="F184" s="434"/>
      <c r="G184" s="434"/>
      <c r="H184" s="434"/>
      <c r="I184" s="434"/>
      <c r="J184" s="434"/>
      <c r="K184" s="434"/>
      <c r="L184" s="435"/>
      <c r="M184" s="126"/>
    </row>
    <row r="185" spans="1:16" x14ac:dyDescent="0.3">
      <c r="B185" s="96"/>
      <c r="C185" s="88"/>
      <c r="D185" s="88"/>
      <c r="E185" s="88"/>
      <c r="F185" s="88"/>
      <c r="G185" s="88"/>
      <c r="H185" s="88"/>
      <c r="I185" s="88"/>
      <c r="J185" s="88"/>
      <c r="K185" s="88"/>
      <c r="L185" s="89"/>
      <c r="M185" s="2"/>
    </row>
    <row r="186" spans="1:16" x14ac:dyDescent="0.3">
      <c r="B186" s="418" t="str">
        <f>IF(Intro!$G$21="English",O186,P186)</f>
        <v>Provide your firm’s strategies and objectives for the next two years with respect to the export sales of the goods. Provide the rationale and assumptions underlying these strategies and objectives.</v>
      </c>
      <c r="C186" s="419"/>
      <c r="D186" s="419"/>
      <c r="E186" s="419"/>
      <c r="F186" s="419"/>
      <c r="G186" s="419"/>
      <c r="H186" s="419"/>
      <c r="I186" s="419"/>
      <c r="J186" s="419"/>
      <c r="K186" s="419"/>
      <c r="L186" s="420"/>
      <c r="M186" s="2"/>
      <c r="O186" s="2" t="s">
        <v>157</v>
      </c>
      <c r="P186" s="2" t="s">
        <v>158</v>
      </c>
    </row>
    <row r="187" spans="1:16" x14ac:dyDescent="0.3">
      <c r="B187" s="418"/>
      <c r="C187" s="419"/>
      <c r="D187" s="419"/>
      <c r="E187" s="419"/>
      <c r="F187" s="419"/>
      <c r="G187" s="419"/>
      <c r="H187" s="419"/>
      <c r="I187" s="419"/>
      <c r="J187" s="419"/>
      <c r="K187" s="419"/>
      <c r="L187" s="420"/>
      <c r="M187" s="2"/>
    </row>
    <row r="188" spans="1:16" x14ac:dyDescent="0.3">
      <c r="B188" s="96"/>
      <c r="C188" s="88"/>
      <c r="D188" s="88"/>
      <c r="E188" s="88"/>
      <c r="F188" s="88"/>
      <c r="G188" s="88"/>
      <c r="H188" s="88"/>
      <c r="I188" s="88"/>
      <c r="J188" s="88"/>
      <c r="K188" s="88"/>
      <c r="L188" s="89"/>
      <c r="M188" s="2"/>
    </row>
    <row r="189" spans="1:16" s="3" customFormat="1" x14ac:dyDescent="0.3">
      <c r="A189" s="11"/>
      <c r="B189" s="405"/>
      <c r="C189" s="406"/>
      <c r="D189" s="406"/>
      <c r="E189" s="406"/>
      <c r="F189" s="406"/>
      <c r="G189" s="406"/>
      <c r="H189" s="406"/>
      <c r="I189" s="406"/>
      <c r="J189" s="406"/>
      <c r="K189" s="406"/>
      <c r="L189" s="407"/>
      <c r="M189" s="51"/>
    </row>
    <row r="190" spans="1:16" s="3" customFormat="1" x14ac:dyDescent="0.3">
      <c r="A190" s="11"/>
      <c r="B190" s="405"/>
      <c r="C190" s="406"/>
      <c r="D190" s="406"/>
      <c r="E190" s="406"/>
      <c r="F190" s="406"/>
      <c r="G190" s="406"/>
      <c r="H190" s="406"/>
      <c r="I190" s="406"/>
      <c r="J190" s="406"/>
      <c r="K190" s="406"/>
      <c r="L190" s="407"/>
      <c r="M190" s="51"/>
    </row>
    <row r="191" spans="1:16" s="3" customFormat="1" x14ac:dyDescent="0.3">
      <c r="A191" s="11"/>
      <c r="B191" s="405"/>
      <c r="C191" s="406"/>
      <c r="D191" s="406"/>
      <c r="E191" s="406"/>
      <c r="F191" s="406"/>
      <c r="G191" s="406"/>
      <c r="H191" s="406"/>
      <c r="I191" s="406"/>
      <c r="J191" s="406"/>
      <c r="K191" s="406"/>
      <c r="L191" s="407"/>
      <c r="M191" s="51"/>
    </row>
    <row r="192" spans="1:16" s="3" customFormat="1" x14ac:dyDescent="0.3">
      <c r="A192" s="11"/>
      <c r="B192" s="405"/>
      <c r="C192" s="406"/>
      <c r="D192" s="406"/>
      <c r="E192" s="406"/>
      <c r="F192" s="406"/>
      <c r="G192" s="406"/>
      <c r="H192" s="406"/>
      <c r="I192" s="406"/>
      <c r="J192" s="406"/>
      <c r="K192" s="406"/>
      <c r="L192" s="407"/>
      <c r="M192" s="51"/>
    </row>
    <row r="193" spans="1:16" s="3" customFormat="1" x14ac:dyDescent="0.3">
      <c r="A193" s="11"/>
      <c r="B193" s="405"/>
      <c r="C193" s="406"/>
      <c r="D193" s="406"/>
      <c r="E193" s="406"/>
      <c r="F193" s="406"/>
      <c r="G193" s="406"/>
      <c r="H193" s="406"/>
      <c r="I193" s="406"/>
      <c r="J193" s="406"/>
      <c r="K193" s="406"/>
      <c r="L193" s="407"/>
      <c r="M193" s="51"/>
    </row>
    <row r="194" spans="1:16" s="3" customFormat="1" x14ac:dyDescent="0.3">
      <c r="A194" s="11"/>
      <c r="B194" s="405"/>
      <c r="C194" s="406"/>
      <c r="D194" s="406"/>
      <c r="E194" s="406"/>
      <c r="F194" s="406"/>
      <c r="G194" s="406"/>
      <c r="H194" s="406"/>
      <c r="I194" s="406"/>
      <c r="J194" s="406"/>
      <c r="K194" s="406"/>
      <c r="L194" s="407"/>
      <c r="M194" s="51"/>
    </row>
    <row r="195" spans="1:16" s="3" customFormat="1" x14ac:dyDescent="0.3">
      <c r="A195" s="11"/>
      <c r="B195" s="405"/>
      <c r="C195" s="406"/>
      <c r="D195" s="406"/>
      <c r="E195" s="406"/>
      <c r="F195" s="406"/>
      <c r="G195" s="406"/>
      <c r="H195" s="406"/>
      <c r="I195" s="406"/>
      <c r="J195" s="406"/>
      <c r="K195" s="406"/>
      <c r="L195" s="407"/>
      <c r="M195" s="51"/>
    </row>
    <row r="196" spans="1:16" s="3" customFormat="1" x14ac:dyDescent="0.3">
      <c r="A196" s="11"/>
      <c r="B196" s="405"/>
      <c r="C196" s="406"/>
      <c r="D196" s="406"/>
      <c r="E196" s="406"/>
      <c r="F196" s="406"/>
      <c r="G196" s="406"/>
      <c r="H196" s="406"/>
      <c r="I196" s="406"/>
      <c r="J196" s="406"/>
      <c r="K196" s="406"/>
      <c r="L196" s="407"/>
      <c r="M196" s="51"/>
    </row>
    <row r="197" spans="1:16" x14ac:dyDescent="0.3">
      <c r="B197" s="131"/>
      <c r="C197" s="132"/>
      <c r="D197" s="132"/>
      <c r="E197" s="132"/>
      <c r="F197" s="132"/>
      <c r="G197" s="132"/>
      <c r="H197" s="132"/>
      <c r="I197" s="132"/>
      <c r="J197" s="132"/>
      <c r="K197" s="132"/>
      <c r="L197" s="133"/>
      <c r="M197" s="2"/>
    </row>
    <row r="198" spans="1:16" s="3" customFormat="1" x14ac:dyDescent="0.3">
      <c r="A198" s="11"/>
      <c r="B198" s="433" t="s">
        <v>37</v>
      </c>
      <c r="C198" s="434"/>
      <c r="D198" s="434"/>
      <c r="E198" s="434"/>
      <c r="F198" s="434"/>
      <c r="G198" s="434"/>
      <c r="H198" s="434"/>
      <c r="I198" s="434"/>
      <c r="J198" s="434"/>
      <c r="K198" s="434"/>
      <c r="L198" s="435"/>
      <c r="M198" s="126"/>
    </row>
    <row r="199" spans="1:16" x14ac:dyDescent="0.3">
      <c r="B199" s="96"/>
      <c r="C199" s="88"/>
      <c r="D199" s="88"/>
      <c r="E199" s="88"/>
      <c r="F199" s="88"/>
      <c r="G199" s="88"/>
      <c r="H199" s="88"/>
      <c r="I199" s="88"/>
      <c r="J199" s="88"/>
      <c r="K199" s="88"/>
      <c r="L199" s="89"/>
      <c r="M199" s="2"/>
    </row>
    <row r="200" spans="1:16" x14ac:dyDescent="0.3">
      <c r="B200" s="418" t="str">
        <f>IF(Intro!$G$21="English",O200,P200)</f>
        <v>Provide your firm’s strategies and objectives for the next two years with respect to your firm's market share in Canada. Provide the rationale and assumptions underlying these strategies and objectives.</v>
      </c>
      <c r="C200" s="419"/>
      <c r="D200" s="419"/>
      <c r="E200" s="419"/>
      <c r="F200" s="419"/>
      <c r="G200" s="419"/>
      <c r="H200" s="419"/>
      <c r="I200" s="419"/>
      <c r="J200" s="419"/>
      <c r="K200" s="419"/>
      <c r="L200" s="420"/>
      <c r="M200" s="2"/>
      <c r="O200" s="2" t="s">
        <v>453</v>
      </c>
      <c r="P200" s="2" t="s">
        <v>454</v>
      </c>
    </row>
    <row r="201" spans="1:16" x14ac:dyDescent="0.3">
      <c r="B201" s="418"/>
      <c r="C201" s="419"/>
      <c r="D201" s="419"/>
      <c r="E201" s="419"/>
      <c r="F201" s="419"/>
      <c r="G201" s="419"/>
      <c r="H201" s="419"/>
      <c r="I201" s="419"/>
      <c r="J201" s="419"/>
      <c r="K201" s="419"/>
      <c r="L201" s="420"/>
      <c r="M201" s="2"/>
    </row>
    <row r="202" spans="1:16" x14ac:dyDescent="0.3">
      <c r="B202" s="96"/>
      <c r="C202" s="88"/>
      <c r="D202" s="88"/>
      <c r="E202" s="88"/>
      <c r="F202" s="88"/>
      <c r="G202" s="88"/>
      <c r="H202" s="88"/>
      <c r="I202" s="88"/>
      <c r="J202" s="88"/>
      <c r="K202" s="88"/>
      <c r="L202" s="89"/>
      <c r="M202" s="2"/>
    </row>
    <row r="203" spans="1:16" s="3" customFormat="1" x14ac:dyDescent="0.3">
      <c r="A203" s="11"/>
      <c r="B203" s="405"/>
      <c r="C203" s="406"/>
      <c r="D203" s="406"/>
      <c r="E203" s="406"/>
      <c r="F203" s="406"/>
      <c r="G203" s="406"/>
      <c r="H203" s="406"/>
      <c r="I203" s="406"/>
      <c r="J203" s="406"/>
      <c r="K203" s="406"/>
      <c r="L203" s="407"/>
      <c r="M203" s="51"/>
    </row>
    <row r="204" spans="1:16" s="3" customFormat="1" x14ac:dyDescent="0.3">
      <c r="A204" s="11"/>
      <c r="B204" s="405"/>
      <c r="C204" s="406"/>
      <c r="D204" s="406"/>
      <c r="E204" s="406"/>
      <c r="F204" s="406"/>
      <c r="G204" s="406"/>
      <c r="H204" s="406"/>
      <c r="I204" s="406"/>
      <c r="J204" s="406"/>
      <c r="K204" s="406"/>
      <c r="L204" s="407"/>
      <c r="M204" s="51"/>
    </row>
    <row r="205" spans="1:16" s="3" customFormat="1" x14ac:dyDescent="0.3">
      <c r="A205" s="11"/>
      <c r="B205" s="405"/>
      <c r="C205" s="406"/>
      <c r="D205" s="406"/>
      <c r="E205" s="406"/>
      <c r="F205" s="406"/>
      <c r="G205" s="406"/>
      <c r="H205" s="406"/>
      <c r="I205" s="406"/>
      <c r="J205" s="406"/>
      <c r="K205" s="406"/>
      <c r="L205" s="407"/>
      <c r="M205" s="51"/>
    </row>
    <row r="206" spans="1:16" s="3" customFormat="1" x14ac:dyDescent="0.3">
      <c r="A206" s="11"/>
      <c r="B206" s="405"/>
      <c r="C206" s="406"/>
      <c r="D206" s="406"/>
      <c r="E206" s="406"/>
      <c r="F206" s="406"/>
      <c r="G206" s="406"/>
      <c r="H206" s="406"/>
      <c r="I206" s="406"/>
      <c r="J206" s="406"/>
      <c r="K206" s="406"/>
      <c r="L206" s="407"/>
      <c r="M206" s="51"/>
    </row>
    <row r="207" spans="1:16" s="3" customFormat="1" x14ac:dyDescent="0.3">
      <c r="A207" s="11"/>
      <c r="B207" s="405"/>
      <c r="C207" s="406"/>
      <c r="D207" s="406"/>
      <c r="E207" s="406"/>
      <c r="F207" s="406"/>
      <c r="G207" s="406"/>
      <c r="H207" s="406"/>
      <c r="I207" s="406"/>
      <c r="J207" s="406"/>
      <c r="K207" s="406"/>
      <c r="L207" s="407"/>
      <c r="M207" s="51"/>
    </row>
    <row r="208" spans="1:16" s="3" customFormat="1" x14ac:dyDescent="0.3">
      <c r="A208" s="11"/>
      <c r="B208" s="405"/>
      <c r="C208" s="406"/>
      <c r="D208" s="406"/>
      <c r="E208" s="406"/>
      <c r="F208" s="406"/>
      <c r="G208" s="406"/>
      <c r="H208" s="406"/>
      <c r="I208" s="406"/>
      <c r="J208" s="406"/>
      <c r="K208" s="406"/>
      <c r="L208" s="407"/>
      <c r="M208" s="51"/>
    </row>
    <row r="209" spans="1:14" s="3" customFormat="1" x14ac:dyDescent="0.3">
      <c r="A209" s="11"/>
      <c r="B209" s="405"/>
      <c r="C209" s="406"/>
      <c r="D209" s="406"/>
      <c r="E209" s="406"/>
      <c r="F209" s="406"/>
      <c r="G209" s="406"/>
      <c r="H209" s="406"/>
      <c r="I209" s="406"/>
      <c r="J209" s="406"/>
      <c r="K209" s="406"/>
      <c r="L209" s="407"/>
      <c r="M209" s="51"/>
    </row>
    <row r="210" spans="1:14" s="3" customFormat="1" x14ac:dyDescent="0.3">
      <c r="A210" s="11"/>
      <c r="B210" s="405"/>
      <c r="C210" s="406"/>
      <c r="D210" s="406"/>
      <c r="E210" s="406"/>
      <c r="F210" s="406"/>
      <c r="G210" s="406"/>
      <c r="H210" s="406"/>
      <c r="I210" s="406"/>
      <c r="J210" s="406"/>
      <c r="K210" s="406"/>
      <c r="L210" s="407"/>
      <c r="M210" s="51"/>
    </row>
    <row r="211" spans="1:14" x14ac:dyDescent="0.3">
      <c r="B211" s="131"/>
      <c r="C211" s="132"/>
      <c r="D211" s="132"/>
      <c r="E211" s="132"/>
      <c r="F211" s="132"/>
      <c r="G211" s="132"/>
      <c r="H211" s="132"/>
      <c r="I211" s="132"/>
      <c r="J211" s="132"/>
      <c r="K211" s="132"/>
      <c r="L211" s="133"/>
      <c r="M211" s="2"/>
    </row>
    <row r="212" spans="1:14" s="3" customFormat="1" x14ac:dyDescent="0.3">
      <c r="A212" s="11"/>
      <c r="B212" s="150"/>
      <c r="C212" s="150"/>
      <c r="D212" s="142"/>
      <c r="E212" s="143"/>
      <c r="F212" s="143"/>
      <c r="G212" s="143"/>
      <c r="H212" s="143"/>
      <c r="I212" s="143"/>
      <c r="J212" s="143"/>
      <c r="K212" s="143"/>
      <c r="L212" s="143"/>
      <c r="M212" s="126"/>
    </row>
    <row r="213" spans="1:14" s="54" customFormat="1" x14ac:dyDescent="0.3">
      <c r="A213" s="138"/>
      <c r="B213" s="12"/>
      <c r="C213" s="12"/>
      <c r="D213" s="149"/>
      <c r="E213" s="149"/>
      <c r="F213" s="149"/>
      <c r="G213" s="149"/>
      <c r="H213" s="149"/>
      <c r="I213" s="149"/>
      <c r="J213" s="149"/>
      <c r="K213" s="149"/>
      <c r="L213" s="149"/>
      <c r="N213" s="139"/>
    </row>
    <row r="214" spans="1:14" s="54" customFormat="1" x14ac:dyDescent="0.3">
      <c r="A214" s="138"/>
      <c r="B214" s="12"/>
      <c r="C214" s="12"/>
      <c r="D214" s="149"/>
      <c r="E214" s="149"/>
      <c r="F214" s="149"/>
      <c r="G214" s="149"/>
      <c r="H214" s="149"/>
      <c r="I214" s="149"/>
      <c r="J214" s="149"/>
      <c r="K214" s="149"/>
      <c r="L214" s="149"/>
      <c r="N214" s="139"/>
    </row>
    <row r="215" spans="1:14" s="54" customFormat="1" x14ac:dyDescent="0.3">
      <c r="A215" s="138"/>
      <c r="B215" s="12"/>
      <c r="C215" s="12"/>
      <c r="D215" s="149"/>
      <c r="E215" s="149"/>
      <c r="F215" s="149"/>
      <c r="G215" s="149"/>
      <c r="H215" s="149"/>
      <c r="I215" s="149"/>
      <c r="J215" s="149"/>
      <c r="K215" s="149"/>
      <c r="L215" s="149"/>
      <c r="N215" s="139"/>
    </row>
    <row r="216" spans="1:14" s="54" customFormat="1" x14ac:dyDescent="0.3">
      <c r="A216" s="138"/>
      <c r="B216" s="12"/>
      <c r="C216" s="12"/>
      <c r="D216" s="149"/>
      <c r="E216" s="149"/>
      <c r="F216" s="149"/>
      <c r="G216" s="149"/>
      <c r="H216" s="149"/>
      <c r="I216" s="149"/>
      <c r="J216" s="149"/>
      <c r="K216" s="149"/>
      <c r="L216" s="149"/>
      <c r="N216" s="139"/>
    </row>
    <row r="217" spans="1:14" s="54" customFormat="1" x14ac:dyDescent="0.3">
      <c r="A217" s="138"/>
      <c r="B217" s="12"/>
      <c r="C217" s="12"/>
      <c r="D217" s="149"/>
      <c r="E217" s="149"/>
      <c r="F217" s="149"/>
      <c r="G217" s="149"/>
      <c r="H217" s="149"/>
      <c r="I217" s="149"/>
      <c r="J217" s="149"/>
      <c r="K217" s="149"/>
      <c r="L217" s="149"/>
      <c r="N217" s="139"/>
    </row>
    <row r="218" spans="1:14" s="54" customFormat="1" x14ac:dyDescent="0.3">
      <c r="A218" s="138"/>
      <c r="B218" s="12"/>
      <c r="C218" s="12"/>
      <c r="D218" s="149"/>
      <c r="E218" s="149"/>
      <c r="F218" s="149"/>
      <c r="G218" s="149"/>
      <c r="H218" s="149"/>
      <c r="I218" s="149"/>
      <c r="J218" s="149"/>
      <c r="K218" s="149"/>
      <c r="L218" s="149"/>
      <c r="N218" s="139"/>
    </row>
    <row r="219" spans="1:14" s="54" customFormat="1" x14ac:dyDescent="0.3">
      <c r="A219" s="138"/>
      <c r="B219" s="12"/>
      <c r="C219" s="12"/>
      <c r="D219" s="149"/>
      <c r="E219" s="149"/>
      <c r="F219" s="149"/>
      <c r="G219" s="149"/>
      <c r="H219" s="149"/>
      <c r="I219" s="149"/>
      <c r="J219" s="149"/>
      <c r="K219" s="149"/>
      <c r="L219" s="149"/>
      <c r="N219" s="139"/>
    </row>
    <row r="220" spans="1:14" s="54" customFormat="1" x14ac:dyDescent="0.3">
      <c r="A220" s="138"/>
      <c r="B220" s="12"/>
      <c r="C220" s="12"/>
      <c r="D220" s="149"/>
      <c r="E220" s="149"/>
      <c r="F220" s="149"/>
      <c r="G220" s="149"/>
      <c r="H220" s="149"/>
      <c r="I220" s="149"/>
      <c r="J220" s="149"/>
      <c r="K220" s="149"/>
      <c r="L220" s="149"/>
      <c r="N220" s="139"/>
    </row>
    <row r="221" spans="1:14" s="54" customFormat="1" x14ac:dyDescent="0.3">
      <c r="A221" s="138"/>
      <c r="B221" s="12"/>
      <c r="C221" s="12"/>
      <c r="D221" s="149"/>
      <c r="E221" s="149"/>
      <c r="F221" s="149"/>
      <c r="G221" s="149"/>
      <c r="H221" s="149"/>
      <c r="I221" s="149"/>
      <c r="J221" s="149"/>
      <c r="K221" s="149"/>
      <c r="L221" s="149"/>
      <c r="N221" s="139"/>
    </row>
    <row r="222" spans="1:14" s="54" customFormat="1" x14ac:dyDescent="0.3">
      <c r="A222" s="138"/>
      <c r="B222" s="12"/>
      <c r="C222" s="12"/>
      <c r="D222" s="149"/>
      <c r="E222" s="149"/>
      <c r="F222" s="149"/>
      <c r="G222" s="149"/>
      <c r="H222" s="149"/>
      <c r="I222" s="149"/>
      <c r="J222" s="149"/>
      <c r="K222" s="149"/>
      <c r="L222" s="149"/>
      <c r="N222" s="139"/>
    </row>
    <row r="223" spans="1:14" s="54" customFormat="1" x14ac:dyDescent="0.3">
      <c r="A223" s="138"/>
      <c r="B223" s="12"/>
      <c r="C223" s="12"/>
      <c r="D223" s="149"/>
      <c r="E223" s="149"/>
      <c r="F223" s="149"/>
      <c r="G223" s="149"/>
      <c r="H223" s="149"/>
      <c r="I223" s="149"/>
      <c r="J223" s="149"/>
      <c r="K223" s="149"/>
      <c r="L223" s="149"/>
      <c r="N223" s="139"/>
    </row>
    <row r="224" spans="1:14" s="54" customFormat="1" x14ac:dyDescent="0.3">
      <c r="A224" s="138"/>
      <c r="B224" s="12"/>
      <c r="C224" s="12"/>
      <c r="D224" s="149"/>
      <c r="E224" s="149"/>
      <c r="F224" s="149"/>
      <c r="G224" s="149"/>
      <c r="H224" s="149"/>
      <c r="I224" s="149"/>
      <c r="J224" s="149"/>
      <c r="K224" s="149"/>
      <c r="L224" s="149"/>
      <c r="N224" s="139"/>
    </row>
    <row r="225" spans="1:14" s="54" customFormat="1" x14ac:dyDescent="0.3">
      <c r="A225" s="138"/>
      <c r="B225" s="12"/>
      <c r="C225" s="12"/>
      <c r="D225" s="149"/>
      <c r="E225" s="149"/>
      <c r="F225" s="149"/>
      <c r="G225" s="149"/>
      <c r="H225" s="149"/>
      <c r="I225" s="149"/>
      <c r="J225" s="149"/>
      <c r="K225" s="149"/>
      <c r="L225" s="149"/>
      <c r="N225" s="139"/>
    </row>
    <row r="226" spans="1:14" s="54" customFormat="1" x14ac:dyDescent="0.3">
      <c r="A226" s="138"/>
      <c r="B226" s="12"/>
      <c r="C226" s="12"/>
      <c r="D226" s="149"/>
      <c r="E226" s="149"/>
      <c r="F226" s="149"/>
      <c r="G226" s="149"/>
      <c r="H226" s="149"/>
      <c r="I226" s="149"/>
      <c r="J226" s="149"/>
      <c r="K226" s="149"/>
      <c r="L226" s="149"/>
      <c r="N226" s="139"/>
    </row>
    <row r="227" spans="1:14" s="54" customFormat="1" x14ac:dyDescent="0.3">
      <c r="A227" s="138"/>
      <c r="B227" s="12"/>
      <c r="C227" s="12"/>
      <c r="D227" s="149"/>
      <c r="E227" s="149"/>
      <c r="F227" s="149"/>
      <c r="G227" s="149"/>
      <c r="H227" s="149"/>
      <c r="I227" s="149"/>
      <c r="J227" s="149"/>
      <c r="K227" s="149"/>
      <c r="L227" s="149"/>
      <c r="N227" s="139"/>
    </row>
    <row r="228" spans="1:14" s="54" customFormat="1" x14ac:dyDescent="0.3">
      <c r="A228" s="138"/>
      <c r="B228" s="12"/>
      <c r="C228" s="12"/>
      <c r="D228" s="149"/>
      <c r="E228" s="149"/>
      <c r="F228" s="149"/>
      <c r="G228" s="149"/>
      <c r="H228" s="149"/>
      <c r="I228" s="149"/>
      <c r="J228" s="149"/>
      <c r="K228" s="149"/>
      <c r="L228" s="149"/>
      <c r="N228" s="139"/>
    </row>
    <row r="229" spans="1:14" s="54" customFormat="1" x14ac:dyDescent="0.3">
      <c r="A229" s="138"/>
      <c r="B229" s="12"/>
      <c r="C229" s="12"/>
      <c r="D229" s="149"/>
      <c r="E229" s="149"/>
      <c r="F229" s="149"/>
      <c r="G229" s="149"/>
      <c r="H229" s="149"/>
      <c r="I229" s="149"/>
      <c r="J229" s="149"/>
      <c r="K229" s="149"/>
      <c r="L229" s="149"/>
      <c r="N229" s="139"/>
    </row>
    <row r="230" spans="1:14" s="54" customFormat="1" x14ac:dyDescent="0.3">
      <c r="A230" s="138"/>
      <c r="B230" s="12"/>
      <c r="C230" s="12"/>
      <c r="D230" s="149"/>
      <c r="E230" s="149"/>
      <c r="F230" s="149"/>
      <c r="G230" s="149"/>
      <c r="H230" s="149"/>
      <c r="I230" s="149"/>
      <c r="J230" s="149"/>
      <c r="K230" s="149"/>
      <c r="L230" s="149"/>
      <c r="N230" s="139"/>
    </row>
    <row r="231" spans="1:14" s="54" customFormat="1" x14ac:dyDescent="0.3">
      <c r="A231" s="138"/>
      <c r="B231" s="12"/>
      <c r="C231" s="12"/>
      <c r="D231" s="149"/>
      <c r="E231" s="149"/>
      <c r="F231" s="149"/>
      <c r="G231" s="149"/>
      <c r="H231" s="149"/>
      <c r="I231" s="149"/>
      <c r="J231" s="149"/>
      <c r="K231" s="149"/>
      <c r="L231" s="149"/>
      <c r="N231" s="139"/>
    </row>
    <row r="232" spans="1:14" s="54" customFormat="1" x14ac:dyDescent="0.3">
      <c r="A232" s="138"/>
      <c r="B232" s="12"/>
      <c r="C232" s="12"/>
      <c r="D232" s="149"/>
      <c r="E232" s="149"/>
      <c r="F232" s="149"/>
      <c r="G232" s="149"/>
      <c r="H232" s="149"/>
      <c r="I232" s="149"/>
      <c r="J232" s="149"/>
      <c r="K232" s="149"/>
      <c r="L232" s="149"/>
      <c r="N232" s="139"/>
    </row>
    <row r="233" spans="1:14" s="54" customFormat="1" x14ac:dyDescent="0.3">
      <c r="A233" s="138"/>
      <c r="B233" s="12"/>
      <c r="C233" s="12"/>
      <c r="D233" s="149"/>
      <c r="E233" s="149"/>
      <c r="F233" s="149"/>
      <c r="G233" s="149"/>
      <c r="H233" s="149"/>
      <c r="I233" s="149"/>
      <c r="J233" s="149"/>
      <c r="K233" s="149"/>
      <c r="L233" s="149"/>
      <c r="N233" s="139"/>
    </row>
  </sheetData>
  <sheetProtection algorithmName="SHA-512" hashValue="P+W1avi6aX6eocqmDaVu/9IAKy3WikiLT8MbTx0okWs4hUObhafIbLzrpS9XVrO54Vff1jHLFDCPFakY0eiAOA==" saltValue="uAhWFEcnwKEQFzXm22svjw==" spinCount="100000" sheet="1" objects="1" scenarios="1" selectLockedCells="1"/>
  <mergeCells count="101">
    <mergeCell ref="I23:I24"/>
    <mergeCell ref="E33:F33"/>
    <mergeCell ref="E40:F40"/>
    <mergeCell ref="E30:F30"/>
    <mergeCell ref="E31:F31"/>
    <mergeCell ref="E32:F32"/>
    <mergeCell ref="B37:D39"/>
    <mergeCell ref="E37:F37"/>
    <mergeCell ref="E38:F38"/>
    <mergeCell ref="G23:G24"/>
    <mergeCell ref="E25:F25"/>
    <mergeCell ref="E26:F26"/>
    <mergeCell ref="E27:F27"/>
    <mergeCell ref="B34:D36"/>
    <mergeCell ref="E34:F34"/>
    <mergeCell ref="E35:F35"/>
    <mergeCell ref="E36:F36"/>
    <mergeCell ref="B4:L4"/>
    <mergeCell ref="B5:L5"/>
    <mergeCell ref="B6:L6"/>
    <mergeCell ref="B43:D45"/>
    <mergeCell ref="B28:D30"/>
    <mergeCell ref="B31:D33"/>
    <mergeCell ref="B16:L16"/>
    <mergeCell ref="B21:L21"/>
    <mergeCell ref="B25:D27"/>
    <mergeCell ref="K23:K24"/>
    <mergeCell ref="J23:J24"/>
    <mergeCell ref="B18:L18"/>
    <mergeCell ref="B19:L19"/>
    <mergeCell ref="B9:L9"/>
    <mergeCell ref="B10:L10"/>
    <mergeCell ref="B12:L12"/>
    <mergeCell ref="B14:L14"/>
    <mergeCell ref="B13:L13"/>
    <mergeCell ref="B8:L8"/>
    <mergeCell ref="B15:L15"/>
    <mergeCell ref="B40:D42"/>
    <mergeCell ref="E28:F28"/>
    <mergeCell ref="E29:F29"/>
    <mergeCell ref="H23:H24"/>
    <mergeCell ref="B203:L210"/>
    <mergeCell ref="B200:L201"/>
    <mergeCell ref="B186:L187"/>
    <mergeCell ref="B145:L145"/>
    <mergeCell ref="D143:E143"/>
    <mergeCell ref="B96:L96"/>
    <mergeCell ref="G54:G55"/>
    <mergeCell ref="B124:L126"/>
    <mergeCell ref="G141:G142"/>
    <mergeCell ref="H141:H142"/>
    <mergeCell ref="I141:I142"/>
    <mergeCell ref="B137:L137"/>
    <mergeCell ref="B198:L198"/>
    <mergeCell ref="B184:L184"/>
    <mergeCell ref="B111:L111"/>
    <mergeCell ref="B170:L170"/>
    <mergeCell ref="K54:K55"/>
    <mergeCell ref="B54:E55"/>
    <mergeCell ref="H54:H55"/>
    <mergeCell ref="I54:I55"/>
    <mergeCell ref="J54:J55"/>
    <mergeCell ref="B59:L66"/>
    <mergeCell ref="B57:L57"/>
    <mergeCell ref="B109:L109"/>
    <mergeCell ref="B189:L196"/>
    <mergeCell ref="J141:J142"/>
    <mergeCell ref="K141:K142"/>
    <mergeCell ref="B68:L68"/>
    <mergeCell ref="B175:L182"/>
    <mergeCell ref="B172:L173"/>
    <mergeCell ref="B158:L159"/>
    <mergeCell ref="B82:L82"/>
    <mergeCell ref="B139:L139"/>
    <mergeCell ref="B73:L80"/>
    <mergeCell ref="B87:L94"/>
    <mergeCell ref="B161:L168"/>
    <mergeCell ref="B98:L98"/>
    <mergeCell ref="B84:L85"/>
    <mergeCell ref="B70:L71"/>
    <mergeCell ref="B147:L154"/>
    <mergeCell ref="B122:L122"/>
    <mergeCell ref="B156:L156"/>
    <mergeCell ref="B100:L107"/>
    <mergeCell ref="B113:L120"/>
    <mergeCell ref="B128:L135"/>
    <mergeCell ref="F54:F55"/>
    <mergeCell ref="G51:G52"/>
    <mergeCell ref="E39:F39"/>
    <mergeCell ref="B53:E53"/>
    <mergeCell ref="E41:F41"/>
    <mergeCell ref="B47:L47"/>
    <mergeCell ref="E42:F42"/>
    <mergeCell ref="E43:F43"/>
    <mergeCell ref="E45:F45"/>
    <mergeCell ref="B49:L50"/>
    <mergeCell ref="E44:F44"/>
    <mergeCell ref="H51:H52"/>
    <mergeCell ref="I51:I52"/>
    <mergeCell ref="J51:J52"/>
    <mergeCell ref="K51:K52"/>
  </mergeCells>
  <phoneticPr fontId="17" type="noConversion"/>
  <dataValidations xWindow="417" yWindow="363"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61:L164 B113:L113 B189:L189 B59:L63 B73:L76 B100:L100 B147:L150 B87:L90 B102:L104 B115:L117 B128:L131 B175:L178 B191:L193 B203:L206"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K39 G27 G45:K45 G42:K42 H25:K27 G30:K30 G53:K54 G33:K33 G36:K36" xr:uid="{72976589-ADC1-4497-B4BE-A694751FADD3}">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A1 G143:K143 G25:G26 G28:K29 G31:K32 G40:K41 G43:K44 G34:K35 G37:K38" xr:uid="{B632C7A0-1A2B-4CA2-BAE1-638211148954}">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7" min="1" max="11" man="1"/>
    <brk id="136" min="1" max="11" man="1"/>
    <brk id="197"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Q406"/>
  <sheetViews>
    <sheetView showGridLines="0" zoomScaleNormal="100" workbookViewId="0"/>
  </sheetViews>
  <sheetFormatPr defaultColWidth="9.44140625" defaultRowHeight="14.4" x14ac:dyDescent="0.3"/>
  <cols>
    <col min="1" max="1" width="1.5546875" style="11" customWidth="1"/>
    <col min="2" max="12" width="14.5546875" style="17" customWidth="1"/>
    <col min="13" max="13" width="14.5546875" style="1" customWidth="1"/>
    <col min="14" max="14" width="14.5546875" style="2" customWidth="1"/>
    <col min="15" max="16" width="14.5546875" style="2" hidden="1" customWidth="1"/>
    <col min="17" max="17" width="8.44140625" style="2" customWidth="1"/>
    <col min="18" max="16384" width="9.44140625" style="2"/>
  </cols>
  <sheetData>
    <row r="1" spans="1:16" x14ac:dyDescent="0.3">
      <c r="A1" s="162"/>
      <c r="O1" s="2" t="s">
        <v>558</v>
      </c>
      <c r="P1" s="2" t="s">
        <v>558</v>
      </c>
    </row>
    <row r="2" spans="1:16" x14ac:dyDescent="0.3">
      <c r="B2" s="18" t="str">
        <f>'Pro 1'!B2</f>
        <v>PROTECTED</v>
      </c>
      <c r="C2" s="18"/>
      <c r="D2" s="18"/>
      <c r="O2" s="3" t="s">
        <v>128</v>
      </c>
      <c r="P2" s="3" t="s">
        <v>130</v>
      </c>
    </row>
    <row r="3" spans="1:16" x14ac:dyDescent="0.3">
      <c r="B3" s="19"/>
      <c r="C3" s="19"/>
      <c r="D3" s="19"/>
      <c r="O3" s="7"/>
      <c r="P3" s="7"/>
    </row>
    <row r="4" spans="1:16" s="7" customFormat="1" x14ac:dyDescent="0.3">
      <c r="A4" s="12"/>
      <c r="B4" s="424" t="str">
        <f>Info!B4</f>
        <v>PRODUCERS' QUESTIONNAIRE</v>
      </c>
      <c r="C4" s="425"/>
      <c r="D4" s="425"/>
      <c r="E4" s="425"/>
      <c r="F4" s="425"/>
      <c r="G4" s="425"/>
      <c r="H4" s="425"/>
      <c r="I4" s="425"/>
      <c r="J4" s="425"/>
      <c r="K4" s="425"/>
      <c r="L4" s="426"/>
      <c r="M4" s="14"/>
      <c r="N4" s="14"/>
      <c r="O4" s="13"/>
      <c r="P4" s="13"/>
    </row>
    <row r="5" spans="1:16" s="7" customFormat="1" x14ac:dyDescent="0.3">
      <c r="A5" s="12"/>
      <c r="B5" s="424" t="str">
        <f>Info!B5</f>
        <v>RR-2025-008</v>
      </c>
      <c r="C5" s="425"/>
      <c r="D5" s="425"/>
      <c r="E5" s="425"/>
      <c r="F5" s="425"/>
      <c r="G5" s="425"/>
      <c r="H5" s="425"/>
      <c r="I5" s="425"/>
      <c r="J5" s="425"/>
      <c r="K5" s="425"/>
      <c r="L5" s="426"/>
      <c r="M5" s="14"/>
      <c r="N5" s="14"/>
      <c r="O5" s="13"/>
      <c r="P5" s="13"/>
    </row>
    <row r="6" spans="1:16" s="8" customFormat="1" x14ac:dyDescent="0.3">
      <c r="A6" s="12"/>
      <c r="B6" s="424" t="str">
        <f>Info!B6</f>
        <v>PHOTOVOLTAIC MODULES AND LAMINATES</v>
      </c>
      <c r="C6" s="425"/>
      <c r="D6" s="425"/>
      <c r="E6" s="425"/>
      <c r="F6" s="425"/>
      <c r="G6" s="425"/>
      <c r="H6" s="425"/>
      <c r="I6" s="425"/>
      <c r="J6" s="425"/>
      <c r="K6" s="425"/>
      <c r="L6" s="426"/>
      <c r="M6" s="13"/>
      <c r="N6" s="13"/>
      <c r="O6" s="9"/>
      <c r="P6" s="9"/>
    </row>
    <row r="7" spans="1:16" s="8" customFormat="1" x14ac:dyDescent="0.3">
      <c r="A7" s="12"/>
      <c r="B7" s="65"/>
      <c r="C7" s="29"/>
      <c r="D7" s="29"/>
      <c r="E7" s="29"/>
      <c r="F7" s="29"/>
      <c r="G7" s="29"/>
      <c r="H7" s="29"/>
      <c r="I7" s="29"/>
      <c r="J7" s="29"/>
      <c r="K7" s="29"/>
      <c r="L7" s="66"/>
      <c r="M7" s="13"/>
      <c r="N7" s="13"/>
      <c r="O7" s="5"/>
    </row>
    <row r="8" spans="1:16" s="8" customFormat="1" x14ac:dyDescent="0.3">
      <c r="A8" s="12"/>
      <c r="B8" s="608" t="str">
        <f>Public!B8</f>
        <v>The following questions refer to the goods as defined in the product description on the Intro tab.</v>
      </c>
      <c r="C8" s="456"/>
      <c r="D8" s="456"/>
      <c r="E8" s="456"/>
      <c r="F8" s="456"/>
      <c r="G8" s="456"/>
      <c r="H8" s="456"/>
      <c r="I8" s="456"/>
      <c r="J8" s="456"/>
      <c r="K8" s="456"/>
      <c r="L8" s="609"/>
      <c r="M8" s="13"/>
      <c r="N8" s="13"/>
      <c r="O8" s="9"/>
      <c r="P8" s="9"/>
    </row>
    <row r="9" spans="1:16" s="8" customFormat="1" x14ac:dyDescent="0.3">
      <c r="A9" s="12"/>
      <c r="B9" s="600" t="str">
        <f>Public!B9</f>
        <v xml:space="preserve">Product information and a glossary of terms can be found in the Info tab.
</v>
      </c>
      <c r="C9" s="449"/>
      <c r="D9" s="449"/>
      <c r="E9" s="449"/>
      <c r="F9" s="449"/>
      <c r="G9" s="449"/>
      <c r="H9" s="449"/>
      <c r="I9" s="449"/>
      <c r="J9" s="449"/>
      <c r="K9" s="449"/>
      <c r="L9" s="601"/>
      <c r="M9" s="13"/>
      <c r="N9" s="13"/>
      <c r="O9" s="9"/>
    </row>
    <row r="10" spans="1:16" s="8" customFormat="1" x14ac:dyDescent="0.3">
      <c r="A10" s="12"/>
      <c r="B10" s="600" t="str">
        <f>'Pro 1'!B10</f>
        <v xml:space="preserve">Use the AddPro tab if more space is needed.
</v>
      </c>
      <c r="C10" s="449"/>
      <c r="D10" s="449"/>
      <c r="E10" s="449"/>
      <c r="F10" s="449"/>
      <c r="G10" s="449"/>
      <c r="H10" s="449"/>
      <c r="I10" s="449"/>
      <c r="J10" s="449"/>
      <c r="K10" s="449"/>
      <c r="L10" s="601"/>
      <c r="M10" s="13"/>
      <c r="N10" s="13"/>
      <c r="O10" s="9"/>
      <c r="P10" s="9"/>
    </row>
    <row r="11" spans="1:16" s="8" customFormat="1" x14ac:dyDescent="0.3">
      <c r="A11" s="12"/>
      <c r="B11" s="116"/>
      <c r="C11" s="114"/>
      <c r="D11" s="114"/>
      <c r="E11" s="29"/>
      <c r="F11" s="29"/>
      <c r="G11" s="29"/>
      <c r="H11" s="29"/>
      <c r="I11" s="29"/>
      <c r="J11" s="29"/>
      <c r="K11" s="29"/>
      <c r="L11" s="66"/>
      <c r="M11" s="13"/>
      <c r="N11" s="13"/>
      <c r="O11" s="9"/>
      <c r="P11" s="9"/>
    </row>
    <row r="12" spans="1:16" s="8" customFormat="1" x14ac:dyDescent="0.3">
      <c r="A12" s="12"/>
      <c r="B12" s="600" t="str">
        <f>'Pro 2'!B12</f>
        <v>For the questions in this tab, note the following:</v>
      </c>
      <c r="C12" s="449"/>
      <c r="D12" s="449"/>
      <c r="E12" s="449"/>
      <c r="F12" s="449"/>
      <c r="G12" s="449"/>
      <c r="H12" s="449"/>
      <c r="I12" s="449"/>
      <c r="J12" s="449"/>
      <c r="K12" s="449"/>
      <c r="L12" s="601"/>
      <c r="M12" s="13"/>
      <c r="N12" s="13"/>
      <c r="O12" s="9"/>
      <c r="P12" s="9"/>
    </row>
    <row r="13" spans="1:16" s="8" customFormat="1" x14ac:dyDescent="0.3">
      <c r="A13" s="5"/>
      <c r="B13" s="602" t="str">
        <f>IF(Intro!$G$21="English",O13,P13)</f>
        <v xml:space="preserve">• The statements are to be prepared using a full absorption costing method and are to be reported on a calendar-year basis. 
</v>
      </c>
      <c r="C13" s="603"/>
      <c r="D13" s="603"/>
      <c r="E13" s="603"/>
      <c r="F13" s="603"/>
      <c r="G13" s="603"/>
      <c r="H13" s="603"/>
      <c r="I13" s="603"/>
      <c r="J13" s="603"/>
      <c r="K13" s="603"/>
      <c r="L13" s="604"/>
      <c r="M13" s="13"/>
      <c r="N13" s="13"/>
      <c r="O13" s="9" t="s">
        <v>417</v>
      </c>
      <c r="P13" s="9" t="s">
        <v>418</v>
      </c>
    </row>
    <row r="14" spans="1:16" s="8" customFormat="1" x14ac:dyDescent="0.3">
      <c r="A14" s="12"/>
      <c r="B14" s="605" t="str">
        <f>'Pro 2'!B16</f>
        <v>• Report all values in Canadian dollars (CAD).</v>
      </c>
      <c r="C14" s="606"/>
      <c r="D14" s="606"/>
      <c r="E14" s="606"/>
      <c r="F14" s="606"/>
      <c r="G14" s="606"/>
      <c r="H14" s="606"/>
      <c r="I14" s="606"/>
      <c r="J14" s="606"/>
      <c r="K14" s="606"/>
      <c r="L14" s="607"/>
      <c r="M14" s="13"/>
      <c r="N14" s="13"/>
      <c r="O14" s="9"/>
      <c r="P14" s="9"/>
    </row>
    <row r="15" spans="1:16" s="8" customFormat="1" x14ac:dyDescent="0.3">
      <c r="A15" s="12"/>
      <c r="B15" s="20"/>
      <c r="C15" s="20"/>
      <c r="D15" s="20"/>
      <c r="E15" s="21"/>
      <c r="F15" s="21"/>
      <c r="G15" s="21"/>
      <c r="H15" s="21"/>
      <c r="I15" s="21"/>
      <c r="J15" s="21"/>
      <c r="K15" s="21"/>
      <c r="L15" s="21"/>
      <c r="O15" s="9"/>
      <c r="P15" s="9"/>
    </row>
    <row r="16" spans="1:16" x14ac:dyDescent="0.3">
      <c r="B16" s="430" t="str">
        <f>IF(Intro!$G$21="English",O16,P16)</f>
        <v>COST OF GOODS MANUFACTURED - FOR THE GOODS ONLY</v>
      </c>
      <c r="C16" s="431"/>
      <c r="D16" s="431"/>
      <c r="E16" s="431"/>
      <c r="F16" s="431"/>
      <c r="G16" s="431"/>
      <c r="H16" s="431"/>
      <c r="I16" s="431"/>
      <c r="J16" s="431"/>
      <c r="K16" s="431"/>
      <c r="L16" s="432"/>
      <c r="M16" s="2"/>
      <c r="O16" s="121" t="s">
        <v>611</v>
      </c>
      <c r="P16" s="121" t="s">
        <v>617</v>
      </c>
    </row>
    <row r="17" spans="2:16" x14ac:dyDescent="0.3">
      <c r="B17" s="421" t="s">
        <v>20</v>
      </c>
      <c r="C17" s="422"/>
      <c r="D17" s="422"/>
      <c r="E17" s="422"/>
      <c r="F17" s="422"/>
      <c r="G17" s="422"/>
      <c r="H17" s="422"/>
      <c r="I17" s="422"/>
      <c r="J17" s="422"/>
      <c r="K17" s="422"/>
      <c r="L17" s="423"/>
      <c r="M17" s="2"/>
    </row>
    <row r="18" spans="2:16" x14ac:dyDescent="0.3">
      <c r="B18" s="22"/>
      <c r="C18" s="23"/>
      <c r="D18" s="23"/>
      <c r="E18" s="24"/>
      <c r="F18" s="24"/>
      <c r="G18" s="24"/>
      <c r="H18" s="24"/>
      <c r="I18" s="24"/>
      <c r="J18" s="24"/>
      <c r="K18" s="24"/>
      <c r="L18" s="25"/>
      <c r="M18" s="2"/>
    </row>
    <row r="19" spans="2:16" x14ac:dyDescent="0.3">
      <c r="B19" s="263" t="str">
        <f>IF(Intro!$G$21="English",O19,P19)</f>
        <v xml:space="preserve">Complete the statement of the cost of goods manufactured for your firm's sales in Canada and export sales of the goods produced in Canada. </v>
      </c>
      <c r="C19" s="264"/>
      <c r="D19" s="264"/>
      <c r="E19" s="264"/>
      <c r="F19" s="264"/>
      <c r="G19" s="264"/>
      <c r="H19" s="264"/>
      <c r="I19" s="264"/>
      <c r="J19" s="264"/>
      <c r="K19" s="264"/>
      <c r="L19" s="265"/>
      <c r="M19" s="2"/>
      <c r="O19" s="10" t="s">
        <v>344</v>
      </c>
      <c r="P19" s="2" t="s">
        <v>121</v>
      </c>
    </row>
    <row r="20" spans="2:16" x14ac:dyDescent="0.3">
      <c r="B20" s="108"/>
      <c r="C20" s="109"/>
      <c r="D20" s="23"/>
      <c r="E20" s="24"/>
      <c r="F20" s="24"/>
      <c r="G20" s="24"/>
      <c r="H20" s="24"/>
      <c r="I20" s="24"/>
      <c r="J20" s="24"/>
      <c r="K20" s="24"/>
      <c r="L20" s="25"/>
      <c r="M20" s="2"/>
      <c r="O20" s="10"/>
    </row>
    <row r="21" spans="2:16" ht="14.1" customHeight="1" x14ac:dyDescent="0.3">
      <c r="B21" s="560" t="str">
        <f>IF(Intro!$G$21="English",O21,P21)</f>
        <v>For Sale in Canada</v>
      </c>
      <c r="C21" s="561"/>
      <c r="D21" s="561"/>
      <c r="E21" s="561"/>
      <c r="F21" s="562"/>
      <c r="G21" s="501">
        <f>Variables!$B$6</f>
        <v>2023</v>
      </c>
      <c r="H21" s="501">
        <f>G21+1</f>
        <v>2024</v>
      </c>
      <c r="I21" s="501">
        <f>H21+1</f>
        <v>2025</v>
      </c>
      <c r="J21" s="501" t="str">
        <f>J367</f>
        <v>Jan-Mar 2025</v>
      </c>
      <c r="K21" s="501" t="str">
        <f>K367</f>
        <v>Jan-Mar 2026</v>
      </c>
      <c r="L21" s="184"/>
      <c r="M21" s="2"/>
      <c r="O21" s="10" t="s">
        <v>43</v>
      </c>
      <c r="P21" s="10" t="s">
        <v>44</v>
      </c>
    </row>
    <row r="22" spans="2:16" x14ac:dyDescent="0.3">
      <c r="B22" s="563"/>
      <c r="C22" s="564"/>
      <c r="D22" s="564"/>
      <c r="E22" s="564"/>
      <c r="F22" s="565"/>
      <c r="G22" s="502"/>
      <c r="H22" s="502"/>
      <c r="I22" s="502"/>
      <c r="J22" s="502"/>
      <c r="K22" s="502"/>
      <c r="L22" s="184"/>
      <c r="M22" s="2"/>
      <c r="O22" s="10"/>
      <c r="P22" s="10"/>
    </row>
    <row r="23" spans="2:16" x14ac:dyDescent="0.3">
      <c r="B23" s="427" t="str">
        <f>'Pro 1'!B19</f>
        <v>Production for sale in Canada</v>
      </c>
      <c r="C23" s="428"/>
      <c r="D23" s="428"/>
      <c r="E23" s="429"/>
      <c r="F23" s="72" t="str">
        <f>'Pro 1'!F19</f>
        <v>Watts</v>
      </c>
      <c r="G23" s="182">
        <f>'Pro 1'!G19</f>
        <v>0</v>
      </c>
      <c r="H23" s="182">
        <f>'Pro 1'!H19</f>
        <v>0</v>
      </c>
      <c r="I23" s="182">
        <f>'Pro 1'!I19</f>
        <v>0</v>
      </c>
      <c r="J23" s="182">
        <f>'Pro 1'!J19</f>
        <v>0</v>
      </c>
      <c r="K23" s="182">
        <f>'Pro 1'!K19</f>
        <v>0</v>
      </c>
      <c r="L23" s="184"/>
      <c r="M23" s="2"/>
      <c r="O23" s="10"/>
      <c r="P23" s="10"/>
    </row>
    <row r="24" spans="2:16" ht="14.1" customHeight="1" x14ac:dyDescent="0.3">
      <c r="B24" s="427" t="str">
        <f>IF(Intro!$G$21="English",O24,P24)</f>
        <v xml:space="preserve">Beginning Inventory of Goods in Process </v>
      </c>
      <c r="C24" s="428"/>
      <c r="D24" s="428"/>
      <c r="E24" s="429"/>
      <c r="F24" s="72" t="s">
        <v>393</v>
      </c>
      <c r="G24" s="177"/>
      <c r="H24" s="177"/>
      <c r="I24" s="177"/>
      <c r="J24" s="177"/>
      <c r="K24" s="177"/>
      <c r="L24" s="184"/>
      <c r="M24" s="2"/>
      <c r="O24" s="2" t="s">
        <v>57</v>
      </c>
      <c r="P24" s="2" t="s">
        <v>58</v>
      </c>
    </row>
    <row r="25" spans="2:16" ht="14.1" customHeight="1" x14ac:dyDescent="0.3">
      <c r="B25" s="540" t="str">
        <f>IF(Intro!$G$21="English",O25,P25)</f>
        <v xml:space="preserve">Direct material used 1 - </v>
      </c>
      <c r="C25" s="541"/>
      <c r="D25" s="541"/>
      <c r="E25" s="542"/>
      <c r="F25" s="72" t="s">
        <v>393</v>
      </c>
      <c r="G25" s="177"/>
      <c r="H25" s="177"/>
      <c r="I25" s="177"/>
      <c r="J25" s="177"/>
      <c r="K25" s="177"/>
      <c r="L25" s="184"/>
      <c r="M25" s="2"/>
      <c r="O25" s="10" t="str">
        <f>"Direct material used 1 - "&amp;Public!E199</f>
        <v xml:space="preserve">Direct material used 1 - </v>
      </c>
      <c r="P25" s="2" t="str">
        <f>"La matière directe utilisée 1 - "&amp;Public!E199</f>
        <v xml:space="preserve">La matière directe utilisée 1 - </v>
      </c>
    </row>
    <row r="26" spans="2:16" ht="14.1" customHeight="1" x14ac:dyDescent="0.3">
      <c r="B26" s="540" t="str">
        <f>IF(Intro!$G$21="English",O26,P26)</f>
        <v xml:space="preserve">Direct material used 2 - </v>
      </c>
      <c r="C26" s="541"/>
      <c r="D26" s="541"/>
      <c r="E26" s="542"/>
      <c r="F26" s="72" t="s">
        <v>393</v>
      </c>
      <c r="G26" s="177"/>
      <c r="H26" s="177"/>
      <c r="I26" s="177"/>
      <c r="J26" s="177"/>
      <c r="K26" s="177"/>
      <c r="L26" s="184"/>
      <c r="M26" s="2"/>
      <c r="O26" s="10" t="str">
        <f>"Direct material used 2 - "&amp;Public!E200</f>
        <v xml:space="preserve">Direct material used 2 - </v>
      </c>
      <c r="P26" s="2" t="str">
        <f>"La matière directe utilisée 2 - "&amp;Public!E200</f>
        <v xml:space="preserve">La matière directe utilisée 2 - </v>
      </c>
    </row>
    <row r="27" spans="2:16" ht="14.1" customHeight="1" x14ac:dyDescent="0.3">
      <c r="B27" s="540" t="str">
        <f>IF(Intro!$G$21="English",O27,P27)</f>
        <v xml:space="preserve">Direct material used 3 - </v>
      </c>
      <c r="C27" s="541"/>
      <c r="D27" s="541"/>
      <c r="E27" s="542"/>
      <c r="F27" s="72" t="s">
        <v>393</v>
      </c>
      <c r="G27" s="177"/>
      <c r="H27" s="177"/>
      <c r="I27" s="177"/>
      <c r="J27" s="177"/>
      <c r="K27" s="177"/>
      <c r="L27" s="184"/>
      <c r="M27" s="2"/>
      <c r="O27" s="10" t="str">
        <f>"Direct material used 3 - "&amp;Public!E201</f>
        <v xml:space="preserve">Direct material used 3 - </v>
      </c>
      <c r="P27" s="2" t="str">
        <f>"La matière directe utilisée 3 - "&amp;Public!E201</f>
        <v xml:space="preserve">La matière directe utilisée 3 - </v>
      </c>
    </row>
    <row r="28" spans="2:16" ht="14.1" customHeight="1" x14ac:dyDescent="0.3">
      <c r="B28" s="540" t="str">
        <f>IF(Intro!$G$21="English",O28,P28)</f>
        <v xml:space="preserve">All Other Direct Materials Used </v>
      </c>
      <c r="C28" s="541"/>
      <c r="D28" s="541"/>
      <c r="E28" s="542"/>
      <c r="F28" s="72" t="s">
        <v>393</v>
      </c>
      <c r="G28" s="177"/>
      <c r="H28" s="177"/>
      <c r="I28" s="177"/>
      <c r="J28" s="177"/>
      <c r="K28" s="177"/>
      <c r="L28" s="184"/>
      <c r="M28" s="2"/>
      <c r="O28" s="2" t="s">
        <v>59</v>
      </c>
      <c r="P28" s="2" t="s">
        <v>60</v>
      </c>
    </row>
    <row r="29" spans="2:16" ht="14.1" customHeight="1" x14ac:dyDescent="0.3">
      <c r="B29" s="427" t="str">
        <f>IF(Intro!$G$21="English",O29,P29)</f>
        <v>Total - Materials</v>
      </c>
      <c r="C29" s="428"/>
      <c r="D29" s="428"/>
      <c r="E29" s="429"/>
      <c r="F29" s="72" t="s">
        <v>393</v>
      </c>
      <c r="G29" s="182">
        <f>SUM(G25:G28)</f>
        <v>0</v>
      </c>
      <c r="H29" s="182">
        <f t="shared" ref="H29:K29" si="0">SUM(H25:H28)</f>
        <v>0</v>
      </c>
      <c r="I29" s="182">
        <f t="shared" si="0"/>
        <v>0</v>
      </c>
      <c r="J29" s="182">
        <f t="shared" si="0"/>
        <v>0</v>
      </c>
      <c r="K29" s="182">
        <f t="shared" si="0"/>
        <v>0</v>
      </c>
      <c r="L29" s="184"/>
      <c r="M29" s="2"/>
      <c r="O29" s="2" t="s">
        <v>602</v>
      </c>
      <c r="P29" s="2" t="s">
        <v>603</v>
      </c>
    </row>
    <row r="30" spans="2:16" ht="14.1" customHeight="1" x14ac:dyDescent="0.3">
      <c r="B30" s="427" t="str">
        <f>IF(Intro!$G$21="English",O30,P30)</f>
        <v>Direct Employment Wages Paid</v>
      </c>
      <c r="C30" s="428"/>
      <c r="D30" s="428"/>
      <c r="E30" s="429"/>
      <c r="F30" s="72" t="s">
        <v>393</v>
      </c>
      <c r="G30" s="177"/>
      <c r="H30" s="177"/>
      <c r="I30" s="177"/>
      <c r="J30" s="177"/>
      <c r="K30" s="177"/>
      <c r="L30" s="184"/>
      <c r="M30" s="2"/>
      <c r="O30" s="2" t="s">
        <v>61</v>
      </c>
      <c r="P30" s="2" t="s">
        <v>62</v>
      </c>
    </row>
    <row r="31" spans="2:16" ht="14.1" customHeight="1" x14ac:dyDescent="0.3">
      <c r="B31" s="427" t="str">
        <f>IF(Intro!$G$21="English",O31,P31)</f>
        <v xml:space="preserve">Factory overhead </v>
      </c>
      <c r="C31" s="428"/>
      <c r="D31" s="428"/>
      <c r="E31" s="429"/>
      <c r="F31" s="72" t="s">
        <v>393</v>
      </c>
      <c r="G31" s="177"/>
      <c r="H31" s="177"/>
      <c r="I31" s="177"/>
      <c r="J31" s="177"/>
      <c r="K31" s="177"/>
      <c r="L31" s="184"/>
      <c r="M31" s="2"/>
      <c r="O31" s="2" t="s">
        <v>345</v>
      </c>
      <c r="P31" s="2" t="s">
        <v>63</v>
      </c>
    </row>
    <row r="32" spans="2:16" ht="14.1" customHeight="1" x14ac:dyDescent="0.3">
      <c r="B32" s="427" t="str">
        <f>IF(Intro!$G$21="English",O32,P32)</f>
        <v>Ending Inventory of Goods in Process</v>
      </c>
      <c r="C32" s="428"/>
      <c r="D32" s="428"/>
      <c r="E32" s="429"/>
      <c r="F32" s="72" t="s">
        <v>393</v>
      </c>
      <c r="G32" s="177"/>
      <c r="H32" s="177"/>
      <c r="I32" s="177"/>
      <c r="J32" s="177"/>
      <c r="K32" s="177"/>
      <c r="L32" s="184"/>
      <c r="M32" s="2"/>
      <c r="O32" s="2" t="s">
        <v>171</v>
      </c>
      <c r="P32" s="2" t="s">
        <v>422</v>
      </c>
    </row>
    <row r="33" spans="1:16" s="3" customFormat="1" ht="14.1" customHeight="1" x14ac:dyDescent="0.3">
      <c r="A33" s="140"/>
      <c r="B33" s="610" t="str">
        <f>IF(Intro!$G$21="English",O33,P33)</f>
        <v>Cost of Goods Manufactured</v>
      </c>
      <c r="C33" s="611"/>
      <c r="D33" s="611"/>
      <c r="E33" s="612"/>
      <c r="F33" s="72" t="s">
        <v>393</v>
      </c>
      <c r="G33" s="176">
        <f>G24+G29+G30+G31-G32</f>
        <v>0</v>
      </c>
      <c r="H33" s="176">
        <f t="shared" ref="H33:K33" si="1">H24+H29+H30+H31-H32</f>
        <v>0</v>
      </c>
      <c r="I33" s="176">
        <f t="shared" si="1"/>
        <v>0</v>
      </c>
      <c r="J33" s="176">
        <f t="shared" si="1"/>
        <v>0</v>
      </c>
      <c r="K33" s="176">
        <f t="shared" si="1"/>
        <v>0</v>
      </c>
      <c r="L33" s="145"/>
      <c r="O33" s="3" t="s">
        <v>64</v>
      </c>
      <c r="P33" s="3" t="s">
        <v>65</v>
      </c>
    </row>
    <row r="34" spans="1:16" s="3" customFormat="1" x14ac:dyDescent="0.3">
      <c r="A34" s="140"/>
      <c r="B34" s="117"/>
      <c r="C34" s="144"/>
      <c r="D34" s="144"/>
      <c r="E34" s="144"/>
      <c r="F34" s="144"/>
      <c r="G34" s="69"/>
      <c r="H34" s="70"/>
      <c r="I34" s="70"/>
      <c r="J34" s="70"/>
      <c r="K34" s="70"/>
      <c r="L34" s="71"/>
    </row>
    <row r="35" spans="1:16" s="3" customFormat="1" x14ac:dyDescent="0.3">
      <c r="A35" s="140"/>
      <c r="B35" s="263" t="str">
        <f>IF(Intro!$G$21="English",O35,P35)</f>
        <v>Explain any large changes between periods and any irregularities such as negative amounts in the amounts reported above.</v>
      </c>
      <c r="C35" s="264"/>
      <c r="D35" s="264"/>
      <c r="E35" s="264"/>
      <c r="F35" s="264"/>
      <c r="G35" s="264"/>
      <c r="H35" s="264"/>
      <c r="I35" s="264"/>
      <c r="J35" s="264"/>
      <c r="K35" s="264"/>
      <c r="L35" s="265"/>
      <c r="O35" s="2" t="s">
        <v>549</v>
      </c>
      <c r="P35" s="2" t="s">
        <v>610</v>
      </c>
    </row>
    <row r="36" spans="1:16" s="3" customFormat="1" x14ac:dyDescent="0.3">
      <c r="A36" s="140"/>
      <c r="B36" s="112"/>
      <c r="C36" s="49"/>
      <c r="D36" s="49"/>
      <c r="E36" s="49"/>
      <c r="F36" s="49"/>
      <c r="L36" s="145"/>
    </row>
    <row r="37" spans="1:16" s="3" customFormat="1" x14ac:dyDescent="0.3">
      <c r="A37" s="140"/>
      <c r="B37" s="545"/>
      <c r="C37" s="546"/>
      <c r="D37" s="546"/>
      <c r="E37" s="546"/>
      <c r="F37" s="546"/>
      <c r="G37" s="546"/>
      <c r="H37" s="546"/>
      <c r="I37" s="546"/>
      <c r="J37" s="546"/>
      <c r="K37" s="546"/>
      <c r="L37" s="547"/>
    </row>
    <row r="38" spans="1:16" s="3" customFormat="1" x14ac:dyDescent="0.3">
      <c r="A38" s="140"/>
      <c r="B38" s="545"/>
      <c r="C38" s="546"/>
      <c r="D38" s="546"/>
      <c r="E38" s="546"/>
      <c r="F38" s="546"/>
      <c r="G38" s="546"/>
      <c r="H38" s="546"/>
      <c r="I38" s="546"/>
      <c r="J38" s="546"/>
      <c r="K38" s="546"/>
      <c r="L38" s="547"/>
      <c r="O38" s="2"/>
      <c r="P38" s="2"/>
    </row>
    <row r="39" spans="1:16" s="3" customFormat="1" x14ac:dyDescent="0.3">
      <c r="A39" s="140"/>
      <c r="B39" s="545"/>
      <c r="C39" s="546"/>
      <c r="D39" s="546"/>
      <c r="E39" s="546"/>
      <c r="F39" s="546"/>
      <c r="G39" s="546"/>
      <c r="H39" s="546"/>
      <c r="I39" s="546"/>
      <c r="J39" s="546"/>
      <c r="K39" s="546"/>
      <c r="L39" s="547"/>
      <c r="O39" s="2"/>
      <c r="P39" s="2"/>
    </row>
    <row r="40" spans="1:16" s="3" customFormat="1" x14ac:dyDescent="0.3">
      <c r="A40" s="140"/>
      <c r="B40" s="545"/>
      <c r="C40" s="546"/>
      <c r="D40" s="546"/>
      <c r="E40" s="546"/>
      <c r="F40" s="546"/>
      <c r="G40" s="546"/>
      <c r="H40" s="546"/>
      <c r="I40" s="546"/>
      <c r="J40" s="546"/>
      <c r="K40" s="546"/>
      <c r="L40" s="547"/>
      <c r="O40" s="2"/>
      <c r="P40" s="2"/>
    </row>
    <row r="41" spans="1:16" s="3" customFormat="1" x14ac:dyDescent="0.3">
      <c r="A41" s="140"/>
      <c r="B41" s="545"/>
      <c r="C41" s="546"/>
      <c r="D41" s="546"/>
      <c r="E41" s="546"/>
      <c r="F41" s="546"/>
      <c r="G41" s="546"/>
      <c r="H41" s="546"/>
      <c r="I41" s="546"/>
      <c r="J41" s="546"/>
      <c r="K41" s="546"/>
      <c r="L41" s="547"/>
    </row>
    <row r="42" spans="1:16" s="3" customFormat="1" x14ac:dyDescent="0.3">
      <c r="A42" s="140"/>
      <c r="B42" s="545"/>
      <c r="C42" s="546"/>
      <c r="D42" s="546"/>
      <c r="E42" s="546"/>
      <c r="F42" s="546"/>
      <c r="G42" s="546"/>
      <c r="H42" s="546"/>
      <c r="I42" s="546"/>
      <c r="J42" s="546"/>
      <c r="K42" s="546"/>
      <c r="L42" s="547"/>
    </row>
    <row r="43" spans="1:16" s="3" customFormat="1" x14ac:dyDescent="0.3">
      <c r="A43" s="140"/>
      <c r="B43" s="545"/>
      <c r="C43" s="546"/>
      <c r="D43" s="546"/>
      <c r="E43" s="546"/>
      <c r="F43" s="546"/>
      <c r="G43" s="546"/>
      <c r="H43" s="546"/>
      <c r="I43" s="546"/>
      <c r="J43" s="546"/>
      <c r="K43" s="546"/>
      <c r="L43" s="547"/>
    </row>
    <row r="44" spans="1:16" s="3" customFormat="1" x14ac:dyDescent="0.3">
      <c r="A44" s="140"/>
      <c r="B44" s="545"/>
      <c r="C44" s="546"/>
      <c r="D44" s="546"/>
      <c r="E44" s="546"/>
      <c r="F44" s="546"/>
      <c r="G44" s="546"/>
      <c r="H44" s="546"/>
      <c r="I44" s="546"/>
      <c r="J44" s="546"/>
      <c r="K44" s="546"/>
      <c r="L44" s="547"/>
    </row>
    <row r="45" spans="1:16" x14ac:dyDescent="0.3">
      <c r="B45" s="108"/>
      <c r="C45" s="109"/>
      <c r="D45" s="2"/>
      <c r="E45" s="2"/>
      <c r="F45" s="2"/>
      <c r="G45" s="23"/>
      <c r="H45" s="24"/>
      <c r="I45" s="24"/>
      <c r="J45" s="24"/>
      <c r="K45" s="24"/>
      <c r="L45" s="25"/>
      <c r="M45" s="2"/>
      <c r="O45" s="10"/>
    </row>
    <row r="46" spans="1:16" s="76" customFormat="1" x14ac:dyDescent="0.3">
      <c r="A46" s="94"/>
      <c r="B46" s="560" t="str">
        <f>IF(Intro!$G$21="English",O46,P46)</f>
        <v>For Export Sales</v>
      </c>
      <c r="C46" s="561"/>
      <c r="D46" s="561"/>
      <c r="E46" s="561"/>
      <c r="F46" s="562"/>
      <c r="G46" s="501">
        <f>Variables!$B$6</f>
        <v>2023</v>
      </c>
      <c r="H46" s="501">
        <f>G46+1</f>
        <v>2024</v>
      </c>
      <c r="I46" s="501">
        <f>H46+1</f>
        <v>2025</v>
      </c>
      <c r="J46" s="501" t="str">
        <f>J21</f>
        <v>Jan-Mar 2025</v>
      </c>
      <c r="K46" s="501" t="str">
        <f>K21</f>
        <v>Jan-Mar 2026</v>
      </c>
      <c r="L46" s="148"/>
      <c r="O46" s="95" t="s">
        <v>172</v>
      </c>
      <c r="P46" s="95" t="s">
        <v>173</v>
      </c>
    </row>
    <row r="47" spans="1:16" s="76" customFormat="1" x14ac:dyDescent="0.3">
      <c r="A47" s="94"/>
      <c r="B47" s="563"/>
      <c r="C47" s="564"/>
      <c r="D47" s="564"/>
      <c r="E47" s="564"/>
      <c r="F47" s="565"/>
      <c r="G47" s="502"/>
      <c r="H47" s="502"/>
      <c r="I47" s="502"/>
      <c r="J47" s="502"/>
      <c r="K47" s="502"/>
      <c r="L47" s="148"/>
      <c r="O47" s="95"/>
      <c r="P47" s="95"/>
    </row>
    <row r="48" spans="1:16" x14ac:dyDescent="0.3">
      <c r="B48" s="427" t="str">
        <f>'Pro 1'!B20</f>
        <v>Production for export sales</v>
      </c>
      <c r="C48" s="428"/>
      <c r="D48" s="428"/>
      <c r="E48" s="429"/>
      <c r="F48" s="72" t="str">
        <f>'Pro 1'!F20</f>
        <v>Watts</v>
      </c>
      <c r="G48" s="182">
        <f>'Pro 1'!G20</f>
        <v>0</v>
      </c>
      <c r="H48" s="182">
        <f>'Pro 1'!H20</f>
        <v>0</v>
      </c>
      <c r="I48" s="182">
        <f>'Pro 1'!I20</f>
        <v>0</v>
      </c>
      <c r="J48" s="182">
        <f>'Pro 1'!J20</f>
        <v>0</v>
      </c>
      <c r="K48" s="182">
        <f>'Pro 1'!K20</f>
        <v>0</v>
      </c>
      <c r="L48" s="184"/>
      <c r="M48" s="2"/>
      <c r="O48" s="10"/>
      <c r="P48" s="10"/>
    </row>
    <row r="49" spans="1:16" ht="14.1" customHeight="1" x14ac:dyDescent="0.3">
      <c r="B49" s="427" t="str">
        <f t="shared" ref="B49:B58" si="2">B24</f>
        <v xml:space="preserve">Beginning Inventory of Goods in Process </v>
      </c>
      <c r="C49" s="428"/>
      <c r="D49" s="428"/>
      <c r="E49" s="429"/>
      <c r="F49" s="73" t="s">
        <v>393</v>
      </c>
      <c r="G49" s="180"/>
      <c r="H49" s="180"/>
      <c r="I49" s="180"/>
      <c r="J49" s="180"/>
      <c r="K49" s="180"/>
      <c r="L49" s="184"/>
      <c r="M49" s="2"/>
    </row>
    <row r="50" spans="1:16" ht="14.1" customHeight="1" x14ac:dyDescent="0.3">
      <c r="B50" s="540" t="str">
        <f t="shared" si="2"/>
        <v xml:space="preserve">Direct material used 1 - </v>
      </c>
      <c r="C50" s="541"/>
      <c r="D50" s="541"/>
      <c r="E50" s="542"/>
      <c r="F50" s="73" t="s">
        <v>393</v>
      </c>
      <c r="G50" s="180"/>
      <c r="H50" s="180"/>
      <c r="I50" s="180"/>
      <c r="J50" s="180"/>
      <c r="K50" s="180"/>
      <c r="L50" s="184"/>
      <c r="M50" s="2"/>
      <c r="O50" s="10"/>
    </row>
    <row r="51" spans="1:16" ht="14.1" customHeight="1" x14ac:dyDescent="0.3">
      <c r="B51" s="540" t="str">
        <f t="shared" si="2"/>
        <v xml:space="preserve">Direct material used 2 - </v>
      </c>
      <c r="C51" s="541"/>
      <c r="D51" s="541"/>
      <c r="E51" s="542"/>
      <c r="F51" s="73" t="s">
        <v>393</v>
      </c>
      <c r="G51" s="180"/>
      <c r="H51" s="180"/>
      <c r="I51" s="180"/>
      <c r="J51" s="180"/>
      <c r="K51" s="180"/>
      <c r="L51" s="184"/>
      <c r="M51" s="2"/>
      <c r="O51" s="10"/>
    </row>
    <row r="52" spans="1:16" ht="14.1" customHeight="1" x14ac:dyDescent="0.3">
      <c r="B52" s="540" t="str">
        <f t="shared" si="2"/>
        <v xml:space="preserve">Direct material used 3 - </v>
      </c>
      <c r="C52" s="541"/>
      <c r="D52" s="541"/>
      <c r="E52" s="542"/>
      <c r="F52" s="73" t="s">
        <v>393</v>
      </c>
      <c r="G52" s="180"/>
      <c r="H52" s="180"/>
      <c r="I52" s="180"/>
      <c r="J52" s="180"/>
      <c r="K52" s="180"/>
      <c r="L52" s="184"/>
      <c r="M52" s="2"/>
      <c r="O52" s="10"/>
    </row>
    <row r="53" spans="1:16" ht="14.1" customHeight="1" x14ac:dyDescent="0.3">
      <c r="B53" s="540" t="str">
        <f t="shared" si="2"/>
        <v xml:space="preserve">All Other Direct Materials Used </v>
      </c>
      <c r="C53" s="541"/>
      <c r="D53" s="541"/>
      <c r="E53" s="542"/>
      <c r="F53" s="73" t="s">
        <v>393</v>
      </c>
      <c r="G53" s="180"/>
      <c r="H53" s="180"/>
      <c r="I53" s="180"/>
      <c r="J53" s="180"/>
      <c r="K53" s="180"/>
      <c r="L53" s="184"/>
      <c r="M53" s="2"/>
    </row>
    <row r="54" spans="1:16" ht="14.1" customHeight="1" x14ac:dyDescent="0.3">
      <c r="B54" s="427" t="str">
        <f t="shared" si="2"/>
        <v>Total - Materials</v>
      </c>
      <c r="C54" s="428"/>
      <c r="D54" s="428"/>
      <c r="E54" s="429"/>
      <c r="F54" s="73" t="s">
        <v>393</v>
      </c>
      <c r="G54" s="182">
        <f>SUM(G50:G53)</f>
        <v>0</v>
      </c>
      <c r="H54" s="182">
        <f t="shared" ref="H54" si="3">SUM(H50:H53)</f>
        <v>0</v>
      </c>
      <c r="I54" s="182">
        <f t="shared" ref="I54" si="4">SUM(I50:I53)</f>
        <v>0</v>
      </c>
      <c r="J54" s="182">
        <f t="shared" ref="J54" si="5">SUM(J50:J53)</f>
        <v>0</v>
      </c>
      <c r="K54" s="182">
        <f t="shared" ref="K54" si="6">SUM(K50:K53)</f>
        <v>0</v>
      </c>
      <c r="L54" s="184"/>
      <c r="M54" s="2"/>
    </row>
    <row r="55" spans="1:16" ht="14.1" customHeight="1" x14ac:dyDescent="0.3">
      <c r="B55" s="427" t="str">
        <f t="shared" si="2"/>
        <v>Direct Employment Wages Paid</v>
      </c>
      <c r="C55" s="428"/>
      <c r="D55" s="428"/>
      <c r="E55" s="429"/>
      <c r="F55" s="73" t="s">
        <v>393</v>
      </c>
      <c r="G55" s="180"/>
      <c r="H55" s="180"/>
      <c r="I55" s="180"/>
      <c r="J55" s="180"/>
      <c r="K55" s="180"/>
      <c r="L55" s="184"/>
      <c r="M55" s="2"/>
    </row>
    <row r="56" spans="1:16" ht="14.1" customHeight="1" x14ac:dyDescent="0.3">
      <c r="B56" s="427" t="str">
        <f t="shared" si="2"/>
        <v xml:space="preserve">Factory overhead </v>
      </c>
      <c r="C56" s="428"/>
      <c r="D56" s="428"/>
      <c r="E56" s="429"/>
      <c r="F56" s="73" t="s">
        <v>393</v>
      </c>
      <c r="G56" s="180"/>
      <c r="H56" s="180"/>
      <c r="I56" s="180"/>
      <c r="J56" s="180"/>
      <c r="K56" s="180"/>
      <c r="L56" s="184"/>
      <c r="M56" s="2"/>
    </row>
    <row r="57" spans="1:16" ht="14.1" customHeight="1" x14ac:dyDescent="0.3">
      <c r="B57" s="427" t="str">
        <f t="shared" si="2"/>
        <v>Ending Inventory of Goods in Process</v>
      </c>
      <c r="C57" s="428"/>
      <c r="D57" s="428"/>
      <c r="E57" s="429"/>
      <c r="F57" s="73" t="s">
        <v>393</v>
      </c>
      <c r="G57" s="180"/>
      <c r="H57" s="180"/>
      <c r="I57" s="180"/>
      <c r="J57" s="180"/>
      <c r="K57" s="180"/>
      <c r="L57" s="184"/>
      <c r="M57" s="2"/>
    </row>
    <row r="58" spans="1:16" s="3" customFormat="1" ht="14.1" customHeight="1" x14ac:dyDescent="0.3">
      <c r="A58" s="140"/>
      <c r="B58" s="610" t="str">
        <f t="shared" si="2"/>
        <v>Cost of Goods Manufactured</v>
      </c>
      <c r="C58" s="611"/>
      <c r="D58" s="611"/>
      <c r="E58" s="612"/>
      <c r="F58" s="73" t="s">
        <v>393</v>
      </c>
      <c r="G58" s="176">
        <f>G49+G54+G55+G56-G57</f>
        <v>0</v>
      </c>
      <c r="H58" s="176">
        <f t="shared" ref="H58" si="7">H49+H54+H55+H56-H57</f>
        <v>0</v>
      </c>
      <c r="I58" s="176">
        <f t="shared" ref="I58" si="8">I49+I54+I55+I56-I57</f>
        <v>0</v>
      </c>
      <c r="J58" s="176">
        <f t="shared" ref="J58" si="9">J49+J54+J55+J56-J57</f>
        <v>0</v>
      </c>
      <c r="K58" s="176">
        <f t="shared" ref="K58" si="10">K49+K54+K55+K56-K57</f>
        <v>0</v>
      </c>
      <c r="L58" s="145"/>
    </row>
    <row r="59" spans="1:16" x14ac:dyDescent="0.3">
      <c r="B59" s="96"/>
      <c r="C59" s="88"/>
      <c r="D59" s="88"/>
      <c r="E59" s="88"/>
      <c r="F59" s="88"/>
      <c r="G59" s="88"/>
      <c r="H59" s="88"/>
      <c r="I59" s="88"/>
      <c r="J59" s="88"/>
      <c r="K59" s="88"/>
      <c r="L59" s="89"/>
      <c r="M59" s="2"/>
    </row>
    <row r="60" spans="1:16" s="3" customFormat="1" x14ac:dyDescent="0.3">
      <c r="A60" s="140"/>
      <c r="B60" s="263" t="str">
        <f>B35</f>
        <v>Explain any large changes between periods and any irregularities such as negative amounts in the amounts reported above.</v>
      </c>
      <c r="C60" s="264"/>
      <c r="D60" s="264"/>
      <c r="E60" s="264"/>
      <c r="F60" s="264"/>
      <c r="G60" s="264"/>
      <c r="H60" s="264"/>
      <c r="I60" s="264"/>
      <c r="J60" s="264"/>
      <c r="K60" s="264"/>
      <c r="L60" s="265"/>
      <c r="O60" s="2"/>
      <c r="P60" s="2"/>
    </row>
    <row r="61" spans="1:16" s="3" customFormat="1" x14ac:dyDescent="0.3">
      <c r="A61" s="140"/>
      <c r="B61" s="112"/>
      <c r="C61" s="49"/>
      <c r="D61" s="49"/>
      <c r="E61" s="49"/>
      <c r="F61" s="49"/>
      <c r="L61" s="145"/>
    </row>
    <row r="62" spans="1:16" s="3" customFormat="1" x14ac:dyDescent="0.3">
      <c r="A62" s="140"/>
      <c r="B62" s="545"/>
      <c r="C62" s="546"/>
      <c r="D62" s="546"/>
      <c r="E62" s="546"/>
      <c r="F62" s="546"/>
      <c r="G62" s="546"/>
      <c r="H62" s="546"/>
      <c r="I62" s="546"/>
      <c r="J62" s="546"/>
      <c r="K62" s="546"/>
      <c r="L62" s="547"/>
    </row>
    <row r="63" spans="1:16" s="3" customFormat="1" x14ac:dyDescent="0.3">
      <c r="A63" s="140"/>
      <c r="B63" s="545"/>
      <c r="C63" s="546"/>
      <c r="D63" s="546"/>
      <c r="E63" s="546"/>
      <c r="F63" s="546"/>
      <c r="G63" s="546"/>
      <c r="H63" s="546"/>
      <c r="I63" s="546"/>
      <c r="J63" s="546"/>
      <c r="K63" s="546"/>
      <c r="L63" s="547"/>
    </row>
    <row r="64" spans="1:16" s="3" customFormat="1" x14ac:dyDescent="0.3">
      <c r="A64" s="140"/>
      <c r="B64" s="545"/>
      <c r="C64" s="546"/>
      <c r="D64" s="546"/>
      <c r="E64" s="546"/>
      <c r="F64" s="546"/>
      <c r="G64" s="546"/>
      <c r="H64" s="546"/>
      <c r="I64" s="546"/>
      <c r="J64" s="546"/>
      <c r="K64" s="546"/>
      <c r="L64" s="547"/>
      <c r="O64" s="2"/>
      <c r="P64" s="2"/>
    </row>
    <row r="65" spans="1:16" s="3" customFormat="1" x14ac:dyDescent="0.3">
      <c r="A65" s="140"/>
      <c r="B65" s="545"/>
      <c r="C65" s="546"/>
      <c r="D65" s="546"/>
      <c r="E65" s="546"/>
      <c r="F65" s="546"/>
      <c r="G65" s="546"/>
      <c r="H65" s="546"/>
      <c r="I65" s="546"/>
      <c r="J65" s="546"/>
      <c r="K65" s="546"/>
      <c r="L65" s="547"/>
      <c r="O65" s="2"/>
      <c r="P65" s="2"/>
    </row>
    <row r="66" spans="1:16" s="3" customFormat="1" x14ac:dyDescent="0.3">
      <c r="A66" s="140"/>
      <c r="B66" s="545"/>
      <c r="C66" s="546"/>
      <c r="D66" s="546"/>
      <c r="E66" s="546"/>
      <c r="F66" s="546"/>
      <c r="G66" s="546"/>
      <c r="H66" s="546"/>
      <c r="I66" s="546"/>
      <c r="J66" s="546"/>
      <c r="K66" s="546"/>
      <c r="L66" s="547"/>
      <c r="O66" s="2"/>
      <c r="P66" s="2"/>
    </row>
    <row r="67" spans="1:16" s="3" customFormat="1" x14ac:dyDescent="0.3">
      <c r="A67" s="140"/>
      <c r="B67" s="545"/>
      <c r="C67" s="546"/>
      <c r="D67" s="546"/>
      <c r="E67" s="546"/>
      <c r="F67" s="546"/>
      <c r="G67" s="546"/>
      <c r="H67" s="546"/>
      <c r="I67" s="546"/>
      <c r="J67" s="546"/>
      <c r="K67" s="546"/>
      <c r="L67" s="547"/>
    </row>
    <row r="68" spans="1:16" s="3" customFormat="1" x14ac:dyDescent="0.3">
      <c r="A68" s="140"/>
      <c r="B68" s="545"/>
      <c r="C68" s="546"/>
      <c r="D68" s="546"/>
      <c r="E68" s="546"/>
      <c r="F68" s="546"/>
      <c r="G68" s="546"/>
      <c r="H68" s="546"/>
      <c r="I68" s="546"/>
      <c r="J68" s="546"/>
      <c r="K68" s="546"/>
      <c r="L68" s="547"/>
    </row>
    <row r="69" spans="1:16" s="3" customFormat="1" x14ac:dyDescent="0.3">
      <c r="A69" s="140"/>
      <c r="B69" s="545"/>
      <c r="C69" s="546"/>
      <c r="D69" s="546"/>
      <c r="E69" s="546"/>
      <c r="F69" s="546"/>
      <c r="G69" s="546"/>
      <c r="H69" s="546"/>
      <c r="I69" s="546"/>
      <c r="J69" s="546"/>
      <c r="K69" s="546"/>
      <c r="L69" s="547"/>
    </row>
    <row r="70" spans="1:16" x14ac:dyDescent="0.3">
      <c r="B70" s="131"/>
      <c r="C70" s="132"/>
      <c r="D70" s="132"/>
      <c r="E70" s="132"/>
      <c r="F70" s="132"/>
      <c r="G70" s="132"/>
      <c r="H70" s="132"/>
      <c r="I70" s="132"/>
      <c r="J70" s="132"/>
      <c r="K70" s="132"/>
      <c r="L70" s="133"/>
      <c r="M70" s="2"/>
    </row>
    <row r="71" spans="1:16" s="3" customFormat="1" x14ac:dyDescent="0.3">
      <c r="A71" s="11"/>
      <c r="B71" s="421" t="s">
        <v>21</v>
      </c>
      <c r="C71" s="422"/>
      <c r="D71" s="422"/>
      <c r="E71" s="422"/>
      <c r="F71" s="422"/>
      <c r="G71" s="422"/>
      <c r="H71" s="422"/>
      <c r="I71" s="422"/>
      <c r="J71" s="422"/>
      <c r="K71" s="422"/>
      <c r="L71" s="423"/>
      <c r="M71" s="126"/>
    </row>
    <row r="72" spans="1:16" x14ac:dyDescent="0.3">
      <c r="B72" s="96"/>
      <c r="C72" s="88"/>
      <c r="D72" s="88"/>
      <c r="E72" s="88"/>
      <c r="F72" s="88"/>
      <c r="G72" s="88"/>
      <c r="H72" s="88"/>
      <c r="I72" s="88"/>
      <c r="J72" s="88"/>
      <c r="K72" s="88"/>
      <c r="L72" s="89"/>
      <c r="M72" s="2"/>
    </row>
    <row r="73" spans="1:16" x14ac:dyDescent="0.3">
      <c r="B73" s="303" t="str">
        <f>IF(Intro!$G$21="English",O73,P73)</f>
        <v>Describe your firm’s plans to manage the cost of direct materials for the next two years. Provide the rationale and assumptions underlying these strategies and objectives.</v>
      </c>
      <c r="C73" s="304"/>
      <c r="D73" s="304"/>
      <c r="E73" s="304"/>
      <c r="F73" s="304"/>
      <c r="G73" s="304"/>
      <c r="H73" s="304"/>
      <c r="I73" s="304"/>
      <c r="J73" s="304"/>
      <c r="K73" s="304"/>
      <c r="L73" s="305"/>
      <c r="M73" s="2"/>
      <c r="O73" s="2" t="s">
        <v>394</v>
      </c>
      <c r="P73" s="2" t="s">
        <v>213</v>
      </c>
    </row>
    <row r="74" spans="1:16" x14ac:dyDescent="0.3">
      <c r="B74" s="96"/>
      <c r="C74" s="88"/>
      <c r="D74" s="88"/>
      <c r="E74" s="88"/>
      <c r="F74" s="88"/>
      <c r="G74" s="88"/>
      <c r="H74" s="88"/>
      <c r="I74" s="88"/>
      <c r="J74" s="88"/>
      <c r="K74" s="88"/>
      <c r="L74" s="89"/>
      <c r="M74" s="2"/>
    </row>
    <row r="75" spans="1:16" s="3" customFormat="1" x14ac:dyDescent="0.3">
      <c r="A75" s="11"/>
      <c r="B75" s="405"/>
      <c r="C75" s="406"/>
      <c r="D75" s="406"/>
      <c r="E75" s="406"/>
      <c r="F75" s="406"/>
      <c r="G75" s="406"/>
      <c r="H75" s="406"/>
      <c r="I75" s="406"/>
      <c r="J75" s="406"/>
      <c r="K75" s="406"/>
      <c r="L75" s="407"/>
      <c r="M75" s="51"/>
    </row>
    <row r="76" spans="1:16" s="3" customFormat="1" x14ac:dyDescent="0.3">
      <c r="A76" s="11"/>
      <c r="B76" s="405"/>
      <c r="C76" s="406"/>
      <c r="D76" s="406"/>
      <c r="E76" s="406"/>
      <c r="F76" s="406"/>
      <c r="G76" s="406"/>
      <c r="H76" s="406"/>
      <c r="I76" s="406"/>
      <c r="J76" s="406"/>
      <c r="K76" s="406"/>
      <c r="L76" s="407"/>
      <c r="M76" s="51"/>
    </row>
    <row r="77" spans="1:16" s="3" customFormat="1" x14ac:dyDescent="0.3">
      <c r="A77" s="140"/>
      <c r="B77" s="405"/>
      <c r="C77" s="406"/>
      <c r="D77" s="406"/>
      <c r="E77" s="406"/>
      <c r="F77" s="406"/>
      <c r="G77" s="406"/>
      <c r="H77" s="406"/>
      <c r="I77" s="406"/>
      <c r="J77" s="406"/>
      <c r="K77" s="406"/>
      <c r="L77" s="407"/>
      <c r="O77" s="2"/>
      <c r="P77" s="2"/>
    </row>
    <row r="78" spans="1:16" s="3" customFormat="1" x14ac:dyDescent="0.3">
      <c r="A78" s="140"/>
      <c r="B78" s="405"/>
      <c r="C78" s="406"/>
      <c r="D78" s="406"/>
      <c r="E78" s="406"/>
      <c r="F78" s="406"/>
      <c r="G78" s="406"/>
      <c r="H78" s="406"/>
      <c r="I78" s="406"/>
      <c r="J78" s="406"/>
      <c r="K78" s="406"/>
      <c r="L78" s="407"/>
      <c r="O78" s="2"/>
      <c r="P78" s="2"/>
    </row>
    <row r="79" spans="1:16" s="3" customFormat="1" x14ac:dyDescent="0.3">
      <c r="A79" s="140"/>
      <c r="B79" s="405"/>
      <c r="C79" s="406"/>
      <c r="D79" s="406"/>
      <c r="E79" s="406"/>
      <c r="F79" s="406"/>
      <c r="G79" s="406"/>
      <c r="H79" s="406"/>
      <c r="I79" s="406"/>
      <c r="J79" s="406"/>
      <c r="K79" s="406"/>
      <c r="L79" s="407"/>
      <c r="O79" s="2"/>
      <c r="P79" s="2"/>
    </row>
    <row r="80" spans="1:16" s="3" customFormat="1" x14ac:dyDescent="0.3">
      <c r="A80" s="11"/>
      <c r="B80" s="405"/>
      <c r="C80" s="406"/>
      <c r="D80" s="406"/>
      <c r="E80" s="406"/>
      <c r="F80" s="406"/>
      <c r="G80" s="406"/>
      <c r="H80" s="406"/>
      <c r="I80" s="406"/>
      <c r="J80" s="406"/>
      <c r="K80" s="406"/>
      <c r="L80" s="407"/>
      <c r="M80" s="51"/>
    </row>
    <row r="81" spans="1:16" s="3" customFormat="1" x14ac:dyDescent="0.3">
      <c r="A81" s="11"/>
      <c r="B81" s="405"/>
      <c r="C81" s="406"/>
      <c r="D81" s="406"/>
      <c r="E81" s="406"/>
      <c r="F81" s="406"/>
      <c r="G81" s="406"/>
      <c r="H81" s="406"/>
      <c r="I81" s="406"/>
      <c r="J81" s="406"/>
      <c r="K81" s="406"/>
      <c r="L81" s="407"/>
      <c r="M81" s="51"/>
    </row>
    <row r="82" spans="1:16" s="3" customFormat="1" x14ac:dyDescent="0.3">
      <c r="A82" s="11"/>
      <c r="B82" s="405"/>
      <c r="C82" s="406"/>
      <c r="D82" s="406"/>
      <c r="E82" s="406"/>
      <c r="F82" s="406"/>
      <c r="G82" s="406"/>
      <c r="H82" s="406"/>
      <c r="I82" s="406"/>
      <c r="J82" s="406"/>
      <c r="K82" s="406"/>
      <c r="L82" s="407"/>
      <c r="M82" s="51"/>
    </row>
    <row r="83" spans="1:16" x14ac:dyDescent="0.3">
      <c r="B83" s="131"/>
      <c r="C83" s="132"/>
      <c r="D83" s="132"/>
      <c r="E83" s="132"/>
      <c r="F83" s="132"/>
      <c r="G83" s="132"/>
      <c r="H83" s="132"/>
      <c r="I83" s="132"/>
      <c r="J83" s="132"/>
      <c r="K83" s="132"/>
      <c r="L83" s="133"/>
      <c r="M83" s="2"/>
    </row>
    <row r="84" spans="1:16" x14ac:dyDescent="0.3">
      <c r="B84" s="421" t="s">
        <v>26</v>
      </c>
      <c r="C84" s="422"/>
      <c r="D84" s="422"/>
      <c r="E84" s="422"/>
      <c r="F84" s="422"/>
      <c r="G84" s="422"/>
      <c r="H84" s="422"/>
      <c r="I84" s="422"/>
      <c r="J84" s="422"/>
      <c r="K84" s="422"/>
      <c r="L84" s="423"/>
      <c r="M84" s="2"/>
    </row>
    <row r="85" spans="1:16" x14ac:dyDescent="0.3">
      <c r="B85" s="22"/>
      <c r="C85" s="23"/>
      <c r="D85" s="23"/>
      <c r="E85" s="24"/>
      <c r="F85" s="24"/>
      <c r="G85" s="24"/>
      <c r="H85" s="24"/>
      <c r="I85" s="24"/>
      <c r="J85" s="24"/>
      <c r="K85" s="24"/>
      <c r="L85" s="25"/>
      <c r="M85" s="2"/>
    </row>
    <row r="86" spans="1:16" x14ac:dyDescent="0.3">
      <c r="B86" s="263" t="str">
        <f>IF(Intro!$G$21="English",O86,P86)</f>
        <v>Provide your firm's employment, hours worked and wages paid with regard to the production of the goods. Include employment used in the production for domestic sales, for export sales, and for internal use or further processing.</v>
      </c>
      <c r="C86" s="264"/>
      <c r="D86" s="264"/>
      <c r="E86" s="264"/>
      <c r="F86" s="264"/>
      <c r="G86" s="264"/>
      <c r="H86" s="264"/>
      <c r="I86" s="264"/>
      <c r="J86" s="264"/>
      <c r="K86" s="264"/>
      <c r="L86" s="265"/>
      <c r="M86" s="2"/>
      <c r="O86" s="10" t="s">
        <v>174</v>
      </c>
      <c r="P86" s="2" t="s">
        <v>351</v>
      </c>
    </row>
    <row r="87" spans="1:16" x14ac:dyDescent="0.3">
      <c r="B87" s="263"/>
      <c r="C87" s="264"/>
      <c r="D87" s="264"/>
      <c r="E87" s="264"/>
      <c r="F87" s="264"/>
      <c r="G87" s="264"/>
      <c r="H87" s="264"/>
      <c r="I87" s="264"/>
      <c r="J87" s="264"/>
      <c r="K87" s="264"/>
      <c r="L87" s="265"/>
      <c r="M87" s="2"/>
      <c r="O87" s="10"/>
    </row>
    <row r="88" spans="1:16" x14ac:dyDescent="0.3">
      <c r="B88" s="263" t="str">
        <f>IF(Intro!$G$21="English",O88,P88)</f>
        <v>Note - Direct wages paid for domestic sales and exports sales are provided by the response in Question 1.</v>
      </c>
      <c r="C88" s="264"/>
      <c r="D88" s="264"/>
      <c r="E88" s="264"/>
      <c r="F88" s="264"/>
      <c r="G88" s="264"/>
      <c r="H88" s="264"/>
      <c r="I88" s="264"/>
      <c r="J88" s="264"/>
      <c r="K88" s="264"/>
      <c r="L88" s="265"/>
      <c r="M88" s="2"/>
      <c r="O88" s="10" t="s">
        <v>599</v>
      </c>
      <c r="P88" s="2" t="s">
        <v>598</v>
      </c>
    </row>
    <row r="89" spans="1:16" x14ac:dyDescent="0.3">
      <c r="B89" s="108"/>
      <c r="C89" s="109"/>
      <c r="D89" s="23"/>
      <c r="E89" s="24"/>
      <c r="F89" s="24"/>
      <c r="G89" s="24"/>
      <c r="H89" s="24"/>
      <c r="I89" s="24"/>
      <c r="J89" s="24"/>
      <c r="K89" s="24"/>
      <c r="L89" s="25"/>
      <c r="M89" s="2"/>
      <c r="O89" s="10"/>
    </row>
    <row r="90" spans="1:16" ht="14.1" customHeight="1" x14ac:dyDescent="0.3">
      <c r="B90" s="560" t="str">
        <f>IF(Intro!$G$21="English",O90,P90)</f>
        <v>Number of employees</v>
      </c>
      <c r="C90" s="561"/>
      <c r="D90" s="561"/>
      <c r="E90" s="561"/>
      <c r="F90" s="562"/>
      <c r="G90" s="501">
        <f>Variables!$B$6</f>
        <v>2023</v>
      </c>
      <c r="H90" s="501">
        <f>G90+1</f>
        <v>2024</v>
      </c>
      <c r="I90" s="501">
        <f>H90+1</f>
        <v>2025</v>
      </c>
      <c r="J90" s="501" t="str">
        <f>$J$46</f>
        <v>Jan-Mar 2025</v>
      </c>
      <c r="K90" s="501" t="str">
        <f>$K$46</f>
        <v>Jan-Mar 2026</v>
      </c>
      <c r="L90" s="184"/>
      <c r="M90" s="2"/>
      <c r="O90" s="10" t="s">
        <v>346</v>
      </c>
      <c r="P90" s="10" t="s">
        <v>175</v>
      </c>
    </row>
    <row r="91" spans="1:16" x14ac:dyDescent="0.3">
      <c r="B91" s="563"/>
      <c r="C91" s="564"/>
      <c r="D91" s="564"/>
      <c r="E91" s="564"/>
      <c r="F91" s="565"/>
      <c r="G91" s="502"/>
      <c r="H91" s="502"/>
      <c r="I91" s="502"/>
      <c r="J91" s="502"/>
      <c r="K91" s="502"/>
      <c r="L91" s="184"/>
      <c r="M91" s="2"/>
      <c r="O91" s="10"/>
      <c r="P91" s="10"/>
    </row>
    <row r="92" spans="1:16" ht="14.1" customHeight="1" x14ac:dyDescent="0.3">
      <c r="B92" s="540" t="str">
        <f>IF(Intro!$G$21="English",O92,P92)</f>
        <v>Direct Employment</v>
      </c>
      <c r="C92" s="541"/>
      <c r="D92" s="541"/>
      <c r="E92" s="542"/>
      <c r="F92" s="73" t="s">
        <v>176</v>
      </c>
      <c r="G92" s="180"/>
      <c r="H92" s="180"/>
      <c r="I92" s="180"/>
      <c r="J92" s="180"/>
      <c r="K92" s="180"/>
      <c r="L92" s="184"/>
      <c r="M92" s="2"/>
      <c r="O92" s="2" t="s">
        <v>66</v>
      </c>
      <c r="P92" s="2" t="s">
        <v>67</v>
      </c>
    </row>
    <row r="93" spans="1:16" ht="14.1" customHeight="1" x14ac:dyDescent="0.3">
      <c r="B93" s="540" t="str">
        <f>IF(Intro!$G$21="English",O93,P93)</f>
        <v>Indirect Employment</v>
      </c>
      <c r="C93" s="541"/>
      <c r="D93" s="541"/>
      <c r="E93" s="542"/>
      <c r="F93" s="73" t="s">
        <v>176</v>
      </c>
      <c r="G93" s="180"/>
      <c r="H93" s="180"/>
      <c r="I93" s="180"/>
      <c r="J93" s="180"/>
      <c r="K93" s="180"/>
      <c r="L93" s="184"/>
      <c r="M93" s="2"/>
      <c r="O93" s="10" t="s">
        <v>68</v>
      </c>
      <c r="P93" s="2" t="s">
        <v>69</v>
      </c>
    </row>
    <row r="94" spans="1:16" s="3" customFormat="1" x14ac:dyDescent="0.3">
      <c r="A94" s="140"/>
      <c r="B94" s="581" t="str">
        <f>IF(Intro!$G$21="English",O94,P94)</f>
        <v>Total</v>
      </c>
      <c r="C94" s="582"/>
      <c r="D94" s="582"/>
      <c r="E94" s="583"/>
      <c r="F94" s="74" t="s">
        <v>176</v>
      </c>
      <c r="G94" s="183">
        <f>G92+G93</f>
        <v>0</v>
      </c>
      <c r="H94" s="183">
        <f>H92+H93</f>
        <v>0</v>
      </c>
      <c r="I94" s="183">
        <f>I92+I93</f>
        <v>0</v>
      </c>
      <c r="J94" s="183">
        <f>J92+J93</f>
        <v>0</v>
      </c>
      <c r="K94" s="183">
        <f>K92+K93</f>
        <v>0</v>
      </c>
      <c r="L94" s="145"/>
      <c r="O94" s="4" t="s">
        <v>45</v>
      </c>
      <c r="P94" s="4" t="s">
        <v>45</v>
      </c>
    </row>
    <row r="95" spans="1:16" x14ac:dyDescent="0.3">
      <c r="B95" s="108"/>
      <c r="C95" s="109"/>
      <c r="D95" s="2"/>
      <c r="E95" s="2"/>
      <c r="F95" s="46"/>
      <c r="G95" s="47"/>
      <c r="H95" s="47"/>
      <c r="I95" s="47"/>
      <c r="J95" s="47"/>
      <c r="K95" s="185"/>
      <c r="L95" s="184"/>
      <c r="M95" s="2"/>
      <c r="O95" s="10"/>
    </row>
    <row r="96" spans="1:16" ht="14.1" customHeight="1" x14ac:dyDescent="0.3">
      <c r="B96" s="560" t="str">
        <f>IF(Intro!$G$21="English",O96,P96)</f>
        <v>Number of hours worked</v>
      </c>
      <c r="C96" s="561"/>
      <c r="D96" s="561"/>
      <c r="E96" s="561"/>
      <c r="F96" s="562"/>
      <c r="G96" s="501">
        <f>Variables!$B$6</f>
        <v>2023</v>
      </c>
      <c r="H96" s="501">
        <f>G96+1</f>
        <v>2024</v>
      </c>
      <c r="I96" s="501">
        <f>H96+1</f>
        <v>2025</v>
      </c>
      <c r="J96" s="501" t="str">
        <f>$J$46</f>
        <v>Jan-Mar 2025</v>
      </c>
      <c r="K96" s="501" t="str">
        <f>$K$46</f>
        <v>Jan-Mar 2026</v>
      </c>
      <c r="L96" s="184"/>
      <c r="M96" s="2"/>
      <c r="O96" s="10" t="s">
        <v>583</v>
      </c>
      <c r="P96" s="10" t="s">
        <v>177</v>
      </c>
    </row>
    <row r="97" spans="1:16" x14ac:dyDescent="0.3">
      <c r="B97" s="563"/>
      <c r="C97" s="564"/>
      <c r="D97" s="564"/>
      <c r="E97" s="564"/>
      <c r="F97" s="565"/>
      <c r="G97" s="502"/>
      <c r="H97" s="502"/>
      <c r="I97" s="502"/>
      <c r="J97" s="502"/>
      <c r="K97" s="502"/>
      <c r="L97" s="184"/>
      <c r="M97" s="2"/>
      <c r="O97" s="10"/>
      <c r="P97" s="10"/>
    </row>
    <row r="98" spans="1:16" ht="14.1" customHeight="1" x14ac:dyDescent="0.3">
      <c r="B98" s="540" t="str">
        <f>B92</f>
        <v>Direct Employment</v>
      </c>
      <c r="C98" s="541"/>
      <c r="D98" s="541"/>
      <c r="E98" s="542"/>
      <c r="F98" s="73" t="s">
        <v>176</v>
      </c>
      <c r="G98" s="180"/>
      <c r="H98" s="180"/>
      <c r="I98" s="180"/>
      <c r="J98" s="180"/>
      <c r="K98" s="180"/>
      <c r="L98" s="184"/>
      <c r="M98" s="2"/>
    </row>
    <row r="99" spans="1:16" ht="14.1" customHeight="1" x14ac:dyDescent="0.3">
      <c r="B99" s="540" t="str">
        <f>B93</f>
        <v>Indirect Employment</v>
      </c>
      <c r="C99" s="541"/>
      <c r="D99" s="541"/>
      <c r="E99" s="542"/>
      <c r="F99" s="73" t="s">
        <v>176</v>
      </c>
      <c r="G99" s="180"/>
      <c r="H99" s="180"/>
      <c r="I99" s="180"/>
      <c r="J99" s="180"/>
      <c r="K99" s="180"/>
      <c r="L99" s="184"/>
      <c r="M99" s="2"/>
      <c r="O99" s="10"/>
    </row>
    <row r="100" spans="1:16" s="3" customFormat="1" x14ac:dyDescent="0.3">
      <c r="A100" s="140"/>
      <c r="B100" s="581" t="str">
        <f>B94</f>
        <v>Total</v>
      </c>
      <c r="C100" s="582"/>
      <c r="D100" s="582"/>
      <c r="E100" s="583"/>
      <c r="F100" s="74" t="s">
        <v>176</v>
      </c>
      <c r="G100" s="183">
        <f>G98+G99</f>
        <v>0</v>
      </c>
      <c r="H100" s="183">
        <f>H98+H99</f>
        <v>0</v>
      </c>
      <c r="I100" s="183">
        <f>I98+I99</f>
        <v>0</v>
      </c>
      <c r="J100" s="183">
        <f>J98+J99</f>
        <v>0</v>
      </c>
      <c r="K100" s="183">
        <f>K98+K99</f>
        <v>0</v>
      </c>
      <c r="L100" s="145"/>
      <c r="O100" s="4"/>
      <c r="P100" s="4"/>
    </row>
    <row r="101" spans="1:16" x14ac:dyDescent="0.3">
      <c r="B101" s="108"/>
      <c r="C101" s="109"/>
      <c r="D101" s="2"/>
      <c r="E101" s="2"/>
      <c r="F101" s="46"/>
      <c r="G101" s="47"/>
      <c r="H101" s="47"/>
      <c r="I101" s="47"/>
      <c r="J101" s="47"/>
      <c r="K101" s="185"/>
      <c r="L101" s="184"/>
      <c r="M101" s="2"/>
      <c r="O101" s="10"/>
    </row>
    <row r="102" spans="1:16" x14ac:dyDescent="0.3">
      <c r="B102" s="560" t="str">
        <f>IF(Intro!$G$21="English",O102,P102)</f>
        <v>Wages paid</v>
      </c>
      <c r="C102" s="561"/>
      <c r="D102" s="561"/>
      <c r="E102" s="561"/>
      <c r="F102" s="562"/>
      <c r="G102" s="501">
        <f>Variables!$B$6</f>
        <v>2023</v>
      </c>
      <c r="H102" s="501">
        <f>G102+1</f>
        <v>2024</v>
      </c>
      <c r="I102" s="501">
        <f>H102+1</f>
        <v>2025</v>
      </c>
      <c r="J102" s="501" t="str">
        <f>$J$46</f>
        <v>Jan-Mar 2025</v>
      </c>
      <c r="K102" s="501" t="str">
        <f>$K$46</f>
        <v>Jan-Mar 2026</v>
      </c>
      <c r="L102" s="184"/>
      <c r="M102" s="2"/>
      <c r="O102" s="10" t="s">
        <v>347</v>
      </c>
      <c r="P102" s="10" t="s">
        <v>348</v>
      </c>
    </row>
    <row r="103" spans="1:16" x14ac:dyDescent="0.3">
      <c r="B103" s="563"/>
      <c r="C103" s="564"/>
      <c r="D103" s="564"/>
      <c r="E103" s="564"/>
      <c r="F103" s="565"/>
      <c r="G103" s="502"/>
      <c r="H103" s="502"/>
      <c r="I103" s="502"/>
      <c r="J103" s="502"/>
      <c r="K103" s="502"/>
      <c r="L103" s="184"/>
      <c r="M103" s="2"/>
      <c r="O103" s="10"/>
      <c r="P103" s="10"/>
    </row>
    <row r="104" spans="1:16" ht="14.1" customHeight="1" x14ac:dyDescent="0.3">
      <c r="B104" s="540" t="str">
        <f>IF(Intro!$G$21="English",O104,P104)</f>
        <v>Direct Employment - Domestic and Export Sales</v>
      </c>
      <c r="C104" s="541"/>
      <c r="D104" s="541"/>
      <c r="E104" s="542"/>
      <c r="F104" s="73" t="s">
        <v>393</v>
      </c>
      <c r="G104" s="181">
        <f>G30+G55</f>
        <v>0</v>
      </c>
      <c r="H104" s="181">
        <f>H30+H55</f>
        <v>0</v>
      </c>
      <c r="I104" s="181">
        <f>I30+I55</f>
        <v>0</v>
      </c>
      <c r="J104" s="181">
        <f>J30+J55</f>
        <v>0</v>
      </c>
      <c r="K104" s="181">
        <f>K30+K55</f>
        <v>0</v>
      </c>
      <c r="L104" s="184"/>
      <c r="M104" s="2"/>
      <c r="O104" s="2" t="s">
        <v>178</v>
      </c>
      <c r="P104" s="2" t="s">
        <v>179</v>
      </c>
    </row>
    <row r="105" spans="1:16" ht="14.1" customHeight="1" x14ac:dyDescent="0.3">
      <c r="B105" s="503" t="str">
        <f>IF(Intro!$G$21="English",O105,P105)</f>
        <v>Direct Employment - Internal Use or Further Internal Processing</v>
      </c>
      <c r="C105" s="504"/>
      <c r="D105" s="504"/>
      <c r="E105" s="505"/>
      <c r="F105" s="174" t="s">
        <v>393</v>
      </c>
      <c r="G105" s="175"/>
      <c r="H105" s="175"/>
      <c r="I105" s="175"/>
      <c r="J105" s="175"/>
      <c r="K105" s="175"/>
      <c r="L105" s="184"/>
      <c r="M105" s="2"/>
      <c r="O105" s="2" t="s">
        <v>180</v>
      </c>
      <c r="P105" s="2" t="s">
        <v>181</v>
      </c>
    </row>
    <row r="106" spans="1:16" ht="14.1" customHeight="1" x14ac:dyDescent="0.3">
      <c r="B106" s="540" t="str">
        <f>IF(Intro!$G$21="English",O106,P106)</f>
        <v>Indirect Employment</v>
      </c>
      <c r="C106" s="541"/>
      <c r="D106" s="541"/>
      <c r="E106" s="542"/>
      <c r="F106" s="73" t="s">
        <v>393</v>
      </c>
      <c r="G106" s="180"/>
      <c r="H106" s="180"/>
      <c r="I106" s="180"/>
      <c r="J106" s="180"/>
      <c r="K106" s="180"/>
      <c r="L106" s="184"/>
      <c r="M106" s="2"/>
      <c r="O106" s="10" t="s">
        <v>68</v>
      </c>
      <c r="P106" s="2" t="s">
        <v>69</v>
      </c>
    </row>
    <row r="107" spans="1:16" s="3" customFormat="1" x14ac:dyDescent="0.3">
      <c r="A107" s="140"/>
      <c r="B107" s="581" t="str">
        <f>B94</f>
        <v>Total</v>
      </c>
      <c r="C107" s="582"/>
      <c r="D107" s="582"/>
      <c r="E107" s="583"/>
      <c r="F107" s="73" t="s">
        <v>393</v>
      </c>
      <c r="G107" s="183">
        <f>G104+G105+G106</f>
        <v>0</v>
      </c>
      <c r="H107" s="183">
        <f>H104+H105+H106</f>
        <v>0</v>
      </c>
      <c r="I107" s="183">
        <f>I104+I105+I106</f>
        <v>0</v>
      </c>
      <c r="J107" s="183">
        <f>J104+J105+J106</f>
        <v>0</v>
      </c>
      <c r="K107" s="183">
        <f>K104+K105+K106</f>
        <v>0</v>
      </c>
      <c r="L107" s="145"/>
      <c r="O107" s="4"/>
      <c r="P107" s="4"/>
    </row>
    <row r="108" spans="1:16" x14ac:dyDescent="0.3">
      <c r="B108" s="96"/>
      <c r="C108" s="88"/>
      <c r="D108" s="88"/>
      <c r="E108" s="88"/>
      <c r="F108" s="88"/>
      <c r="G108" s="88"/>
      <c r="H108" s="88"/>
      <c r="I108" s="88"/>
      <c r="J108" s="88"/>
      <c r="K108" s="88"/>
      <c r="L108" s="89"/>
      <c r="M108" s="2"/>
    </row>
    <row r="109" spans="1:16" x14ac:dyDescent="0.3">
      <c r="B109" s="263" t="str">
        <f>IF(Intro!$G$21="English",O109,P109)</f>
        <v>Note - The following amounts are calculated using the above responses and the production volume in question 1 of the Pro 1 tab. If the amounts are incorrect, modify your responses to the previous questions.</v>
      </c>
      <c r="C109" s="264"/>
      <c r="D109" s="264"/>
      <c r="E109" s="264"/>
      <c r="F109" s="264"/>
      <c r="G109" s="264"/>
      <c r="H109" s="264"/>
      <c r="I109" s="264"/>
      <c r="J109" s="264"/>
      <c r="K109" s="264"/>
      <c r="L109" s="265"/>
      <c r="M109" s="2"/>
      <c r="O109" s="10" t="s">
        <v>552</v>
      </c>
      <c r="P109" s="2" t="s">
        <v>553</v>
      </c>
    </row>
    <row r="110" spans="1:16" x14ac:dyDescent="0.3">
      <c r="B110" s="263"/>
      <c r="C110" s="264"/>
      <c r="D110" s="264"/>
      <c r="E110" s="264"/>
      <c r="F110" s="264"/>
      <c r="G110" s="264"/>
      <c r="H110" s="264"/>
      <c r="I110" s="264"/>
      <c r="J110" s="264"/>
      <c r="K110" s="264"/>
      <c r="L110" s="265"/>
      <c r="M110" s="2"/>
      <c r="O110" s="10"/>
    </row>
    <row r="111" spans="1:16" x14ac:dyDescent="0.3">
      <c r="B111" s="146"/>
      <c r="C111" s="147"/>
      <c r="D111" s="2"/>
      <c r="E111" s="2"/>
      <c r="F111" s="147"/>
      <c r="G111" s="501">
        <f>Variables!$B$6</f>
        <v>2023</v>
      </c>
      <c r="H111" s="501">
        <f>G111+1</f>
        <v>2024</v>
      </c>
      <c r="I111" s="501">
        <f>H111+1</f>
        <v>2025</v>
      </c>
      <c r="J111" s="501" t="str">
        <f>J102</f>
        <v>Jan-Mar 2025</v>
      </c>
      <c r="K111" s="501" t="str">
        <f>K102</f>
        <v>Jan-Mar 2026</v>
      </c>
      <c r="L111" s="184"/>
      <c r="M111" s="2"/>
      <c r="O111" s="10"/>
      <c r="P111" s="10"/>
    </row>
    <row r="112" spans="1:16" x14ac:dyDescent="0.3">
      <c r="B112" s="146"/>
      <c r="C112" s="147"/>
      <c r="D112" s="2"/>
      <c r="E112" s="2"/>
      <c r="F112" s="147"/>
      <c r="G112" s="502"/>
      <c r="H112" s="502"/>
      <c r="I112" s="502"/>
      <c r="J112" s="502"/>
      <c r="K112" s="502"/>
      <c r="L112" s="184"/>
      <c r="M112" s="2"/>
      <c r="O112" s="10"/>
      <c r="P112" s="10"/>
    </row>
    <row r="113" spans="1:16" ht="14.1" customHeight="1" x14ac:dyDescent="0.3">
      <c r="B113" s="540" t="str">
        <f>IF(Intro!$G$21="English",O113,P113)</f>
        <v>Production Volume per Direct Employee</v>
      </c>
      <c r="C113" s="541"/>
      <c r="D113" s="541"/>
      <c r="E113" s="542"/>
      <c r="F113" s="73" t="str">
        <f>Variables!B23</f>
        <v>Watts</v>
      </c>
      <c r="G113" s="181">
        <f>IF(G92=0,0,'Pro 1'!G22/G92)</f>
        <v>0</v>
      </c>
      <c r="H113" s="181">
        <f>IF(H92=0,0,'Pro 1'!H22/H92)</f>
        <v>0</v>
      </c>
      <c r="I113" s="181">
        <f>IF(I92=0,0,'Pro 1'!I22/I92)</f>
        <v>0</v>
      </c>
      <c r="J113" s="181">
        <f>IF(J92=0,0,'Pro 1'!J22/J92)</f>
        <v>0</v>
      </c>
      <c r="K113" s="181">
        <f>IF(K92=0,0,'Pro 1'!K22/K92)</f>
        <v>0</v>
      </c>
      <c r="L113" s="184"/>
      <c r="M113" s="2"/>
      <c r="O113" s="2" t="s">
        <v>182</v>
      </c>
      <c r="P113" s="2" t="s">
        <v>183</v>
      </c>
    </row>
    <row r="114" spans="1:16" ht="14.1" customHeight="1" x14ac:dyDescent="0.3">
      <c r="B114" s="540" t="str">
        <f>IF(Intro!$G$21="English",O114,P114)</f>
        <v>Production Volume per Direct Employment Hours Worked</v>
      </c>
      <c r="C114" s="541"/>
      <c r="D114" s="541"/>
      <c r="E114" s="542"/>
      <c r="F114" s="73" t="str">
        <f>Variables!B23</f>
        <v>Watts</v>
      </c>
      <c r="G114" s="181">
        <f>IF(G98=0,0,'Pro 1'!G22/G98)</f>
        <v>0</v>
      </c>
      <c r="H114" s="181">
        <f>IF(H98=0,0,'Pro 1'!H22/H98)</f>
        <v>0</v>
      </c>
      <c r="I114" s="181">
        <f>IF(I98=0,0,'Pro 1'!I22/I98)</f>
        <v>0</v>
      </c>
      <c r="J114" s="181">
        <f>IF(J98=0,0,'Pro 1'!J22/J98)</f>
        <v>0</v>
      </c>
      <c r="K114" s="181">
        <f>IF(K98=0,0,'Pro 1'!K22/K98)</f>
        <v>0</v>
      </c>
      <c r="L114" s="184"/>
      <c r="M114" s="2"/>
      <c r="O114" s="10" t="s">
        <v>184</v>
      </c>
      <c r="P114" s="2" t="s">
        <v>540</v>
      </c>
    </row>
    <row r="115" spans="1:16" ht="14.1" customHeight="1" x14ac:dyDescent="0.3">
      <c r="B115" s="540" t="str">
        <f>IF(Intro!$G$21="English",O115,P115)</f>
        <v>Total Wages per Direct Employee</v>
      </c>
      <c r="C115" s="541"/>
      <c r="D115" s="541"/>
      <c r="E115" s="542"/>
      <c r="F115" s="73" t="s">
        <v>393</v>
      </c>
      <c r="G115" s="181">
        <f>IF(G92=0,0,(G104+G105)/G92)</f>
        <v>0</v>
      </c>
      <c r="H115" s="181">
        <f>IF(H92=0,0,(H104+H105)/H92)</f>
        <v>0</v>
      </c>
      <c r="I115" s="181">
        <f>IF(I92=0,0,(I104+I105)/I92)</f>
        <v>0</v>
      </c>
      <c r="J115" s="181">
        <f>IF(J92=0,0,(J104+J105)/J92)</f>
        <v>0</v>
      </c>
      <c r="K115" s="181">
        <f>IF(K92=0,0,(K104+K105)/K92)</f>
        <v>0</v>
      </c>
      <c r="L115" s="184"/>
      <c r="M115" s="2"/>
      <c r="O115" s="2" t="s">
        <v>185</v>
      </c>
      <c r="P115" s="2" t="s">
        <v>186</v>
      </c>
    </row>
    <row r="116" spans="1:16" ht="14.1" customHeight="1" x14ac:dyDescent="0.3">
      <c r="B116" s="540" t="str">
        <f>IF(Intro!$G$21="English",O116,P116)</f>
        <v>Total Wages per Indirect Employee</v>
      </c>
      <c r="C116" s="541"/>
      <c r="D116" s="541"/>
      <c r="E116" s="542"/>
      <c r="F116" s="73" t="s">
        <v>393</v>
      </c>
      <c r="G116" s="181">
        <f>IF(G93=0,0,G106/G93)</f>
        <v>0</v>
      </c>
      <c r="H116" s="181">
        <f>IF(H93=0,0,H106/H93)</f>
        <v>0</v>
      </c>
      <c r="I116" s="181">
        <f>IF(I93=0,0,I106/I93)</f>
        <v>0</v>
      </c>
      <c r="J116" s="181">
        <f>IF(J93=0,0,J106/J93)</f>
        <v>0</v>
      </c>
      <c r="K116" s="181">
        <f>IF(K93=0,0,K106/K93)</f>
        <v>0</v>
      </c>
      <c r="L116" s="184"/>
      <c r="M116" s="2"/>
      <c r="O116" s="2" t="s">
        <v>187</v>
      </c>
      <c r="P116" s="2" t="s">
        <v>188</v>
      </c>
    </row>
    <row r="117" spans="1:16" ht="14.1" customHeight="1" x14ac:dyDescent="0.3">
      <c r="B117" s="540" t="str">
        <f>IF(Intro!$G$21="English",O117,P117)</f>
        <v>Hourly Wages per Direct Employee</v>
      </c>
      <c r="C117" s="541"/>
      <c r="D117" s="541"/>
      <c r="E117" s="542"/>
      <c r="F117" s="73" t="s">
        <v>393</v>
      </c>
      <c r="G117" s="181">
        <f>IF(G98=0,0,(G104+G105)/G98)</f>
        <v>0</v>
      </c>
      <c r="H117" s="181">
        <f>IF(H98=0,0,(H104+H105)/H98)</f>
        <v>0</v>
      </c>
      <c r="I117" s="181">
        <f>IF(I98=0,0,(I104+I105)/I98)</f>
        <v>0</v>
      </c>
      <c r="J117" s="181">
        <f>IF(J98=0,0,(J104+J105)/J98)</f>
        <v>0</v>
      </c>
      <c r="K117" s="181">
        <f>IF(K98=0,0,(K104+K105)/K98)</f>
        <v>0</v>
      </c>
      <c r="L117" s="184"/>
      <c r="M117" s="2"/>
      <c r="O117" s="2" t="s">
        <v>189</v>
      </c>
      <c r="P117" s="2" t="s">
        <v>349</v>
      </c>
    </row>
    <row r="118" spans="1:16" ht="14.1" customHeight="1" x14ac:dyDescent="0.3">
      <c r="B118" s="540" t="str">
        <f>IF(Intro!$G$21="English",O118,P118)</f>
        <v>Hourly Wages per Indirect Employee</v>
      </c>
      <c r="C118" s="541"/>
      <c r="D118" s="541"/>
      <c r="E118" s="542"/>
      <c r="F118" s="73" t="s">
        <v>393</v>
      </c>
      <c r="G118" s="181">
        <f>IF(G99=0,0,G106/G99)</f>
        <v>0</v>
      </c>
      <c r="H118" s="181">
        <f>IF(H99=0,0,H106/H99)</f>
        <v>0</v>
      </c>
      <c r="I118" s="181">
        <f>IF(I99=0,0,I106/I99)</f>
        <v>0</v>
      </c>
      <c r="J118" s="181">
        <f>IF(J99=0,0,J106/J99)</f>
        <v>0</v>
      </c>
      <c r="K118" s="181">
        <f>IF(K99=0,0,K106/K99)</f>
        <v>0</v>
      </c>
      <c r="L118" s="184"/>
      <c r="M118" s="2"/>
      <c r="O118" s="2" t="s">
        <v>190</v>
      </c>
      <c r="P118" s="2" t="s">
        <v>350</v>
      </c>
    </row>
    <row r="119" spans="1:16" x14ac:dyDescent="0.3">
      <c r="B119" s="108"/>
      <c r="C119" s="109"/>
      <c r="D119" s="23"/>
      <c r="E119" s="24"/>
      <c r="F119" s="24"/>
      <c r="G119" s="24"/>
      <c r="H119" s="24"/>
      <c r="I119" s="24"/>
      <c r="J119" s="24"/>
      <c r="K119" s="24"/>
      <c r="L119" s="25"/>
      <c r="M119" s="2"/>
      <c r="O119" s="10"/>
    </row>
    <row r="120" spans="1:16" s="3" customFormat="1" x14ac:dyDescent="0.3">
      <c r="A120" s="11"/>
      <c r="B120" s="421" t="s">
        <v>27</v>
      </c>
      <c r="C120" s="422"/>
      <c r="D120" s="422"/>
      <c r="E120" s="422"/>
      <c r="F120" s="422"/>
      <c r="G120" s="422"/>
      <c r="H120" s="422"/>
      <c r="I120" s="422"/>
      <c r="J120" s="422"/>
      <c r="K120" s="422"/>
      <c r="L120" s="423"/>
      <c r="M120" s="126"/>
    </row>
    <row r="121" spans="1:16" x14ac:dyDescent="0.3">
      <c r="B121" s="96"/>
      <c r="C121" s="88"/>
      <c r="D121" s="88"/>
      <c r="E121" s="88"/>
      <c r="F121" s="88"/>
      <c r="G121" s="88"/>
      <c r="H121" s="88"/>
      <c r="I121" s="88"/>
      <c r="J121" s="88"/>
      <c r="K121" s="88"/>
      <c r="L121" s="89"/>
      <c r="M121" s="2"/>
    </row>
    <row r="122" spans="1:16" x14ac:dyDescent="0.3">
      <c r="B122" s="303" t="str">
        <f>IF(Intro!$G$21="English",O122,P122)</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C122" s="304"/>
      <c r="D122" s="304"/>
      <c r="E122" s="304"/>
      <c r="F122" s="304"/>
      <c r="G122" s="304"/>
      <c r="H122" s="304"/>
      <c r="I122" s="304"/>
      <c r="J122" s="304"/>
      <c r="K122" s="304"/>
      <c r="L122" s="305"/>
      <c r="M122" s="2"/>
      <c r="O122" s="2"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P122" s="2"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23" spans="1:16" x14ac:dyDescent="0.3">
      <c r="B123" s="303"/>
      <c r="C123" s="304"/>
      <c r="D123" s="304"/>
      <c r="E123" s="304"/>
      <c r="F123" s="304"/>
      <c r="G123" s="304"/>
      <c r="H123" s="304"/>
      <c r="I123" s="304"/>
      <c r="J123" s="304"/>
      <c r="K123" s="304"/>
      <c r="L123" s="305"/>
      <c r="M123" s="2"/>
      <c r="O123" s="2" t="s">
        <v>550</v>
      </c>
      <c r="P123" s="10" t="s">
        <v>551</v>
      </c>
    </row>
    <row r="124" spans="1:16" x14ac:dyDescent="0.3">
      <c r="B124" s="303"/>
      <c r="C124" s="304"/>
      <c r="D124" s="304"/>
      <c r="E124" s="304"/>
      <c r="F124" s="304"/>
      <c r="G124" s="304"/>
      <c r="H124" s="304"/>
      <c r="I124" s="304"/>
      <c r="J124" s="304"/>
      <c r="K124" s="304"/>
      <c r="L124" s="305"/>
      <c r="M124" s="2"/>
      <c r="O124" s="2" t="s">
        <v>191</v>
      </c>
      <c r="P124" s="2" t="s">
        <v>192</v>
      </c>
    </row>
    <row r="125" spans="1:16" x14ac:dyDescent="0.3">
      <c r="B125" s="96"/>
      <c r="C125" s="88"/>
      <c r="D125" s="88"/>
      <c r="E125" s="88"/>
      <c r="F125" s="88"/>
      <c r="G125" s="88"/>
      <c r="H125" s="88"/>
      <c r="I125" s="88"/>
      <c r="J125" s="88"/>
      <c r="K125" s="88"/>
      <c r="L125" s="89"/>
      <c r="M125" s="2"/>
      <c r="O125" s="2" t="s">
        <v>193</v>
      </c>
      <c r="P125" s="2" t="s">
        <v>194</v>
      </c>
    </row>
    <row r="126" spans="1:16" x14ac:dyDescent="0.3">
      <c r="B126" s="596" t="str">
        <f>IF(Intro!$G$21="English",O123,P123)</f>
        <v>Event</v>
      </c>
      <c r="C126" s="501" t="str">
        <f>IF(Intro!$G$21="English",O124,P124)</f>
        <v>Year</v>
      </c>
      <c r="D126" s="501" t="str">
        <f>IF(Intro!$G$21="English",O125,P125)</f>
        <v>Duration</v>
      </c>
      <c r="E126" s="595" t="str">
        <f>IF(Intro!$G$21="English",O126,P126)</f>
        <v>Number of Direct Employees Affected</v>
      </c>
      <c r="F126" s="595"/>
      <c r="G126" s="595" t="str">
        <f>IF(Intro!$G$21="English",O127,P127)</f>
        <v>Cause</v>
      </c>
      <c r="H126" s="595"/>
      <c r="I126" s="595"/>
      <c r="J126" s="595"/>
      <c r="K126" s="595"/>
      <c r="L126" s="599"/>
      <c r="M126" s="2"/>
      <c r="O126" s="2" t="s">
        <v>277</v>
      </c>
      <c r="P126" s="2" t="s">
        <v>278</v>
      </c>
    </row>
    <row r="127" spans="1:16" x14ac:dyDescent="0.3">
      <c r="B127" s="597"/>
      <c r="C127" s="502"/>
      <c r="D127" s="502"/>
      <c r="E127" s="595"/>
      <c r="F127" s="595"/>
      <c r="G127" s="595"/>
      <c r="H127" s="595"/>
      <c r="I127" s="595"/>
      <c r="J127" s="595"/>
      <c r="K127" s="595"/>
      <c r="L127" s="599"/>
      <c r="M127" s="2"/>
      <c r="O127" s="10" t="s">
        <v>195</v>
      </c>
      <c r="P127" s="10" t="s">
        <v>196</v>
      </c>
    </row>
    <row r="128" spans="1:16" x14ac:dyDescent="0.3">
      <c r="B128" s="598" t="str">
        <f>IF(Intro!$G$21="English",O128,P128)</f>
        <v>Event 1</v>
      </c>
      <c r="C128" s="568"/>
      <c r="D128" s="568"/>
      <c r="E128" s="534"/>
      <c r="F128" s="535"/>
      <c r="G128" s="281"/>
      <c r="H128" s="282"/>
      <c r="I128" s="282"/>
      <c r="J128" s="282"/>
      <c r="K128" s="282"/>
      <c r="L128" s="283"/>
      <c r="M128" s="2"/>
      <c r="O128" s="10" t="s">
        <v>197</v>
      </c>
      <c r="P128" s="10" t="s">
        <v>198</v>
      </c>
    </row>
    <row r="129" spans="2:16" x14ac:dyDescent="0.3">
      <c r="B129" s="598"/>
      <c r="C129" s="568"/>
      <c r="D129" s="568"/>
      <c r="E129" s="536"/>
      <c r="F129" s="537"/>
      <c r="G129" s="412"/>
      <c r="H129" s="324"/>
      <c r="I129" s="324"/>
      <c r="J129" s="324"/>
      <c r="K129" s="324"/>
      <c r="L129" s="325"/>
      <c r="M129" s="2"/>
      <c r="O129" s="10"/>
      <c r="P129" s="10"/>
    </row>
    <row r="130" spans="2:16" x14ac:dyDescent="0.3">
      <c r="B130" s="598"/>
      <c r="C130" s="568"/>
      <c r="D130" s="568"/>
      <c r="E130" s="536"/>
      <c r="F130" s="537"/>
      <c r="G130" s="412"/>
      <c r="H130" s="324"/>
      <c r="I130" s="324"/>
      <c r="J130" s="324"/>
      <c r="K130" s="324"/>
      <c r="L130" s="325"/>
      <c r="M130" s="2"/>
      <c r="O130" s="10"/>
      <c r="P130" s="10"/>
    </row>
    <row r="131" spans="2:16" x14ac:dyDescent="0.3">
      <c r="B131" s="598"/>
      <c r="C131" s="568"/>
      <c r="D131" s="568"/>
      <c r="E131" s="536"/>
      <c r="F131" s="537"/>
      <c r="G131" s="412"/>
      <c r="H131" s="324"/>
      <c r="I131" s="324"/>
      <c r="J131" s="324"/>
      <c r="K131" s="324"/>
      <c r="L131" s="325"/>
      <c r="M131" s="2"/>
      <c r="O131" s="10"/>
      <c r="P131" s="10"/>
    </row>
    <row r="132" spans="2:16" x14ac:dyDescent="0.3">
      <c r="B132" s="598"/>
      <c r="C132" s="568"/>
      <c r="D132" s="568"/>
      <c r="E132" s="536"/>
      <c r="F132" s="537"/>
      <c r="G132" s="412"/>
      <c r="H132" s="324"/>
      <c r="I132" s="324"/>
      <c r="J132" s="324"/>
      <c r="K132" s="324"/>
      <c r="L132" s="325"/>
      <c r="M132" s="2"/>
      <c r="O132" s="10"/>
      <c r="P132" s="10"/>
    </row>
    <row r="133" spans="2:16" x14ac:dyDescent="0.3">
      <c r="B133" s="598"/>
      <c r="C133" s="568"/>
      <c r="D133" s="568"/>
      <c r="E133" s="536"/>
      <c r="F133" s="537"/>
      <c r="G133" s="412"/>
      <c r="H133" s="324"/>
      <c r="I133" s="324"/>
      <c r="J133" s="324"/>
      <c r="K133" s="324"/>
      <c r="L133" s="325"/>
      <c r="M133" s="2"/>
      <c r="O133" s="10"/>
      <c r="P133" s="10"/>
    </row>
    <row r="134" spans="2:16" x14ac:dyDescent="0.3">
      <c r="B134" s="598"/>
      <c r="C134" s="568"/>
      <c r="D134" s="568"/>
      <c r="E134" s="536"/>
      <c r="F134" s="537"/>
      <c r="G134" s="412"/>
      <c r="H134" s="324"/>
      <c r="I134" s="324"/>
      <c r="J134" s="324"/>
      <c r="K134" s="324"/>
      <c r="L134" s="325"/>
      <c r="M134" s="2"/>
      <c r="O134" s="10"/>
      <c r="P134" s="10"/>
    </row>
    <row r="135" spans="2:16" x14ac:dyDescent="0.3">
      <c r="B135" s="598"/>
      <c r="C135" s="568"/>
      <c r="D135" s="568"/>
      <c r="E135" s="536"/>
      <c r="F135" s="537"/>
      <c r="G135" s="412"/>
      <c r="H135" s="324"/>
      <c r="I135" s="324"/>
      <c r="J135" s="324"/>
      <c r="K135" s="324"/>
      <c r="L135" s="325"/>
      <c r="M135" s="2"/>
      <c r="O135" s="10"/>
      <c r="P135" s="10"/>
    </row>
    <row r="136" spans="2:16" x14ac:dyDescent="0.3">
      <c r="B136" s="598"/>
      <c r="C136" s="568"/>
      <c r="D136" s="568"/>
      <c r="E136" s="536"/>
      <c r="F136" s="537"/>
      <c r="G136" s="412"/>
      <c r="H136" s="324"/>
      <c r="I136" s="324"/>
      <c r="J136" s="324"/>
      <c r="K136" s="324"/>
      <c r="L136" s="325"/>
      <c r="M136" s="2"/>
      <c r="O136" s="10"/>
      <c r="P136" s="10"/>
    </row>
    <row r="137" spans="2:16" x14ac:dyDescent="0.3">
      <c r="B137" s="598"/>
      <c r="C137" s="568"/>
      <c r="D137" s="568"/>
      <c r="E137" s="538"/>
      <c r="F137" s="539"/>
      <c r="G137" s="284"/>
      <c r="H137" s="285"/>
      <c r="I137" s="285"/>
      <c r="J137" s="285"/>
      <c r="K137" s="285"/>
      <c r="L137" s="286"/>
      <c r="M137" s="2"/>
      <c r="O137" s="10"/>
      <c r="P137" s="10"/>
    </row>
    <row r="138" spans="2:16" x14ac:dyDescent="0.3">
      <c r="B138" s="598" t="str">
        <f>IF(Intro!$G$21="English",O138,P138)</f>
        <v>Event 2</v>
      </c>
      <c r="C138" s="568"/>
      <c r="D138" s="568"/>
      <c r="E138" s="534"/>
      <c r="F138" s="535"/>
      <c r="G138" s="281"/>
      <c r="H138" s="282"/>
      <c r="I138" s="282"/>
      <c r="J138" s="282"/>
      <c r="K138" s="282"/>
      <c r="L138" s="283"/>
      <c r="M138" s="2"/>
      <c r="O138" s="10" t="s">
        <v>199</v>
      </c>
      <c r="P138" s="10" t="s">
        <v>200</v>
      </c>
    </row>
    <row r="139" spans="2:16" x14ac:dyDescent="0.3">
      <c r="B139" s="598"/>
      <c r="C139" s="568"/>
      <c r="D139" s="568"/>
      <c r="E139" s="536"/>
      <c r="F139" s="537"/>
      <c r="G139" s="412"/>
      <c r="H139" s="324"/>
      <c r="I139" s="324"/>
      <c r="J139" s="324"/>
      <c r="K139" s="324"/>
      <c r="L139" s="325"/>
      <c r="M139" s="2"/>
      <c r="O139" s="10"/>
      <c r="P139" s="10"/>
    </row>
    <row r="140" spans="2:16" x14ac:dyDescent="0.3">
      <c r="B140" s="598"/>
      <c r="C140" s="568"/>
      <c r="D140" s="568"/>
      <c r="E140" s="536"/>
      <c r="F140" s="537"/>
      <c r="G140" s="412"/>
      <c r="H140" s="324"/>
      <c r="I140" s="324"/>
      <c r="J140" s="324"/>
      <c r="K140" s="324"/>
      <c r="L140" s="325"/>
      <c r="M140" s="2"/>
      <c r="O140" s="10"/>
      <c r="P140" s="10"/>
    </row>
    <row r="141" spans="2:16" x14ac:dyDescent="0.3">
      <c r="B141" s="598"/>
      <c r="C141" s="568"/>
      <c r="D141" s="568"/>
      <c r="E141" s="536"/>
      <c r="F141" s="537"/>
      <c r="G141" s="412"/>
      <c r="H141" s="324"/>
      <c r="I141" s="324"/>
      <c r="J141" s="324"/>
      <c r="K141" s="324"/>
      <c r="L141" s="325"/>
      <c r="M141" s="2"/>
      <c r="O141" s="10"/>
      <c r="P141" s="10"/>
    </row>
    <row r="142" spans="2:16" x14ac:dyDescent="0.3">
      <c r="B142" s="598"/>
      <c r="C142" s="568"/>
      <c r="D142" s="568"/>
      <c r="E142" s="536"/>
      <c r="F142" s="537"/>
      <c r="G142" s="412"/>
      <c r="H142" s="324"/>
      <c r="I142" s="324"/>
      <c r="J142" s="324"/>
      <c r="K142" s="324"/>
      <c r="L142" s="325"/>
      <c r="M142" s="2"/>
      <c r="O142" s="10"/>
      <c r="P142" s="10"/>
    </row>
    <row r="143" spans="2:16" x14ac:dyDescent="0.3">
      <c r="B143" s="598"/>
      <c r="C143" s="568"/>
      <c r="D143" s="568"/>
      <c r="E143" s="536"/>
      <c r="F143" s="537"/>
      <c r="G143" s="412"/>
      <c r="H143" s="324"/>
      <c r="I143" s="324"/>
      <c r="J143" s="324"/>
      <c r="K143" s="324"/>
      <c r="L143" s="325"/>
      <c r="M143" s="2"/>
      <c r="O143" s="10"/>
      <c r="P143" s="10"/>
    </row>
    <row r="144" spans="2:16" x14ac:dyDescent="0.3">
      <c r="B144" s="598"/>
      <c r="C144" s="568"/>
      <c r="D144" s="568"/>
      <c r="E144" s="536"/>
      <c r="F144" s="537"/>
      <c r="G144" s="412"/>
      <c r="H144" s="324"/>
      <c r="I144" s="324"/>
      <c r="J144" s="324"/>
      <c r="K144" s="324"/>
      <c r="L144" s="325"/>
      <c r="M144" s="2"/>
      <c r="O144" s="10"/>
      <c r="P144" s="10"/>
    </row>
    <row r="145" spans="2:16" x14ac:dyDescent="0.3">
      <c r="B145" s="598"/>
      <c r="C145" s="568"/>
      <c r="D145" s="568"/>
      <c r="E145" s="536"/>
      <c r="F145" s="537"/>
      <c r="G145" s="412"/>
      <c r="H145" s="324"/>
      <c r="I145" s="324"/>
      <c r="J145" s="324"/>
      <c r="K145" s="324"/>
      <c r="L145" s="325"/>
      <c r="M145" s="2"/>
      <c r="O145" s="10"/>
      <c r="P145" s="10"/>
    </row>
    <row r="146" spans="2:16" x14ac:dyDescent="0.3">
      <c r="B146" s="598"/>
      <c r="C146" s="568"/>
      <c r="D146" s="568"/>
      <c r="E146" s="536"/>
      <c r="F146" s="537"/>
      <c r="G146" s="412"/>
      <c r="H146" s="324"/>
      <c r="I146" s="324"/>
      <c r="J146" s="324"/>
      <c r="K146" s="324"/>
      <c r="L146" s="325"/>
      <c r="M146" s="2"/>
      <c r="O146" s="10"/>
      <c r="P146" s="10"/>
    </row>
    <row r="147" spans="2:16" x14ac:dyDescent="0.3">
      <c r="B147" s="598"/>
      <c r="C147" s="568"/>
      <c r="D147" s="568"/>
      <c r="E147" s="538"/>
      <c r="F147" s="539"/>
      <c r="G147" s="284"/>
      <c r="H147" s="285"/>
      <c r="I147" s="285"/>
      <c r="J147" s="285"/>
      <c r="K147" s="285"/>
      <c r="L147" s="286"/>
      <c r="M147" s="2"/>
      <c r="O147" s="10"/>
      <c r="P147" s="10"/>
    </row>
    <row r="148" spans="2:16" x14ac:dyDescent="0.3">
      <c r="B148" s="598" t="str">
        <f>IF(Intro!$G$21="English",O148,P148)</f>
        <v>Event 3</v>
      </c>
      <c r="C148" s="568"/>
      <c r="D148" s="568"/>
      <c r="E148" s="534"/>
      <c r="F148" s="535"/>
      <c r="G148" s="281"/>
      <c r="H148" s="282"/>
      <c r="I148" s="282"/>
      <c r="J148" s="282"/>
      <c r="K148" s="282"/>
      <c r="L148" s="283"/>
      <c r="M148" s="2"/>
      <c r="O148" s="10" t="s">
        <v>201</v>
      </c>
      <c r="P148" s="10" t="s">
        <v>202</v>
      </c>
    </row>
    <row r="149" spans="2:16" x14ac:dyDescent="0.3">
      <c r="B149" s="598"/>
      <c r="C149" s="568"/>
      <c r="D149" s="568"/>
      <c r="E149" s="536"/>
      <c r="F149" s="537"/>
      <c r="G149" s="412"/>
      <c r="H149" s="324"/>
      <c r="I149" s="324"/>
      <c r="J149" s="324"/>
      <c r="K149" s="324"/>
      <c r="L149" s="325"/>
      <c r="M149" s="2"/>
      <c r="O149" s="10"/>
      <c r="P149" s="10"/>
    </row>
    <row r="150" spans="2:16" x14ac:dyDescent="0.3">
      <c r="B150" s="598"/>
      <c r="C150" s="568"/>
      <c r="D150" s="568"/>
      <c r="E150" s="536"/>
      <c r="F150" s="537"/>
      <c r="G150" s="412"/>
      <c r="H150" s="324"/>
      <c r="I150" s="324"/>
      <c r="J150" s="324"/>
      <c r="K150" s="324"/>
      <c r="L150" s="325"/>
      <c r="M150" s="2"/>
      <c r="O150" s="10"/>
      <c r="P150" s="10"/>
    </row>
    <row r="151" spans="2:16" x14ac:dyDescent="0.3">
      <c r="B151" s="598"/>
      <c r="C151" s="568"/>
      <c r="D151" s="568"/>
      <c r="E151" s="536"/>
      <c r="F151" s="537"/>
      <c r="G151" s="412"/>
      <c r="H151" s="324"/>
      <c r="I151" s="324"/>
      <c r="J151" s="324"/>
      <c r="K151" s="324"/>
      <c r="L151" s="325"/>
      <c r="M151" s="2"/>
      <c r="O151" s="10"/>
      <c r="P151" s="10"/>
    </row>
    <row r="152" spans="2:16" x14ac:dyDescent="0.3">
      <c r="B152" s="598"/>
      <c r="C152" s="568"/>
      <c r="D152" s="568"/>
      <c r="E152" s="536"/>
      <c r="F152" s="537"/>
      <c r="G152" s="412"/>
      <c r="H152" s="324"/>
      <c r="I152" s="324"/>
      <c r="J152" s="324"/>
      <c r="K152" s="324"/>
      <c r="L152" s="325"/>
      <c r="M152" s="2"/>
      <c r="O152" s="10"/>
      <c r="P152" s="10"/>
    </row>
    <row r="153" spans="2:16" x14ac:dyDescent="0.3">
      <c r="B153" s="598"/>
      <c r="C153" s="568"/>
      <c r="D153" s="568"/>
      <c r="E153" s="536"/>
      <c r="F153" s="537"/>
      <c r="G153" s="412"/>
      <c r="H153" s="324"/>
      <c r="I153" s="324"/>
      <c r="J153" s="324"/>
      <c r="K153" s="324"/>
      <c r="L153" s="325"/>
      <c r="M153" s="2"/>
      <c r="O153" s="10"/>
      <c r="P153" s="10"/>
    </row>
    <row r="154" spans="2:16" x14ac:dyDescent="0.3">
      <c r="B154" s="598"/>
      <c r="C154" s="568"/>
      <c r="D154" s="568"/>
      <c r="E154" s="536"/>
      <c r="F154" s="537"/>
      <c r="G154" s="412"/>
      <c r="H154" s="324"/>
      <c r="I154" s="324"/>
      <c r="J154" s="324"/>
      <c r="K154" s="324"/>
      <c r="L154" s="325"/>
      <c r="M154" s="2"/>
      <c r="O154" s="10"/>
      <c r="P154" s="10"/>
    </row>
    <row r="155" spans="2:16" x14ac:dyDescent="0.3">
      <c r="B155" s="598"/>
      <c r="C155" s="568"/>
      <c r="D155" s="568"/>
      <c r="E155" s="536"/>
      <c r="F155" s="537"/>
      <c r="G155" s="412"/>
      <c r="H155" s="324"/>
      <c r="I155" s="324"/>
      <c r="J155" s="324"/>
      <c r="K155" s="324"/>
      <c r="L155" s="325"/>
      <c r="M155" s="2"/>
      <c r="O155" s="10"/>
      <c r="P155" s="10"/>
    </row>
    <row r="156" spans="2:16" x14ac:dyDescent="0.3">
      <c r="B156" s="598"/>
      <c r="C156" s="568"/>
      <c r="D156" s="568"/>
      <c r="E156" s="536"/>
      <c r="F156" s="537"/>
      <c r="G156" s="412"/>
      <c r="H156" s="324"/>
      <c r="I156" s="324"/>
      <c r="J156" s="324"/>
      <c r="K156" s="324"/>
      <c r="L156" s="325"/>
      <c r="M156" s="2"/>
      <c r="O156" s="10"/>
      <c r="P156" s="10"/>
    </row>
    <row r="157" spans="2:16" x14ac:dyDescent="0.3">
      <c r="B157" s="598"/>
      <c r="C157" s="568"/>
      <c r="D157" s="568"/>
      <c r="E157" s="538"/>
      <c r="F157" s="539"/>
      <c r="G157" s="284"/>
      <c r="H157" s="285"/>
      <c r="I157" s="285"/>
      <c r="J157" s="285"/>
      <c r="K157" s="285"/>
      <c r="L157" s="286"/>
      <c r="M157" s="2"/>
      <c r="O157" s="10"/>
      <c r="P157" s="10"/>
    </row>
    <row r="158" spans="2:16" x14ac:dyDescent="0.3">
      <c r="B158" s="598" t="str">
        <f>IF(Intro!$G$21="English",O158,P158)</f>
        <v>Event 4</v>
      </c>
      <c r="C158" s="568"/>
      <c r="D158" s="568"/>
      <c r="E158" s="534"/>
      <c r="F158" s="535"/>
      <c r="G158" s="281"/>
      <c r="H158" s="282"/>
      <c r="I158" s="282"/>
      <c r="J158" s="282"/>
      <c r="K158" s="282"/>
      <c r="L158" s="283"/>
      <c r="M158" s="2"/>
      <c r="O158" s="10" t="s">
        <v>203</v>
      </c>
      <c r="P158" s="10" t="s">
        <v>204</v>
      </c>
    </row>
    <row r="159" spans="2:16" x14ac:dyDescent="0.3">
      <c r="B159" s="598"/>
      <c r="C159" s="568"/>
      <c r="D159" s="568"/>
      <c r="E159" s="536"/>
      <c r="F159" s="537"/>
      <c r="G159" s="412"/>
      <c r="H159" s="324"/>
      <c r="I159" s="324"/>
      <c r="J159" s="324"/>
      <c r="K159" s="324"/>
      <c r="L159" s="325"/>
      <c r="M159" s="2"/>
      <c r="O159" s="10"/>
      <c r="P159" s="10"/>
    </row>
    <row r="160" spans="2:16" x14ac:dyDescent="0.3">
      <c r="B160" s="598"/>
      <c r="C160" s="568"/>
      <c r="D160" s="568"/>
      <c r="E160" s="536"/>
      <c r="F160" s="537"/>
      <c r="G160" s="412"/>
      <c r="H160" s="324"/>
      <c r="I160" s="324"/>
      <c r="J160" s="324"/>
      <c r="K160" s="324"/>
      <c r="L160" s="325"/>
      <c r="M160" s="2"/>
      <c r="O160" s="10"/>
      <c r="P160" s="10"/>
    </row>
    <row r="161" spans="2:16" x14ac:dyDescent="0.3">
      <c r="B161" s="598"/>
      <c r="C161" s="568"/>
      <c r="D161" s="568"/>
      <c r="E161" s="536"/>
      <c r="F161" s="537"/>
      <c r="G161" s="412"/>
      <c r="H161" s="324"/>
      <c r="I161" s="324"/>
      <c r="J161" s="324"/>
      <c r="K161" s="324"/>
      <c r="L161" s="325"/>
      <c r="M161" s="2"/>
      <c r="O161" s="10"/>
      <c r="P161" s="10"/>
    </row>
    <row r="162" spans="2:16" x14ac:dyDescent="0.3">
      <c r="B162" s="598"/>
      <c r="C162" s="568"/>
      <c r="D162" s="568"/>
      <c r="E162" s="536"/>
      <c r="F162" s="537"/>
      <c r="G162" s="412"/>
      <c r="H162" s="324"/>
      <c r="I162" s="324"/>
      <c r="J162" s="324"/>
      <c r="K162" s="324"/>
      <c r="L162" s="325"/>
      <c r="M162" s="2"/>
      <c r="O162" s="10"/>
      <c r="P162" s="10"/>
    </row>
    <row r="163" spans="2:16" x14ac:dyDescent="0.3">
      <c r="B163" s="598"/>
      <c r="C163" s="568"/>
      <c r="D163" s="568"/>
      <c r="E163" s="536"/>
      <c r="F163" s="537"/>
      <c r="G163" s="412"/>
      <c r="H163" s="324"/>
      <c r="I163" s="324"/>
      <c r="J163" s="324"/>
      <c r="K163" s="324"/>
      <c r="L163" s="325"/>
      <c r="M163" s="2"/>
      <c r="O163" s="10"/>
      <c r="P163" s="10"/>
    </row>
    <row r="164" spans="2:16" x14ac:dyDescent="0.3">
      <c r="B164" s="598"/>
      <c r="C164" s="568"/>
      <c r="D164" s="568"/>
      <c r="E164" s="536"/>
      <c r="F164" s="537"/>
      <c r="G164" s="412"/>
      <c r="H164" s="324"/>
      <c r="I164" s="324"/>
      <c r="J164" s="324"/>
      <c r="K164" s="324"/>
      <c r="L164" s="325"/>
      <c r="M164" s="2"/>
      <c r="O164" s="10"/>
      <c r="P164" s="10"/>
    </row>
    <row r="165" spans="2:16" x14ac:dyDescent="0.3">
      <c r="B165" s="598"/>
      <c r="C165" s="568"/>
      <c r="D165" s="568"/>
      <c r="E165" s="536"/>
      <c r="F165" s="537"/>
      <c r="G165" s="412"/>
      <c r="H165" s="324"/>
      <c r="I165" s="324"/>
      <c r="J165" s="324"/>
      <c r="K165" s="324"/>
      <c r="L165" s="325"/>
      <c r="M165" s="2"/>
      <c r="O165" s="10"/>
      <c r="P165" s="10"/>
    </row>
    <row r="166" spans="2:16" x14ac:dyDescent="0.3">
      <c r="B166" s="598"/>
      <c r="C166" s="568"/>
      <c r="D166" s="568"/>
      <c r="E166" s="536"/>
      <c r="F166" s="537"/>
      <c r="G166" s="412"/>
      <c r="H166" s="324"/>
      <c r="I166" s="324"/>
      <c r="J166" s="324"/>
      <c r="K166" s="324"/>
      <c r="L166" s="325"/>
      <c r="M166" s="2"/>
      <c r="O166" s="10"/>
      <c r="P166" s="10"/>
    </row>
    <row r="167" spans="2:16" x14ac:dyDescent="0.3">
      <c r="B167" s="598"/>
      <c r="C167" s="568"/>
      <c r="D167" s="568"/>
      <c r="E167" s="538"/>
      <c r="F167" s="539"/>
      <c r="G167" s="284"/>
      <c r="H167" s="285"/>
      <c r="I167" s="285"/>
      <c r="J167" s="285"/>
      <c r="K167" s="285"/>
      <c r="L167" s="286"/>
      <c r="M167" s="2"/>
      <c r="O167" s="10"/>
      <c r="P167" s="10"/>
    </row>
    <row r="168" spans="2:16" x14ac:dyDescent="0.3">
      <c r="B168" s="598" t="str">
        <f>IF(Intro!$G$21="English",O168,P168)</f>
        <v>Event 5</v>
      </c>
      <c r="C168" s="568"/>
      <c r="D168" s="568"/>
      <c r="E168" s="534"/>
      <c r="F168" s="535"/>
      <c r="G168" s="281"/>
      <c r="H168" s="282"/>
      <c r="I168" s="282"/>
      <c r="J168" s="282"/>
      <c r="K168" s="282"/>
      <c r="L168" s="283"/>
      <c r="M168" s="2"/>
      <c r="O168" s="10" t="s">
        <v>205</v>
      </c>
      <c r="P168" s="10" t="s">
        <v>206</v>
      </c>
    </row>
    <row r="169" spans="2:16" x14ac:dyDescent="0.3">
      <c r="B169" s="598"/>
      <c r="C169" s="568"/>
      <c r="D169" s="568"/>
      <c r="E169" s="536"/>
      <c r="F169" s="537"/>
      <c r="G169" s="412"/>
      <c r="H169" s="324"/>
      <c r="I169" s="324"/>
      <c r="J169" s="324"/>
      <c r="K169" s="324"/>
      <c r="L169" s="325"/>
      <c r="M169" s="2"/>
      <c r="O169" s="10"/>
      <c r="P169" s="10"/>
    </row>
    <row r="170" spans="2:16" x14ac:dyDescent="0.3">
      <c r="B170" s="598"/>
      <c r="C170" s="568"/>
      <c r="D170" s="568"/>
      <c r="E170" s="536"/>
      <c r="F170" s="537"/>
      <c r="G170" s="412"/>
      <c r="H170" s="324"/>
      <c r="I170" s="324"/>
      <c r="J170" s="324"/>
      <c r="K170" s="324"/>
      <c r="L170" s="325"/>
      <c r="M170" s="2"/>
      <c r="O170" s="10"/>
      <c r="P170" s="10"/>
    </row>
    <row r="171" spans="2:16" x14ac:dyDescent="0.3">
      <c r="B171" s="598"/>
      <c r="C171" s="568"/>
      <c r="D171" s="568"/>
      <c r="E171" s="536"/>
      <c r="F171" s="537"/>
      <c r="G171" s="412"/>
      <c r="H171" s="324"/>
      <c r="I171" s="324"/>
      <c r="J171" s="324"/>
      <c r="K171" s="324"/>
      <c r="L171" s="325"/>
      <c r="M171" s="2"/>
      <c r="O171" s="10"/>
      <c r="P171" s="10"/>
    </row>
    <row r="172" spans="2:16" x14ac:dyDescent="0.3">
      <c r="B172" s="598"/>
      <c r="C172" s="568"/>
      <c r="D172" s="568"/>
      <c r="E172" s="536"/>
      <c r="F172" s="537"/>
      <c r="G172" s="412"/>
      <c r="H172" s="324"/>
      <c r="I172" s="324"/>
      <c r="J172" s="324"/>
      <c r="K172" s="324"/>
      <c r="L172" s="325"/>
      <c r="M172" s="2"/>
      <c r="O172" s="10"/>
      <c r="P172" s="10"/>
    </row>
    <row r="173" spans="2:16" x14ac:dyDescent="0.3">
      <c r="B173" s="598"/>
      <c r="C173" s="568"/>
      <c r="D173" s="568"/>
      <c r="E173" s="536"/>
      <c r="F173" s="537"/>
      <c r="G173" s="412"/>
      <c r="H173" s="324"/>
      <c r="I173" s="324"/>
      <c r="J173" s="324"/>
      <c r="K173" s="324"/>
      <c r="L173" s="325"/>
      <c r="M173" s="2"/>
      <c r="O173" s="10"/>
      <c r="P173" s="10"/>
    </row>
    <row r="174" spans="2:16" x14ac:dyDescent="0.3">
      <c r="B174" s="598"/>
      <c r="C174" s="568"/>
      <c r="D174" s="568"/>
      <c r="E174" s="536"/>
      <c r="F174" s="537"/>
      <c r="G174" s="412"/>
      <c r="H174" s="324"/>
      <c r="I174" s="324"/>
      <c r="J174" s="324"/>
      <c r="K174" s="324"/>
      <c r="L174" s="325"/>
      <c r="M174" s="2"/>
      <c r="O174" s="10"/>
      <c r="P174" s="10"/>
    </row>
    <row r="175" spans="2:16" x14ac:dyDescent="0.3">
      <c r="B175" s="598"/>
      <c r="C175" s="568"/>
      <c r="D175" s="568"/>
      <c r="E175" s="536"/>
      <c r="F175" s="537"/>
      <c r="G175" s="412"/>
      <c r="H175" s="324"/>
      <c r="I175" s="324"/>
      <c r="J175" s="324"/>
      <c r="K175" s="324"/>
      <c r="L175" s="325"/>
      <c r="M175" s="2"/>
      <c r="O175" s="10"/>
      <c r="P175" s="10"/>
    </row>
    <row r="176" spans="2:16" x14ac:dyDescent="0.3">
      <c r="B176" s="598"/>
      <c r="C176" s="568"/>
      <c r="D176" s="568"/>
      <c r="E176" s="536"/>
      <c r="F176" s="537"/>
      <c r="G176" s="412"/>
      <c r="H176" s="324"/>
      <c r="I176" s="324"/>
      <c r="J176" s="324"/>
      <c r="K176" s="324"/>
      <c r="L176" s="325"/>
      <c r="M176" s="2"/>
      <c r="O176" s="10"/>
      <c r="P176" s="10"/>
    </row>
    <row r="177" spans="1:16" x14ac:dyDescent="0.3">
      <c r="B177" s="598"/>
      <c r="C177" s="568"/>
      <c r="D177" s="568"/>
      <c r="E177" s="538"/>
      <c r="F177" s="539"/>
      <c r="G177" s="284"/>
      <c r="H177" s="285"/>
      <c r="I177" s="285"/>
      <c r="J177" s="285"/>
      <c r="K177" s="285"/>
      <c r="L177" s="286"/>
      <c r="M177" s="2"/>
      <c r="O177" s="10"/>
      <c r="P177" s="10"/>
    </row>
    <row r="178" spans="1:16" x14ac:dyDescent="0.3">
      <c r="B178" s="36"/>
      <c r="C178" s="41"/>
      <c r="D178" s="39"/>
      <c r="E178" s="32"/>
      <c r="F178" s="32"/>
      <c r="G178" s="32"/>
      <c r="H178" s="32"/>
      <c r="I178" s="32"/>
      <c r="J178" s="32"/>
      <c r="K178" s="32"/>
      <c r="L178" s="33"/>
      <c r="M178" s="2"/>
      <c r="O178" s="10"/>
    </row>
    <row r="179" spans="1:16" x14ac:dyDescent="0.3">
      <c r="B179" s="75"/>
      <c r="C179" s="42"/>
      <c r="D179" s="34"/>
      <c r="E179" s="35"/>
      <c r="F179" s="35"/>
      <c r="G179" s="35"/>
      <c r="H179" s="35"/>
      <c r="I179" s="35"/>
      <c r="J179" s="35"/>
      <c r="K179" s="35"/>
      <c r="L179" s="40"/>
      <c r="M179" s="2"/>
      <c r="O179" s="10"/>
    </row>
    <row r="180" spans="1:16" x14ac:dyDescent="0.3">
      <c r="B180" s="430" t="str">
        <f>IF(Intro!$G$21="English",O180,P180)</f>
        <v>INCOME STATEMENT - FOR THE GOODS ONLY</v>
      </c>
      <c r="C180" s="431"/>
      <c r="D180" s="431"/>
      <c r="E180" s="431"/>
      <c r="F180" s="431"/>
      <c r="G180" s="431"/>
      <c r="H180" s="431"/>
      <c r="I180" s="431"/>
      <c r="J180" s="431"/>
      <c r="K180" s="431"/>
      <c r="L180" s="432"/>
      <c r="M180" s="2"/>
      <c r="O180" s="2" t="s">
        <v>612</v>
      </c>
      <c r="P180" s="2" t="s">
        <v>616</v>
      </c>
    </row>
    <row r="181" spans="1:16" s="3" customFormat="1" x14ac:dyDescent="0.3">
      <c r="A181" s="11"/>
      <c r="B181" s="421" t="s">
        <v>28</v>
      </c>
      <c r="C181" s="422"/>
      <c r="D181" s="422"/>
      <c r="E181" s="422"/>
      <c r="F181" s="422"/>
      <c r="G181" s="422"/>
      <c r="H181" s="422"/>
      <c r="I181" s="422"/>
      <c r="J181" s="422"/>
      <c r="K181" s="422"/>
      <c r="L181" s="423"/>
      <c r="M181" s="126"/>
    </row>
    <row r="182" spans="1:16" x14ac:dyDescent="0.3">
      <c r="B182" s="96"/>
      <c r="C182" s="88"/>
      <c r="D182" s="88"/>
      <c r="E182" s="88"/>
      <c r="F182" s="88"/>
      <c r="G182" s="88"/>
      <c r="H182" s="88"/>
      <c r="I182" s="88"/>
      <c r="J182" s="88"/>
      <c r="K182" s="88"/>
      <c r="L182" s="89"/>
      <c r="M182" s="2"/>
    </row>
    <row r="183" spans="1:16" x14ac:dyDescent="0.3">
      <c r="B183" s="263" t="str">
        <f>IF(Intro!$G$21="English",O183,P183)</f>
        <v xml:space="preserve">Complete the income statement for your firm's sales in Canada and sales for export of the goods produced in Canada. This statement is to be prepared using a full absorption costing method and is to be reported on a calendar-year basis. </v>
      </c>
      <c r="C183" s="264"/>
      <c r="D183" s="264"/>
      <c r="E183" s="264"/>
      <c r="F183" s="264"/>
      <c r="G183" s="264"/>
      <c r="H183" s="264"/>
      <c r="I183" s="264"/>
      <c r="J183" s="264"/>
      <c r="K183" s="264"/>
      <c r="L183" s="265"/>
      <c r="M183" s="2"/>
      <c r="O183" s="2" t="s">
        <v>207</v>
      </c>
      <c r="P183" s="16" t="s">
        <v>208</v>
      </c>
    </row>
    <row r="184" spans="1:16" x14ac:dyDescent="0.3">
      <c r="B184" s="263"/>
      <c r="C184" s="264"/>
      <c r="D184" s="264"/>
      <c r="E184" s="264"/>
      <c r="F184" s="264"/>
      <c r="G184" s="264"/>
      <c r="H184" s="264"/>
      <c r="I184" s="264"/>
      <c r="J184" s="264"/>
      <c r="K184" s="264"/>
      <c r="L184" s="265"/>
      <c r="M184" s="2"/>
      <c r="P184" s="16"/>
    </row>
    <row r="185" spans="1:16" x14ac:dyDescent="0.3">
      <c r="B185" s="96"/>
      <c r="C185" s="88"/>
      <c r="D185" s="88"/>
      <c r="E185" s="88"/>
      <c r="F185" s="88"/>
      <c r="G185" s="88"/>
      <c r="H185" s="88"/>
      <c r="I185" s="88"/>
      <c r="J185" s="88"/>
      <c r="K185" s="88"/>
      <c r="L185" s="89"/>
      <c r="M185" s="2"/>
    </row>
    <row r="186" spans="1:16" x14ac:dyDescent="0.3">
      <c r="B186" s="560" t="str">
        <f>IF(Intro!$G$21="English",O186,P186)</f>
        <v>For Sale in Canada</v>
      </c>
      <c r="C186" s="561"/>
      <c r="D186" s="561"/>
      <c r="E186" s="561"/>
      <c r="F186" s="562"/>
      <c r="G186" s="501">
        <f>Variables!$B$6</f>
        <v>2023</v>
      </c>
      <c r="H186" s="501">
        <f>G186+1</f>
        <v>2024</v>
      </c>
      <c r="I186" s="501">
        <f>H186+1</f>
        <v>2025</v>
      </c>
      <c r="J186" s="501" t="str">
        <f>J111</f>
        <v>Jan-Mar 2025</v>
      </c>
      <c r="K186" s="501" t="str">
        <f>K111</f>
        <v>Jan-Mar 2026</v>
      </c>
      <c r="L186" s="137"/>
      <c r="M186" s="2"/>
      <c r="O186" s="10" t="s">
        <v>43</v>
      </c>
      <c r="P186" s="10" t="s">
        <v>44</v>
      </c>
    </row>
    <row r="187" spans="1:16" x14ac:dyDescent="0.3">
      <c r="B187" s="563"/>
      <c r="C187" s="564"/>
      <c r="D187" s="564"/>
      <c r="E187" s="564"/>
      <c r="F187" s="565"/>
      <c r="G187" s="502"/>
      <c r="H187" s="502"/>
      <c r="I187" s="502"/>
      <c r="J187" s="502"/>
      <c r="K187" s="502"/>
      <c r="L187" s="137"/>
      <c r="M187" s="2"/>
      <c r="O187" s="10"/>
      <c r="P187" s="10"/>
    </row>
    <row r="188" spans="1:16" x14ac:dyDescent="0.3">
      <c r="B188" s="593" t="str">
        <f>IF(Intro!$G$21="English",O188,P188)</f>
        <v>Net Sales Value</v>
      </c>
      <c r="C188" s="594"/>
      <c r="D188" s="594"/>
      <c r="E188" s="594"/>
      <c r="F188" s="73" t="s">
        <v>393</v>
      </c>
      <c r="G188" s="180"/>
      <c r="H188" s="180"/>
      <c r="I188" s="180"/>
      <c r="J188" s="180"/>
      <c r="K188" s="180"/>
      <c r="L188" s="137"/>
      <c r="M188" s="2"/>
      <c r="O188" s="2" t="s">
        <v>70</v>
      </c>
      <c r="P188" s="2" t="s">
        <v>71</v>
      </c>
    </row>
    <row r="189" spans="1:16" x14ac:dyDescent="0.3">
      <c r="B189" s="566" t="str">
        <f>IF(Intro!$G$21="English",O189,P189)</f>
        <v>Beginning Inventory</v>
      </c>
      <c r="C189" s="567"/>
      <c r="D189" s="567"/>
      <c r="E189" s="567"/>
      <c r="F189" s="73" t="s">
        <v>393</v>
      </c>
      <c r="G189" s="180"/>
      <c r="H189" s="180"/>
      <c r="I189" s="180"/>
      <c r="J189" s="180"/>
      <c r="K189" s="180"/>
      <c r="L189" s="137"/>
      <c r="M189" s="2"/>
      <c r="O189" s="10" t="s">
        <v>72</v>
      </c>
      <c r="P189" s="2" t="s">
        <v>73</v>
      </c>
    </row>
    <row r="190" spans="1:16" x14ac:dyDescent="0.3">
      <c r="B190" s="566" t="str">
        <f>IF(Intro!$G$21="English",O190,P190)</f>
        <v>Cost of Goods Manufactured</v>
      </c>
      <c r="C190" s="567"/>
      <c r="D190" s="567"/>
      <c r="E190" s="567"/>
      <c r="F190" s="73" t="s">
        <v>393</v>
      </c>
      <c r="G190" s="181">
        <f>G33</f>
        <v>0</v>
      </c>
      <c r="H190" s="181">
        <f>H33</f>
        <v>0</v>
      </c>
      <c r="I190" s="181">
        <f>I33</f>
        <v>0</v>
      </c>
      <c r="J190" s="181">
        <f>J33</f>
        <v>0</v>
      </c>
      <c r="K190" s="181">
        <f>K33</f>
        <v>0</v>
      </c>
      <c r="L190" s="137"/>
      <c r="M190" s="2"/>
      <c r="O190" s="10" t="s">
        <v>64</v>
      </c>
      <c r="P190" s="2" t="s">
        <v>209</v>
      </c>
    </row>
    <row r="191" spans="1:16" x14ac:dyDescent="0.3">
      <c r="B191" s="566" t="str">
        <f>IF(Intro!$G$21="English",O191,P191)</f>
        <v xml:space="preserve">Ending Inventory </v>
      </c>
      <c r="C191" s="567"/>
      <c r="D191" s="567"/>
      <c r="E191" s="567"/>
      <c r="F191" s="73" t="s">
        <v>393</v>
      </c>
      <c r="G191" s="180"/>
      <c r="H191" s="180"/>
      <c r="I191" s="180"/>
      <c r="J191" s="180"/>
      <c r="K191" s="180"/>
      <c r="L191" s="137"/>
      <c r="M191" s="2"/>
      <c r="O191" s="10" t="s">
        <v>210</v>
      </c>
      <c r="P191" s="2" t="s">
        <v>421</v>
      </c>
    </row>
    <row r="192" spans="1:16" s="3" customFormat="1" x14ac:dyDescent="0.3">
      <c r="A192" s="140"/>
      <c r="B192" s="543" t="str">
        <f>IF(Intro!$G$21="English",O192,P192)</f>
        <v>Cost of Goods Sold</v>
      </c>
      <c r="C192" s="544"/>
      <c r="D192" s="544"/>
      <c r="E192" s="544"/>
      <c r="F192" s="73" t="s">
        <v>393</v>
      </c>
      <c r="G192" s="183">
        <f>G189+G190-G191</f>
        <v>0</v>
      </c>
      <c r="H192" s="183">
        <f>H189+H190-H191</f>
        <v>0</v>
      </c>
      <c r="I192" s="183">
        <f>I189+I190-I191</f>
        <v>0</v>
      </c>
      <c r="J192" s="183">
        <f>J189+J190-J191</f>
        <v>0</v>
      </c>
      <c r="K192" s="183">
        <f>K189+K190-K191</f>
        <v>0</v>
      </c>
      <c r="L192" s="137"/>
      <c r="O192" s="3" t="s">
        <v>74</v>
      </c>
      <c r="P192" s="3" t="s">
        <v>48</v>
      </c>
    </row>
    <row r="193" spans="1:16" s="3" customFormat="1" x14ac:dyDescent="0.3">
      <c r="A193" s="140"/>
      <c r="B193" s="589" t="str">
        <f>IF(Intro!$G$21="English",O193,P193)</f>
        <v>Gross Margin (Loss)</v>
      </c>
      <c r="C193" s="590"/>
      <c r="D193" s="590"/>
      <c r="E193" s="590"/>
      <c r="F193" s="73" t="s">
        <v>393</v>
      </c>
      <c r="G193" s="183">
        <f>G188-G192</f>
        <v>0</v>
      </c>
      <c r="H193" s="183">
        <f>H188-H192</f>
        <v>0</v>
      </c>
      <c r="I193" s="183">
        <f>I188-I192</f>
        <v>0</v>
      </c>
      <c r="J193" s="183">
        <f>J188-J192</f>
        <v>0</v>
      </c>
      <c r="K193" s="183">
        <f>K188-K192</f>
        <v>0</v>
      </c>
      <c r="L193" s="137"/>
      <c r="O193" s="3" t="s">
        <v>49</v>
      </c>
      <c r="P193" s="3" t="s">
        <v>50</v>
      </c>
    </row>
    <row r="194" spans="1:16" x14ac:dyDescent="0.3">
      <c r="B194" s="566" t="str">
        <f>IF(Intro!$G$21="English",O194,P194)</f>
        <v>General, Selling, and Administrative Expenses</v>
      </c>
      <c r="C194" s="567"/>
      <c r="D194" s="567"/>
      <c r="E194" s="567"/>
      <c r="F194" s="73" t="s">
        <v>393</v>
      </c>
      <c r="G194" s="180"/>
      <c r="H194" s="180"/>
      <c r="I194" s="180"/>
      <c r="J194" s="180"/>
      <c r="K194" s="180"/>
      <c r="L194" s="137"/>
      <c r="M194" s="2"/>
      <c r="O194" s="2" t="s">
        <v>75</v>
      </c>
      <c r="P194" s="2" t="s">
        <v>76</v>
      </c>
    </row>
    <row r="195" spans="1:16" x14ac:dyDescent="0.3">
      <c r="B195" s="566" t="str">
        <f>IF(Intro!$G$21="English",O195,P195)</f>
        <v xml:space="preserve">Financial Expenses </v>
      </c>
      <c r="C195" s="567"/>
      <c r="D195" s="567"/>
      <c r="E195" s="567"/>
      <c r="F195" s="73" t="s">
        <v>393</v>
      </c>
      <c r="G195" s="180"/>
      <c r="H195" s="180"/>
      <c r="I195" s="180"/>
      <c r="J195" s="180"/>
      <c r="K195" s="180"/>
      <c r="L195" s="137"/>
      <c r="M195" s="2"/>
      <c r="O195" s="2" t="s">
        <v>53</v>
      </c>
      <c r="P195" s="2" t="s">
        <v>54</v>
      </c>
    </row>
    <row r="196" spans="1:16" x14ac:dyDescent="0.3">
      <c r="B196" s="566" t="str">
        <f>IF(Intro!$G$21="English",O196,P196)</f>
        <v>Other Expenses</v>
      </c>
      <c r="C196" s="567"/>
      <c r="D196" s="567"/>
      <c r="E196" s="567"/>
      <c r="F196" s="73" t="s">
        <v>393</v>
      </c>
      <c r="G196" s="180"/>
      <c r="H196" s="180"/>
      <c r="I196" s="180"/>
      <c r="J196" s="180"/>
      <c r="K196" s="180"/>
      <c r="L196" s="137"/>
      <c r="M196" s="2"/>
      <c r="O196" s="2" t="s">
        <v>99</v>
      </c>
      <c r="P196" s="2" t="s">
        <v>100</v>
      </c>
    </row>
    <row r="197" spans="1:16" s="3" customFormat="1" x14ac:dyDescent="0.3">
      <c r="A197" s="140"/>
      <c r="B197" s="589" t="str">
        <f>IF(Intro!$G$21="English",O197,P197)</f>
        <v>Net Income (Loss) Before Taxes</v>
      </c>
      <c r="C197" s="590"/>
      <c r="D197" s="590"/>
      <c r="E197" s="590"/>
      <c r="F197" s="73" t="s">
        <v>393</v>
      </c>
      <c r="G197" s="183">
        <f>G193-G194-G195-G196</f>
        <v>0</v>
      </c>
      <c r="H197" s="183">
        <f>H193-H194-H195-H196</f>
        <v>0</v>
      </c>
      <c r="I197" s="183">
        <f>I193-I194-I195-I196</f>
        <v>0</v>
      </c>
      <c r="J197" s="183">
        <f>J193-J194-J195-J196</f>
        <v>0</v>
      </c>
      <c r="K197" s="183">
        <f>K193-K194-K195-K196</f>
        <v>0</v>
      </c>
      <c r="L197" s="137"/>
      <c r="O197" s="3" t="s">
        <v>55</v>
      </c>
      <c r="P197" s="3" t="s">
        <v>56</v>
      </c>
    </row>
    <row r="198" spans="1:16" x14ac:dyDescent="0.3">
      <c r="B198" s="108"/>
      <c r="C198" s="109"/>
      <c r="D198" s="2"/>
      <c r="E198" s="2"/>
      <c r="F198" s="23"/>
      <c r="G198" s="24"/>
      <c r="H198" s="24"/>
      <c r="I198" s="24"/>
      <c r="J198" s="24"/>
      <c r="K198" s="24"/>
      <c r="L198" s="25"/>
      <c r="M198" s="2"/>
      <c r="O198" s="10"/>
    </row>
    <row r="199" spans="1:16" s="3" customFormat="1" ht="32.25" customHeight="1" x14ac:dyDescent="0.3">
      <c r="A199" s="140"/>
      <c r="B199" s="263" t="str">
        <f>IF(Intro!$G$21="English",O199,P199)</f>
        <v>Explain any large changes between periods and any irregularities such as negative amounts in the amounts reported above. You may also provide details on Other Expenses/Revenues included above.</v>
      </c>
      <c r="C199" s="264"/>
      <c r="D199" s="264"/>
      <c r="E199" s="264"/>
      <c r="F199" s="264"/>
      <c r="G199" s="264"/>
      <c r="H199" s="264"/>
      <c r="I199" s="264"/>
      <c r="J199" s="264"/>
      <c r="K199" s="264"/>
      <c r="L199" s="265"/>
      <c r="O199" s="2" t="s">
        <v>739</v>
      </c>
      <c r="P199" s="2" t="s">
        <v>740</v>
      </c>
    </row>
    <row r="200" spans="1:16" s="3" customFormat="1" x14ac:dyDescent="0.3">
      <c r="A200" s="140"/>
      <c r="B200" s="112"/>
      <c r="C200" s="49"/>
      <c r="D200" s="49"/>
      <c r="E200" s="49"/>
      <c r="F200" s="49"/>
      <c r="G200" s="49"/>
      <c r="H200" s="49"/>
      <c r="I200" s="49"/>
      <c r="J200" s="49"/>
      <c r="K200" s="49"/>
      <c r="L200" s="137"/>
    </row>
    <row r="201" spans="1:16" s="3" customFormat="1" x14ac:dyDescent="0.3">
      <c r="A201" s="140"/>
      <c r="B201" s="545"/>
      <c r="C201" s="546"/>
      <c r="D201" s="546"/>
      <c r="E201" s="546"/>
      <c r="F201" s="546"/>
      <c r="G201" s="546"/>
      <c r="H201" s="546"/>
      <c r="I201" s="546"/>
      <c r="J201" s="546"/>
      <c r="K201" s="546"/>
      <c r="L201" s="547"/>
    </row>
    <row r="202" spans="1:16" s="3" customFormat="1" x14ac:dyDescent="0.3">
      <c r="A202" s="140"/>
      <c r="B202" s="545"/>
      <c r="C202" s="546"/>
      <c r="D202" s="546"/>
      <c r="E202" s="546"/>
      <c r="F202" s="546"/>
      <c r="G202" s="546"/>
      <c r="H202" s="546"/>
      <c r="I202" s="546"/>
      <c r="J202" s="546"/>
      <c r="K202" s="546"/>
      <c r="L202" s="547"/>
    </row>
    <row r="203" spans="1:16" s="3" customFormat="1" x14ac:dyDescent="0.3">
      <c r="A203" s="140"/>
      <c r="B203" s="545"/>
      <c r="C203" s="546"/>
      <c r="D203" s="546"/>
      <c r="E203" s="546"/>
      <c r="F203" s="546"/>
      <c r="G203" s="546"/>
      <c r="H203" s="546"/>
      <c r="I203" s="546"/>
      <c r="J203" s="546"/>
      <c r="K203" s="546"/>
      <c r="L203" s="547"/>
    </row>
    <row r="204" spans="1:16" s="3" customFormat="1" x14ac:dyDescent="0.3">
      <c r="A204" s="140"/>
      <c r="B204" s="545"/>
      <c r="C204" s="546"/>
      <c r="D204" s="546"/>
      <c r="E204" s="546"/>
      <c r="F204" s="546"/>
      <c r="G204" s="546"/>
      <c r="H204" s="546"/>
      <c r="I204" s="546"/>
      <c r="J204" s="546"/>
      <c r="K204" s="546"/>
      <c r="L204" s="547"/>
      <c r="O204" s="2"/>
      <c r="P204" s="2"/>
    </row>
    <row r="205" spans="1:16" s="3" customFormat="1" x14ac:dyDescent="0.3">
      <c r="A205" s="140"/>
      <c r="B205" s="545"/>
      <c r="C205" s="546"/>
      <c r="D205" s="546"/>
      <c r="E205" s="546"/>
      <c r="F205" s="546"/>
      <c r="G205" s="546"/>
      <c r="H205" s="546"/>
      <c r="I205" s="546"/>
      <c r="J205" s="546"/>
      <c r="K205" s="546"/>
      <c r="L205" s="547"/>
      <c r="O205" s="2"/>
      <c r="P205" s="2"/>
    </row>
    <row r="206" spans="1:16" s="3" customFormat="1" x14ac:dyDescent="0.3">
      <c r="A206" s="140"/>
      <c r="B206" s="545"/>
      <c r="C206" s="546"/>
      <c r="D206" s="546"/>
      <c r="E206" s="546"/>
      <c r="F206" s="546"/>
      <c r="G206" s="546"/>
      <c r="H206" s="546"/>
      <c r="I206" s="546"/>
      <c r="J206" s="546"/>
      <c r="K206" s="546"/>
      <c r="L206" s="547"/>
      <c r="O206" s="2"/>
      <c r="P206" s="2"/>
    </row>
    <row r="207" spans="1:16" s="3" customFormat="1" x14ac:dyDescent="0.3">
      <c r="A207" s="140"/>
      <c r="B207" s="545"/>
      <c r="C207" s="546"/>
      <c r="D207" s="546"/>
      <c r="E207" s="546"/>
      <c r="F207" s="546"/>
      <c r="G207" s="546"/>
      <c r="H207" s="546"/>
      <c r="I207" s="546"/>
      <c r="J207" s="546"/>
      <c r="K207" s="546"/>
      <c r="L207" s="547"/>
    </row>
    <row r="208" spans="1:16" s="3" customFormat="1" x14ac:dyDescent="0.3">
      <c r="A208" s="140"/>
      <c r="B208" s="545"/>
      <c r="C208" s="546"/>
      <c r="D208" s="546"/>
      <c r="E208" s="546"/>
      <c r="F208" s="546"/>
      <c r="G208" s="546"/>
      <c r="H208" s="546"/>
      <c r="I208" s="546"/>
      <c r="J208" s="546"/>
      <c r="K208" s="546"/>
      <c r="L208" s="547"/>
    </row>
    <row r="209" spans="1:16" x14ac:dyDescent="0.3">
      <c r="B209" s="108"/>
      <c r="C209" s="109"/>
      <c r="D209" s="2"/>
      <c r="E209" s="2"/>
      <c r="F209" s="23"/>
      <c r="G209" s="24"/>
      <c r="H209" s="24"/>
      <c r="I209" s="24"/>
      <c r="J209" s="24"/>
      <c r="K209" s="24"/>
      <c r="L209" s="25"/>
      <c r="M209" s="2"/>
      <c r="O209" s="10"/>
    </row>
    <row r="210" spans="1:16" x14ac:dyDescent="0.3">
      <c r="B210" s="560" t="str">
        <f>IF(Intro!$G$21="English",O210,P210)</f>
        <v>For Export Sales</v>
      </c>
      <c r="C210" s="561"/>
      <c r="D210" s="561"/>
      <c r="E210" s="561"/>
      <c r="F210" s="562"/>
      <c r="G210" s="501">
        <f>Variables!$B$6</f>
        <v>2023</v>
      </c>
      <c r="H210" s="501">
        <f>G210+1</f>
        <v>2024</v>
      </c>
      <c r="I210" s="501">
        <f>H210+1</f>
        <v>2025</v>
      </c>
      <c r="J210" s="501" t="str">
        <f>J186</f>
        <v>Jan-Mar 2025</v>
      </c>
      <c r="K210" s="501" t="str">
        <f>K186</f>
        <v>Jan-Mar 2026</v>
      </c>
      <c r="L210" s="137"/>
      <c r="M210" s="2"/>
      <c r="O210" s="10" t="s">
        <v>172</v>
      </c>
      <c r="P210" s="10" t="s">
        <v>173</v>
      </c>
    </row>
    <row r="211" spans="1:16" x14ac:dyDescent="0.3">
      <c r="B211" s="563"/>
      <c r="C211" s="564"/>
      <c r="D211" s="564"/>
      <c r="E211" s="564"/>
      <c r="F211" s="565"/>
      <c r="G211" s="502"/>
      <c r="H211" s="502"/>
      <c r="I211" s="502"/>
      <c r="J211" s="502"/>
      <c r="K211" s="502"/>
      <c r="L211" s="137"/>
      <c r="M211" s="2"/>
      <c r="O211" s="10"/>
      <c r="P211" s="10"/>
    </row>
    <row r="212" spans="1:16" x14ac:dyDescent="0.3">
      <c r="B212" s="593" t="str">
        <f>B188</f>
        <v>Net Sales Value</v>
      </c>
      <c r="C212" s="594"/>
      <c r="D212" s="594"/>
      <c r="E212" s="594"/>
      <c r="F212" s="73" t="s">
        <v>393</v>
      </c>
      <c r="G212" s="180"/>
      <c r="H212" s="180"/>
      <c r="I212" s="180"/>
      <c r="J212" s="180"/>
      <c r="K212" s="180"/>
      <c r="L212" s="137"/>
      <c r="M212" s="2"/>
    </row>
    <row r="213" spans="1:16" x14ac:dyDescent="0.3">
      <c r="B213" s="566" t="str">
        <f t="shared" ref="B213:B221" si="11">B189</f>
        <v>Beginning Inventory</v>
      </c>
      <c r="C213" s="567"/>
      <c r="D213" s="567"/>
      <c r="E213" s="567"/>
      <c r="F213" s="73" t="s">
        <v>393</v>
      </c>
      <c r="G213" s="180"/>
      <c r="H213" s="180"/>
      <c r="I213" s="180"/>
      <c r="J213" s="180"/>
      <c r="K213" s="180"/>
      <c r="L213" s="137"/>
      <c r="M213" s="2"/>
      <c r="O213" s="10"/>
    </row>
    <row r="214" spans="1:16" x14ac:dyDescent="0.3">
      <c r="B214" s="566" t="str">
        <f t="shared" si="11"/>
        <v>Cost of Goods Manufactured</v>
      </c>
      <c r="C214" s="567"/>
      <c r="D214" s="567"/>
      <c r="E214" s="567"/>
      <c r="F214" s="73" t="s">
        <v>393</v>
      </c>
      <c r="G214" s="181">
        <f>G58</f>
        <v>0</v>
      </c>
      <c r="H214" s="181">
        <f>H58</f>
        <v>0</v>
      </c>
      <c r="I214" s="181">
        <f>I58</f>
        <v>0</v>
      </c>
      <c r="J214" s="181">
        <f>J58</f>
        <v>0</v>
      </c>
      <c r="K214" s="181">
        <f>K58</f>
        <v>0</v>
      </c>
      <c r="L214" s="137"/>
      <c r="M214" s="2"/>
      <c r="O214" s="10"/>
    </row>
    <row r="215" spans="1:16" x14ac:dyDescent="0.3">
      <c r="B215" s="566" t="str">
        <f t="shared" si="11"/>
        <v xml:space="preserve">Ending Inventory </v>
      </c>
      <c r="C215" s="567"/>
      <c r="D215" s="567"/>
      <c r="E215" s="567"/>
      <c r="F215" s="73" t="s">
        <v>393</v>
      </c>
      <c r="G215" s="180"/>
      <c r="H215" s="180"/>
      <c r="I215" s="180"/>
      <c r="J215" s="180"/>
      <c r="K215" s="180"/>
      <c r="L215" s="137"/>
      <c r="M215" s="2"/>
      <c r="O215" s="10"/>
    </row>
    <row r="216" spans="1:16" s="3" customFormat="1" x14ac:dyDescent="0.3">
      <c r="A216" s="140"/>
      <c r="B216" s="543" t="str">
        <f t="shared" si="11"/>
        <v>Cost of Goods Sold</v>
      </c>
      <c r="C216" s="544"/>
      <c r="D216" s="544"/>
      <c r="E216" s="544"/>
      <c r="F216" s="73" t="s">
        <v>393</v>
      </c>
      <c r="G216" s="183">
        <f>G213+G214-G215</f>
        <v>0</v>
      </c>
      <c r="H216" s="183">
        <f>H213+H214-H215</f>
        <v>0</v>
      </c>
      <c r="I216" s="183">
        <f>I213+I214-I215</f>
        <v>0</v>
      </c>
      <c r="J216" s="183">
        <f>J213+J214-J215</f>
        <v>0</v>
      </c>
      <c r="K216" s="183">
        <f>K213+K214-K215</f>
        <v>0</v>
      </c>
      <c r="L216" s="137"/>
    </row>
    <row r="217" spans="1:16" s="3" customFormat="1" x14ac:dyDescent="0.3">
      <c r="A217" s="140"/>
      <c r="B217" s="589" t="str">
        <f t="shared" si="11"/>
        <v>Gross Margin (Loss)</v>
      </c>
      <c r="C217" s="590"/>
      <c r="D217" s="590"/>
      <c r="E217" s="590"/>
      <c r="F217" s="73" t="s">
        <v>393</v>
      </c>
      <c r="G217" s="183">
        <f>G212-G216</f>
        <v>0</v>
      </c>
      <c r="H217" s="183">
        <f>H212-H216</f>
        <v>0</v>
      </c>
      <c r="I217" s="183">
        <f>I212-I216</f>
        <v>0</v>
      </c>
      <c r="J217" s="183">
        <f>J212-J216</f>
        <v>0</v>
      </c>
      <c r="K217" s="183">
        <f>K212-K216</f>
        <v>0</v>
      </c>
      <c r="L217" s="137"/>
    </row>
    <row r="218" spans="1:16" x14ac:dyDescent="0.3">
      <c r="B218" s="566" t="str">
        <f t="shared" si="11"/>
        <v>General, Selling, and Administrative Expenses</v>
      </c>
      <c r="C218" s="567"/>
      <c r="D218" s="567"/>
      <c r="E218" s="567"/>
      <c r="F218" s="73" t="s">
        <v>393</v>
      </c>
      <c r="G218" s="180"/>
      <c r="H218" s="180"/>
      <c r="I218" s="180"/>
      <c r="J218" s="180"/>
      <c r="K218" s="180"/>
      <c r="L218" s="137"/>
      <c r="M218" s="2"/>
    </row>
    <row r="219" spans="1:16" x14ac:dyDescent="0.3">
      <c r="B219" s="566" t="str">
        <f t="shared" si="11"/>
        <v xml:space="preserve">Financial Expenses </v>
      </c>
      <c r="C219" s="567"/>
      <c r="D219" s="567"/>
      <c r="E219" s="567"/>
      <c r="F219" s="73" t="s">
        <v>393</v>
      </c>
      <c r="G219" s="180"/>
      <c r="H219" s="180"/>
      <c r="I219" s="180"/>
      <c r="J219" s="180"/>
      <c r="K219" s="180"/>
      <c r="L219" s="137"/>
      <c r="M219" s="2"/>
    </row>
    <row r="220" spans="1:16" x14ac:dyDescent="0.3">
      <c r="B220" s="566" t="str">
        <f t="shared" si="11"/>
        <v>Other Expenses</v>
      </c>
      <c r="C220" s="567"/>
      <c r="D220" s="567"/>
      <c r="E220" s="567"/>
      <c r="F220" s="73" t="s">
        <v>393</v>
      </c>
      <c r="G220" s="180"/>
      <c r="H220" s="180"/>
      <c r="I220" s="180"/>
      <c r="J220" s="180"/>
      <c r="K220" s="180"/>
      <c r="L220" s="137"/>
      <c r="M220" s="2"/>
    </row>
    <row r="221" spans="1:16" s="3" customFormat="1" x14ac:dyDescent="0.3">
      <c r="A221" s="140"/>
      <c r="B221" s="589" t="str">
        <f t="shared" si="11"/>
        <v>Net Income (Loss) Before Taxes</v>
      </c>
      <c r="C221" s="590"/>
      <c r="D221" s="590"/>
      <c r="E221" s="590"/>
      <c r="F221" s="73" t="s">
        <v>393</v>
      </c>
      <c r="G221" s="183">
        <f>G217-G218-G219-G220</f>
        <v>0</v>
      </c>
      <c r="H221" s="183">
        <f>H217-H218-H219-H220</f>
        <v>0</v>
      </c>
      <c r="I221" s="183">
        <f>I217-I218-I219-I220</f>
        <v>0</v>
      </c>
      <c r="J221" s="183">
        <f>J217-J218-J219-J220</f>
        <v>0</v>
      </c>
      <c r="K221" s="183">
        <f>K217-K218-K219-K220</f>
        <v>0</v>
      </c>
      <c r="L221" s="137"/>
    </row>
    <row r="222" spans="1:16" x14ac:dyDescent="0.3">
      <c r="B222" s="77"/>
      <c r="C222" s="78"/>
      <c r="D222" s="79"/>
      <c r="E222" s="79"/>
      <c r="F222" s="80"/>
      <c r="G222" s="81"/>
      <c r="H222" s="81"/>
      <c r="I222" s="81"/>
      <c r="J222" s="81"/>
      <c r="K222" s="81"/>
      <c r="L222" s="25"/>
      <c r="M222" s="2"/>
      <c r="O222" s="10"/>
    </row>
    <row r="223" spans="1:16" s="3" customFormat="1" x14ac:dyDescent="0.3">
      <c r="A223" s="140"/>
      <c r="B223" s="263" t="str">
        <f>B35</f>
        <v>Explain any large changes between periods and any irregularities such as negative amounts in the amounts reported above.</v>
      </c>
      <c r="C223" s="264"/>
      <c r="D223" s="264"/>
      <c r="E223" s="264"/>
      <c r="F223" s="264"/>
      <c r="G223" s="264"/>
      <c r="H223" s="264"/>
      <c r="I223" s="264"/>
      <c r="J223" s="264"/>
      <c r="K223" s="264"/>
      <c r="L223" s="265"/>
      <c r="O223" s="2"/>
      <c r="P223" s="2"/>
    </row>
    <row r="224" spans="1:16" s="3" customFormat="1" x14ac:dyDescent="0.3">
      <c r="A224" s="140"/>
      <c r="B224" s="108"/>
      <c r="C224" s="109"/>
      <c r="D224" s="109"/>
      <c r="E224" s="109"/>
      <c r="F224" s="109"/>
      <c r="G224" s="109"/>
      <c r="H224" s="109"/>
      <c r="I224" s="109"/>
      <c r="J224" s="109"/>
      <c r="K224" s="109"/>
      <c r="L224" s="137"/>
      <c r="O224" s="2"/>
      <c r="P224" s="2"/>
    </row>
    <row r="225" spans="1:16" s="3" customFormat="1" x14ac:dyDescent="0.3">
      <c r="A225" s="140"/>
      <c r="B225" s="545"/>
      <c r="C225" s="546"/>
      <c r="D225" s="546"/>
      <c r="E225" s="546"/>
      <c r="F225" s="546"/>
      <c r="G225" s="546"/>
      <c r="H225" s="546"/>
      <c r="I225" s="546"/>
      <c r="J225" s="546"/>
      <c r="K225" s="546"/>
      <c r="L225" s="547"/>
    </row>
    <row r="226" spans="1:16" s="3" customFormat="1" x14ac:dyDescent="0.3">
      <c r="A226" s="140"/>
      <c r="B226" s="545"/>
      <c r="C226" s="546"/>
      <c r="D226" s="546"/>
      <c r="E226" s="546"/>
      <c r="F226" s="546"/>
      <c r="G226" s="546"/>
      <c r="H226" s="546"/>
      <c r="I226" s="546"/>
      <c r="J226" s="546"/>
      <c r="K226" s="546"/>
      <c r="L226" s="547"/>
    </row>
    <row r="227" spans="1:16" s="3" customFormat="1" x14ac:dyDescent="0.3">
      <c r="A227" s="140"/>
      <c r="B227" s="545"/>
      <c r="C227" s="546"/>
      <c r="D227" s="546"/>
      <c r="E227" s="546"/>
      <c r="F227" s="546"/>
      <c r="G227" s="546"/>
      <c r="H227" s="546"/>
      <c r="I227" s="546"/>
      <c r="J227" s="546"/>
      <c r="K227" s="546"/>
      <c r="L227" s="547"/>
      <c r="O227" s="2"/>
      <c r="P227" s="2"/>
    </row>
    <row r="228" spans="1:16" s="3" customFormat="1" x14ac:dyDescent="0.3">
      <c r="A228" s="140"/>
      <c r="B228" s="545"/>
      <c r="C228" s="546"/>
      <c r="D228" s="546"/>
      <c r="E228" s="546"/>
      <c r="F228" s="546"/>
      <c r="G228" s="546"/>
      <c r="H228" s="546"/>
      <c r="I228" s="546"/>
      <c r="J228" s="546"/>
      <c r="K228" s="546"/>
      <c r="L228" s="547"/>
      <c r="O228" s="2"/>
      <c r="P228" s="2"/>
    </row>
    <row r="229" spans="1:16" s="3" customFormat="1" x14ac:dyDescent="0.3">
      <c r="A229" s="140"/>
      <c r="B229" s="545"/>
      <c r="C229" s="546"/>
      <c r="D229" s="546"/>
      <c r="E229" s="546"/>
      <c r="F229" s="546"/>
      <c r="G229" s="546"/>
      <c r="H229" s="546"/>
      <c r="I229" s="546"/>
      <c r="J229" s="546"/>
      <c r="K229" s="546"/>
      <c r="L229" s="547"/>
      <c r="O229" s="2"/>
      <c r="P229" s="2"/>
    </row>
    <row r="230" spans="1:16" s="3" customFormat="1" x14ac:dyDescent="0.3">
      <c r="A230" s="140"/>
      <c r="B230" s="545"/>
      <c r="C230" s="546"/>
      <c r="D230" s="546"/>
      <c r="E230" s="546"/>
      <c r="F230" s="546"/>
      <c r="G230" s="546"/>
      <c r="H230" s="546"/>
      <c r="I230" s="546"/>
      <c r="J230" s="546"/>
      <c r="K230" s="546"/>
      <c r="L230" s="547"/>
    </row>
    <row r="231" spans="1:16" s="3" customFormat="1" x14ac:dyDescent="0.3">
      <c r="A231" s="140"/>
      <c r="B231" s="545"/>
      <c r="C231" s="546"/>
      <c r="D231" s="546"/>
      <c r="E231" s="546"/>
      <c r="F231" s="546"/>
      <c r="G231" s="546"/>
      <c r="H231" s="546"/>
      <c r="I231" s="546"/>
      <c r="J231" s="546"/>
      <c r="K231" s="546"/>
      <c r="L231" s="547"/>
    </row>
    <row r="232" spans="1:16" s="3" customFormat="1" x14ac:dyDescent="0.3">
      <c r="A232" s="140"/>
      <c r="B232" s="545"/>
      <c r="C232" s="546"/>
      <c r="D232" s="546"/>
      <c r="E232" s="546"/>
      <c r="F232" s="546"/>
      <c r="G232" s="546"/>
      <c r="H232" s="546"/>
      <c r="I232" s="546"/>
      <c r="J232" s="546"/>
      <c r="K232" s="546"/>
      <c r="L232" s="547"/>
    </row>
    <row r="233" spans="1:16" x14ac:dyDescent="0.3">
      <c r="B233" s="96"/>
      <c r="C233" s="88"/>
      <c r="D233" s="88"/>
      <c r="E233" s="88"/>
      <c r="F233" s="88"/>
      <c r="G233" s="88"/>
      <c r="H233" s="88"/>
      <c r="I233" s="88"/>
      <c r="J233" s="88"/>
      <c r="K233" s="88"/>
      <c r="L233" s="89"/>
      <c r="M233" s="2"/>
    </row>
    <row r="234" spans="1:16" x14ac:dyDescent="0.3">
      <c r="B234" s="591" t="str">
        <f>IF(Intro!$G$21="English",O234,P234)</f>
        <v>Verification</v>
      </c>
      <c r="C234" s="381"/>
      <c r="D234" s="381"/>
      <c r="E234" s="381"/>
      <c r="F234" s="382"/>
      <c r="G234" s="501">
        <f>Variables!$B$6</f>
        <v>2023</v>
      </c>
      <c r="H234" s="501">
        <f>G234+1</f>
        <v>2024</v>
      </c>
      <c r="I234" s="501">
        <f>H234+1</f>
        <v>2025</v>
      </c>
      <c r="J234" s="501" t="str">
        <f>J210</f>
        <v>Jan-Mar 2025</v>
      </c>
      <c r="K234" s="501" t="str">
        <f>K210</f>
        <v>Jan-Mar 2026</v>
      </c>
      <c r="L234" s="137"/>
      <c r="M234" s="2"/>
      <c r="O234" s="10" t="s">
        <v>77</v>
      </c>
      <c r="P234" s="2" t="s">
        <v>160</v>
      </c>
    </row>
    <row r="235" spans="1:16" x14ac:dyDescent="0.3">
      <c r="B235" s="592"/>
      <c r="C235" s="386"/>
      <c r="D235" s="386"/>
      <c r="E235" s="386"/>
      <c r="F235" s="387"/>
      <c r="G235" s="502"/>
      <c r="H235" s="502"/>
      <c r="I235" s="502"/>
      <c r="J235" s="502"/>
      <c r="K235" s="502"/>
      <c r="L235" s="137"/>
      <c r="M235" s="2"/>
      <c r="O235" s="10"/>
    </row>
    <row r="236" spans="1:16" x14ac:dyDescent="0.3">
      <c r="B236" s="275" t="str">
        <f>IF(Intro!$G$21="English",O236,P236)</f>
        <v>Does the combined net sales value reported in this question exceed your firm's total net sales value reported in question 11 in this tab?</v>
      </c>
      <c r="C236" s="276"/>
      <c r="D236" s="276"/>
      <c r="E236" s="276"/>
      <c r="F236" s="277"/>
      <c r="G236" s="557" t="str">
        <f>IF(SUM(G212,G188)&gt;G369,Variables!$D34,Variables!$D33)</f>
        <v>No</v>
      </c>
      <c r="H236" s="557" t="str">
        <f>IF(SUM(H212,H188)&gt;H369,Variables!$D34,Variables!$D33)</f>
        <v>No</v>
      </c>
      <c r="I236" s="557" t="str">
        <f>IF(SUM(I212,I188)&gt;I369,Variables!$D34,Variables!$D33)</f>
        <v>No</v>
      </c>
      <c r="J236" s="557" t="str">
        <f>IF(SUM(J212,J188)&gt;J369,Variables!$D34,Variables!$D33)</f>
        <v>No</v>
      </c>
      <c r="K236" s="557" t="str">
        <f>IF(SUM(K212,K188)&gt;K369,Variables!$D34,Variables!$D33)</f>
        <v>No</v>
      </c>
      <c r="L236" s="137"/>
      <c r="M236" s="2"/>
      <c r="O236" s="2" t="s">
        <v>600</v>
      </c>
      <c r="P236" s="2" t="s">
        <v>601</v>
      </c>
    </row>
    <row r="237" spans="1:16" x14ac:dyDescent="0.3">
      <c r="B237" s="303"/>
      <c r="C237" s="304"/>
      <c r="D237" s="304"/>
      <c r="E237" s="304"/>
      <c r="F237" s="389"/>
      <c r="G237" s="558"/>
      <c r="H237" s="558"/>
      <c r="I237" s="558"/>
      <c r="J237" s="558"/>
      <c r="K237" s="558"/>
      <c r="L237" s="137"/>
      <c r="M237" s="2"/>
    </row>
    <row r="238" spans="1:16" x14ac:dyDescent="0.3">
      <c r="B238" s="303"/>
      <c r="C238" s="304"/>
      <c r="D238" s="304"/>
      <c r="E238" s="304"/>
      <c r="F238" s="389"/>
      <c r="G238" s="558"/>
      <c r="H238" s="558"/>
      <c r="I238" s="558"/>
      <c r="J238" s="558"/>
      <c r="K238" s="558"/>
      <c r="L238" s="137"/>
      <c r="M238" s="2"/>
    </row>
    <row r="239" spans="1:16" x14ac:dyDescent="0.3">
      <c r="B239" s="278"/>
      <c r="C239" s="279"/>
      <c r="D239" s="279"/>
      <c r="E239" s="279"/>
      <c r="F239" s="280"/>
      <c r="G239" s="559"/>
      <c r="H239" s="559"/>
      <c r="I239" s="559"/>
      <c r="J239" s="559"/>
      <c r="K239" s="559"/>
      <c r="L239" s="137"/>
      <c r="M239" s="2"/>
    </row>
    <row r="240" spans="1:16" x14ac:dyDescent="0.3">
      <c r="B240" s="275" t="str">
        <f>IF(Intro!$G$21="English",O240,P240)</f>
        <v>Does the net sales value reported in this question differ from the net delivered selling values (For Sale in Canada) reported in question 1 of the Pro 2 tab?</v>
      </c>
      <c r="C240" s="276"/>
      <c r="D240" s="276"/>
      <c r="E240" s="276"/>
      <c r="F240" s="277"/>
      <c r="G240" s="557" t="str">
        <f>IF(G188&lt;&gt;SUM('Pro 2'!G29,'Pro 2'!G32),Variables!$D34,Variables!$D33)</f>
        <v>No</v>
      </c>
      <c r="H240" s="557" t="str">
        <f>IF(H188&lt;&gt;SUM('Pro 2'!H29,'Pro 2'!H32),Variables!$D34,Variables!$D33)</f>
        <v>No</v>
      </c>
      <c r="I240" s="557" t="str">
        <f>IF(I188&lt;&gt;SUM('Pro 2'!I29,'Pro 2'!I32),Variables!$D34,Variables!$D33)</f>
        <v>No</v>
      </c>
      <c r="J240" s="557" t="str">
        <f>IF(J188&lt;&gt;SUM('Pro 2'!J29,'Pro 2'!J32),Variables!$D34,Variables!$D33)</f>
        <v>No</v>
      </c>
      <c r="K240" s="557" t="str">
        <f>IF(K188&lt;&gt;SUM('Pro 2'!K29,'Pro 2'!K32),Variables!$D34,Variables!$D33)</f>
        <v>No</v>
      </c>
      <c r="L240" s="137"/>
      <c r="M240" s="2"/>
      <c r="O240" s="2" t="s">
        <v>577</v>
      </c>
      <c r="P240" s="2" t="s">
        <v>581</v>
      </c>
    </row>
    <row r="241" spans="1:16" x14ac:dyDescent="0.3">
      <c r="B241" s="303"/>
      <c r="C241" s="304"/>
      <c r="D241" s="304"/>
      <c r="E241" s="304"/>
      <c r="F241" s="389"/>
      <c r="G241" s="558"/>
      <c r="H241" s="558"/>
      <c r="I241" s="558"/>
      <c r="J241" s="558"/>
      <c r="K241" s="558"/>
      <c r="L241" s="137"/>
      <c r="M241" s="2"/>
    </row>
    <row r="242" spans="1:16" x14ac:dyDescent="0.3">
      <c r="B242" s="303"/>
      <c r="C242" s="304"/>
      <c r="D242" s="304"/>
      <c r="E242" s="304"/>
      <c r="F242" s="389"/>
      <c r="G242" s="558"/>
      <c r="H242" s="558"/>
      <c r="I242" s="558"/>
      <c r="J242" s="558"/>
      <c r="K242" s="558"/>
      <c r="L242" s="137"/>
      <c r="M242" s="2"/>
    </row>
    <row r="243" spans="1:16" x14ac:dyDescent="0.3">
      <c r="B243" s="278"/>
      <c r="C243" s="279"/>
      <c r="D243" s="279"/>
      <c r="E243" s="279"/>
      <c r="F243" s="280"/>
      <c r="G243" s="559"/>
      <c r="H243" s="559"/>
      <c r="I243" s="559"/>
      <c r="J243" s="559"/>
      <c r="K243" s="559"/>
      <c r="L243" s="137"/>
      <c r="M243" s="2"/>
    </row>
    <row r="244" spans="1:16" x14ac:dyDescent="0.3">
      <c r="B244" s="275" t="str">
        <f>IF(Intro!$G$21="English",O244,P244)</f>
        <v>Does the net sales value reported in this question differ from the net delivered selling values (For Export Sales) reported in question 1 of the Pro 2 tab?</v>
      </c>
      <c r="C244" s="276"/>
      <c r="D244" s="276"/>
      <c r="E244" s="276"/>
      <c r="F244" s="277"/>
      <c r="G244" s="557" t="str">
        <f>IF(G212&lt;&gt;'Pro 2'!G41,Variables!$D34,Variables!$D33)</f>
        <v>No</v>
      </c>
      <c r="H244" s="557" t="str">
        <f>IF(H212&lt;&gt;'Pro 2'!H41,Variables!$D34,Variables!$D33)</f>
        <v>No</v>
      </c>
      <c r="I244" s="557" t="str">
        <f>IF(I212&lt;&gt;'Pro 2'!I41,Variables!$D34,Variables!$D33)</f>
        <v>No</v>
      </c>
      <c r="J244" s="557" t="str">
        <f>IF(J212&lt;&gt;'Pro 2'!J41,Variables!$D34,Variables!$D33)</f>
        <v>No</v>
      </c>
      <c r="K244" s="557" t="str">
        <f>IF(K212&lt;&gt;'Pro 2'!K41,Variables!$D34,Variables!$D33)</f>
        <v>No</v>
      </c>
      <c r="L244" s="137"/>
      <c r="M244" s="2"/>
      <c r="O244" s="2" t="s">
        <v>578</v>
      </c>
      <c r="P244" s="2" t="s">
        <v>582</v>
      </c>
    </row>
    <row r="245" spans="1:16" x14ac:dyDescent="0.3">
      <c r="B245" s="303"/>
      <c r="C245" s="304"/>
      <c r="D245" s="304"/>
      <c r="E245" s="304"/>
      <c r="F245" s="389"/>
      <c r="G245" s="558"/>
      <c r="H245" s="558"/>
      <c r="I245" s="558"/>
      <c r="J245" s="558"/>
      <c r="K245" s="558"/>
      <c r="L245" s="137"/>
      <c r="M245" s="2"/>
    </row>
    <row r="246" spans="1:16" x14ac:dyDescent="0.3">
      <c r="B246" s="303"/>
      <c r="C246" s="304"/>
      <c r="D246" s="304"/>
      <c r="E246" s="304"/>
      <c r="F246" s="389"/>
      <c r="G246" s="558"/>
      <c r="H246" s="558"/>
      <c r="I246" s="558"/>
      <c r="J246" s="558"/>
      <c r="K246" s="558"/>
      <c r="L246" s="137"/>
      <c r="M246" s="2"/>
    </row>
    <row r="247" spans="1:16" x14ac:dyDescent="0.3">
      <c r="B247" s="278"/>
      <c r="C247" s="279"/>
      <c r="D247" s="279"/>
      <c r="E247" s="279"/>
      <c r="F247" s="280"/>
      <c r="G247" s="559"/>
      <c r="H247" s="559"/>
      <c r="I247" s="559"/>
      <c r="J247" s="559"/>
      <c r="K247" s="559"/>
      <c r="L247" s="137"/>
      <c r="M247" s="2"/>
    </row>
    <row r="248" spans="1:16" s="76" customFormat="1" x14ac:dyDescent="0.3">
      <c r="A248" s="94"/>
      <c r="B248" s="572" t="str">
        <f>IF(Intro!$G$21="English",O248,P248)</f>
        <v>Does the combined ending inventory reported in this question differ from your firm's total ending inventory reported in question 1 of the Pro 2 tab?</v>
      </c>
      <c r="C248" s="372"/>
      <c r="D248" s="372"/>
      <c r="E248" s="372"/>
      <c r="F248" s="573"/>
      <c r="G248" s="557" t="str">
        <f>IF(SUM(G191,G215)&lt;&gt;'Pro 2'!G44,Variables!$D34,Variables!$D33)</f>
        <v>No</v>
      </c>
      <c r="H248" s="557" t="str">
        <f>IF(SUM(H191,H215)&lt;&gt;'Pro 2'!H44,Variables!$D34,Variables!$D33)</f>
        <v>No</v>
      </c>
      <c r="I248" s="557" t="str">
        <f>IF(SUM(I191,I215)&lt;&gt;'Pro 2'!I44,Variables!$D34,Variables!$D33)</f>
        <v>No</v>
      </c>
      <c r="J248" s="557" t="str">
        <f>IF(SUM(J191,J215)&lt;&gt;'Pro 2'!J44,Variables!$D34,Variables!$D33)</f>
        <v>No</v>
      </c>
      <c r="K248" s="557" t="str">
        <f>IF(SUM(K191,K215)&lt;&gt;'Pro 2'!K44,Variables!$D34,Variables!$D33)</f>
        <v>No</v>
      </c>
      <c r="L248" s="148"/>
      <c r="O248" s="2" t="s">
        <v>449</v>
      </c>
      <c r="P248" s="2" t="s">
        <v>589</v>
      </c>
    </row>
    <row r="249" spans="1:16" s="76" customFormat="1" x14ac:dyDescent="0.3">
      <c r="A249" s="94"/>
      <c r="B249" s="574"/>
      <c r="C249" s="375"/>
      <c r="D249" s="375"/>
      <c r="E249" s="375"/>
      <c r="F249" s="575"/>
      <c r="G249" s="558"/>
      <c r="H249" s="558"/>
      <c r="I249" s="558"/>
      <c r="J249" s="558"/>
      <c r="K249" s="558"/>
      <c r="L249" s="148"/>
      <c r="O249" s="2"/>
      <c r="P249" s="2"/>
    </row>
    <row r="250" spans="1:16" x14ac:dyDescent="0.3">
      <c r="B250" s="576"/>
      <c r="C250" s="378"/>
      <c r="D250" s="378"/>
      <c r="E250" s="378"/>
      <c r="F250" s="577"/>
      <c r="G250" s="559"/>
      <c r="H250" s="559"/>
      <c r="I250" s="559"/>
      <c r="J250" s="559"/>
      <c r="K250" s="559"/>
      <c r="L250" s="137"/>
      <c r="M250" s="2"/>
    </row>
    <row r="251" spans="1:16" x14ac:dyDescent="0.3">
      <c r="B251" s="108"/>
      <c r="C251" s="109"/>
      <c r="D251" s="109"/>
      <c r="E251" s="30"/>
      <c r="F251" s="30"/>
      <c r="G251" s="30"/>
      <c r="H251" s="30"/>
      <c r="I251" s="30"/>
      <c r="J251" s="30"/>
      <c r="K251" s="30"/>
      <c r="L251" s="31"/>
      <c r="M251" s="2"/>
    </row>
    <row r="252" spans="1:16" s="3" customFormat="1" x14ac:dyDescent="0.3">
      <c r="A252" s="11"/>
      <c r="B252" s="405"/>
      <c r="C252" s="406"/>
      <c r="D252" s="406"/>
      <c r="E252" s="406"/>
      <c r="F252" s="406"/>
      <c r="G252" s="406"/>
      <c r="H252" s="406"/>
      <c r="I252" s="406"/>
      <c r="J252" s="406"/>
      <c r="K252" s="406"/>
      <c r="L252" s="407"/>
      <c r="M252" s="51"/>
    </row>
    <row r="253" spans="1:16" s="3" customFormat="1" x14ac:dyDescent="0.3">
      <c r="A253" s="140"/>
      <c r="B253" s="405"/>
      <c r="C253" s="406"/>
      <c r="D253" s="406"/>
      <c r="E253" s="406"/>
      <c r="F253" s="406"/>
      <c r="G253" s="406"/>
      <c r="H253" s="406"/>
      <c r="I253" s="406"/>
      <c r="J253" s="406"/>
      <c r="K253" s="406"/>
      <c r="L253" s="407"/>
    </row>
    <row r="254" spans="1:16" s="3" customFormat="1" x14ac:dyDescent="0.3">
      <c r="A254" s="140"/>
      <c r="B254" s="405"/>
      <c r="C254" s="406"/>
      <c r="D254" s="406"/>
      <c r="E254" s="406"/>
      <c r="F254" s="406"/>
      <c r="G254" s="406"/>
      <c r="H254" s="406"/>
      <c r="I254" s="406"/>
      <c r="J254" s="406"/>
      <c r="K254" s="406"/>
      <c r="L254" s="407"/>
    </row>
    <row r="255" spans="1:16" s="3" customFormat="1" x14ac:dyDescent="0.3">
      <c r="A255" s="140"/>
      <c r="B255" s="405"/>
      <c r="C255" s="406"/>
      <c r="D255" s="406"/>
      <c r="E255" s="406"/>
      <c r="F255" s="406"/>
      <c r="G255" s="406"/>
      <c r="H255" s="406"/>
      <c r="I255" s="406"/>
      <c r="J255" s="406"/>
      <c r="K255" s="406"/>
      <c r="L255" s="407"/>
      <c r="O255" s="2"/>
      <c r="P255" s="2"/>
    </row>
    <row r="256" spans="1:16" s="3" customFormat="1" x14ac:dyDescent="0.3">
      <c r="A256" s="140"/>
      <c r="B256" s="405"/>
      <c r="C256" s="406"/>
      <c r="D256" s="406"/>
      <c r="E256" s="406"/>
      <c r="F256" s="406"/>
      <c r="G256" s="406"/>
      <c r="H256" s="406"/>
      <c r="I256" s="406"/>
      <c r="J256" s="406"/>
      <c r="K256" s="406"/>
      <c r="L256" s="407"/>
      <c r="O256" s="2"/>
      <c r="P256" s="2"/>
    </row>
    <row r="257" spans="1:17" s="3" customFormat="1" x14ac:dyDescent="0.3">
      <c r="A257" s="140"/>
      <c r="B257" s="405"/>
      <c r="C257" s="406"/>
      <c r="D257" s="406"/>
      <c r="E257" s="406"/>
      <c r="F257" s="406"/>
      <c r="G257" s="406"/>
      <c r="H257" s="406"/>
      <c r="I257" s="406"/>
      <c r="J257" s="406"/>
      <c r="K257" s="406"/>
      <c r="L257" s="407"/>
      <c r="O257" s="2"/>
      <c r="P257" s="2"/>
    </row>
    <row r="258" spans="1:17" s="3" customFormat="1" x14ac:dyDescent="0.3">
      <c r="A258" s="11"/>
      <c r="B258" s="405"/>
      <c r="C258" s="406"/>
      <c r="D258" s="406"/>
      <c r="E258" s="406"/>
      <c r="F258" s="406"/>
      <c r="G258" s="406"/>
      <c r="H258" s="406"/>
      <c r="I258" s="406"/>
      <c r="J258" s="406"/>
      <c r="K258" s="406"/>
      <c r="L258" s="407"/>
      <c r="M258" s="51"/>
      <c r="P258" s="2"/>
      <c r="Q258" s="2"/>
    </row>
    <row r="259" spans="1:17" s="3" customFormat="1" x14ac:dyDescent="0.3">
      <c r="A259" s="11"/>
      <c r="B259" s="405"/>
      <c r="C259" s="406"/>
      <c r="D259" s="406"/>
      <c r="E259" s="406"/>
      <c r="F259" s="406"/>
      <c r="G259" s="406"/>
      <c r="H259" s="406"/>
      <c r="I259" s="406"/>
      <c r="J259" s="406"/>
      <c r="K259" s="406"/>
      <c r="L259" s="407"/>
      <c r="M259" s="51"/>
      <c r="O259" s="2"/>
      <c r="P259" s="2"/>
      <c r="Q259" s="2"/>
    </row>
    <row r="260" spans="1:17" x14ac:dyDescent="0.3">
      <c r="B260" s="96"/>
      <c r="C260" s="88"/>
      <c r="D260" s="88"/>
      <c r="E260" s="88"/>
      <c r="F260" s="88"/>
      <c r="G260" s="88"/>
      <c r="H260" s="88"/>
      <c r="I260" s="88"/>
      <c r="J260" s="88"/>
      <c r="K260" s="88"/>
      <c r="L260" s="89"/>
      <c r="M260" s="2"/>
    </row>
    <row r="261" spans="1:17" s="3" customFormat="1" x14ac:dyDescent="0.3">
      <c r="A261" s="11"/>
      <c r="B261" s="421" t="s">
        <v>30</v>
      </c>
      <c r="C261" s="422"/>
      <c r="D261" s="422"/>
      <c r="E261" s="422"/>
      <c r="F261" s="422"/>
      <c r="G261" s="422"/>
      <c r="H261" s="422"/>
      <c r="I261" s="422"/>
      <c r="J261" s="422"/>
      <c r="K261" s="422"/>
      <c r="L261" s="423"/>
      <c r="M261" s="126"/>
    </row>
    <row r="262" spans="1:17" x14ac:dyDescent="0.3">
      <c r="B262" s="96"/>
      <c r="C262" s="88"/>
      <c r="D262" s="88"/>
      <c r="E262" s="88"/>
      <c r="F262" s="88"/>
      <c r="G262" s="88"/>
      <c r="H262" s="88"/>
      <c r="I262" s="88"/>
      <c r="J262" s="88"/>
      <c r="K262" s="88"/>
      <c r="L262" s="89"/>
      <c r="M262" s="2"/>
    </row>
    <row r="263" spans="1:17" x14ac:dyDescent="0.3">
      <c r="B263" s="408" t="str">
        <f>IF(Intro!$G$21="English",O263,P263)</f>
        <v>Describe how your firm allocated the following expenses in your response to the income statements provided in Question 5 of this tab:</v>
      </c>
      <c r="C263" s="409"/>
      <c r="D263" s="409"/>
      <c r="E263" s="409"/>
      <c r="F263" s="409"/>
      <c r="G263" s="409"/>
      <c r="H263" s="409"/>
      <c r="I263" s="409"/>
      <c r="J263" s="409"/>
      <c r="K263" s="409"/>
      <c r="L263" s="410"/>
      <c r="M263" s="2"/>
      <c r="O263" s="2" t="s">
        <v>726</v>
      </c>
      <c r="P263" s="2" t="s">
        <v>727</v>
      </c>
    </row>
    <row r="264" spans="1:17" x14ac:dyDescent="0.3">
      <c r="B264" s="96"/>
      <c r="C264" s="88"/>
      <c r="D264" s="88"/>
      <c r="E264" s="88"/>
      <c r="F264" s="88"/>
      <c r="G264" s="88"/>
      <c r="H264" s="88"/>
      <c r="I264" s="88"/>
      <c r="J264" s="88"/>
      <c r="K264" s="88"/>
      <c r="L264" s="89"/>
      <c r="M264" s="2"/>
    </row>
    <row r="265" spans="1:17" x14ac:dyDescent="0.3">
      <c r="B265" s="548" t="str">
        <f>IF(Intro!$G$21="English",O265,P265)</f>
        <v>General, Selling, and Administrative Expenses</v>
      </c>
      <c r="C265" s="549"/>
      <c r="D265" s="550"/>
      <c r="E265" s="281"/>
      <c r="F265" s="282"/>
      <c r="G265" s="282"/>
      <c r="H265" s="282"/>
      <c r="I265" s="282"/>
      <c r="J265" s="282"/>
      <c r="K265" s="282"/>
      <c r="L265" s="283"/>
      <c r="M265" s="2"/>
      <c r="O265" s="10" t="s">
        <v>75</v>
      </c>
      <c r="P265" s="10" t="s">
        <v>76</v>
      </c>
    </row>
    <row r="266" spans="1:17" x14ac:dyDescent="0.3">
      <c r="B266" s="551"/>
      <c r="C266" s="552"/>
      <c r="D266" s="553"/>
      <c r="E266" s="412"/>
      <c r="F266" s="324"/>
      <c r="G266" s="324"/>
      <c r="H266" s="324"/>
      <c r="I266" s="324"/>
      <c r="J266" s="324"/>
      <c r="K266" s="324"/>
      <c r="L266" s="325"/>
      <c r="M266" s="2"/>
      <c r="O266" s="10"/>
      <c r="P266" s="10"/>
    </row>
    <row r="267" spans="1:17" x14ac:dyDescent="0.3">
      <c r="B267" s="551"/>
      <c r="C267" s="552"/>
      <c r="D267" s="553"/>
      <c r="E267" s="412"/>
      <c r="F267" s="324"/>
      <c r="G267" s="324"/>
      <c r="H267" s="324"/>
      <c r="I267" s="324"/>
      <c r="J267" s="324"/>
      <c r="K267" s="324"/>
      <c r="L267" s="325"/>
      <c r="M267" s="2"/>
      <c r="O267" s="10"/>
      <c r="P267" s="10"/>
    </row>
    <row r="268" spans="1:17" x14ac:dyDescent="0.3">
      <c r="B268" s="551"/>
      <c r="C268" s="552"/>
      <c r="D268" s="553"/>
      <c r="E268" s="412"/>
      <c r="F268" s="324"/>
      <c r="G268" s="324"/>
      <c r="H268" s="324"/>
      <c r="I268" s="324"/>
      <c r="J268" s="324"/>
      <c r="K268" s="324"/>
      <c r="L268" s="325"/>
      <c r="M268" s="2"/>
      <c r="O268" s="10"/>
      <c r="P268" s="10"/>
    </row>
    <row r="269" spans="1:17" x14ac:dyDescent="0.3">
      <c r="B269" s="551"/>
      <c r="C269" s="552"/>
      <c r="D269" s="553"/>
      <c r="E269" s="412"/>
      <c r="F269" s="324"/>
      <c r="G269" s="324"/>
      <c r="H269" s="324"/>
      <c r="I269" s="324"/>
      <c r="J269" s="324"/>
      <c r="K269" s="324"/>
      <c r="L269" s="325"/>
      <c r="M269" s="2"/>
      <c r="O269" s="10"/>
      <c r="P269" s="10"/>
    </row>
    <row r="270" spans="1:17" x14ac:dyDescent="0.3">
      <c r="B270" s="551"/>
      <c r="C270" s="552"/>
      <c r="D270" s="553"/>
      <c r="E270" s="412"/>
      <c r="F270" s="324"/>
      <c r="G270" s="324"/>
      <c r="H270" s="324"/>
      <c r="I270" s="324"/>
      <c r="J270" s="324"/>
      <c r="K270" s="324"/>
      <c r="L270" s="325"/>
      <c r="M270" s="2"/>
      <c r="O270" s="10"/>
      <c r="P270" s="10"/>
    </row>
    <row r="271" spans="1:17" x14ac:dyDescent="0.3">
      <c r="B271" s="551"/>
      <c r="C271" s="552"/>
      <c r="D271" s="553"/>
      <c r="E271" s="412"/>
      <c r="F271" s="324"/>
      <c r="G271" s="324"/>
      <c r="H271" s="324"/>
      <c r="I271" s="324"/>
      <c r="J271" s="324"/>
      <c r="K271" s="324"/>
      <c r="L271" s="325"/>
      <c r="M271" s="2"/>
      <c r="O271" s="10"/>
      <c r="P271" s="10"/>
    </row>
    <row r="272" spans="1:17" x14ac:dyDescent="0.3">
      <c r="B272" s="554"/>
      <c r="C272" s="555"/>
      <c r="D272" s="556"/>
      <c r="E272" s="284"/>
      <c r="F272" s="285"/>
      <c r="G272" s="285"/>
      <c r="H272" s="285"/>
      <c r="I272" s="285"/>
      <c r="J272" s="285"/>
      <c r="K272" s="285"/>
      <c r="L272" s="286"/>
      <c r="M272" s="2"/>
      <c r="O272" s="10"/>
      <c r="P272" s="10"/>
    </row>
    <row r="273" spans="2:16" x14ac:dyDescent="0.3">
      <c r="B273" s="548" t="str">
        <f>IF(Intro!$G$21="English",O273,P273)</f>
        <v xml:space="preserve">Financial Expenses </v>
      </c>
      <c r="C273" s="549"/>
      <c r="D273" s="550"/>
      <c r="E273" s="281"/>
      <c r="F273" s="282"/>
      <c r="G273" s="282"/>
      <c r="H273" s="282"/>
      <c r="I273" s="282"/>
      <c r="J273" s="282"/>
      <c r="K273" s="282"/>
      <c r="L273" s="283"/>
      <c r="M273" s="2"/>
      <c r="O273" s="10" t="s">
        <v>53</v>
      </c>
      <c r="P273" s="10" t="s">
        <v>54</v>
      </c>
    </row>
    <row r="274" spans="2:16" x14ac:dyDescent="0.3">
      <c r="B274" s="551"/>
      <c r="C274" s="552"/>
      <c r="D274" s="553"/>
      <c r="E274" s="412"/>
      <c r="F274" s="324"/>
      <c r="G274" s="324"/>
      <c r="H274" s="324"/>
      <c r="I274" s="324"/>
      <c r="J274" s="324"/>
      <c r="K274" s="324"/>
      <c r="L274" s="325"/>
      <c r="M274" s="2"/>
      <c r="O274" s="10"/>
      <c r="P274" s="10"/>
    </row>
    <row r="275" spans="2:16" x14ac:dyDescent="0.3">
      <c r="B275" s="551"/>
      <c r="C275" s="552"/>
      <c r="D275" s="553"/>
      <c r="E275" s="412"/>
      <c r="F275" s="324"/>
      <c r="G275" s="324"/>
      <c r="H275" s="324"/>
      <c r="I275" s="324"/>
      <c r="J275" s="324"/>
      <c r="K275" s="324"/>
      <c r="L275" s="325"/>
      <c r="M275" s="2"/>
      <c r="O275" s="10"/>
      <c r="P275" s="10"/>
    </row>
    <row r="276" spans="2:16" x14ac:dyDescent="0.3">
      <c r="B276" s="551"/>
      <c r="C276" s="552"/>
      <c r="D276" s="553"/>
      <c r="E276" s="412"/>
      <c r="F276" s="324"/>
      <c r="G276" s="324"/>
      <c r="H276" s="324"/>
      <c r="I276" s="324"/>
      <c r="J276" s="324"/>
      <c r="K276" s="324"/>
      <c r="L276" s="325"/>
      <c r="M276" s="2"/>
      <c r="O276" s="10"/>
      <c r="P276" s="10"/>
    </row>
    <row r="277" spans="2:16" x14ac:dyDescent="0.3">
      <c r="B277" s="551"/>
      <c r="C277" s="552"/>
      <c r="D277" s="553"/>
      <c r="E277" s="412"/>
      <c r="F277" s="324"/>
      <c r="G277" s="324"/>
      <c r="H277" s="324"/>
      <c r="I277" s="324"/>
      <c r="J277" s="324"/>
      <c r="K277" s="324"/>
      <c r="L277" s="325"/>
      <c r="M277" s="2"/>
      <c r="O277" s="10"/>
      <c r="P277" s="10"/>
    </row>
    <row r="278" spans="2:16" x14ac:dyDescent="0.3">
      <c r="B278" s="551"/>
      <c r="C278" s="552"/>
      <c r="D278" s="553"/>
      <c r="E278" s="412"/>
      <c r="F278" s="324"/>
      <c r="G278" s="324"/>
      <c r="H278" s="324"/>
      <c r="I278" s="324"/>
      <c r="J278" s="324"/>
      <c r="K278" s="324"/>
      <c r="L278" s="325"/>
      <c r="M278" s="2"/>
      <c r="O278" s="10"/>
      <c r="P278" s="10"/>
    </row>
    <row r="279" spans="2:16" x14ac:dyDescent="0.3">
      <c r="B279" s="551"/>
      <c r="C279" s="552"/>
      <c r="D279" s="553"/>
      <c r="E279" s="412"/>
      <c r="F279" s="324"/>
      <c r="G279" s="324"/>
      <c r="H279" s="324"/>
      <c r="I279" s="324"/>
      <c r="J279" s="324"/>
      <c r="K279" s="324"/>
      <c r="L279" s="325"/>
      <c r="M279" s="2"/>
      <c r="O279" s="10"/>
      <c r="P279" s="10"/>
    </row>
    <row r="280" spans="2:16" x14ac:dyDescent="0.3">
      <c r="B280" s="554"/>
      <c r="C280" s="555"/>
      <c r="D280" s="556"/>
      <c r="E280" s="284"/>
      <c r="F280" s="285"/>
      <c r="G280" s="285"/>
      <c r="H280" s="285"/>
      <c r="I280" s="285"/>
      <c r="J280" s="285"/>
      <c r="K280" s="285"/>
      <c r="L280" s="286"/>
      <c r="M280" s="2"/>
      <c r="O280" s="10"/>
      <c r="P280" s="10"/>
    </row>
    <row r="281" spans="2:16" x14ac:dyDescent="0.3">
      <c r="B281" s="548" t="str">
        <f>IF(Intro!$G$21="English",O281,P281)</f>
        <v>Other Expenses</v>
      </c>
      <c r="C281" s="549"/>
      <c r="D281" s="550"/>
      <c r="E281" s="281"/>
      <c r="F281" s="282"/>
      <c r="G281" s="282"/>
      <c r="H281" s="282"/>
      <c r="I281" s="282"/>
      <c r="J281" s="282"/>
      <c r="K281" s="282"/>
      <c r="L281" s="283"/>
      <c r="M281" s="2"/>
      <c r="O281" s="10" t="s">
        <v>99</v>
      </c>
      <c r="P281" s="10" t="s">
        <v>100</v>
      </c>
    </row>
    <row r="282" spans="2:16" x14ac:dyDescent="0.3">
      <c r="B282" s="551"/>
      <c r="C282" s="552"/>
      <c r="D282" s="553"/>
      <c r="E282" s="412"/>
      <c r="F282" s="324"/>
      <c r="G282" s="324"/>
      <c r="H282" s="324"/>
      <c r="I282" s="324"/>
      <c r="J282" s="324"/>
      <c r="K282" s="324"/>
      <c r="L282" s="325"/>
      <c r="M282" s="2"/>
      <c r="O282" s="10"/>
      <c r="P282" s="10"/>
    </row>
    <row r="283" spans="2:16" x14ac:dyDescent="0.3">
      <c r="B283" s="551"/>
      <c r="C283" s="552"/>
      <c r="D283" s="553"/>
      <c r="E283" s="412"/>
      <c r="F283" s="324"/>
      <c r="G283" s="324"/>
      <c r="H283" s="324"/>
      <c r="I283" s="324"/>
      <c r="J283" s="324"/>
      <c r="K283" s="324"/>
      <c r="L283" s="325"/>
      <c r="M283" s="2"/>
      <c r="O283" s="10"/>
      <c r="P283" s="10"/>
    </row>
    <row r="284" spans="2:16" x14ac:dyDescent="0.3">
      <c r="B284" s="551"/>
      <c r="C284" s="552"/>
      <c r="D284" s="553"/>
      <c r="E284" s="412"/>
      <c r="F284" s="324"/>
      <c r="G284" s="324"/>
      <c r="H284" s="324"/>
      <c r="I284" s="324"/>
      <c r="J284" s="324"/>
      <c r="K284" s="324"/>
      <c r="L284" s="325"/>
      <c r="M284" s="2"/>
      <c r="O284" s="10"/>
      <c r="P284" s="10"/>
    </row>
    <row r="285" spans="2:16" x14ac:dyDescent="0.3">
      <c r="B285" s="551"/>
      <c r="C285" s="552"/>
      <c r="D285" s="553"/>
      <c r="E285" s="412"/>
      <c r="F285" s="324"/>
      <c r="G285" s="324"/>
      <c r="H285" s="324"/>
      <c r="I285" s="324"/>
      <c r="J285" s="324"/>
      <c r="K285" s="324"/>
      <c r="L285" s="325"/>
      <c r="M285" s="2"/>
      <c r="O285" s="10"/>
      <c r="P285" s="10"/>
    </row>
    <row r="286" spans="2:16" x14ac:dyDescent="0.3">
      <c r="B286" s="551"/>
      <c r="C286" s="552"/>
      <c r="D286" s="553"/>
      <c r="E286" s="412"/>
      <c r="F286" s="324"/>
      <c r="G286" s="324"/>
      <c r="H286" s="324"/>
      <c r="I286" s="324"/>
      <c r="J286" s="324"/>
      <c r="K286" s="324"/>
      <c r="L286" s="325"/>
      <c r="M286" s="2"/>
      <c r="O286" s="10"/>
      <c r="P286" s="10"/>
    </row>
    <row r="287" spans="2:16" x14ac:dyDescent="0.3">
      <c r="B287" s="551"/>
      <c r="C287" s="552"/>
      <c r="D287" s="553"/>
      <c r="E287" s="412"/>
      <c r="F287" s="324"/>
      <c r="G287" s="324"/>
      <c r="H287" s="324"/>
      <c r="I287" s="324"/>
      <c r="J287" s="324"/>
      <c r="K287" s="324"/>
      <c r="L287" s="325"/>
      <c r="M287" s="2"/>
      <c r="O287" s="10"/>
      <c r="P287" s="10"/>
    </row>
    <row r="288" spans="2:16" x14ac:dyDescent="0.3">
      <c r="B288" s="554"/>
      <c r="C288" s="555"/>
      <c r="D288" s="556"/>
      <c r="E288" s="284"/>
      <c r="F288" s="285"/>
      <c r="G288" s="285"/>
      <c r="H288" s="285"/>
      <c r="I288" s="285"/>
      <c r="J288" s="285"/>
      <c r="K288" s="285"/>
      <c r="L288" s="286"/>
      <c r="M288" s="2"/>
      <c r="O288" s="10"/>
      <c r="P288" s="10"/>
    </row>
    <row r="289" spans="1:16" x14ac:dyDescent="0.3">
      <c r="B289" s="131"/>
      <c r="C289" s="132"/>
      <c r="D289" s="132"/>
      <c r="E289" s="132"/>
      <c r="F289" s="132"/>
      <c r="G289" s="132"/>
      <c r="H289" s="132"/>
      <c r="I289" s="132"/>
      <c r="J289" s="132"/>
      <c r="K289" s="132"/>
      <c r="L289" s="133"/>
      <c r="M289" s="2"/>
    </row>
    <row r="290" spans="1:16" s="3" customFormat="1" x14ac:dyDescent="0.3">
      <c r="A290" s="11"/>
      <c r="B290" s="421" t="s">
        <v>31</v>
      </c>
      <c r="C290" s="422"/>
      <c r="D290" s="422"/>
      <c r="E290" s="422"/>
      <c r="F290" s="422"/>
      <c r="G290" s="422"/>
      <c r="H290" s="422"/>
      <c r="I290" s="422"/>
      <c r="J290" s="422"/>
      <c r="K290" s="422"/>
      <c r="L290" s="423"/>
      <c r="M290" s="126"/>
    </row>
    <row r="291" spans="1:16" x14ac:dyDescent="0.3">
      <c r="B291" s="96"/>
      <c r="C291" s="88"/>
      <c r="D291" s="88"/>
      <c r="E291" s="88"/>
      <c r="F291" s="88"/>
      <c r="G291" s="88"/>
      <c r="H291" s="88"/>
      <c r="I291" s="88"/>
      <c r="J291" s="88"/>
      <c r="K291" s="88"/>
      <c r="L291" s="89"/>
      <c r="M291" s="2"/>
    </row>
    <row r="292" spans="1:16" ht="14.1" customHeight="1" x14ac:dyDescent="0.3">
      <c r="B292" s="263" t="str">
        <f>IF(Intro!$G$21="English",O292,P292)</f>
        <v>Describe your firm's plans to manage financial performance in the next two years. Provide the rationale and assumptions underlying these strategies and objectives.</v>
      </c>
      <c r="C292" s="264"/>
      <c r="D292" s="264"/>
      <c r="E292" s="264"/>
      <c r="F292" s="264"/>
      <c r="G292" s="264"/>
      <c r="H292" s="264"/>
      <c r="I292" s="264"/>
      <c r="J292" s="264"/>
      <c r="K292" s="264"/>
      <c r="L292" s="265"/>
      <c r="M292" s="2"/>
      <c r="O292" s="2" t="s">
        <v>322</v>
      </c>
      <c r="P292" s="2" t="s">
        <v>214</v>
      </c>
    </row>
    <row r="293" spans="1:16" x14ac:dyDescent="0.3">
      <c r="B293" s="96"/>
      <c r="C293" s="88"/>
      <c r="D293" s="88"/>
      <c r="E293" s="88"/>
      <c r="F293" s="88"/>
      <c r="G293" s="88"/>
      <c r="H293" s="88"/>
      <c r="I293" s="88"/>
      <c r="J293" s="88"/>
      <c r="K293" s="88"/>
      <c r="L293" s="89"/>
      <c r="M293" s="2"/>
    </row>
    <row r="294" spans="1:16" s="3" customFormat="1" x14ac:dyDescent="0.3">
      <c r="A294" s="11"/>
      <c r="B294" s="405"/>
      <c r="C294" s="406"/>
      <c r="D294" s="406"/>
      <c r="E294" s="406"/>
      <c r="F294" s="406"/>
      <c r="G294" s="406"/>
      <c r="H294" s="406"/>
      <c r="I294" s="406"/>
      <c r="J294" s="406"/>
      <c r="K294" s="406"/>
      <c r="L294" s="407"/>
      <c r="M294" s="51"/>
    </row>
    <row r="295" spans="1:16" s="3" customFormat="1" x14ac:dyDescent="0.3">
      <c r="A295" s="11"/>
      <c r="B295" s="405"/>
      <c r="C295" s="406"/>
      <c r="D295" s="406"/>
      <c r="E295" s="406"/>
      <c r="F295" s="406"/>
      <c r="G295" s="406"/>
      <c r="H295" s="406"/>
      <c r="I295" s="406"/>
      <c r="J295" s="406"/>
      <c r="K295" s="406"/>
      <c r="L295" s="407"/>
      <c r="M295" s="51"/>
    </row>
    <row r="296" spans="1:16" s="3" customFormat="1" x14ac:dyDescent="0.3">
      <c r="A296" s="11"/>
      <c r="B296" s="405"/>
      <c r="C296" s="406"/>
      <c r="D296" s="406"/>
      <c r="E296" s="406"/>
      <c r="F296" s="406"/>
      <c r="G296" s="406"/>
      <c r="H296" s="406"/>
      <c r="I296" s="406"/>
      <c r="J296" s="406"/>
      <c r="K296" s="406"/>
      <c r="L296" s="407"/>
      <c r="M296" s="51"/>
    </row>
    <row r="297" spans="1:16" s="3" customFormat="1" x14ac:dyDescent="0.3">
      <c r="A297" s="11"/>
      <c r="B297" s="405"/>
      <c r="C297" s="406"/>
      <c r="D297" s="406"/>
      <c r="E297" s="406"/>
      <c r="F297" s="406"/>
      <c r="G297" s="406"/>
      <c r="H297" s="406"/>
      <c r="I297" s="406"/>
      <c r="J297" s="406"/>
      <c r="K297" s="406"/>
      <c r="L297" s="407"/>
      <c r="M297" s="51"/>
    </row>
    <row r="298" spans="1:16" s="3" customFormat="1" x14ac:dyDescent="0.3">
      <c r="A298" s="11"/>
      <c r="B298" s="405"/>
      <c r="C298" s="406"/>
      <c r="D298" s="406"/>
      <c r="E298" s="406"/>
      <c r="F298" s="406"/>
      <c r="G298" s="406"/>
      <c r="H298" s="406"/>
      <c r="I298" s="406"/>
      <c r="J298" s="406"/>
      <c r="K298" s="406"/>
      <c r="L298" s="407"/>
      <c r="M298" s="51"/>
    </row>
    <row r="299" spans="1:16" s="3" customFormat="1" x14ac:dyDescent="0.3">
      <c r="A299" s="11"/>
      <c r="B299" s="405"/>
      <c r="C299" s="406"/>
      <c r="D299" s="406"/>
      <c r="E299" s="406"/>
      <c r="F299" s="406"/>
      <c r="G299" s="406"/>
      <c r="H299" s="406"/>
      <c r="I299" s="406"/>
      <c r="J299" s="406"/>
      <c r="K299" s="406"/>
      <c r="L299" s="407"/>
      <c r="M299" s="51"/>
    </row>
    <row r="300" spans="1:16" s="3" customFormat="1" x14ac:dyDescent="0.3">
      <c r="A300" s="11"/>
      <c r="B300" s="405"/>
      <c r="C300" s="406"/>
      <c r="D300" s="406"/>
      <c r="E300" s="406"/>
      <c r="F300" s="406"/>
      <c r="G300" s="406"/>
      <c r="H300" s="406"/>
      <c r="I300" s="406"/>
      <c r="J300" s="406"/>
      <c r="K300" s="406"/>
      <c r="L300" s="407"/>
      <c r="M300" s="51"/>
    </row>
    <row r="301" spans="1:16" s="3" customFormat="1" x14ac:dyDescent="0.3">
      <c r="A301" s="11"/>
      <c r="B301" s="405"/>
      <c r="C301" s="406"/>
      <c r="D301" s="406"/>
      <c r="E301" s="406"/>
      <c r="F301" s="406"/>
      <c r="G301" s="406"/>
      <c r="H301" s="406"/>
      <c r="I301" s="406"/>
      <c r="J301" s="406"/>
      <c r="K301" s="406"/>
      <c r="L301" s="407"/>
      <c r="M301" s="51"/>
    </row>
    <row r="302" spans="1:16" x14ac:dyDescent="0.3">
      <c r="B302" s="131"/>
      <c r="C302" s="132"/>
      <c r="D302" s="132"/>
      <c r="E302" s="132"/>
      <c r="F302" s="132"/>
      <c r="G302" s="132"/>
      <c r="H302" s="132"/>
      <c r="I302" s="132"/>
      <c r="J302" s="132"/>
      <c r="K302" s="132"/>
      <c r="L302" s="133"/>
      <c r="M302" s="2"/>
    </row>
    <row r="303" spans="1:16" x14ac:dyDescent="0.3">
      <c r="B303" s="75"/>
      <c r="C303" s="42"/>
      <c r="D303" s="34"/>
      <c r="E303" s="35"/>
      <c r="F303" s="35"/>
      <c r="G303" s="35"/>
      <c r="H303" s="35"/>
      <c r="I303" s="35"/>
      <c r="J303" s="35"/>
      <c r="K303" s="35"/>
      <c r="L303" s="40"/>
      <c r="M303" s="2"/>
      <c r="O303" s="10"/>
    </row>
    <row r="304" spans="1:16" x14ac:dyDescent="0.3">
      <c r="B304" s="430" t="str">
        <f>UPPER(IF(Intro!$G$21="English",O304,P304))</f>
        <v>INVESTMENTS</v>
      </c>
      <c r="C304" s="431"/>
      <c r="D304" s="431"/>
      <c r="E304" s="431"/>
      <c r="F304" s="431"/>
      <c r="G304" s="431"/>
      <c r="H304" s="431"/>
      <c r="I304" s="431"/>
      <c r="J304" s="431"/>
      <c r="K304" s="431"/>
      <c r="L304" s="432"/>
      <c r="M304" s="2"/>
      <c r="O304" s="2" t="s">
        <v>78</v>
      </c>
      <c r="P304" s="2" t="s">
        <v>79</v>
      </c>
    </row>
    <row r="305" spans="1:16" s="3" customFormat="1" x14ac:dyDescent="0.3">
      <c r="A305" s="11"/>
      <c r="B305" s="421" t="s">
        <v>33</v>
      </c>
      <c r="C305" s="422"/>
      <c r="D305" s="422"/>
      <c r="E305" s="422"/>
      <c r="F305" s="422"/>
      <c r="G305" s="422"/>
      <c r="H305" s="422"/>
      <c r="I305" s="422"/>
      <c r="J305" s="422"/>
      <c r="K305" s="422"/>
      <c r="L305" s="423"/>
      <c r="M305" s="126"/>
    </row>
    <row r="306" spans="1:16" x14ac:dyDescent="0.3">
      <c r="B306" s="96"/>
      <c r="C306" s="88"/>
      <c r="D306" s="88"/>
      <c r="E306" s="88"/>
      <c r="F306" s="88"/>
      <c r="G306" s="88"/>
      <c r="H306" s="88"/>
      <c r="I306" s="88"/>
      <c r="J306" s="88"/>
      <c r="K306" s="88"/>
      <c r="L306" s="89"/>
      <c r="M306" s="2"/>
    </row>
    <row r="307" spans="1:16" x14ac:dyDescent="0.3">
      <c r="B307" s="408" t="str">
        <f>IF(Intro!$G$21="English",O307,P307)</f>
        <v>Report your firm’s past and projected investments in facilities for the goods for each period specified.</v>
      </c>
      <c r="C307" s="409"/>
      <c r="D307" s="409"/>
      <c r="E307" s="409"/>
      <c r="F307" s="409"/>
      <c r="G307" s="409"/>
      <c r="H307" s="409"/>
      <c r="I307" s="409"/>
      <c r="J307" s="409"/>
      <c r="K307" s="409"/>
      <c r="L307" s="410"/>
      <c r="M307" s="2"/>
      <c r="O307" s="2" t="s">
        <v>122</v>
      </c>
      <c r="P307" s="2" t="s">
        <v>123</v>
      </c>
    </row>
    <row r="308" spans="1:16" x14ac:dyDescent="0.3">
      <c r="B308" s="96"/>
      <c r="C308" s="88"/>
      <c r="D308" s="88"/>
      <c r="E308" s="88"/>
      <c r="F308" s="88"/>
      <c r="G308" s="88"/>
      <c r="H308" s="88"/>
      <c r="I308" s="88"/>
      <c r="J308" s="88"/>
      <c r="K308" s="88"/>
      <c r="L308" s="89"/>
      <c r="M308" s="2"/>
    </row>
    <row r="309" spans="1:16" x14ac:dyDescent="0.3">
      <c r="B309" s="108"/>
      <c r="C309" s="109"/>
      <c r="D309" s="23"/>
      <c r="E309" s="120">
        <f>Variables!$B$6</f>
        <v>2023</v>
      </c>
      <c r="F309" s="120">
        <f>E309+1</f>
        <v>2024</v>
      </c>
      <c r="G309" s="120">
        <f>F309+1</f>
        <v>2025</v>
      </c>
      <c r="H309" s="120">
        <f>G309+1</f>
        <v>2026</v>
      </c>
      <c r="I309" s="120">
        <f>H309+1</f>
        <v>2027</v>
      </c>
      <c r="J309" s="120">
        <f>I309+1</f>
        <v>2028</v>
      </c>
      <c r="K309" s="147"/>
      <c r="L309" s="136"/>
      <c r="M309" s="2"/>
      <c r="O309" s="10"/>
    </row>
    <row r="310" spans="1:16" x14ac:dyDescent="0.3">
      <c r="B310" s="444" t="str">
        <f>IF(Intro!$G$21="English",O310,P310)</f>
        <v>Investments</v>
      </c>
      <c r="C310" s="516"/>
      <c r="D310" s="73" t="s">
        <v>393</v>
      </c>
      <c r="E310" s="180"/>
      <c r="F310" s="180"/>
      <c r="G310" s="180"/>
      <c r="H310" s="180"/>
      <c r="I310" s="180"/>
      <c r="J310" s="180"/>
      <c r="K310" s="147"/>
      <c r="L310" s="136"/>
      <c r="M310" s="2"/>
      <c r="O310" s="2" t="s">
        <v>211</v>
      </c>
      <c r="P310" s="2" t="s">
        <v>212</v>
      </c>
    </row>
    <row r="311" spans="1:16" x14ac:dyDescent="0.3">
      <c r="B311" s="131"/>
      <c r="C311" s="132"/>
      <c r="D311" s="132"/>
      <c r="E311" s="132"/>
      <c r="F311" s="132"/>
      <c r="G311" s="132"/>
      <c r="H311" s="132"/>
      <c r="I311" s="132"/>
      <c r="J311" s="132"/>
      <c r="K311" s="132"/>
      <c r="L311" s="133"/>
      <c r="M311" s="2"/>
    </row>
    <row r="312" spans="1:16" s="3" customFormat="1" x14ac:dyDescent="0.3">
      <c r="A312" s="11"/>
      <c r="B312" s="421" t="s">
        <v>34</v>
      </c>
      <c r="C312" s="422"/>
      <c r="D312" s="422"/>
      <c r="E312" s="422"/>
      <c r="F312" s="422"/>
      <c r="G312" s="422"/>
      <c r="H312" s="422"/>
      <c r="I312" s="422"/>
      <c r="J312" s="422"/>
      <c r="K312" s="422"/>
      <c r="L312" s="423"/>
      <c r="M312" s="126"/>
    </row>
    <row r="313" spans="1:16" x14ac:dyDescent="0.3">
      <c r="B313" s="96"/>
      <c r="C313" s="88"/>
      <c r="D313" s="88"/>
      <c r="E313" s="88"/>
      <c r="F313" s="88"/>
      <c r="G313" s="88"/>
      <c r="H313" s="88"/>
      <c r="I313" s="88"/>
      <c r="J313" s="88"/>
      <c r="K313" s="88"/>
      <c r="L313" s="89"/>
      <c r="M313" s="2"/>
    </row>
    <row r="314" spans="1:16" x14ac:dyDescent="0.3">
      <c r="B314" s="418" t="str">
        <f>IF(Intro!$G$21="English",O314,P314)</f>
        <v>Provide a description of your firm’s major past and projected investments, in which facilities they took or will take place and the reasons for those investments.</v>
      </c>
      <c r="C314" s="419"/>
      <c r="D314" s="419"/>
      <c r="E314" s="419"/>
      <c r="F314" s="419"/>
      <c r="G314" s="419"/>
      <c r="H314" s="419"/>
      <c r="I314" s="419"/>
      <c r="J314" s="419"/>
      <c r="K314" s="419"/>
      <c r="L314" s="420"/>
      <c r="M314" s="2"/>
      <c r="O314" s="2" t="s">
        <v>124</v>
      </c>
      <c r="P314" s="2" t="s">
        <v>125</v>
      </c>
    </row>
    <row r="315" spans="1:16" x14ac:dyDescent="0.3">
      <c r="B315" s="418"/>
      <c r="C315" s="419"/>
      <c r="D315" s="419"/>
      <c r="E315" s="419"/>
      <c r="F315" s="419"/>
      <c r="G315" s="419"/>
      <c r="H315" s="419"/>
      <c r="I315" s="419"/>
      <c r="J315" s="419"/>
      <c r="K315" s="419"/>
      <c r="L315" s="420"/>
      <c r="M315" s="2"/>
    </row>
    <row r="316" spans="1:16" x14ac:dyDescent="0.3">
      <c r="B316" s="96"/>
      <c r="C316" s="88"/>
      <c r="D316" s="88"/>
      <c r="E316" s="88"/>
      <c r="F316" s="88"/>
      <c r="G316" s="88"/>
      <c r="H316" s="88"/>
      <c r="I316" s="88"/>
      <c r="J316" s="88"/>
      <c r="K316" s="88"/>
      <c r="L316" s="89"/>
      <c r="M316" s="2"/>
    </row>
    <row r="317" spans="1:16" s="3" customFormat="1" x14ac:dyDescent="0.3">
      <c r="A317" s="11"/>
      <c r="B317" s="405"/>
      <c r="C317" s="406"/>
      <c r="D317" s="406"/>
      <c r="E317" s="406"/>
      <c r="F317" s="406"/>
      <c r="G317" s="406"/>
      <c r="H317" s="406"/>
      <c r="I317" s="406"/>
      <c r="J317" s="406"/>
      <c r="K317" s="406"/>
      <c r="L317" s="407"/>
      <c r="M317" s="51"/>
    </row>
    <row r="318" spans="1:16" s="3" customFormat="1" x14ac:dyDescent="0.3">
      <c r="A318" s="11"/>
      <c r="B318" s="405"/>
      <c r="C318" s="406"/>
      <c r="D318" s="406"/>
      <c r="E318" s="406"/>
      <c r="F318" s="406"/>
      <c r="G318" s="406"/>
      <c r="H318" s="406"/>
      <c r="I318" s="406"/>
      <c r="J318" s="406"/>
      <c r="K318" s="406"/>
      <c r="L318" s="407"/>
      <c r="M318" s="51"/>
    </row>
    <row r="319" spans="1:16" s="3" customFormat="1" x14ac:dyDescent="0.3">
      <c r="A319" s="11"/>
      <c r="B319" s="405"/>
      <c r="C319" s="406"/>
      <c r="D319" s="406"/>
      <c r="E319" s="406"/>
      <c r="F319" s="406"/>
      <c r="G319" s="406"/>
      <c r="H319" s="406"/>
      <c r="I319" s="406"/>
      <c r="J319" s="406"/>
      <c r="K319" s="406"/>
      <c r="L319" s="407"/>
      <c r="M319" s="51"/>
    </row>
    <row r="320" spans="1:16" s="3" customFormat="1" x14ac:dyDescent="0.3">
      <c r="A320" s="11"/>
      <c r="B320" s="405"/>
      <c r="C320" s="406"/>
      <c r="D320" s="406"/>
      <c r="E320" s="406"/>
      <c r="F320" s="406"/>
      <c r="G320" s="406"/>
      <c r="H320" s="406"/>
      <c r="I320" s="406"/>
      <c r="J320" s="406"/>
      <c r="K320" s="406"/>
      <c r="L320" s="407"/>
      <c r="M320" s="51"/>
    </row>
    <row r="321" spans="1:16" s="3" customFormat="1" x14ac:dyDescent="0.3">
      <c r="A321" s="11"/>
      <c r="B321" s="405"/>
      <c r="C321" s="406"/>
      <c r="D321" s="406"/>
      <c r="E321" s="406"/>
      <c r="F321" s="406"/>
      <c r="G321" s="406"/>
      <c r="H321" s="406"/>
      <c r="I321" s="406"/>
      <c r="J321" s="406"/>
      <c r="K321" s="406"/>
      <c r="L321" s="407"/>
      <c r="M321" s="51"/>
    </row>
    <row r="322" spans="1:16" s="3" customFormat="1" x14ac:dyDescent="0.3">
      <c r="A322" s="11"/>
      <c r="B322" s="405"/>
      <c r="C322" s="406"/>
      <c r="D322" s="406"/>
      <c r="E322" s="406"/>
      <c r="F322" s="406"/>
      <c r="G322" s="406"/>
      <c r="H322" s="406"/>
      <c r="I322" s="406"/>
      <c r="J322" s="406"/>
      <c r="K322" s="406"/>
      <c r="L322" s="407"/>
      <c r="M322" s="51"/>
    </row>
    <row r="323" spans="1:16" s="3" customFormat="1" x14ac:dyDescent="0.3">
      <c r="A323" s="11"/>
      <c r="B323" s="405"/>
      <c r="C323" s="406"/>
      <c r="D323" s="406"/>
      <c r="E323" s="406"/>
      <c r="F323" s="406"/>
      <c r="G323" s="406"/>
      <c r="H323" s="406"/>
      <c r="I323" s="406"/>
      <c r="J323" s="406"/>
      <c r="K323" s="406"/>
      <c r="L323" s="407"/>
      <c r="M323" s="51"/>
    </row>
    <row r="324" spans="1:16" s="3" customFormat="1" x14ac:dyDescent="0.3">
      <c r="A324" s="11"/>
      <c r="B324" s="405"/>
      <c r="C324" s="406"/>
      <c r="D324" s="406"/>
      <c r="E324" s="406"/>
      <c r="F324" s="406"/>
      <c r="G324" s="406"/>
      <c r="H324" s="406"/>
      <c r="I324" s="406"/>
      <c r="J324" s="406"/>
      <c r="K324" s="406"/>
      <c r="L324" s="407"/>
      <c r="M324" s="51"/>
    </row>
    <row r="325" spans="1:16" x14ac:dyDescent="0.3">
      <c r="B325" s="131"/>
      <c r="C325" s="132"/>
      <c r="D325" s="132"/>
      <c r="E325" s="132"/>
      <c r="F325" s="132"/>
      <c r="G325" s="132"/>
      <c r="H325" s="132"/>
      <c r="I325" s="132"/>
      <c r="J325" s="132"/>
      <c r="K325" s="132"/>
      <c r="L325" s="133"/>
      <c r="M325" s="2"/>
    </row>
    <row r="326" spans="1:16" s="3" customFormat="1" x14ac:dyDescent="0.3">
      <c r="A326" s="11"/>
      <c r="B326" s="421" t="s">
        <v>35</v>
      </c>
      <c r="C326" s="422"/>
      <c r="D326" s="422"/>
      <c r="E326" s="422"/>
      <c r="F326" s="422"/>
      <c r="G326" s="422"/>
      <c r="H326" s="422"/>
      <c r="I326" s="422"/>
      <c r="J326" s="422"/>
      <c r="K326" s="422"/>
      <c r="L326" s="423"/>
      <c r="M326" s="126"/>
    </row>
    <row r="327" spans="1:16" x14ac:dyDescent="0.3">
      <c r="B327" s="96"/>
      <c r="C327" s="88"/>
      <c r="D327" s="88"/>
      <c r="E327" s="88"/>
      <c r="F327" s="88"/>
      <c r="G327" s="88"/>
      <c r="H327" s="88"/>
      <c r="I327" s="88"/>
      <c r="J327" s="88"/>
      <c r="K327" s="88"/>
      <c r="L327" s="89"/>
      <c r="M327" s="2"/>
    </row>
    <row r="328" spans="1:16" x14ac:dyDescent="0.3">
      <c r="B328" s="408" t="str">
        <f>IF(Intro!$G$21="English",O328,P328)</f>
        <v>Describe the impact of investments made by your firm since January 1, 2023 on the following:</v>
      </c>
      <c r="C328" s="409"/>
      <c r="D328" s="409"/>
      <c r="E328" s="409"/>
      <c r="F328" s="409"/>
      <c r="G328" s="409"/>
      <c r="H328" s="409"/>
      <c r="I328" s="409"/>
      <c r="J328" s="409"/>
      <c r="K328" s="409"/>
      <c r="L328" s="410"/>
      <c r="M328" s="2"/>
      <c r="O328" s="2" t="str">
        <f>"Describe the impact of investments made by your firm since January 1, "&amp;Variables!B6&amp;" on the following:"</f>
        <v>Describe the impact of investments made by your firm since January 1, 2023 on the following:</v>
      </c>
      <c r="P328" s="2" t="str">
        <f>"Décrivez l’incidence des investissements faits par votre entreprise depuis le 1er janvier "&amp;Variables!B6&amp;" sur les aspects suivants :"</f>
        <v>Décrivez l’incidence des investissements faits par votre entreprise depuis le 1er janvier 2023 sur les aspects suivants :</v>
      </c>
    </row>
    <row r="329" spans="1:16" x14ac:dyDescent="0.3">
      <c r="B329" s="96"/>
      <c r="C329" s="88"/>
      <c r="D329" s="88"/>
      <c r="E329" s="88"/>
      <c r="F329" s="88"/>
      <c r="G329" s="88"/>
      <c r="H329" s="88"/>
      <c r="I329" s="88"/>
      <c r="J329" s="88"/>
      <c r="K329" s="88"/>
      <c r="L329" s="89"/>
      <c r="M329" s="2"/>
    </row>
    <row r="330" spans="1:16" x14ac:dyDescent="0.3">
      <c r="B330" s="275" t="str">
        <f>IF(Intro!$G$21="English",O330,P330)</f>
        <v>Productivity</v>
      </c>
      <c r="C330" s="276"/>
      <c r="D330" s="281"/>
      <c r="E330" s="282"/>
      <c r="F330" s="282"/>
      <c r="G330" s="282"/>
      <c r="H330" s="282"/>
      <c r="I330" s="282"/>
      <c r="J330" s="282"/>
      <c r="K330" s="282"/>
      <c r="L330" s="283"/>
      <c r="M330" s="2"/>
      <c r="O330" s="10" t="s">
        <v>80</v>
      </c>
      <c r="P330" s="10" t="s">
        <v>81</v>
      </c>
    </row>
    <row r="331" spans="1:16" x14ac:dyDescent="0.3">
      <c r="B331" s="303"/>
      <c r="C331" s="304"/>
      <c r="D331" s="412"/>
      <c r="E331" s="324"/>
      <c r="F331" s="324"/>
      <c r="G331" s="324"/>
      <c r="H331" s="324"/>
      <c r="I331" s="324"/>
      <c r="J331" s="324"/>
      <c r="K331" s="324"/>
      <c r="L331" s="325"/>
      <c r="M331" s="2"/>
      <c r="O331" s="10"/>
      <c r="P331" s="10"/>
    </row>
    <row r="332" spans="1:16" x14ac:dyDescent="0.3">
      <c r="B332" s="303"/>
      <c r="C332" s="304"/>
      <c r="D332" s="412"/>
      <c r="E332" s="324"/>
      <c r="F332" s="324"/>
      <c r="G332" s="324"/>
      <c r="H332" s="324"/>
      <c r="I332" s="324"/>
      <c r="J332" s="324"/>
      <c r="K332" s="324"/>
      <c r="L332" s="325"/>
      <c r="M332" s="2"/>
      <c r="O332" s="10"/>
      <c r="P332" s="10"/>
    </row>
    <row r="333" spans="1:16" x14ac:dyDescent="0.3">
      <c r="B333" s="303"/>
      <c r="C333" s="304"/>
      <c r="D333" s="412"/>
      <c r="E333" s="324"/>
      <c r="F333" s="324"/>
      <c r="G333" s="324"/>
      <c r="H333" s="324"/>
      <c r="I333" s="324"/>
      <c r="J333" s="324"/>
      <c r="K333" s="324"/>
      <c r="L333" s="325"/>
      <c r="M333" s="2"/>
      <c r="O333" s="10"/>
      <c r="P333" s="10"/>
    </row>
    <row r="334" spans="1:16" x14ac:dyDescent="0.3">
      <c r="B334" s="303"/>
      <c r="C334" s="304"/>
      <c r="D334" s="412"/>
      <c r="E334" s="324"/>
      <c r="F334" s="324"/>
      <c r="G334" s="324"/>
      <c r="H334" s="324"/>
      <c r="I334" s="324"/>
      <c r="J334" s="324"/>
      <c r="K334" s="324"/>
      <c r="L334" s="325"/>
      <c r="M334" s="2"/>
      <c r="O334" s="10"/>
      <c r="P334" s="10"/>
    </row>
    <row r="335" spans="1:16" x14ac:dyDescent="0.3">
      <c r="B335" s="303"/>
      <c r="C335" s="304"/>
      <c r="D335" s="412"/>
      <c r="E335" s="324"/>
      <c r="F335" s="324"/>
      <c r="G335" s="324"/>
      <c r="H335" s="324"/>
      <c r="I335" s="324"/>
      <c r="J335" s="324"/>
      <c r="K335" s="324"/>
      <c r="L335" s="325"/>
      <c r="M335" s="2"/>
      <c r="O335" s="10"/>
      <c r="P335" s="10"/>
    </row>
    <row r="336" spans="1:16" x14ac:dyDescent="0.3">
      <c r="B336" s="303"/>
      <c r="C336" s="304"/>
      <c r="D336" s="412"/>
      <c r="E336" s="324"/>
      <c r="F336" s="324"/>
      <c r="G336" s="324"/>
      <c r="H336" s="324"/>
      <c r="I336" s="324"/>
      <c r="J336" s="324"/>
      <c r="K336" s="324"/>
      <c r="L336" s="325"/>
      <c r="M336" s="2"/>
      <c r="O336" s="10"/>
      <c r="P336" s="10"/>
    </row>
    <row r="337" spans="2:16" x14ac:dyDescent="0.3">
      <c r="B337" s="303"/>
      <c r="C337" s="304"/>
      <c r="D337" s="412"/>
      <c r="E337" s="324"/>
      <c r="F337" s="324"/>
      <c r="G337" s="324"/>
      <c r="H337" s="324"/>
      <c r="I337" s="324"/>
      <c r="J337" s="324"/>
      <c r="K337" s="324"/>
      <c r="L337" s="325"/>
      <c r="M337" s="2"/>
      <c r="O337" s="10"/>
      <c r="P337" s="10"/>
    </row>
    <row r="338" spans="2:16" x14ac:dyDescent="0.3">
      <c r="B338" s="303"/>
      <c r="C338" s="304"/>
      <c r="D338" s="412"/>
      <c r="E338" s="324"/>
      <c r="F338" s="324"/>
      <c r="G338" s="324"/>
      <c r="H338" s="324"/>
      <c r="I338" s="324"/>
      <c r="J338" s="324"/>
      <c r="K338" s="324"/>
      <c r="L338" s="325"/>
      <c r="M338" s="2"/>
      <c r="O338" s="10"/>
      <c r="P338" s="10"/>
    </row>
    <row r="339" spans="2:16" x14ac:dyDescent="0.3">
      <c r="B339" s="278"/>
      <c r="C339" s="279"/>
      <c r="D339" s="284"/>
      <c r="E339" s="285"/>
      <c r="F339" s="285"/>
      <c r="G339" s="285"/>
      <c r="H339" s="285"/>
      <c r="I339" s="285"/>
      <c r="J339" s="285"/>
      <c r="K339" s="285"/>
      <c r="L339" s="286"/>
      <c r="M339" s="2"/>
      <c r="O339" s="10"/>
      <c r="P339" s="10"/>
    </row>
    <row r="340" spans="2:16" x14ac:dyDescent="0.3">
      <c r="B340" s="275" t="str">
        <f>IF(Intro!$G$21="English",O340,P340)</f>
        <v>Employment</v>
      </c>
      <c r="C340" s="276"/>
      <c r="D340" s="281"/>
      <c r="E340" s="282"/>
      <c r="F340" s="282"/>
      <c r="G340" s="282"/>
      <c r="H340" s="282"/>
      <c r="I340" s="282"/>
      <c r="J340" s="282"/>
      <c r="K340" s="282"/>
      <c r="L340" s="283"/>
      <c r="M340" s="2"/>
      <c r="O340" s="10" t="s">
        <v>82</v>
      </c>
      <c r="P340" s="10" t="s">
        <v>83</v>
      </c>
    </row>
    <row r="341" spans="2:16" x14ac:dyDescent="0.3">
      <c r="B341" s="303"/>
      <c r="C341" s="304"/>
      <c r="D341" s="412"/>
      <c r="E341" s="324"/>
      <c r="F341" s="324"/>
      <c r="G341" s="324"/>
      <c r="H341" s="324"/>
      <c r="I341" s="324"/>
      <c r="J341" s="324"/>
      <c r="K341" s="324"/>
      <c r="L341" s="325"/>
      <c r="M341" s="2"/>
      <c r="O341" s="10"/>
      <c r="P341" s="10"/>
    </row>
    <row r="342" spans="2:16" x14ac:dyDescent="0.3">
      <c r="B342" s="303"/>
      <c r="C342" s="304"/>
      <c r="D342" s="412"/>
      <c r="E342" s="324"/>
      <c r="F342" s="324"/>
      <c r="G342" s="324"/>
      <c r="H342" s="324"/>
      <c r="I342" s="324"/>
      <c r="J342" s="324"/>
      <c r="K342" s="324"/>
      <c r="L342" s="325"/>
      <c r="M342" s="2"/>
      <c r="O342" s="10"/>
      <c r="P342" s="10"/>
    </row>
    <row r="343" spans="2:16" x14ac:dyDescent="0.3">
      <c r="B343" s="303"/>
      <c r="C343" s="304"/>
      <c r="D343" s="412"/>
      <c r="E343" s="324"/>
      <c r="F343" s="324"/>
      <c r="G343" s="324"/>
      <c r="H343" s="324"/>
      <c r="I343" s="324"/>
      <c r="J343" s="324"/>
      <c r="K343" s="324"/>
      <c r="L343" s="325"/>
      <c r="M343" s="2"/>
      <c r="O343" s="10"/>
      <c r="P343" s="10"/>
    </row>
    <row r="344" spans="2:16" x14ac:dyDescent="0.3">
      <c r="B344" s="303"/>
      <c r="C344" s="304"/>
      <c r="D344" s="412"/>
      <c r="E344" s="324"/>
      <c r="F344" s="324"/>
      <c r="G344" s="324"/>
      <c r="H344" s="324"/>
      <c r="I344" s="324"/>
      <c r="J344" s="324"/>
      <c r="K344" s="324"/>
      <c r="L344" s="325"/>
      <c r="M344" s="2"/>
      <c r="O344" s="10"/>
      <c r="P344" s="10"/>
    </row>
    <row r="345" spans="2:16" x14ac:dyDescent="0.3">
      <c r="B345" s="303"/>
      <c r="C345" s="304"/>
      <c r="D345" s="412"/>
      <c r="E345" s="324"/>
      <c r="F345" s="324"/>
      <c r="G345" s="324"/>
      <c r="H345" s="324"/>
      <c r="I345" s="324"/>
      <c r="J345" s="324"/>
      <c r="K345" s="324"/>
      <c r="L345" s="325"/>
      <c r="M345" s="2"/>
      <c r="O345" s="10"/>
      <c r="P345" s="10"/>
    </row>
    <row r="346" spans="2:16" x14ac:dyDescent="0.3">
      <c r="B346" s="303"/>
      <c r="C346" s="304"/>
      <c r="D346" s="412"/>
      <c r="E346" s="324"/>
      <c r="F346" s="324"/>
      <c r="G346" s="324"/>
      <c r="H346" s="324"/>
      <c r="I346" s="324"/>
      <c r="J346" s="324"/>
      <c r="K346" s="324"/>
      <c r="L346" s="325"/>
      <c r="M346" s="2"/>
      <c r="O346" s="10"/>
      <c r="P346" s="10"/>
    </row>
    <row r="347" spans="2:16" x14ac:dyDescent="0.3">
      <c r="B347" s="303"/>
      <c r="C347" s="304"/>
      <c r="D347" s="412"/>
      <c r="E347" s="324"/>
      <c r="F347" s="324"/>
      <c r="G347" s="324"/>
      <c r="H347" s="324"/>
      <c r="I347" s="324"/>
      <c r="J347" s="324"/>
      <c r="K347" s="324"/>
      <c r="L347" s="325"/>
      <c r="M347" s="2"/>
      <c r="O347" s="10"/>
      <c r="P347" s="10"/>
    </row>
    <row r="348" spans="2:16" x14ac:dyDescent="0.3">
      <c r="B348" s="303"/>
      <c r="C348" s="304"/>
      <c r="D348" s="412"/>
      <c r="E348" s="324"/>
      <c r="F348" s="324"/>
      <c r="G348" s="324"/>
      <c r="H348" s="324"/>
      <c r="I348" s="324"/>
      <c r="J348" s="324"/>
      <c r="K348" s="324"/>
      <c r="L348" s="325"/>
      <c r="M348" s="2"/>
      <c r="O348" s="10"/>
      <c r="P348" s="10"/>
    </row>
    <row r="349" spans="2:16" x14ac:dyDescent="0.3">
      <c r="B349" s="278"/>
      <c r="C349" s="279"/>
      <c r="D349" s="284"/>
      <c r="E349" s="285"/>
      <c r="F349" s="285"/>
      <c r="G349" s="285"/>
      <c r="H349" s="285"/>
      <c r="I349" s="285"/>
      <c r="J349" s="285"/>
      <c r="K349" s="285"/>
      <c r="L349" s="286"/>
      <c r="M349" s="2"/>
      <c r="O349" s="10"/>
      <c r="P349" s="10"/>
    </row>
    <row r="350" spans="2:16" x14ac:dyDescent="0.3">
      <c r="B350" s="275" t="str">
        <f>IF(Intro!$G$21="English",O350,P350)</f>
        <v>Wages</v>
      </c>
      <c r="C350" s="276"/>
      <c r="D350" s="281"/>
      <c r="E350" s="282"/>
      <c r="F350" s="282"/>
      <c r="G350" s="282"/>
      <c r="H350" s="282"/>
      <c r="I350" s="282"/>
      <c r="J350" s="282"/>
      <c r="K350" s="282"/>
      <c r="L350" s="283"/>
      <c r="M350" s="2"/>
      <c r="O350" s="10" t="s">
        <v>84</v>
      </c>
      <c r="P350" s="10" t="s">
        <v>85</v>
      </c>
    </row>
    <row r="351" spans="2:16" x14ac:dyDescent="0.3">
      <c r="B351" s="303"/>
      <c r="C351" s="304"/>
      <c r="D351" s="412"/>
      <c r="E351" s="324"/>
      <c r="F351" s="324"/>
      <c r="G351" s="324"/>
      <c r="H351" s="324"/>
      <c r="I351" s="324"/>
      <c r="J351" s="324"/>
      <c r="K351" s="324"/>
      <c r="L351" s="325"/>
      <c r="M351" s="2"/>
      <c r="O351" s="10"/>
      <c r="P351" s="10"/>
    </row>
    <row r="352" spans="2:16" x14ac:dyDescent="0.3">
      <c r="B352" s="303"/>
      <c r="C352" s="304"/>
      <c r="D352" s="412"/>
      <c r="E352" s="324"/>
      <c r="F352" s="324"/>
      <c r="G352" s="324"/>
      <c r="H352" s="324"/>
      <c r="I352" s="324"/>
      <c r="J352" s="324"/>
      <c r="K352" s="324"/>
      <c r="L352" s="325"/>
      <c r="M352" s="2"/>
      <c r="O352" s="10"/>
      <c r="P352" s="10"/>
    </row>
    <row r="353" spans="1:16" x14ac:dyDescent="0.3">
      <c r="B353" s="303"/>
      <c r="C353" s="304"/>
      <c r="D353" s="412"/>
      <c r="E353" s="324"/>
      <c r="F353" s="324"/>
      <c r="G353" s="324"/>
      <c r="H353" s="324"/>
      <c r="I353" s="324"/>
      <c r="J353" s="324"/>
      <c r="K353" s="324"/>
      <c r="L353" s="325"/>
      <c r="M353" s="2"/>
      <c r="O353" s="10"/>
      <c r="P353" s="10"/>
    </row>
    <row r="354" spans="1:16" x14ac:dyDescent="0.3">
      <c r="B354" s="303"/>
      <c r="C354" s="304"/>
      <c r="D354" s="412"/>
      <c r="E354" s="324"/>
      <c r="F354" s="324"/>
      <c r="G354" s="324"/>
      <c r="H354" s="324"/>
      <c r="I354" s="324"/>
      <c r="J354" s="324"/>
      <c r="K354" s="324"/>
      <c r="L354" s="325"/>
      <c r="M354" s="2"/>
      <c r="O354" s="10"/>
      <c r="P354" s="10"/>
    </row>
    <row r="355" spans="1:16" x14ac:dyDescent="0.3">
      <c r="B355" s="303"/>
      <c r="C355" s="304"/>
      <c r="D355" s="412"/>
      <c r="E355" s="324"/>
      <c r="F355" s="324"/>
      <c r="G355" s="324"/>
      <c r="H355" s="324"/>
      <c r="I355" s="324"/>
      <c r="J355" s="324"/>
      <c r="K355" s="324"/>
      <c r="L355" s="325"/>
      <c r="M355" s="2"/>
      <c r="O355" s="10"/>
      <c r="P355" s="10"/>
    </row>
    <row r="356" spans="1:16" x14ac:dyDescent="0.3">
      <c r="B356" s="303"/>
      <c r="C356" s="304"/>
      <c r="D356" s="412"/>
      <c r="E356" s="324"/>
      <c r="F356" s="324"/>
      <c r="G356" s="324"/>
      <c r="H356" s="324"/>
      <c r="I356" s="324"/>
      <c r="J356" s="324"/>
      <c r="K356" s="324"/>
      <c r="L356" s="325"/>
      <c r="M356" s="2"/>
      <c r="O356" s="10"/>
      <c r="P356" s="10"/>
    </row>
    <row r="357" spans="1:16" x14ac:dyDescent="0.3">
      <c r="B357" s="303"/>
      <c r="C357" s="304"/>
      <c r="D357" s="412"/>
      <c r="E357" s="324"/>
      <c r="F357" s="324"/>
      <c r="G357" s="324"/>
      <c r="H357" s="324"/>
      <c r="I357" s="324"/>
      <c r="J357" s="324"/>
      <c r="K357" s="324"/>
      <c r="L357" s="325"/>
      <c r="M357" s="2"/>
      <c r="O357" s="10"/>
      <c r="P357" s="10"/>
    </row>
    <row r="358" spans="1:16" x14ac:dyDescent="0.3">
      <c r="B358" s="303"/>
      <c r="C358" s="304"/>
      <c r="D358" s="412"/>
      <c r="E358" s="324"/>
      <c r="F358" s="324"/>
      <c r="G358" s="324"/>
      <c r="H358" s="324"/>
      <c r="I358" s="324"/>
      <c r="J358" s="324"/>
      <c r="K358" s="324"/>
      <c r="L358" s="325"/>
      <c r="M358" s="2"/>
      <c r="O358" s="10"/>
      <c r="P358" s="10"/>
    </row>
    <row r="359" spans="1:16" x14ac:dyDescent="0.3">
      <c r="B359" s="584"/>
      <c r="C359" s="585"/>
      <c r="D359" s="586"/>
      <c r="E359" s="587"/>
      <c r="F359" s="587"/>
      <c r="G359" s="587"/>
      <c r="H359" s="587"/>
      <c r="I359" s="587"/>
      <c r="J359" s="587"/>
      <c r="K359" s="587"/>
      <c r="L359" s="588"/>
      <c r="M359" s="2"/>
      <c r="O359" s="10"/>
      <c r="P359" s="10"/>
    </row>
    <row r="360" spans="1:16" s="54" customFormat="1" x14ac:dyDescent="0.3">
      <c r="A360" s="138"/>
      <c r="B360" s="12"/>
      <c r="C360" s="12"/>
      <c r="D360" s="149"/>
      <c r="E360" s="149"/>
      <c r="F360" s="149"/>
      <c r="G360" s="149"/>
      <c r="H360" s="149"/>
      <c r="I360" s="149"/>
      <c r="J360" s="149"/>
      <c r="K360" s="149"/>
      <c r="L360" s="149"/>
      <c r="N360" s="139"/>
    </row>
    <row r="361" spans="1:16" x14ac:dyDescent="0.3">
      <c r="B361" s="424" t="str">
        <f>IF(Intro!$G$21="English",O361,P361)</f>
        <v>INCOME STATEMENT - FOR TOTAL FIRM</v>
      </c>
      <c r="C361" s="425"/>
      <c r="D361" s="425"/>
      <c r="E361" s="425"/>
      <c r="F361" s="425"/>
      <c r="G361" s="425"/>
      <c r="H361" s="425"/>
      <c r="I361" s="425"/>
      <c r="J361" s="425"/>
      <c r="K361" s="425"/>
      <c r="L361" s="426"/>
      <c r="M361" s="2"/>
      <c r="O361" s="2" t="s">
        <v>613</v>
      </c>
      <c r="P361" s="2" t="s">
        <v>614</v>
      </c>
    </row>
    <row r="362" spans="1:16" x14ac:dyDescent="0.3">
      <c r="B362" s="393" t="s">
        <v>36</v>
      </c>
      <c r="C362" s="394"/>
      <c r="D362" s="394"/>
      <c r="E362" s="394"/>
      <c r="F362" s="394"/>
      <c r="G362" s="394"/>
      <c r="H362" s="394"/>
      <c r="I362" s="394"/>
      <c r="J362" s="394"/>
      <c r="K362" s="394"/>
      <c r="L362" s="395"/>
      <c r="M362" s="2"/>
    </row>
    <row r="363" spans="1:16" x14ac:dyDescent="0.3">
      <c r="B363" s="22"/>
      <c r="C363" s="23"/>
      <c r="D363" s="23"/>
      <c r="E363" s="24"/>
      <c r="F363" s="24"/>
      <c r="G363" s="24"/>
      <c r="H363" s="24"/>
      <c r="I363" s="24"/>
      <c r="J363" s="24"/>
      <c r="K363" s="24"/>
      <c r="L363" s="25"/>
      <c r="M363" s="2"/>
    </row>
    <row r="364" spans="1:16" x14ac:dyDescent="0.3">
      <c r="B364" s="263" t="str">
        <f>IF(Intro!$G$21="English",O364,P364)</f>
        <v>Complete the income statement for your total firm. Report total results for all products sold by your firm, including but not limited to the goods. These amounts should correspond to those reported in your firm's audited financial statements.</v>
      </c>
      <c r="C364" s="264"/>
      <c r="D364" s="264"/>
      <c r="E364" s="264"/>
      <c r="F364" s="264"/>
      <c r="G364" s="264"/>
      <c r="H364" s="264"/>
      <c r="I364" s="264"/>
      <c r="J364" s="264"/>
      <c r="K364" s="264"/>
      <c r="L364" s="265"/>
      <c r="M364" s="2"/>
      <c r="O364" s="10" t="s">
        <v>161</v>
      </c>
      <c r="P364" s="2" t="s">
        <v>162</v>
      </c>
    </row>
    <row r="365" spans="1:16" x14ac:dyDescent="0.3">
      <c r="B365" s="263"/>
      <c r="C365" s="264"/>
      <c r="D365" s="264"/>
      <c r="E365" s="264"/>
      <c r="F365" s="264"/>
      <c r="G365" s="264"/>
      <c r="H365" s="264"/>
      <c r="I365" s="264"/>
      <c r="J365" s="264"/>
      <c r="K365" s="264"/>
      <c r="L365" s="265"/>
      <c r="M365" s="2"/>
      <c r="O365" s="10"/>
    </row>
    <row r="366" spans="1:16" x14ac:dyDescent="0.3">
      <c r="B366" s="108"/>
      <c r="C366" s="109"/>
      <c r="D366" s="23"/>
      <c r="E366" s="24"/>
      <c r="F366" s="24"/>
      <c r="G366" s="24"/>
      <c r="H366" s="24"/>
      <c r="I366" s="24"/>
      <c r="J366" s="24"/>
      <c r="K366" s="24"/>
      <c r="L366" s="25"/>
      <c r="M366" s="2"/>
      <c r="O366" s="10"/>
    </row>
    <row r="367" spans="1:16" x14ac:dyDescent="0.3">
      <c r="B367" s="108"/>
      <c r="C367" s="109"/>
      <c r="D367" s="23"/>
      <c r="E367" s="2"/>
      <c r="F367" s="2"/>
      <c r="G367" s="501">
        <f>Variables!$B$6</f>
        <v>2023</v>
      </c>
      <c r="H367" s="501">
        <f>G367+1</f>
        <v>2024</v>
      </c>
      <c r="I367" s="501">
        <f>H367+1</f>
        <v>2025</v>
      </c>
      <c r="J367" s="501" t="str">
        <f>IF(Intro!$G$21="English",Variables!B9,Variables!C9)</f>
        <v>Jan-Mar 2025</v>
      </c>
      <c r="K367" s="501" t="str">
        <f>IF(Intro!$G$21="English",Variables!B10,Variables!C10)</f>
        <v>Jan-Mar 2026</v>
      </c>
      <c r="L367" s="137"/>
      <c r="M367" s="2"/>
      <c r="O367" s="10"/>
    </row>
    <row r="368" spans="1:16" x14ac:dyDescent="0.3">
      <c r="B368" s="108"/>
      <c r="C368" s="109"/>
      <c r="D368" s="23"/>
      <c r="E368" s="2"/>
      <c r="F368" s="2"/>
      <c r="G368" s="502"/>
      <c r="H368" s="502"/>
      <c r="I368" s="502"/>
      <c r="J368" s="502"/>
      <c r="K368" s="502"/>
      <c r="L368" s="137"/>
      <c r="M368" s="2"/>
      <c r="O368" s="10"/>
    </row>
    <row r="369" spans="1:16" x14ac:dyDescent="0.3">
      <c r="B369" s="540" t="str">
        <f>IF(Intro!$G$21="English",O369,P369)</f>
        <v xml:space="preserve">Net Sales Value </v>
      </c>
      <c r="C369" s="541"/>
      <c r="D369" s="541"/>
      <c r="E369" s="542"/>
      <c r="F369" s="73" t="s">
        <v>393</v>
      </c>
      <c r="G369" s="180"/>
      <c r="H369" s="180"/>
      <c r="I369" s="180"/>
      <c r="J369" s="180"/>
      <c r="K369" s="180"/>
      <c r="L369" s="137"/>
      <c r="M369" s="2"/>
      <c r="O369" s="2" t="s">
        <v>46</v>
      </c>
      <c r="P369" s="2" t="s">
        <v>71</v>
      </c>
    </row>
    <row r="370" spans="1:16" x14ac:dyDescent="0.3">
      <c r="B370" s="578" t="str">
        <f>IF(Intro!$G$21="English",O370,P370)</f>
        <v xml:space="preserve">Cost of Goods Sold </v>
      </c>
      <c r="C370" s="579"/>
      <c r="D370" s="579"/>
      <c r="E370" s="580"/>
      <c r="F370" s="73" t="s">
        <v>393</v>
      </c>
      <c r="G370" s="180"/>
      <c r="H370" s="180"/>
      <c r="I370" s="180"/>
      <c r="J370" s="180"/>
      <c r="K370" s="180"/>
      <c r="L370" s="137"/>
      <c r="M370" s="2"/>
      <c r="O370" s="2" t="s">
        <v>47</v>
      </c>
      <c r="P370" s="2" t="s">
        <v>48</v>
      </c>
    </row>
    <row r="371" spans="1:16" s="3" customFormat="1" x14ac:dyDescent="0.3">
      <c r="A371" s="140"/>
      <c r="B371" s="581" t="str">
        <f>IF(Intro!$G$21="English",O371,P371)</f>
        <v>Gross Margin (Loss)</v>
      </c>
      <c r="C371" s="582"/>
      <c r="D371" s="582"/>
      <c r="E371" s="583"/>
      <c r="F371" s="73" t="s">
        <v>393</v>
      </c>
      <c r="G371" s="183">
        <f>G369-G370</f>
        <v>0</v>
      </c>
      <c r="H371" s="183">
        <f>H369-H370</f>
        <v>0</v>
      </c>
      <c r="I371" s="183">
        <f>I369-I370</f>
        <v>0</v>
      </c>
      <c r="J371" s="183">
        <f>J369-J370</f>
        <v>0</v>
      </c>
      <c r="K371" s="183">
        <f>K369-K370</f>
        <v>0</v>
      </c>
      <c r="L371" s="137"/>
      <c r="O371" s="3" t="s">
        <v>49</v>
      </c>
      <c r="P371" s="3" t="s">
        <v>50</v>
      </c>
    </row>
    <row r="372" spans="1:16" x14ac:dyDescent="0.3">
      <c r="B372" s="578" t="str">
        <f>IF(Intro!$G$21="English",O372,P372)</f>
        <v xml:space="preserve">General, Selling, and Administrative Expenses </v>
      </c>
      <c r="C372" s="579"/>
      <c r="D372" s="579"/>
      <c r="E372" s="580"/>
      <c r="F372" s="73" t="s">
        <v>393</v>
      </c>
      <c r="G372" s="180"/>
      <c r="H372" s="180"/>
      <c r="I372" s="180"/>
      <c r="J372" s="180"/>
      <c r="K372" s="180"/>
      <c r="L372" s="137"/>
      <c r="M372" s="2"/>
      <c r="O372" s="2" t="s">
        <v>51</v>
      </c>
      <c r="P372" s="2" t="s">
        <v>52</v>
      </c>
    </row>
    <row r="373" spans="1:16" x14ac:dyDescent="0.3">
      <c r="B373" s="578" t="str">
        <f>IF(Intro!$G$21="English",O373,P373)</f>
        <v xml:space="preserve">Financial Expenses </v>
      </c>
      <c r="C373" s="579"/>
      <c r="D373" s="579"/>
      <c r="E373" s="580"/>
      <c r="F373" s="73" t="s">
        <v>393</v>
      </c>
      <c r="G373" s="180"/>
      <c r="H373" s="180"/>
      <c r="I373" s="180"/>
      <c r="J373" s="180"/>
      <c r="K373" s="180"/>
      <c r="L373" s="137"/>
      <c r="M373" s="2"/>
      <c r="O373" s="2" t="s">
        <v>53</v>
      </c>
      <c r="P373" s="2" t="s">
        <v>54</v>
      </c>
    </row>
    <row r="374" spans="1:16" x14ac:dyDescent="0.3">
      <c r="B374" s="578" t="str">
        <f>IF(Intro!$G$21="English",O374,P374)</f>
        <v>Other Expenses</v>
      </c>
      <c r="C374" s="579"/>
      <c r="D374" s="579"/>
      <c r="E374" s="580"/>
      <c r="F374" s="73" t="s">
        <v>393</v>
      </c>
      <c r="G374" s="180"/>
      <c r="H374" s="180"/>
      <c r="I374" s="180"/>
      <c r="J374" s="180"/>
      <c r="K374" s="180"/>
      <c r="L374" s="137"/>
      <c r="M374" s="2"/>
      <c r="O374" s="2" t="s">
        <v>99</v>
      </c>
      <c r="P374" s="2" t="s">
        <v>100</v>
      </c>
    </row>
    <row r="375" spans="1:16" s="3" customFormat="1" x14ac:dyDescent="0.3">
      <c r="A375" s="140"/>
      <c r="B375" s="581" t="str">
        <f>IF(Intro!$G$21="English",O375,P375)</f>
        <v>Net Income (Loss) Before Taxes</v>
      </c>
      <c r="C375" s="582"/>
      <c r="D375" s="582"/>
      <c r="E375" s="583"/>
      <c r="F375" s="73" t="s">
        <v>393</v>
      </c>
      <c r="G375" s="183">
        <f>G371-G372-G373-G374</f>
        <v>0</v>
      </c>
      <c r="H375" s="183">
        <f>H371-H372-H373-H374</f>
        <v>0</v>
      </c>
      <c r="I375" s="183">
        <f>I371-I372-I373-I374</f>
        <v>0</v>
      </c>
      <c r="J375" s="183">
        <f>J371-J372-J373-J374</f>
        <v>0</v>
      </c>
      <c r="K375" s="183">
        <f>K371-K372-K373-K374</f>
        <v>0</v>
      </c>
      <c r="L375" s="137"/>
      <c r="O375" s="3" t="s">
        <v>55</v>
      </c>
      <c r="P375" s="3" t="s">
        <v>56</v>
      </c>
    </row>
    <row r="376" spans="1:16" s="3" customFormat="1" x14ac:dyDescent="0.3">
      <c r="A376" s="140"/>
      <c r="B376" s="117"/>
      <c r="C376" s="118"/>
      <c r="D376" s="118"/>
      <c r="E376" s="118"/>
      <c r="F376" s="67"/>
      <c r="G376" s="68"/>
      <c r="H376" s="68"/>
      <c r="I376" s="68"/>
      <c r="J376" s="68"/>
      <c r="K376" s="68"/>
      <c r="L376" s="137"/>
      <c r="O376" s="2"/>
      <c r="P376" s="2"/>
    </row>
    <row r="377" spans="1:16" s="3" customFormat="1" x14ac:dyDescent="0.3">
      <c r="A377" s="140"/>
      <c r="B377" s="166" t="str">
        <f>IF(Intro!$G$21="English",O377,P377)</f>
        <v>Describe "Other expenses".</v>
      </c>
      <c r="L377" s="113"/>
      <c r="O377" s="2" t="s">
        <v>445</v>
      </c>
      <c r="P377" s="2" t="s">
        <v>446</v>
      </c>
    </row>
    <row r="378" spans="1:16" s="3" customFormat="1" x14ac:dyDescent="0.3">
      <c r="A378" s="140"/>
      <c r="B378" s="141"/>
      <c r="C378" s="49"/>
      <c r="L378" s="113"/>
      <c r="O378" s="2"/>
      <c r="P378" s="2"/>
    </row>
    <row r="379" spans="1:16" s="3" customFormat="1" x14ac:dyDescent="0.3">
      <c r="A379" s="140"/>
      <c r="B379" s="569"/>
      <c r="C379" s="570"/>
      <c r="D379" s="570"/>
      <c r="E379" s="570"/>
      <c r="F379" s="570"/>
      <c r="G379" s="570"/>
      <c r="H379" s="570"/>
      <c r="I379" s="570"/>
      <c r="J379" s="570"/>
      <c r="K379" s="570"/>
      <c r="L379" s="571"/>
      <c r="O379" s="2"/>
      <c r="P379" s="2"/>
    </row>
    <row r="380" spans="1:16" s="3" customFormat="1" x14ac:dyDescent="0.3">
      <c r="A380" s="140"/>
      <c r="B380" s="569"/>
      <c r="C380" s="570"/>
      <c r="D380" s="570"/>
      <c r="E380" s="570"/>
      <c r="F380" s="570"/>
      <c r="G380" s="570"/>
      <c r="H380" s="570"/>
      <c r="I380" s="570"/>
      <c r="J380" s="570"/>
      <c r="K380" s="570"/>
      <c r="L380" s="571"/>
      <c r="O380" s="2"/>
      <c r="P380" s="2"/>
    </row>
    <row r="381" spans="1:16" s="3" customFormat="1" x14ac:dyDescent="0.3">
      <c r="A381" s="140"/>
      <c r="B381" s="569"/>
      <c r="C381" s="570"/>
      <c r="D381" s="570"/>
      <c r="E381" s="570"/>
      <c r="F381" s="570"/>
      <c r="G381" s="570"/>
      <c r="H381" s="570"/>
      <c r="I381" s="570"/>
      <c r="J381" s="570"/>
      <c r="K381" s="570"/>
      <c r="L381" s="571"/>
      <c r="O381" s="2"/>
      <c r="P381" s="2"/>
    </row>
    <row r="382" spans="1:16" s="3" customFormat="1" x14ac:dyDescent="0.3">
      <c r="A382" s="140"/>
      <c r="B382" s="569"/>
      <c r="C382" s="570"/>
      <c r="D382" s="570"/>
      <c r="E382" s="570"/>
      <c r="F382" s="570"/>
      <c r="G382" s="570"/>
      <c r="H382" s="570"/>
      <c r="I382" s="570"/>
      <c r="J382" s="570"/>
      <c r="K382" s="570"/>
      <c r="L382" s="571"/>
      <c r="O382" s="2"/>
      <c r="P382" s="2"/>
    </row>
    <row r="383" spans="1:16" s="3" customFormat="1" x14ac:dyDescent="0.3">
      <c r="A383" s="140"/>
      <c r="B383" s="569"/>
      <c r="C383" s="570"/>
      <c r="D383" s="570"/>
      <c r="E383" s="570"/>
      <c r="F383" s="570"/>
      <c r="G383" s="570"/>
      <c r="H383" s="570"/>
      <c r="I383" s="570"/>
      <c r="J383" s="570"/>
      <c r="K383" s="570"/>
      <c r="L383" s="571"/>
      <c r="O383" s="2"/>
      <c r="P383" s="2"/>
    </row>
    <row r="384" spans="1:16" s="3" customFormat="1" x14ac:dyDescent="0.3">
      <c r="A384" s="140"/>
      <c r="B384" s="569"/>
      <c r="C384" s="570"/>
      <c r="D384" s="570"/>
      <c r="E384" s="570"/>
      <c r="F384" s="570"/>
      <c r="G384" s="570"/>
      <c r="H384" s="570"/>
      <c r="I384" s="570"/>
      <c r="J384" s="570"/>
      <c r="K384" s="570"/>
      <c r="L384" s="571"/>
      <c r="O384" s="2"/>
      <c r="P384" s="2"/>
    </row>
    <row r="385" spans="1:16" s="3" customFormat="1" x14ac:dyDescent="0.3">
      <c r="A385" s="140"/>
      <c r="B385" s="569"/>
      <c r="C385" s="570"/>
      <c r="D385" s="570"/>
      <c r="E385" s="570"/>
      <c r="F385" s="570"/>
      <c r="G385" s="570"/>
      <c r="H385" s="570"/>
      <c r="I385" s="570"/>
      <c r="J385" s="570"/>
      <c r="K385" s="570"/>
      <c r="L385" s="571"/>
      <c r="O385" s="2"/>
      <c r="P385" s="2"/>
    </row>
    <row r="386" spans="1:16" s="3" customFormat="1" x14ac:dyDescent="0.3">
      <c r="A386" s="140"/>
      <c r="B386" s="569"/>
      <c r="C386" s="570"/>
      <c r="D386" s="570"/>
      <c r="E386" s="570"/>
      <c r="F386" s="570"/>
      <c r="G386" s="570"/>
      <c r="H386" s="570"/>
      <c r="I386" s="570"/>
      <c r="J386" s="570"/>
      <c r="K386" s="570"/>
      <c r="L386" s="571"/>
      <c r="O386" s="2"/>
      <c r="P386" s="2"/>
    </row>
    <row r="387" spans="1:16" s="3" customFormat="1" x14ac:dyDescent="0.3">
      <c r="A387" s="140"/>
      <c r="B387" s="117"/>
      <c r="C387" s="118"/>
      <c r="D387" s="118"/>
      <c r="E387" s="118"/>
      <c r="F387" s="67"/>
      <c r="G387" s="68"/>
      <c r="H387" s="68"/>
      <c r="I387" s="68"/>
      <c r="J387" s="68"/>
      <c r="K387" s="68"/>
      <c r="L387" s="137"/>
      <c r="O387" s="2"/>
      <c r="P387" s="2"/>
    </row>
    <row r="388" spans="1:16" s="3" customFormat="1" x14ac:dyDescent="0.3">
      <c r="A388" s="140"/>
      <c r="B388" s="263" t="str">
        <f>B35</f>
        <v>Explain any large changes between periods and any irregularities such as negative amounts in the amounts reported above.</v>
      </c>
      <c r="C388" s="264"/>
      <c r="D388" s="264"/>
      <c r="E388" s="264"/>
      <c r="F388" s="264"/>
      <c r="G388" s="264"/>
      <c r="H388" s="264"/>
      <c r="I388" s="264"/>
      <c r="J388" s="264"/>
      <c r="K388" s="264"/>
      <c r="L388" s="265"/>
      <c r="O388" s="2"/>
      <c r="P388" s="2"/>
    </row>
    <row r="389" spans="1:16" s="3" customFormat="1" x14ac:dyDescent="0.3">
      <c r="A389" s="140"/>
      <c r="B389" s="112"/>
      <c r="C389" s="49"/>
      <c r="D389" s="49"/>
      <c r="E389" s="49"/>
      <c r="L389" s="137"/>
      <c r="O389" s="2"/>
      <c r="P389" s="2"/>
    </row>
    <row r="390" spans="1:16" s="3" customFormat="1" x14ac:dyDescent="0.3">
      <c r="A390" s="140"/>
      <c r="B390" s="545"/>
      <c r="C390" s="546"/>
      <c r="D390" s="546"/>
      <c r="E390" s="546"/>
      <c r="F390" s="546"/>
      <c r="G390" s="546"/>
      <c r="H390" s="546"/>
      <c r="I390" s="546"/>
      <c r="J390" s="546"/>
      <c r="K390" s="546"/>
      <c r="L390" s="547"/>
      <c r="O390" s="2"/>
      <c r="P390" s="2"/>
    </row>
    <row r="391" spans="1:16" s="3" customFormat="1" x14ac:dyDescent="0.3">
      <c r="A391" s="140"/>
      <c r="B391" s="545"/>
      <c r="C391" s="546"/>
      <c r="D391" s="546"/>
      <c r="E391" s="546"/>
      <c r="F391" s="546"/>
      <c r="G391" s="546"/>
      <c r="H391" s="546"/>
      <c r="I391" s="546"/>
      <c r="J391" s="546"/>
      <c r="K391" s="546"/>
      <c r="L391" s="547"/>
      <c r="O391" s="2"/>
      <c r="P391" s="2"/>
    </row>
    <row r="392" spans="1:16" s="3" customFormat="1" x14ac:dyDescent="0.3">
      <c r="A392" s="140"/>
      <c r="B392" s="545"/>
      <c r="C392" s="546"/>
      <c r="D392" s="546"/>
      <c r="E392" s="546"/>
      <c r="F392" s="546"/>
      <c r="G392" s="546"/>
      <c r="H392" s="546"/>
      <c r="I392" s="546"/>
      <c r="J392" s="546"/>
      <c r="K392" s="546"/>
      <c r="L392" s="547"/>
      <c r="O392" s="2"/>
      <c r="P392" s="2"/>
    </row>
    <row r="393" spans="1:16" s="3" customFormat="1" x14ac:dyDescent="0.3">
      <c r="A393" s="140"/>
      <c r="B393" s="545"/>
      <c r="C393" s="546"/>
      <c r="D393" s="546"/>
      <c r="E393" s="546"/>
      <c r="F393" s="546"/>
      <c r="G393" s="546"/>
      <c r="H393" s="546"/>
      <c r="I393" s="546"/>
      <c r="J393" s="546"/>
      <c r="K393" s="546"/>
      <c r="L393" s="547"/>
      <c r="O393" s="2"/>
      <c r="P393" s="2"/>
    </row>
    <row r="394" spans="1:16" s="3" customFormat="1" x14ac:dyDescent="0.3">
      <c r="A394" s="140"/>
      <c r="B394" s="545"/>
      <c r="C394" s="546"/>
      <c r="D394" s="546"/>
      <c r="E394" s="546"/>
      <c r="F394" s="546"/>
      <c r="G394" s="546"/>
      <c r="H394" s="546"/>
      <c r="I394" s="546"/>
      <c r="J394" s="546"/>
      <c r="K394" s="546"/>
      <c r="L394" s="547"/>
      <c r="O394" s="2"/>
      <c r="P394" s="2"/>
    </row>
    <row r="395" spans="1:16" s="3" customFormat="1" x14ac:dyDescent="0.3">
      <c r="A395" s="140"/>
      <c r="B395" s="545"/>
      <c r="C395" s="546"/>
      <c r="D395" s="546"/>
      <c r="E395" s="546"/>
      <c r="F395" s="546"/>
      <c r="G395" s="546"/>
      <c r="H395" s="546"/>
      <c r="I395" s="546"/>
      <c r="J395" s="546"/>
      <c r="K395" s="546"/>
      <c r="L395" s="547"/>
      <c r="O395" s="2"/>
      <c r="P395" s="2"/>
    </row>
    <row r="396" spans="1:16" s="3" customFormat="1" x14ac:dyDescent="0.3">
      <c r="A396" s="140"/>
      <c r="B396" s="545"/>
      <c r="C396" s="546"/>
      <c r="D396" s="546"/>
      <c r="E396" s="546"/>
      <c r="F396" s="546"/>
      <c r="G396" s="546"/>
      <c r="H396" s="546"/>
      <c r="I396" s="546"/>
      <c r="J396" s="546"/>
      <c r="K396" s="546"/>
      <c r="L396" s="547"/>
      <c r="O396" s="2"/>
      <c r="P396" s="2"/>
    </row>
    <row r="397" spans="1:16" s="3" customFormat="1" x14ac:dyDescent="0.3">
      <c r="A397" s="140"/>
      <c r="B397" s="545"/>
      <c r="C397" s="546"/>
      <c r="D397" s="546"/>
      <c r="E397" s="546"/>
      <c r="F397" s="546"/>
      <c r="G397" s="546"/>
      <c r="H397" s="546"/>
      <c r="I397" s="546"/>
      <c r="J397" s="546"/>
      <c r="K397" s="546"/>
      <c r="L397" s="547"/>
      <c r="O397" s="2"/>
      <c r="P397" s="2"/>
    </row>
    <row r="398" spans="1:16" x14ac:dyDescent="0.3">
      <c r="B398" s="131"/>
      <c r="C398" s="132"/>
      <c r="D398" s="132"/>
      <c r="E398" s="132"/>
      <c r="F398" s="132"/>
      <c r="G398" s="132"/>
      <c r="H398" s="132"/>
      <c r="I398" s="132"/>
      <c r="J398" s="132"/>
      <c r="K398" s="132"/>
      <c r="L398" s="133"/>
      <c r="M398" s="2"/>
    </row>
    <row r="399" spans="1:16" s="3" customFormat="1" x14ac:dyDescent="0.3">
      <c r="A399" s="11"/>
      <c r="B399" s="421" t="s">
        <v>37</v>
      </c>
      <c r="C399" s="422"/>
      <c r="D399" s="422"/>
      <c r="E399" s="422"/>
      <c r="F399" s="422"/>
      <c r="G399" s="422"/>
      <c r="H399" s="422"/>
      <c r="I399" s="422"/>
      <c r="J399" s="422"/>
      <c r="K399" s="422"/>
      <c r="L399" s="423"/>
      <c r="M399" s="126"/>
      <c r="O399" s="2"/>
    </row>
    <row r="400" spans="1:16" x14ac:dyDescent="0.3">
      <c r="B400" s="96"/>
      <c r="C400" s="88"/>
      <c r="D400" s="88"/>
      <c r="E400" s="88"/>
      <c r="F400" s="88"/>
      <c r="G400" s="88"/>
      <c r="H400" s="88"/>
      <c r="I400" s="88"/>
      <c r="J400" s="88"/>
      <c r="K400" s="88"/>
      <c r="L400" s="89"/>
      <c r="M400" s="2"/>
    </row>
    <row r="401" spans="1:16" x14ac:dyDescent="0.3">
      <c r="B401" s="418" t="str">
        <f>IF(Intro!$G$21="English",O401,P401)</f>
        <v>Submit audited financial statements for your total firm for each fiscal year since January 1, 2023. If unavailable, provide the equivalent unaudited statements.</v>
      </c>
      <c r="C401" s="419"/>
      <c r="D401" s="419" t="e">
        <f>IF(#REF!="English",P401,Q401)</f>
        <v>#REF!</v>
      </c>
      <c r="E401" s="419" t="e">
        <f>IF(#REF!="English",Q401,R401)</f>
        <v>#REF!</v>
      </c>
      <c r="F401" s="419" t="e">
        <f>IF(#REF!="English",R401,S401)</f>
        <v>#REF!</v>
      </c>
      <c r="G401" s="419" t="e">
        <f>IF(#REF!="English",S401,T401)</f>
        <v>#REF!</v>
      </c>
      <c r="H401" s="419" t="e">
        <f>IF(#REF!="English",T401,U401)</f>
        <v>#REF!</v>
      </c>
      <c r="I401" s="419" t="e">
        <f>IF(#REF!="English",U401,V401)</f>
        <v>#REF!</v>
      </c>
      <c r="J401" s="419" t="e">
        <f>IF(#REF!="English",V401,W401)</f>
        <v>#REF!</v>
      </c>
      <c r="K401" s="419" t="e">
        <f>IF(#REF!="English",W401,X401)</f>
        <v>#REF!</v>
      </c>
      <c r="L401" s="420" t="e">
        <f>IF(#REF!="English",X401,Y401)</f>
        <v>#REF!</v>
      </c>
      <c r="M401" s="2"/>
      <c r="O401" s="2"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401" s="2"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402" spans="1:16" x14ac:dyDescent="0.3">
      <c r="B402" s="418"/>
      <c r="C402" s="419"/>
      <c r="D402" s="419"/>
      <c r="E402" s="419"/>
      <c r="F402" s="419"/>
      <c r="G402" s="419"/>
      <c r="H402" s="419"/>
      <c r="I402" s="419"/>
      <c r="J402" s="419"/>
      <c r="K402" s="419"/>
      <c r="L402" s="420"/>
      <c r="M402" s="2"/>
    </row>
    <row r="403" spans="1:16" x14ac:dyDescent="0.3">
      <c r="B403" s="131"/>
      <c r="C403" s="132"/>
      <c r="D403" s="132"/>
      <c r="E403" s="132"/>
      <c r="F403" s="132"/>
      <c r="G403" s="132"/>
      <c r="H403" s="132"/>
      <c r="I403" s="132"/>
      <c r="J403" s="132"/>
      <c r="K403" s="132"/>
      <c r="L403" s="133"/>
      <c r="M403" s="2"/>
    </row>
    <row r="404" spans="1:16" s="54" customFormat="1" x14ac:dyDescent="0.3">
      <c r="A404" s="138"/>
      <c r="B404" s="12"/>
      <c r="C404" s="12"/>
      <c r="D404" s="149"/>
      <c r="E404" s="149"/>
      <c r="F404" s="149"/>
      <c r="G404" s="149"/>
      <c r="H404" s="149"/>
      <c r="I404" s="149"/>
      <c r="J404" s="149"/>
      <c r="K404" s="149"/>
      <c r="L404" s="149"/>
      <c r="N404" s="139"/>
    </row>
    <row r="405" spans="1:16" s="54" customFormat="1" x14ac:dyDescent="0.3">
      <c r="A405" s="138"/>
      <c r="B405" s="12"/>
      <c r="C405" s="12"/>
      <c r="D405" s="149"/>
      <c r="E405" s="149"/>
      <c r="F405" s="149"/>
      <c r="G405" s="149"/>
      <c r="H405" s="149"/>
      <c r="I405" s="149"/>
      <c r="J405" s="149"/>
      <c r="K405" s="149"/>
      <c r="L405" s="149"/>
      <c r="N405" s="139"/>
    </row>
    <row r="406" spans="1:16" s="54" customFormat="1" x14ac:dyDescent="0.3">
      <c r="A406" s="138"/>
      <c r="B406" s="12"/>
      <c r="C406" s="12"/>
      <c r="D406" s="149"/>
      <c r="E406" s="149"/>
      <c r="F406" s="149"/>
      <c r="G406" s="149"/>
      <c r="H406" s="149"/>
      <c r="I406" s="149"/>
      <c r="J406" s="149"/>
      <c r="K406" s="149"/>
      <c r="L406" s="149"/>
      <c r="N406" s="139"/>
    </row>
  </sheetData>
  <sheetProtection algorithmName="SHA-512" hashValue="Ljt5gsrj72rx35SP1P3MnQkSJl+AXyfHXQ5I52pJZkDbxZB05xQiQubRP28rGpQeh4eCLGYalvoN3PTCrYlECA==" saltValue="OGMgEv8jnD1/s7kBJRIGlg==" spinCount="100000" sheet="1" objects="1" scenarios="1" selectLockedCells="1"/>
  <mergeCells count="244">
    <mergeCell ref="J102:J103"/>
    <mergeCell ref="I102:I103"/>
    <mergeCell ref="H102:H103"/>
    <mergeCell ref="G102:G103"/>
    <mergeCell ref="B102:F103"/>
    <mergeCell ref="B104:E104"/>
    <mergeCell ref="B105:E105"/>
    <mergeCell ref="B106:E106"/>
    <mergeCell ref="B107:E107"/>
    <mergeCell ref="B138:B147"/>
    <mergeCell ref="B148:B157"/>
    <mergeCell ref="G96:G97"/>
    <mergeCell ref="B96:F97"/>
    <mergeCell ref="I46:I47"/>
    <mergeCell ref="J46:J47"/>
    <mergeCell ref="K46:K47"/>
    <mergeCell ref="B60:L60"/>
    <mergeCell ref="B62:L69"/>
    <mergeCell ref="H46:H47"/>
    <mergeCell ref="B71:L71"/>
    <mergeCell ref="B84:L84"/>
    <mergeCell ref="B98:E98"/>
    <mergeCell ref="B92:E92"/>
    <mergeCell ref="B93:E93"/>
    <mergeCell ref="B94:E94"/>
    <mergeCell ref="B99:E99"/>
    <mergeCell ref="B100:E100"/>
    <mergeCell ref="B117:E117"/>
    <mergeCell ref="B50:E50"/>
    <mergeCell ref="B51:E51"/>
    <mergeCell ref="B52:E52"/>
    <mergeCell ref="B53:E53"/>
    <mergeCell ref="B55:E55"/>
    <mergeCell ref="B26:E26"/>
    <mergeCell ref="B27:E27"/>
    <mergeCell ref="B28:E28"/>
    <mergeCell ref="B35:L35"/>
    <mergeCell ref="J96:J97"/>
    <mergeCell ref="K96:K97"/>
    <mergeCell ref="J90:J91"/>
    <mergeCell ref="B75:L82"/>
    <mergeCell ref="B73:L73"/>
    <mergeCell ref="B37:L44"/>
    <mergeCell ref="B30:E30"/>
    <mergeCell ref="B31:E31"/>
    <mergeCell ref="B32:E32"/>
    <mergeCell ref="B33:E33"/>
    <mergeCell ref="B86:L87"/>
    <mergeCell ref="H90:H91"/>
    <mergeCell ref="B46:F47"/>
    <mergeCell ref="B56:E56"/>
    <mergeCell ref="B57:E57"/>
    <mergeCell ref="B58:E58"/>
    <mergeCell ref="B90:F91"/>
    <mergeCell ref="G90:G91"/>
    <mergeCell ref="B183:L184"/>
    <mergeCell ref="B158:B167"/>
    <mergeCell ref="B168:B177"/>
    <mergeCell ref="B180:L180"/>
    <mergeCell ref="G126:L127"/>
    <mergeCell ref="B128:B137"/>
    <mergeCell ref="B4:L4"/>
    <mergeCell ref="B5:L5"/>
    <mergeCell ref="B6:L6"/>
    <mergeCell ref="B9:L9"/>
    <mergeCell ref="B10:L10"/>
    <mergeCell ref="B12:L12"/>
    <mergeCell ref="B17:L17"/>
    <mergeCell ref="H21:H22"/>
    <mergeCell ref="I21:I22"/>
    <mergeCell ref="J21:J22"/>
    <mergeCell ref="K21:K22"/>
    <mergeCell ref="B13:L13"/>
    <mergeCell ref="B14:L14"/>
    <mergeCell ref="B8:L8"/>
    <mergeCell ref="B16:L16"/>
    <mergeCell ref="B19:L19"/>
    <mergeCell ref="B21:F22"/>
    <mergeCell ref="G21:G22"/>
    <mergeCell ref="B118:E118"/>
    <mergeCell ref="G111:G112"/>
    <mergeCell ref="B113:E113"/>
    <mergeCell ref="B114:E114"/>
    <mergeCell ref="B115:E115"/>
    <mergeCell ref="B116:E116"/>
    <mergeCell ref="D126:D127"/>
    <mergeCell ref="E126:F127"/>
    <mergeCell ref="B120:L120"/>
    <mergeCell ref="K111:K112"/>
    <mergeCell ref="B126:B127"/>
    <mergeCell ref="C126:C127"/>
    <mergeCell ref="B261:L261"/>
    <mergeCell ref="B234:F235"/>
    <mergeCell ref="B186:F187"/>
    <mergeCell ref="G186:G187"/>
    <mergeCell ref="H186:H187"/>
    <mergeCell ref="I186:I187"/>
    <mergeCell ref="J186:J187"/>
    <mergeCell ref="K186:K187"/>
    <mergeCell ref="B197:E197"/>
    <mergeCell ref="B212:E212"/>
    <mergeCell ref="B199:L199"/>
    <mergeCell ref="B201:L208"/>
    <mergeCell ref="B213:E213"/>
    <mergeCell ref="B219:E219"/>
    <mergeCell ref="B220:E220"/>
    <mergeCell ref="B221:E221"/>
    <mergeCell ref="G234:G235"/>
    <mergeCell ref="H234:H235"/>
    <mergeCell ref="I234:I235"/>
    <mergeCell ref="K234:K235"/>
    <mergeCell ref="B190:E190"/>
    <mergeCell ref="B191:E191"/>
    <mergeCell ref="B188:E188"/>
    <mergeCell ref="B189:E189"/>
    <mergeCell ref="B193:E193"/>
    <mergeCell ref="B194:E194"/>
    <mergeCell ref="B195:E195"/>
    <mergeCell ref="B196:E196"/>
    <mergeCell ref="B223:L223"/>
    <mergeCell ref="B225:L232"/>
    <mergeCell ref="B216:E216"/>
    <mergeCell ref="B217:E217"/>
    <mergeCell ref="B218:E218"/>
    <mergeCell ref="B388:L388"/>
    <mergeCell ref="B369:E369"/>
    <mergeCell ref="B370:E370"/>
    <mergeCell ref="B371:E371"/>
    <mergeCell ref="B372:E372"/>
    <mergeCell ref="B373:E373"/>
    <mergeCell ref="B290:L290"/>
    <mergeCell ref="B305:L305"/>
    <mergeCell ref="B312:L312"/>
    <mergeCell ref="B326:L326"/>
    <mergeCell ref="B362:L362"/>
    <mergeCell ref="B307:L307"/>
    <mergeCell ref="B328:L328"/>
    <mergeCell ref="B310:C310"/>
    <mergeCell ref="B314:L315"/>
    <mergeCell ref="B340:C349"/>
    <mergeCell ref="B350:C359"/>
    <mergeCell ref="B361:L361"/>
    <mergeCell ref="D330:L339"/>
    <mergeCell ref="D340:L349"/>
    <mergeCell ref="D350:L359"/>
    <mergeCell ref="B374:E374"/>
    <mergeCell ref="B375:E375"/>
    <mergeCell ref="B304:L304"/>
    <mergeCell ref="B379:L386"/>
    <mergeCell ref="B265:D272"/>
    <mergeCell ref="H240:H243"/>
    <mergeCell ref="I240:I243"/>
    <mergeCell ref="E265:L272"/>
    <mergeCell ref="B273:D280"/>
    <mergeCell ref="E273:L280"/>
    <mergeCell ref="K244:K247"/>
    <mergeCell ref="B248:F250"/>
    <mergeCell ref="G248:G250"/>
    <mergeCell ref="J240:J243"/>
    <mergeCell ref="K240:K243"/>
    <mergeCell ref="B244:F247"/>
    <mergeCell ref="G244:G247"/>
    <mergeCell ref="H244:H247"/>
    <mergeCell ref="H248:H250"/>
    <mergeCell ref="I248:I250"/>
    <mergeCell ref="J248:J250"/>
    <mergeCell ref="K248:K250"/>
    <mergeCell ref="B330:C339"/>
    <mergeCell ref="B263:L263"/>
    <mergeCell ref="I244:I247"/>
    <mergeCell ref="J244:J247"/>
    <mergeCell ref="B252:L259"/>
    <mergeCell ref="D168:D177"/>
    <mergeCell ref="G128:L137"/>
    <mergeCell ref="G138:L147"/>
    <mergeCell ref="G148:L157"/>
    <mergeCell ref="G158:L167"/>
    <mergeCell ref="G168:L177"/>
    <mergeCell ref="D138:D147"/>
    <mergeCell ref="C148:C157"/>
    <mergeCell ref="D148:D157"/>
    <mergeCell ref="C138:C147"/>
    <mergeCell ref="C158:C167"/>
    <mergeCell ref="D158:D167"/>
    <mergeCell ref="C168:C177"/>
    <mergeCell ref="C128:C137"/>
    <mergeCell ref="D128:D137"/>
    <mergeCell ref="J234:J235"/>
    <mergeCell ref="B210:F211"/>
    <mergeCell ref="G210:G211"/>
    <mergeCell ref="H210:H211"/>
    <mergeCell ref="I210:I211"/>
    <mergeCell ref="J210:J211"/>
    <mergeCell ref="K210:K211"/>
    <mergeCell ref="B214:E214"/>
    <mergeCell ref="B215:E215"/>
    <mergeCell ref="B192:E192"/>
    <mergeCell ref="B401:L402"/>
    <mergeCell ref="B390:L397"/>
    <mergeCell ref="B399:L399"/>
    <mergeCell ref="B181:L181"/>
    <mergeCell ref="B281:D288"/>
    <mergeCell ref="E281:L288"/>
    <mergeCell ref="B292:L292"/>
    <mergeCell ref="B294:L301"/>
    <mergeCell ref="B236:F239"/>
    <mergeCell ref="G236:G239"/>
    <mergeCell ref="H236:H239"/>
    <mergeCell ref="I236:I239"/>
    <mergeCell ref="J236:J239"/>
    <mergeCell ref="K236:K239"/>
    <mergeCell ref="B240:F243"/>
    <mergeCell ref="G240:G243"/>
    <mergeCell ref="B364:L365"/>
    <mergeCell ref="G367:G368"/>
    <mergeCell ref="H367:H368"/>
    <mergeCell ref="I367:I368"/>
    <mergeCell ref="J367:J368"/>
    <mergeCell ref="K367:K368"/>
    <mergeCell ref="B317:L324"/>
    <mergeCell ref="B23:E23"/>
    <mergeCell ref="B48:E48"/>
    <mergeCell ref="B29:E29"/>
    <mergeCell ref="B54:E54"/>
    <mergeCell ref="E128:F137"/>
    <mergeCell ref="E138:F147"/>
    <mergeCell ref="E148:F157"/>
    <mergeCell ref="E158:F167"/>
    <mergeCell ref="E168:F177"/>
    <mergeCell ref="B88:L88"/>
    <mergeCell ref="I90:I91"/>
    <mergeCell ref="K102:K103"/>
    <mergeCell ref="I111:I112"/>
    <mergeCell ref="H111:H112"/>
    <mergeCell ref="G46:G47"/>
    <mergeCell ref="B49:E49"/>
    <mergeCell ref="B109:L110"/>
    <mergeCell ref="B122:L124"/>
    <mergeCell ref="J111:J112"/>
    <mergeCell ref="K90:K91"/>
    <mergeCell ref="H96:H97"/>
    <mergeCell ref="I96:I97"/>
    <mergeCell ref="B24:E24"/>
    <mergeCell ref="B25:E25"/>
  </mergeCells>
  <phoneticPr fontId="17" type="noConversion"/>
  <conditionalFormatting sqref="G236:K237 G240:K241 G244:K245 G248:K249 G251:K251">
    <cfRule type="cellIs" dxfId="0" priority="1" operator="equal">
      <formula>"Error"</formula>
    </cfRule>
  </conditionalFormatting>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38 B317:L317 B75:L75 E148 B294:L297 E281:L281 E138 E158 G128 E168 E265:L265 E273:L273 G168 G148 B252 B319:L321 D340 E128 G158 D330 D350"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87:K387 G100:K100 G107:K107 G33:K33 G214:K214 H34:L34 G371:K371 G94:K94 G190:K190 G113:K118 G221:K221 G216:K217 G197:K197 G192:K193 G104:K104 G375:K376 G58:K58" xr:uid="{F77DE07A-E5BD-4DD9-9825-4423487DEE8D}">
      <formula1>1000</formula1>
    </dataValidation>
    <dataValidation type="decimal" operator="greaterThanOrEqual" allowBlank="1" showErrorMessage="1" errorTitle="Errror / Erreur" error="Please input only numerical values into these cells./SVP donnez uniquement des valeurs numériques dans ces cellules." prompt="1000 character limit/limite de 1000 caractères" sqref="G369:K370 G372:K374 G24:K32 G92:K93 G98:K99 G105:K106 G188:K189 G191:K191 G194:K196 G212:K213 G215:K215 G218:K220 E310:J310 G49:K57" xr:uid="{7F19DED6-D56F-4D44-A656-4A9C39D23CC7}">
      <formula1>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3:K23 G48:K48" xr:uid="{2947F5D7-D1AB-4ECA-907C-EC90B7FCAD85}">
      <formula1>0</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70" min="1" max="11" man="1"/>
    <brk id="119" min="1" max="11" man="1"/>
    <brk id="179" min="1" max="11" man="1"/>
    <brk id="233" min="1" max="11" man="1"/>
    <brk id="303" min="1" max="11" man="1"/>
    <brk id="360"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Variables</vt:lpstr>
      <vt:lpstr>Intro</vt:lpstr>
      <vt:lpstr>Info</vt:lpstr>
      <vt:lpstr>Public</vt:lpstr>
      <vt:lpstr>Grades|Nuances</vt:lpstr>
      <vt:lpstr>AddPub</vt:lpstr>
      <vt:lpstr>Pro 1</vt:lpstr>
      <vt:lpstr>Pro 2</vt:lpstr>
      <vt:lpstr>Pro 3</vt:lpstr>
      <vt:lpstr>Pro 4</vt:lpstr>
      <vt:lpstr>AddPro</vt:lpstr>
      <vt:lpstr>Confirm</vt:lpstr>
      <vt:lpstr>DB</vt:lpstr>
      <vt:lpstr>AddPro!Print_Area</vt:lpstr>
      <vt:lpstr>AddPub!Print_Area</vt:lpstr>
      <vt:lpstr>Confirm!Print_Area</vt:lpstr>
      <vt:lpstr>'Grades|Nuances'!Print_Area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Jeffrey, Shawn</cp:lastModifiedBy>
  <cp:lastPrinted>2026-06-04T15:59:16Z</cp:lastPrinted>
  <dcterms:created xsi:type="dcterms:W3CDTF">2023-04-17T11:18:56Z</dcterms:created>
  <dcterms:modified xsi:type="dcterms:W3CDTF">2026-06-29T17:56:41Z</dcterms:modified>
</cp:coreProperties>
</file>