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O:\CITT\Cases\SIMA\NQ-2026-003\Working Files\Research\Questionnaires\"/>
    </mc:Choice>
  </mc:AlternateContent>
  <xr:revisionPtr revIDLastSave="0" documentId="13_ncr:1_{312237DD-12EA-4C43-B8B6-6D3912618736}" xr6:coauthVersionLast="47" xr6:coauthVersionMax="47" xr10:uidLastSave="{00000000-0000-0000-0000-000000000000}"/>
  <workbookProtection workbookAlgorithmName="SHA-512" workbookHashValue="3KOHJYGWAvD7SFTs4CAHIZc3lWIIpYjbn1JANmbgpcYmTQy2+H5K0CdKZsvWSX+Q+7n/quz4L9Fop5LJvuTU0Q==" workbookSaltValue="+9h4QvieFJyb9g1hrEMaRg==" workbookSpinCount="100000" lockStructure="1"/>
  <bookViews>
    <workbookView xWindow="-110" yWindow="-110" windowWidth="25820" windowHeight="13900" tabRatio="907" firstSheet="1" activeTab="1" xr2:uid="{C5891CD3-0E1B-4A35-B74B-8A6F66005F71}"/>
  </bookViews>
  <sheets>
    <sheet name="Variables" sheetId="80" state="hidden" r:id="rId1"/>
    <sheet name="Intro" sheetId="81" r:id="rId2"/>
    <sheet name="Info" sheetId="82" r:id="rId3"/>
    <sheet name="Public" sheetId="83" r:id="rId4"/>
    <sheet name="AddPub" sheetId="84" r:id="rId5"/>
    <sheet name="Pro" sheetId="86" r:id="rId6"/>
    <sheet name="Begin" sheetId="93" state="hidden" r:id="rId7"/>
    <sheet name="Imp-Exp1-CHN" sheetId="91" r:id="rId8"/>
    <sheet name="Imp-Exp2-CHN" sheetId="104" r:id="rId9"/>
    <sheet name="Imp-Exp3-CHN" sheetId="106" r:id="rId10"/>
    <sheet name="Imp-Exp4-CHN" sheetId="105" r:id="rId11"/>
    <sheet name="EndSubject" sheetId="113" state="hidden" r:id="rId12"/>
    <sheet name="Imp-US" sheetId="98" r:id="rId13"/>
    <sheet name="Imp-Other-Autre" sheetId="103" r:id="rId14"/>
    <sheet name="End" sheetId="94" state="hidden" r:id="rId15"/>
    <sheet name="Invent-Stock" sheetId="92" r:id="rId16"/>
    <sheet name="AddPro" sheetId="89" r:id="rId17"/>
    <sheet name="Confirm" sheetId="90" r:id="rId18"/>
    <sheet name="DBFirm" sheetId="107" state="hidden" r:id="rId19"/>
    <sheet name="DB" sheetId="108" state="hidden" r:id="rId20"/>
    <sheet name="DBMsvImp" sheetId="109" state="hidden" r:id="rId21"/>
    <sheet name="DBBenchmark" sheetId="110" state="hidden" r:id="rId22"/>
    <sheet name="DBTopAcct" sheetId="111" state="hidden" r:id="rId23"/>
    <sheet name="DBRegional" sheetId="112" state="hidden" r:id="rId24"/>
  </sheets>
  <definedNames>
    <definedName name="assofirm">#REF!</definedName>
    <definedName name="AssoFirms">#REF!</definedName>
    <definedName name="cogm">#REF!</definedName>
    <definedName name="cogs">#REF!</definedName>
    <definedName name="demp">#REF!</definedName>
    <definedName name="fexp">#REF!</definedName>
    <definedName name="gsa">#REF!</definedName>
    <definedName name="iemp">#REF!</definedName>
    <definedName name="ndpv">#REF!</definedName>
    <definedName name="ndsv">#REF!</definedName>
    <definedName name="nsv">#REF!</definedName>
    <definedName name="POR">#REF!</definedName>
    <definedName name="ppc">#REF!</definedName>
    <definedName name="_xlnm.Print_Area" localSheetId="16">AddPro!$B$1:$L$62</definedName>
    <definedName name="_xlnm.Print_Area" localSheetId="4">AddPub!$B$1:$L$62</definedName>
    <definedName name="_xlnm.Print_Area" localSheetId="17">Confirm!$B$1:$L$45</definedName>
    <definedName name="_xlnm.Print_Area" localSheetId="7">'Imp-Exp1-CHN'!$B$1:$L$210</definedName>
    <definedName name="_xlnm.Print_Area" localSheetId="8">'Imp-Exp2-CHN'!$B$1:$L$210</definedName>
    <definedName name="_xlnm.Print_Area" localSheetId="9">'Imp-Exp3-CHN'!$B$1:$L$210</definedName>
    <definedName name="_xlnm.Print_Area" localSheetId="10">'Imp-Exp4-CHN'!$B$1:$L$210</definedName>
    <definedName name="_xlnm.Print_Area" localSheetId="13">'Imp-Other-Autre'!$B$1:$L$209</definedName>
    <definedName name="_xlnm.Print_Area" localSheetId="12">'Imp-US'!$B$1:$L$210</definedName>
    <definedName name="_xlnm.Print_Area" localSheetId="2">Info!$B$1:$L$33</definedName>
    <definedName name="_xlnm.Print_Area" localSheetId="1">Intro!$B$1:$L$148</definedName>
    <definedName name="_xlnm.Print_Area" localSheetId="15">'Invent-Stock'!$B$1:$L$107</definedName>
    <definedName name="_xlnm.Print_Area" localSheetId="5">Pro!$B$1:$L$155</definedName>
    <definedName name="_xlnm.Print_Area" localSheetId="3">Public!$B$1:$L$397</definedName>
    <definedName name="_xlnm.Print_Titles" localSheetId="16">AddPro!$1:$7</definedName>
    <definedName name="_xlnm.Print_Titles" localSheetId="4">AddPub!$1:$7</definedName>
    <definedName name="_xlnm.Print_Titles" localSheetId="17">Confirm!$1:$7</definedName>
    <definedName name="_xlnm.Print_Titles" localSheetId="7">'Imp-Exp1-CHN'!$1:$7</definedName>
    <definedName name="_xlnm.Print_Titles" localSheetId="8">'Imp-Exp2-CHN'!$1:$7</definedName>
    <definedName name="_xlnm.Print_Titles" localSheetId="9">'Imp-Exp3-CHN'!$1:$7</definedName>
    <definedName name="_xlnm.Print_Titles" localSheetId="10">'Imp-Exp4-CHN'!$1:$7</definedName>
    <definedName name="_xlnm.Print_Titles" localSheetId="13">'Imp-Other-Autre'!$1:$7</definedName>
    <definedName name="_xlnm.Print_Titles" localSheetId="12">'Imp-US'!$1:$7</definedName>
    <definedName name="_xlnm.Print_Titles" localSheetId="2">Info!$1:$7</definedName>
    <definedName name="_xlnm.Print_Titles" localSheetId="1">Intro!$1:$7</definedName>
    <definedName name="_xlnm.Print_Titles" localSheetId="15">'Invent-Stock'!$1:$7</definedName>
    <definedName name="_xlnm.Print_Titles" localSheetId="5">Pro!$1:$7</definedName>
    <definedName name="_xlnm.Print_Titles" localSheetId="3">Public!$1:$7</definedName>
    <definedName name="quest8" localSheetId="16">AddPro!#REF!</definedName>
    <definedName name="quest8" localSheetId="4">AddPub!#REF!</definedName>
    <definedName name="quest8" localSheetId="17">Confirm!#REF!</definedName>
    <definedName name="quest8" localSheetId="7">'Imp-Exp1-CHN'!#REF!</definedName>
    <definedName name="quest8" localSheetId="8">'Imp-Exp2-CHN'!#REF!</definedName>
    <definedName name="quest8" localSheetId="9">'Imp-Exp3-CHN'!#REF!</definedName>
    <definedName name="quest8" localSheetId="10">'Imp-Exp4-CHN'!#REF!</definedName>
    <definedName name="quest8" localSheetId="13">'Imp-Other-Autre'!#REF!</definedName>
    <definedName name="quest8" localSheetId="12">'Imp-US'!#REF!</definedName>
    <definedName name="quest8" localSheetId="2">Info!#REF!</definedName>
    <definedName name="quest8" localSheetId="1">Intro!#REF!</definedName>
    <definedName name="quest8" localSheetId="15">'Invent-Stock'!#REF!</definedName>
    <definedName name="quest8" localSheetId="5">Pro!#REF!</definedName>
    <definedName name="quest8" localSheetId="3">Public!#REF!</definedName>
    <definedName name="quest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0" i="81" l="1"/>
  <c r="G73" i="104"/>
  <c r="G73" i="106"/>
  <c r="G73" i="105"/>
  <c r="G73" i="98"/>
  <c r="G73" i="103"/>
  <c r="G73" i="91"/>
  <c r="B149" i="81" l="1"/>
  <c r="E149" i="81"/>
  <c r="J149" i="81"/>
  <c r="H33" i="92" l="1"/>
  <c r="I33" i="92"/>
  <c r="J33" i="92"/>
  <c r="K33" i="92"/>
  <c r="H34" i="92"/>
  <c r="I34" i="92"/>
  <c r="J34" i="92"/>
  <c r="K34" i="92"/>
  <c r="G34" i="92"/>
  <c r="G33" i="92"/>
  <c r="H30" i="92"/>
  <c r="I30" i="92"/>
  <c r="J30" i="92"/>
  <c r="K30" i="92"/>
  <c r="H31" i="92"/>
  <c r="I31" i="92"/>
  <c r="J31" i="92"/>
  <c r="K31" i="92"/>
  <c r="G31" i="92"/>
  <c r="G30" i="92"/>
  <c r="V19" i="108"/>
  <c r="V16" i="108"/>
  <c r="V13" i="108"/>
  <c r="V10" i="108"/>
  <c r="V7" i="108"/>
  <c r="V4" i="108"/>
  <c r="F36" i="90"/>
  <c r="G36" i="90"/>
  <c r="H36" i="90"/>
  <c r="I36" i="90"/>
  <c r="E36" i="90"/>
  <c r="O8" i="112" l="1"/>
  <c r="N8" i="112"/>
  <c r="M8" i="112"/>
  <c r="L8" i="112"/>
  <c r="K8" i="112"/>
  <c r="O7" i="112"/>
  <c r="N7" i="112"/>
  <c r="M7" i="112"/>
  <c r="L7" i="112"/>
  <c r="K7" i="112"/>
  <c r="O6" i="112"/>
  <c r="N6" i="112"/>
  <c r="M6" i="112"/>
  <c r="L6" i="112"/>
  <c r="K6" i="112"/>
  <c r="O5" i="112"/>
  <c r="N5" i="112"/>
  <c r="M5" i="112"/>
  <c r="L5" i="112"/>
  <c r="K5" i="112"/>
  <c r="O4" i="112"/>
  <c r="N4" i="112"/>
  <c r="M4" i="112"/>
  <c r="L4" i="112"/>
  <c r="K4" i="112"/>
  <c r="AF33" i="111" l="1"/>
  <c r="AE33" i="111"/>
  <c r="AD33" i="111"/>
  <c r="AC33" i="111"/>
  <c r="AB33" i="111"/>
  <c r="AA33" i="111"/>
  <c r="Z33" i="111"/>
  <c r="Y33" i="111"/>
  <c r="X33" i="111"/>
  <c r="W33" i="111"/>
  <c r="AM33" i="111" s="1"/>
  <c r="V33" i="111"/>
  <c r="U33" i="111"/>
  <c r="AK33" i="111" s="1"/>
  <c r="T33" i="111"/>
  <c r="S33" i="111"/>
  <c r="R33" i="111"/>
  <c r="Q33" i="111"/>
  <c r="AF32" i="111"/>
  <c r="AE32" i="111"/>
  <c r="AM32" i="111" s="1"/>
  <c r="AD32" i="111"/>
  <c r="AL32" i="111" s="1"/>
  <c r="AC32" i="111"/>
  <c r="AB32" i="111"/>
  <c r="AA32" i="111"/>
  <c r="Z32" i="111"/>
  <c r="Y32" i="111"/>
  <c r="AG32" i="111" s="1"/>
  <c r="X32" i="111"/>
  <c r="W32" i="111"/>
  <c r="V32" i="111"/>
  <c r="U32" i="111"/>
  <c r="T32" i="111"/>
  <c r="S32" i="111"/>
  <c r="R32" i="111"/>
  <c r="Q32" i="111"/>
  <c r="AF31" i="111"/>
  <c r="AE31" i="111"/>
  <c r="AD31" i="111"/>
  <c r="AC31" i="111"/>
  <c r="AK31" i="111" s="1"/>
  <c r="AB31" i="111"/>
  <c r="AA31" i="111"/>
  <c r="Z31" i="111"/>
  <c r="Y31" i="111"/>
  <c r="X31" i="111"/>
  <c r="W31" i="111"/>
  <c r="V31" i="111"/>
  <c r="U31" i="111"/>
  <c r="T31" i="111"/>
  <c r="S31" i="111"/>
  <c r="R31" i="111"/>
  <c r="Q31" i="111"/>
  <c r="AG31" i="111" s="1"/>
  <c r="AF30" i="111"/>
  <c r="AE30" i="111"/>
  <c r="AD30" i="111"/>
  <c r="AC30" i="111"/>
  <c r="AB30" i="111"/>
  <c r="AJ30" i="111" s="1"/>
  <c r="AA30" i="111"/>
  <c r="Z30" i="111"/>
  <c r="AH30" i="111" s="1"/>
  <c r="Y30" i="111"/>
  <c r="X30" i="111"/>
  <c r="AN30" i="111" s="1"/>
  <c r="W30" i="111"/>
  <c r="AM30" i="111" s="1"/>
  <c r="V30" i="111"/>
  <c r="U30" i="111"/>
  <c r="AK30" i="111" s="1"/>
  <c r="T30" i="111"/>
  <c r="S30" i="111"/>
  <c r="R30" i="111"/>
  <c r="Q30" i="111"/>
  <c r="AF29" i="111"/>
  <c r="AN29" i="111" s="1"/>
  <c r="AE29" i="111"/>
  <c r="AM29" i="111" s="1"/>
  <c r="AD29" i="111"/>
  <c r="AC29" i="111"/>
  <c r="AB29" i="111"/>
  <c r="AA29" i="111"/>
  <c r="Z29" i="111"/>
  <c r="Y29" i="111"/>
  <c r="AG29" i="111" s="1"/>
  <c r="X29" i="111"/>
  <c r="W29" i="111"/>
  <c r="V29" i="111"/>
  <c r="U29" i="111"/>
  <c r="T29" i="111"/>
  <c r="S29" i="111"/>
  <c r="R29" i="111"/>
  <c r="Q29" i="111"/>
  <c r="AF28" i="111"/>
  <c r="AE28" i="111"/>
  <c r="AD28" i="111"/>
  <c r="AC28" i="111"/>
  <c r="AK28" i="111" s="1"/>
  <c r="AB28" i="111"/>
  <c r="AA28" i="111"/>
  <c r="Z28" i="111"/>
  <c r="Y28" i="111"/>
  <c r="X28" i="111"/>
  <c r="W28" i="111"/>
  <c r="V28" i="111"/>
  <c r="U28" i="111"/>
  <c r="T28" i="111"/>
  <c r="S28" i="111"/>
  <c r="AI28" i="111" s="1"/>
  <c r="R28" i="111"/>
  <c r="Q28" i="111"/>
  <c r="AG28" i="111" s="1"/>
  <c r="AF27" i="111"/>
  <c r="AE27" i="111"/>
  <c r="AD27" i="111"/>
  <c r="AC27" i="111"/>
  <c r="AB27" i="111"/>
  <c r="AJ27" i="111" s="1"/>
  <c r="AA27" i="111"/>
  <c r="Z27" i="111"/>
  <c r="Y27" i="111"/>
  <c r="X27" i="111"/>
  <c r="W27" i="111"/>
  <c r="AM27" i="111" s="1"/>
  <c r="V27" i="111"/>
  <c r="U27" i="111"/>
  <c r="AK27" i="111" s="1"/>
  <c r="T27" i="111"/>
  <c r="S27" i="111"/>
  <c r="R27" i="111"/>
  <c r="Q27" i="111"/>
  <c r="AF26" i="111"/>
  <c r="AN26" i="111" s="1"/>
  <c r="AE26" i="111"/>
  <c r="AM26" i="111" s="1"/>
  <c r="AD26" i="111"/>
  <c r="AC26" i="111"/>
  <c r="AB26" i="111"/>
  <c r="AA26" i="111"/>
  <c r="Z26" i="111"/>
  <c r="Y26" i="111"/>
  <c r="AG26" i="111" s="1"/>
  <c r="X26" i="111"/>
  <c r="W26" i="111"/>
  <c r="V26" i="111"/>
  <c r="U26" i="111"/>
  <c r="T26" i="111"/>
  <c r="S26" i="111"/>
  <c r="R26" i="111"/>
  <c r="Q26" i="111"/>
  <c r="AF25" i="111"/>
  <c r="AE25" i="111"/>
  <c r="AD25" i="111"/>
  <c r="AC25" i="111"/>
  <c r="AK25" i="111" s="1"/>
  <c r="AB25" i="111"/>
  <c r="AA25" i="111"/>
  <c r="Z25" i="111"/>
  <c r="Y25" i="111"/>
  <c r="X25" i="111"/>
  <c r="W25" i="111"/>
  <c r="V25" i="111"/>
  <c r="U25" i="111"/>
  <c r="T25" i="111"/>
  <c r="S25" i="111"/>
  <c r="AI25" i="111" s="1"/>
  <c r="R25" i="111"/>
  <c r="Q25" i="111"/>
  <c r="AG25" i="111" s="1"/>
  <c r="AF24" i="111"/>
  <c r="AE24" i="111"/>
  <c r="AD24" i="111"/>
  <c r="AC24" i="111"/>
  <c r="AB24" i="111"/>
  <c r="AJ24" i="111" s="1"/>
  <c r="AA24" i="111"/>
  <c r="Z24" i="111"/>
  <c r="Y24" i="111"/>
  <c r="X24" i="111"/>
  <c r="W24" i="111"/>
  <c r="AM24" i="111" s="1"/>
  <c r="V24" i="111"/>
  <c r="U24" i="111"/>
  <c r="AK24" i="111" s="1"/>
  <c r="T24" i="111"/>
  <c r="S24" i="111"/>
  <c r="R24" i="111"/>
  <c r="Q24" i="111"/>
  <c r="AF23" i="111"/>
  <c r="AN23" i="111" s="1"/>
  <c r="AE23" i="111"/>
  <c r="AM23" i="111" s="1"/>
  <c r="AD23" i="111"/>
  <c r="AC23" i="111"/>
  <c r="AK23" i="111" s="1"/>
  <c r="AB23" i="111"/>
  <c r="AA23" i="111"/>
  <c r="Z23" i="111"/>
  <c r="Y23" i="111"/>
  <c r="X23" i="111"/>
  <c r="W23" i="111"/>
  <c r="V23" i="111"/>
  <c r="U23" i="111"/>
  <c r="T23" i="111"/>
  <c r="S23" i="111"/>
  <c r="R23" i="111"/>
  <c r="Q23" i="111"/>
  <c r="AF22" i="111"/>
  <c r="AE22" i="111"/>
  <c r="AD22" i="111"/>
  <c r="AC22" i="111"/>
  <c r="AB22" i="111"/>
  <c r="AA22" i="111"/>
  <c r="Z22" i="111"/>
  <c r="Y22" i="111"/>
  <c r="X22" i="111"/>
  <c r="W22" i="111"/>
  <c r="V22" i="111"/>
  <c r="U22" i="111"/>
  <c r="T22" i="111"/>
  <c r="S22" i="111"/>
  <c r="R22" i="111"/>
  <c r="Q22" i="111"/>
  <c r="AF21" i="111"/>
  <c r="AE21" i="111"/>
  <c r="AD21" i="111"/>
  <c r="AC21" i="111"/>
  <c r="AB21" i="111"/>
  <c r="AA21" i="111"/>
  <c r="Z21" i="111"/>
  <c r="Y21" i="111"/>
  <c r="AG21" i="111" s="1"/>
  <c r="X21" i="111"/>
  <c r="W21" i="111"/>
  <c r="AM21" i="111" s="1"/>
  <c r="V21" i="111"/>
  <c r="AL21" i="111" s="1"/>
  <c r="U21" i="111"/>
  <c r="T21" i="111"/>
  <c r="S21" i="111"/>
  <c r="R21" i="111"/>
  <c r="Q21" i="111"/>
  <c r="AF20" i="111"/>
  <c r="AE20" i="111"/>
  <c r="AM20" i="111" s="1"/>
  <c r="AD20" i="111"/>
  <c r="AC20" i="111"/>
  <c r="AK20" i="111" s="1"/>
  <c r="AB20" i="111"/>
  <c r="AA20" i="111"/>
  <c r="Z20" i="111"/>
  <c r="Y20" i="111"/>
  <c r="X20" i="111"/>
  <c r="W20" i="111"/>
  <c r="V20" i="111"/>
  <c r="U20" i="111"/>
  <c r="T20" i="111"/>
  <c r="S20" i="111"/>
  <c r="R20" i="111"/>
  <c r="Q20" i="111"/>
  <c r="AF19" i="111"/>
  <c r="AE19" i="111"/>
  <c r="AD19" i="111"/>
  <c r="AC19" i="111"/>
  <c r="AB19" i="111"/>
  <c r="AA19" i="111"/>
  <c r="Z19" i="111"/>
  <c r="Y19" i="111"/>
  <c r="X19" i="111"/>
  <c r="W19" i="111"/>
  <c r="V19" i="111"/>
  <c r="U19" i="111"/>
  <c r="T19" i="111"/>
  <c r="S19" i="111"/>
  <c r="AI19" i="111" s="1"/>
  <c r="R19" i="111"/>
  <c r="Q19" i="111"/>
  <c r="AF18" i="111"/>
  <c r="AE18" i="111"/>
  <c r="AD18" i="111"/>
  <c r="AC18" i="111"/>
  <c r="AB18" i="111"/>
  <c r="AA18" i="111"/>
  <c r="Z18" i="111"/>
  <c r="Y18" i="111"/>
  <c r="AG18" i="111" s="1"/>
  <c r="X18" i="111"/>
  <c r="W18" i="111"/>
  <c r="AM18" i="111" s="1"/>
  <c r="V18" i="111"/>
  <c r="AL18" i="111" s="1"/>
  <c r="U18" i="111"/>
  <c r="T18" i="111"/>
  <c r="S18" i="111"/>
  <c r="R18" i="111"/>
  <c r="Q18" i="111"/>
  <c r="AF17" i="111"/>
  <c r="AE17" i="111"/>
  <c r="AM17" i="111" s="1"/>
  <c r="AD17" i="111"/>
  <c r="AC17" i="111"/>
  <c r="AK17" i="111" s="1"/>
  <c r="AB17" i="111"/>
  <c r="AA17" i="111"/>
  <c r="Z17" i="111"/>
  <c r="Y17" i="111"/>
  <c r="X17" i="111"/>
  <c r="W17" i="111"/>
  <c r="V17" i="111"/>
  <c r="U17" i="111"/>
  <c r="T17" i="111"/>
  <c r="S17" i="111"/>
  <c r="R17" i="111"/>
  <c r="Q17" i="111"/>
  <c r="AF16" i="111"/>
  <c r="AE16" i="111"/>
  <c r="AD16" i="111"/>
  <c r="AC16" i="111"/>
  <c r="AB16" i="111"/>
  <c r="AA16" i="111"/>
  <c r="Z16" i="111"/>
  <c r="Y16" i="111"/>
  <c r="X16" i="111"/>
  <c r="W16" i="111"/>
  <c r="V16" i="111"/>
  <c r="U16" i="111"/>
  <c r="T16" i="111"/>
  <c r="S16" i="111"/>
  <c r="AI16" i="111" s="1"/>
  <c r="R16" i="111"/>
  <c r="Q16" i="111"/>
  <c r="AF15" i="111"/>
  <c r="AE15" i="111"/>
  <c r="AD15" i="111"/>
  <c r="AC15" i="111"/>
  <c r="AB15" i="111"/>
  <c r="AA15" i="111"/>
  <c r="Z15" i="111"/>
  <c r="Y15" i="111"/>
  <c r="AG15" i="111" s="1"/>
  <c r="X15" i="111"/>
  <c r="W15" i="111"/>
  <c r="AM15" i="111" s="1"/>
  <c r="V15" i="111"/>
  <c r="AL15" i="111" s="1"/>
  <c r="U15" i="111"/>
  <c r="T15" i="111"/>
  <c r="S15" i="111"/>
  <c r="R15" i="111"/>
  <c r="Q15" i="111"/>
  <c r="AF14" i="111"/>
  <c r="AE14" i="111"/>
  <c r="AM14" i="111" s="1"/>
  <c r="AD14" i="111"/>
  <c r="AC14" i="111"/>
  <c r="AK14" i="111" s="1"/>
  <c r="AB14" i="111"/>
  <c r="AA14" i="111"/>
  <c r="Z14" i="111"/>
  <c r="Y14" i="111"/>
  <c r="X14" i="111"/>
  <c r="W14" i="111"/>
  <c r="V14" i="111"/>
  <c r="U14" i="111"/>
  <c r="T14" i="111"/>
  <c r="S14" i="111"/>
  <c r="R14" i="111"/>
  <c r="Q14" i="111"/>
  <c r="AF13" i="111"/>
  <c r="AE13" i="111"/>
  <c r="AD13" i="111"/>
  <c r="AL13" i="111" s="1"/>
  <c r="AC13" i="111"/>
  <c r="AB13" i="111"/>
  <c r="AA13" i="111"/>
  <c r="Z13" i="111"/>
  <c r="Y13" i="111"/>
  <c r="X13" i="111"/>
  <c r="W13" i="111"/>
  <c r="V13" i="111"/>
  <c r="U13" i="111"/>
  <c r="T13" i="111"/>
  <c r="S13" i="111"/>
  <c r="AI13" i="111" s="1"/>
  <c r="R13" i="111"/>
  <c r="Q13" i="111"/>
  <c r="AF12" i="111"/>
  <c r="AE12" i="111"/>
  <c r="AD12" i="111"/>
  <c r="AC12" i="111"/>
  <c r="AB12" i="111"/>
  <c r="AJ12" i="111" s="1"/>
  <c r="AA12" i="111"/>
  <c r="Z12" i="111"/>
  <c r="AH12" i="111" s="1"/>
  <c r="Y12" i="111"/>
  <c r="AG12" i="111" s="1"/>
  <c r="X12" i="111"/>
  <c r="AN12" i="111" s="1"/>
  <c r="W12" i="111"/>
  <c r="AM12" i="111" s="1"/>
  <c r="V12" i="111"/>
  <c r="AL12" i="111" s="1"/>
  <c r="U12" i="111"/>
  <c r="T12" i="111"/>
  <c r="S12" i="111"/>
  <c r="R12" i="111"/>
  <c r="Q12" i="111"/>
  <c r="AF11" i="111"/>
  <c r="AE11" i="111"/>
  <c r="AD11" i="111"/>
  <c r="AL11" i="111" s="1"/>
  <c r="AC11" i="111"/>
  <c r="AK11" i="111" s="1"/>
  <c r="AB11" i="111"/>
  <c r="AA11" i="111"/>
  <c r="Z11" i="111"/>
  <c r="AH11" i="111" s="1"/>
  <c r="Y11" i="111"/>
  <c r="X11" i="111"/>
  <c r="W11" i="111"/>
  <c r="V11" i="111"/>
  <c r="U11" i="111"/>
  <c r="T11" i="111"/>
  <c r="S11" i="111"/>
  <c r="R11" i="111"/>
  <c r="Q11" i="111"/>
  <c r="AF10" i="111"/>
  <c r="AE10" i="111"/>
  <c r="AD10" i="111"/>
  <c r="AL10" i="111" s="1"/>
  <c r="AC10" i="111"/>
  <c r="AB10" i="111"/>
  <c r="AA10" i="111"/>
  <c r="Z10" i="111"/>
  <c r="Y10" i="111"/>
  <c r="X10" i="111"/>
  <c r="W10" i="111"/>
  <c r="V10" i="111"/>
  <c r="U10" i="111"/>
  <c r="T10" i="111"/>
  <c r="S10" i="111"/>
  <c r="R10" i="111"/>
  <c r="Q10" i="111"/>
  <c r="AF9" i="111"/>
  <c r="AE9" i="111"/>
  <c r="AD9" i="111"/>
  <c r="AC9" i="111"/>
  <c r="AB9" i="111"/>
  <c r="AJ9" i="111" s="1"/>
  <c r="AA9" i="111"/>
  <c r="Z9" i="111"/>
  <c r="AH9" i="111" s="1"/>
  <c r="Y9" i="111"/>
  <c r="AG9" i="111" s="1"/>
  <c r="X9" i="111"/>
  <c r="AN9" i="111" s="1"/>
  <c r="W9" i="111"/>
  <c r="AM9" i="111" s="1"/>
  <c r="V9" i="111"/>
  <c r="AL9" i="111" s="1"/>
  <c r="U9" i="111"/>
  <c r="T9" i="111"/>
  <c r="S9" i="111"/>
  <c r="R9" i="111"/>
  <c r="Q9" i="111"/>
  <c r="AF8" i="111"/>
  <c r="AE8" i="111"/>
  <c r="AD8" i="111"/>
  <c r="AL8" i="111" s="1"/>
  <c r="AC8" i="111"/>
  <c r="AK8" i="111" s="1"/>
  <c r="AB8" i="111"/>
  <c r="AA8" i="111"/>
  <c r="Z8" i="111"/>
  <c r="Y8" i="111"/>
  <c r="X8" i="111"/>
  <c r="W8" i="111"/>
  <c r="V8" i="111"/>
  <c r="U8" i="111"/>
  <c r="T8" i="111"/>
  <c r="S8" i="111"/>
  <c r="R8" i="111"/>
  <c r="Q8" i="111"/>
  <c r="AF7" i="111"/>
  <c r="AE7" i="111"/>
  <c r="AD7" i="111"/>
  <c r="AC7" i="111"/>
  <c r="AB7" i="111"/>
  <c r="AA7" i="111"/>
  <c r="Z7" i="111"/>
  <c r="Y7" i="111"/>
  <c r="X7" i="111"/>
  <c r="W7" i="111"/>
  <c r="V7" i="111"/>
  <c r="U7" i="111"/>
  <c r="T7" i="111"/>
  <c r="S7" i="111"/>
  <c r="R7" i="111"/>
  <c r="Q7" i="111"/>
  <c r="AF6" i="111"/>
  <c r="AE6" i="111"/>
  <c r="AD6" i="111"/>
  <c r="AC6" i="111"/>
  <c r="AB6" i="111"/>
  <c r="AA6" i="111"/>
  <c r="Z6" i="111"/>
  <c r="Y6" i="111"/>
  <c r="X6" i="111"/>
  <c r="W6" i="111"/>
  <c r="V6" i="111"/>
  <c r="AL6" i="111" s="1"/>
  <c r="U6" i="111"/>
  <c r="T6" i="111"/>
  <c r="S6" i="111"/>
  <c r="R6" i="111"/>
  <c r="Q6" i="111"/>
  <c r="AF5" i="111"/>
  <c r="AE5" i="111"/>
  <c r="AD5" i="111"/>
  <c r="AC5" i="111"/>
  <c r="AK5" i="111" s="1"/>
  <c r="AB5" i="111"/>
  <c r="AA5" i="111"/>
  <c r="Z5" i="111"/>
  <c r="AH5" i="111" s="1"/>
  <c r="Y5" i="111"/>
  <c r="X5" i="111"/>
  <c r="W5" i="111"/>
  <c r="V5" i="111"/>
  <c r="U5" i="111"/>
  <c r="T5" i="111"/>
  <c r="S5" i="111"/>
  <c r="R5" i="111"/>
  <c r="Q5" i="111"/>
  <c r="AF4" i="111"/>
  <c r="AE4" i="111"/>
  <c r="AD4" i="111"/>
  <c r="AL4" i="111" s="1"/>
  <c r="AC4" i="111"/>
  <c r="AB4" i="111"/>
  <c r="AA4" i="111"/>
  <c r="Z4" i="111"/>
  <c r="Y4" i="111"/>
  <c r="X4" i="111"/>
  <c r="W4" i="111"/>
  <c r="V4" i="111"/>
  <c r="U4" i="111"/>
  <c r="T4" i="111"/>
  <c r="S4" i="111"/>
  <c r="AI4" i="111" s="1"/>
  <c r="R4" i="111"/>
  <c r="Q4" i="111"/>
  <c r="A4" i="111"/>
  <c r="B4" i="111" s="1"/>
  <c r="B5" i="111" s="1"/>
  <c r="B6" i="111" s="1"/>
  <c r="B7" i="111" s="1"/>
  <c r="B8" i="111" s="1"/>
  <c r="B9" i="111" s="1"/>
  <c r="B10" i="111" s="1"/>
  <c r="B11" i="111" s="1"/>
  <c r="B12" i="111" s="1"/>
  <c r="B13" i="111" s="1"/>
  <c r="B14" i="111" s="1"/>
  <c r="B15" i="111" s="1"/>
  <c r="B16" i="111" s="1"/>
  <c r="B17" i="111" s="1"/>
  <c r="B18" i="111" s="1"/>
  <c r="B19" i="111" s="1"/>
  <c r="B20" i="111" s="1"/>
  <c r="B21" i="111" s="1"/>
  <c r="B22" i="111" s="1"/>
  <c r="B23" i="111" s="1"/>
  <c r="B24" i="111" s="1"/>
  <c r="B25" i="111" s="1"/>
  <c r="B26" i="111" s="1"/>
  <c r="B27" i="111" s="1"/>
  <c r="B28" i="111" s="1"/>
  <c r="B29" i="111" s="1"/>
  <c r="B30" i="111" s="1"/>
  <c r="B31" i="111" s="1"/>
  <c r="B32" i="111" s="1"/>
  <c r="B33" i="111" s="1"/>
  <c r="AJ31" i="111"/>
  <c r="AN24" i="111"/>
  <c r="K29" i="111"/>
  <c r="K30" i="111" s="1"/>
  <c r="K31" i="111" s="1"/>
  <c r="K32" i="111" s="1"/>
  <c r="K33" i="111" s="1"/>
  <c r="N8" i="111"/>
  <c r="N13" i="111" s="1"/>
  <c r="N18" i="111" s="1"/>
  <c r="N23" i="111" s="1"/>
  <c r="N28" i="111" s="1"/>
  <c r="N33" i="111" s="1"/>
  <c r="N7" i="111"/>
  <c r="N12" i="111" s="1"/>
  <c r="N17" i="111" s="1"/>
  <c r="N22" i="111" s="1"/>
  <c r="N27" i="111" s="1"/>
  <c r="N32" i="111" s="1"/>
  <c r="N6" i="111"/>
  <c r="N11" i="111" s="1"/>
  <c r="N16" i="111" s="1"/>
  <c r="N21" i="111" s="1"/>
  <c r="N26" i="111" s="1"/>
  <c r="N31" i="111" s="1"/>
  <c r="N5" i="111"/>
  <c r="N10" i="111" s="1"/>
  <c r="N15" i="111" s="1"/>
  <c r="N20" i="111" s="1"/>
  <c r="N25" i="111" s="1"/>
  <c r="N30" i="111" s="1"/>
  <c r="N4" i="111"/>
  <c r="N9" i="111" s="1"/>
  <c r="N14" i="111" s="1"/>
  <c r="N19" i="111" s="1"/>
  <c r="N24" i="111" s="1"/>
  <c r="N29" i="111" s="1"/>
  <c r="F9" i="111"/>
  <c r="F10" i="111" s="1"/>
  <c r="F11" i="111" s="1"/>
  <c r="F12" i="111" s="1"/>
  <c r="F13" i="111" s="1"/>
  <c r="F19" i="111"/>
  <c r="F20" i="111" s="1"/>
  <c r="F21" i="111" s="1"/>
  <c r="F22" i="111" s="1"/>
  <c r="F23" i="111" s="1"/>
  <c r="F14" i="111"/>
  <c r="F15" i="111" s="1"/>
  <c r="F16" i="111" s="1"/>
  <c r="F17" i="111" s="1"/>
  <c r="F18" i="111" s="1"/>
  <c r="F4" i="111"/>
  <c r="F5" i="111" s="1"/>
  <c r="F6" i="111" s="1"/>
  <c r="F7" i="111" s="1"/>
  <c r="F8" i="111" s="1"/>
  <c r="AJ32" i="111" l="1"/>
  <c r="AI31" i="111"/>
  <c r="AN31" i="111"/>
  <c r="AJ29" i="111"/>
  <c r="AN28" i="111"/>
  <c r="AJ26" i="111"/>
  <c r="AN25" i="111"/>
  <c r="AI22" i="111"/>
  <c r="AN14" i="111"/>
  <c r="AJ10" i="111"/>
  <c r="AM6" i="111"/>
  <c r="AJ25" i="111"/>
  <c r="AN27" i="111"/>
  <c r="AJ28" i="111"/>
  <c r="AN33" i="111"/>
  <c r="AH24" i="111"/>
  <c r="AL26" i="111"/>
  <c r="AH27" i="111"/>
  <c r="AL29" i="111"/>
  <c r="AH33" i="111"/>
  <c r="AN32" i="111"/>
  <c r="AJ33" i="111"/>
  <c r="AH25" i="111"/>
  <c r="AH28" i="111"/>
  <c r="AL24" i="111"/>
  <c r="AL25" i="111"/>
  <c r="AH26" i="111"/>
  <c r="AL27" i="111"/>
  <c r="AL28" i="111"/>
  <c r="AH29" i="111"/>
  <c r="AL30" i="111"/>
  <c r="AL31" i="111"/>
  <c r="AH32" i="111"/>
  <c r="AL33" i="111"/>
  <c r="AM25" i="111"/>
  <c r="AI26" i="111"/>
  <c r="AM28" i="111"/>
  <c r="AI29" i="111"/>
  <c r="AM31" i="111"/>
  <c r="AI32" i="111"/>
  <c r="AG24" i="111"/>
  <c r="AK26" i="111"/>
  <c r="AG27" i="111"/>
  <c r="AK29" i="111"/>
  <c r="AG30" i="111"/>
  <c r="AK32" i="111"/>
  <c r="AG33" i="111"/>
  <c r="AH31" i="111"/>
  <c r="AI24" i="111"/>
  <c r="AI27" i="111"/>
  <c r="AI30" i="111"/>
  <c r="AI33" i="111"/>
  <c r="AH14" i="111"/>
  <c r="AL16" i="111"/>
  <c r="AH17" i="111"/>
  <c r="AL19" i="111"/>
  <c r="AH20" i="111"/>
  <c r="AL22" i="111"/>
  <c r="AH23" i="111"/>
  <c r="AM4" i="111"/>
  <c r="AI5" i="111"/>
  <c r="AI8" i="111"/>
  <c r="AM10" i="111"/>
  <c r="AI11" i="111"/>
  <c r="AM13" i="111"/>
  <c r="AI14" i="111"/>
  <c r="AM16" i="111"/>
  <c r="AI17" i="111"/>
  <c r="AM19" i="111"/>
  <c r="AI20" i="111"/>
  <c r="AM22" i="111"/>
  <c r="AI23" i="111"/>
  <c r="AN4" i="111"/>
  <c r="AJ8" i="111"/>
  <c r="AN10" i="111"/>
  <c r="AJ11" i="111"/>
  <c r="AN13" i="111"/>
  <c r="AJ14" i="111"/>
  <c r="AN16" i="111"/>
  <c r="AJ17" i="111"/>
  <c r="AN19" i="111"/>
  <c r="AJ20" i="111"/>
  <c r="AN22" i="111"/>
  <c r="AJ23" i="111"/>
  <c r="AN8" i="111"/>
  <c r="AJ13" i="111"/>
  <c r="AN17" i="111"/>
  <c r="AJ18" i="111"/>
  <c r="AN15" i="111"/>
  <c r="AJ16" i="111"/>
  <c r="AN18" i="111"/>
  <c r="AJ19" i="111"/>
  <c r="AN21" i="111"/>
  <c r="AJ22" i="111"/>
  <c r="AJ4" i="111"/>
  <c r="AG8" i="111"/>
  <c r="AN11" i="111"/>
  <c r="AJ15" i="111"/>
  <c r="AN20" i="111"/>
  <c r="AJ21" i="111"/>
  <c r="AG4" i="111"/>
  <c r="AK6" i="111"/>
  <c r="AG7" i="111"/>
  <c r="AN6" i="111"/>
  <c r="AL14" i="111"/>
  <c r="AH15" i="111"/>
  <c r="AL17" i="111"/>
  <c r="AH18" i="111"/>
  <c r="AL20" i="111"/>
  <c r="AH21" i="111"/>
  <c r="AL23" i="111"/>
  <c r="AH4" i="111"/>
  <c r="AH10" i="111"/>
  <c r="AH13" i="111"/>
  <c r="AH16" i="111"/>
  <c r="AH19" i="111"/>
  <c r="AH22" i="111"/>
  <c r="AI7" i="111"/>
  <c r="AI9" i="111"/>
  <c r="AI10" i="111"/>
  <c r="AM11" i="111"/>
  <c r="AI12" i="111"/>
  <c r="AI15" i="111"/>
  <c r="AI18" i="111"/>
  <c r="AI21" i="111"/>
  <c r="AK4" i="111"/>
  <c r="AG5" i="111"/>
  <c r="AK9" i="111"/>
  <c r="AG10" i="111"/>
  <c r="AK10" i="111"/>
  <c r="AG11" i="111"/>
  <c r="AK12" i="111"/>
  <c r="AG13" i="111"/>
  <c r="AK13" i="111"/>
  <c r="AG14" i="111"/>
  <c r="AK15" i="111"/>
  <c r="AG16" i="111"/>
  <c r="AK16" i="111"/>
  <c r="AG17" i="111"/>
  <c r="AK18" i="111"/>
  <c r="AG19" i="111"/>
  <c r="AK19" i="111"/>
  <c r="AG20" i="111"/>
  <c r="AK21" i="111"/>
  <c r="AG22" i="111"/>
  <c r="AK22" i="111"/>
  <c r="AG23" i="111"/>
  <c r="A5" i="111"/>
  <c r="A6" i="111" s="1"/>
  <c r="A7" i="111" s="1"/>
  <c r="A8" i="111" s="1"/>
  <c r="A9" i="111" s="1"/>
  <c r="A10" i="111" s="1"/>
  <c r="A11" i="111" s="1"/>
  <c r="A12" i="111" s="1"/>
  <c r="A13" i="111" s="1"/>
  <c r="A14" i="111" s="1"/>
  <c r="A15" i="111" s="1"/>
  <c r="A16" i="111" s="1"/>
  <c r="A17" i="111" s="1"/>
  <c r="A18" i="111" s="1"/>
  <c r="A19" i="111" s="1"/>
  <c r="A20" i="111" s="1"/>
  <c r="A21" i="111" s="1"/>
  <c r="A22" i="111" s="1"/>
  <c r="A23" i="111" s="1"/>
  <c r="A24" i="111" s="1"/>
  <c r="A25" i="111" s="1"/>
  <c r="A26" i="111" s="1"/>
  <c r="A27" i="111" s="1"/>
  <c r="A28" i="111" s="1"/>
  <c r="A29" i="111" s="1"/>
  <c r="A30" i="111" s="1"/>
  <c r="A31" i="111" s="1"/>
  <c r="A32" i="111" s="1"/>
  <c r="A33" i="111" s="1"/>
  <c r="AJ7" i="111"/>
  <c r="AM5" i="111"/>
  <c r="AH6" i="111"/>
  <c r="AJ6" i="111"/>
  <c r="AH8" i="111"/>
  <c r="AM7" i="111"/>
  <c r="AN5" i="111"/>
  <c r="AN7" i="111"/>
  <c r="AL5" i="111"/>
  <c r="AK7" i="111"/>
  <c r="AL7" i="111"/>
  <c r="AI6" i="111"/>
  <c r="AJ5" i="111"/>
  <c r="AH7" i="111"/>
  <c r="AM8" i="111"/>
  <c r="AG6" i="111"/>
  <c r="AF75" i="110" l="1"/>
  <c r="AE75" i="110"/>
  <c r="AD75" i="110"/>
  <c r="AC75" i="110"/>
  <c r="AB75" i="110"/>
  <c r="AJ75" i="110" s="1"/>
  <c r="AA75" i="110"/>
  <c r="AI75" i="110" s="1"/>
  <c r="Z75" i="110"/>
  <c r="Y75" i="110"/>
  <c r="X75" i="110"/>
  <c r="AN75" i="110" s="1"/>
  <c r="W75" i="110"/>
  <c r="AM75" i="110" s="1"/>
  <c r="V75" i="110"/>
  <c r="U75" i="110"/>
  <c r="AK75" i="110" s="1"/>
  <c r="T75" i="110"/>
  <c r="S75" i="110"/>
  <c r="R75" i="110"/>
  <c r="Q75" i="110"/>
  <c r="AF74" i="110"/>
  <c r="AN74" i="110" s="1"/>
  <c r="AE74" i="110"/>
  <c r="AM74" i="110" s="1"/>
  <c r="AD74" i="110"/>
  <c r="AC74" i="110"/>
  <c r="AB74" i="110"/>
  <c r="AA74" i="110"/>
  <c r="Z74" i="110"/>
  <c r="Y74" i="110"/>
  <c r="AG74" i="110" s="1"/>
  <c r="X74" i="110"/>
  <c r="W74" i="110"/>
  <c r="V74" i="110"/>
  <c r="U74" i="110"/>
  <c r="T74" i="110"/>
  <c r="S74" i="110"/>
  <c r="R74" i="110"/>
  <c r="Q74" i="110"/>
  <c r="AF73" i="110"/>
  <c r="AE73" i="110"/>
  <c r="AD73" i="110"/>
  <c r="AC73" i="110"/>
  <c r="AK73" i="110" s="1"/>
  <c r="AB73" i="110"/>
  <c r="AA73" i="110"/>
  <c r="Z73" i="110"/>
  <c r="Y73" i="110"/>
  <c r="X73" i="110"/>
  <c r="W73" i="110"/>
  <c r="V73" i="110"/>
  <c r="U73" i="110"/>
  <c r="T73" i="110"/>
  <c r="AJ73" i="110" s="1"/>
  <c r="S73" i="110"/>
  <c r="AI73" i="110" s="1"/>
  <c r="R73" i="110"/>
  <c r="Q73" i="110"/>
  <c r="AG73" i="110" s="1"/>
  <c r="AF72" i="110"/>
  <c r="AE72" i="110"/>
  <c r="AD72" i="110"/>
  <c r="AC72" i="110"/>
  <c r="AB72" i="110"/>
  <c r="AJ72" i="110" s="1"/>
  <c r="AA72" i="110"/>
  <c r="AI72" i="110" s="1"/>
  <c r="Z72" i="110"/>
  <c r="Y72" i="110"/>
  <c r="X72" i="110"/>
  <c r="AN72" i="110" s="1"/>
  <c r="W72" i="110"/>
  <c r="AM72" i="110" s="1"/>
  <c r="V72" i="110"/>
  <c r="AL72" i="110" s="1"/>
  <c r="U72" i="110"/>
  <c r="AK72" i="110" s="1"/>
  <c r="T72" i="110"/>
  <c r="S72" i="110"/>
  <c r="R72" i="110"/>
  <c r="Q72" i="110"/>
  <c r="AF71" i="110"/>
  <c r="AN71" i="110" s="1"/>
  <c r="AE71" i="110"/>
  <c r="AM71" i="110" s="1"/>
  <c r="AD71" i="110"/>
  <c r="AC71" i="110"/>
  <c r="AB71" i="110"/>
  <c r="AA71" i="110"/>
  <c r="Z71" i="110"/>
  <c r="Y71" i="110"/>
  <c r="X71" i="110"/>
  <c r="W71" i="110"/>
  <c r="V71" i="110"/>
  <c r="U71" i="110"/>
  <c r="T71" i="110"/>
  <c r="S71" i="110"/>
  <c r="R71" i="110"/>
  <c r="Q71" i="110"/>
  <c r="AF70" i="110"/>
  <c r="AE70" i="110"/>
  <c r="AD70" i="110"/>
  <c r="AC70" i="110"/>
  <c r="AK70" i="110" s="1"/>
  <c r="AB70" i="110"/>
  <c r="AA70" i="110"/>
  <c r="Z70" i="110"/>
  <c r="Y70" i="110"/>
  <c r="X70" i="110"/>
  <c r="W70" i="110"/>
  <c r="V70" i="110"/>
  <c r="U70" i="110"/>
  <c r="T70" i="110"/>
  <c r="AJ70" i="110" s="1"/>
  <c r="S70" i="110"/>
  <c r="AI70" i="110" s="1"/>
  <c r="R70" i="110"/>
  <c r="Q70" i="110"/>
  <c r="AG70" i="110" s="1"/>
  <c r="AF69" i="110"/>
  <c r="AE69" i="110"/>
  <c r="AD69" i="110"/>
  <c r="AC69" i="110"/>
  <c r="AB69" i="110"/>
  <c r="AJ69" i="110" s="1"/>
  <c r="AA69" i="110"/>
  <c r="AI69" i="110" s="1"/>
  <c r="Z69" i="110"/>
  <c r="Y69" i="110"/>
  <c r="X69" i="110"/>
  <c r="AN69" i="110" s="1"/>
  <c r="W69" i="110"/>
  <c r="AM69" i="110" s="1"/>
  <c r="V69" i="110"/>
  <c r="U69" i="110"/>
  <c r="AK69" i="110" s="1"/>
  <c r="T69" i="110"/>
  <c r="S69" i="110"/>
  <c r="R69" i="110"/>
  <c r="Q69" i="110"/>
  <c r="AF68" i="110"/>
  <c r="AN68" i="110" s="1"/>
  <c r="AE68" i="110"/>
  <c r="AM68" i="110" s="1"/>
  <c r="AD68" i="110"/>
  <c r="AC68" i="110"/>
  <c r="AB68" i="110"/>
  <c r="AA68" i="110"/>
  <c r="Z68" i="110"/>
  <c r="Y68" i="110"/>
  <c r="AG68" i="110" s="1"/>
  <c r="X68" i="110"/>
  <c r="W68" i="110"/>
  <c r="V68" i="110"/>
  <c r="U68" i="110"/>
  <c r="T68" i="110"/>
  <c r="S68" i="110"/>
  <c r="R68" i="110"/>
  <c r="Q68" i="110"/>
  <c r="AF67" i="110"/>
  <c r="AE67" i="110"/>
  <c r="AD67" i="110"/>
  <c r="AC67" i="110"/>
  <c r="AK67" i="110" s="1"/>
  <c r="AB67" i="110"/>
  <c r="AA67" i="110"/>
  <c r="Z67" i="110"/>
  <c r="Y67" i="110"/>
  <c r="X67" i="110"/>
  <c r="W67" i="110"/>
  <c r="V67" i="110"/>
  <c r="U67" i="110"/>
  <c r="T67" i="110"/>
  <c r="AJ67" i="110" s="1"/>
  <c r="S67" i="110"/>
  <c r="AI67" i="110" s="1"/>
  <c r="R67" i="110"/>
  <c r="Q67" i="110"/>
  <c r="AG67" i="110" s="1"/>
  <c r="AF66" i="110"/>
  <c r="AE66" i="110"/>
  <c r="AD66" i="110"/>
  <c r="AC66" i="110"/>
  <c r="AB66" i="110"/>
  <c r="AJ66" i="110" s="1"/>
  <c r="AA66" i="110"/>
  <c r="AI66" i="110" s="1"/>
  <c r="Z66" i="110"/>
  <c r="Y66" i="110"/>
  <c r="X66" i="110"/>
  <c r="AN66" i="110" s="1"/>
  <c r="W66" i="110"/>
  <c r="AM66" i="110" s="1"/>
  <c r="V66" i="110"/>
  <c r="AL66" i="110" s="1"/>
  <c r="U66" i="110"/>
  <c r="AK66" i="110" s="1"/>
  <c r="T66" i="110"/>
  <c r="S66" i="110"/>
  <c r="R66" i="110"/>
  <c r="Q66" i="110"/>
  <c r="AF65" i="110"/>
  <c r="AN65" i="110" s="1"/>
  <c r="AE65" i="110"/>
  <c r="AM65" i="110" s="1"/>
  <c r="AD65" i="110"/>
  <c r="AC65" i="110"/>
  <c r="AK65" i="110" s="1"/>
  <c r="AB65" i="110"/>
  <c r="AA65" i="110"/>
  <c r="Z65" i="110"/>
  <c r="Y65" i="110"/>
  <c r="AG65" i="110" s="1"/>
  <c r="X65" i="110"/>
  <c r="W65" i="110"/>
  <c r="V65" i="110"/>
  <c r="U65" i="110"/>
  <c r="T65" i="110"/>
  <c r="S65" i="110"/>
  <c r="R65" i="110"/>
  <c r="Q65" i="110"/>
  <c r="AF64" i="110"/>
  <c r="AN64" i="110" s="1"/>
  <c r="AE64" i="110"/>
  <c r="AD64" i="110"/>
  <c r="AC64" i="110"/>
  <c r="AK64" i="110" s="1"/>
  <c r="AB64" i="110"/>
  <c r="AA64" i="110"/>
  <c r="Z64" i="110"/>
  <c r="Y64" i="110"/>
  <c r="X64" i="110"/>
  <c r="W64" i="110"/>
  <c r="V64" i="110"/>
  <c r="U64" i="110"/>
  <c r="T64" i="110"/>
  <c r="AJ64" i="110" s="1"/>
  <c r="S64" i="110"/>
  <c r="R64" i="110"/>
  <c r="Q64" i="110"/>
  <c r="AG64" i="110" s="1"/>
  <c r="AF63" i="110"/>
  <c r="AE63" i="110"/>
  <c r="AD63" i="110"/>
  <c r="AC63" i="110"/>
  <c r="AB63" i="110"/>
  <c r="AJ63" i="110" s="1"/>
  <c r="AA63" i="110"/>
  <c r="AI63" i="110" s="1"/>
  <c r="Z63" i="110"/>
  <c r="Y63" i="110"/>
  <c r="X63" i="110"/>
  <c r="AN63" i="110" s="1"/>
  <c r="W63" i="110"/>
  <c r="AM63" i="110" s="1"/>
  <c r="V63" i="110"/>
  <c r="U63" i="110"/>
  <c r="AK63" i="110" s="1"/>
  <c r="T63" i="110"/>
  <c r="S63" i="110"/>
  <c r="R63" i="110"/>
  <c r="Q63" i="110"/>
  <c r="AF62" i="110"/>
  <c r="AN62" i="110" s="1"/>
  <c r="AE62" i="110"/>
  <c r="AM62" i="110" s="1"/>
  <c r="AD62" i="110"/>
  <c r="AC62" i="110"/>
  <c r="AK62" i="110" s="1"/>
  <c r="AB62" i="110"/>
  <c r="AA62" i="110"/>
  <c r="Z62" i="110"/>
  <c r="Y62" i="110"/>
  <c r="AG62" i="110" s="1"/>
  <c r="X62" i="110"/>
  <c r="W62" i="110"/>
  <c r="V62" i="110"/>
  <c r="U62" i="110"/>
  <c r="T62" i="110"/>
  <c r="S62" i="110"/>
  <c r="R62" i="110"/>
  <c r="Q62" i="110"/>
  <c r="AF61" i="110"/>
  <c r="AE61" i="110"/>
  <c r="AD61" i="110"/>
  <c r="AC61" i="110"/>
  <c r="AK61" i="110" s="1"/>
  <c r="AB61" i="110"/>
  <c r="AA61" i="110"/>
  <c r="Z61" i="110"/>
  <c r="Y61" i="110"/>
  <c r="X61" i="110"/>
  <c r="W61" i="110"/>
  <c r="V61" i="110"/>
  <c r="U61" i="110"/>
  <c r="T61" i="110"/>
  <c r="AJ61" i="110" s="1"/>
  <c r="S61" i="110"/>
  <c r="AI61" i="110" s="1"/>
  <c r="R61" i="110"/>
  <c r="Q61" i="110"/>
  <c r="AG61" i="110" s="1"/>
  <c r="AF60" i="110"/>
  <c r="AE60" i="110"/>
  <c r="AD60" i="110"/>
  <c r="AC60" i="110"/>
  <c r="AB60" i="110"/>
  <c r="AJ60" i="110" s="1"/>
  <c r="AA60" i="110"/>
  <c r="AI60" i="110" s="1"/>
  <c r="Z60" i="110"/>
  <c r="Y60" i="110"/>
  <c r="X60" i="110"/>
  <c r="AN60" i="110" s="1"/>
  <c r="W60" i="110"/>
  <c r="AM60" i="110" s="1"/>
  <c r="V60" i="110"/>
  <c r="AL60" i="110" s="1"/>
  <c r="U60" i="110"/>
  <c r="AK60" i="110" s="1"/>
  <c r="T60" i="110"/>
  <c r="S60" i="110"/>
  <c r="R60" i="110"/>
  <c r="Q60" i="110"/>
  <c r="AF59" i="110"/>
  <c r="AN59" i="110" s="1"/>
  <c r="AE59" i="110"/>
  <c r="AM59" i="110" s="1"/>
  <c r="AD59" i="110"/>
  <c r="AC59" i="110"/>
  <c r="AK59" i="110" s="1"/>
  <c r="AB59" i="110"/>
  <c r="AA59" i="110"/>
  <c r="Z59" i="110"/>
  <c r="Y59" i="110"/>
  <c r="AG59" i="110" s="1"/>
  <c r="X59" i="110"/>
  <c r="W59" i="110"/>
  <c r="V59" i="110"/>
  <c r="U59" i="110"/>
  <c r="T59" i="110"/>
  <c r="S59" i="110"/>
  <c r="R59" i="110"/>
  <c r="Q59" i="110"/>
  <c r="AF58" i="110"/>
  <c r="AN58" i="110" s="1"/>
  <c r="AE58" i="110"/>
  <c r="AD58" i="110"/>
  <c r="AC58" i="110"/>
  <c r="AK58" i="110" s="1"/>
  <c r="AB58" i="110"/>
  <c r="AA58" i="110"/>
  <c r="Z58" i="110"/>
  <c r="Y58" i="110"/>
  <c r="X58" i="110"/>
  <c r="W58" i="110"/>
  <c r="V58" i="110"/>
  <c r="U58" i="110"/>
  <c r="T58" i="110"/>
  <c r="AJ58" i="110" s="1"/>
  <c r="S58" i="110"/>
  <c r="R58" i="110"/>
  <c r="Q58" i="110"/>
  <c r="AG58" i="110" s="1"/>
  <c r="AF57" i="110"/>
  <c r="AE57" i="110"/>
  <c r="AD57" i="110"/>
  <c r="AC57" i="110"/>
  <c r="AB57" i="110"/>
  <c r="AJ57" i="110" s="1"/>
  <c r="AA57" i="110"/>
  <c r="AI57" i="110" s="1"/>
  <c r="Z57" i="110"/>
  <c r="Y57" i="110"/>
  <c r="X57" i="110"/>
  <c r="AN57" i="110" s="1"/>
  <c r="W57" i="110"/>
  <c r="AM57" i="110" s="1"/>
  <c r="V57" i="110"/>
  <c r="AL57" i="110" s="1"/>
  <c r="U57" i="110"/>
  <c r="AK57" i="110" s="1"/>
  <c r="T57" i="110"/>
  <c r="S57" i="110"/>
  <c r="R57" i="110"/>
  <c r="Q57" i="110"/>
  <c r="AF56" i="110"/>
  <c r="AN56" i="110" s="1"/>
  <c r="AE56" i="110"/>
  <c r="AM56" i="110" s="1"/>
  <c r="AD56" i="110"/>
  <c r="AC56" i="110"/>
  <c r="AB56" i="110"/>
  <c r="AA56" i="110"/>
  <c r="Z56" i="110"/>
  <c r="Y56" i="110"/>
  <c r="AG56" i="110" s="1"/>
  <c r="X56" i="110"/>
  <c r="W56" i="110"/>
  <c r="V56" i="110"/>
  <c r="U56" i="110"/>
  <c r="T56" i="110"/>
  <c r="S56" i="110"/>
  <c r="R56" i="110"/>
  <c r="Q56" i="110"/>
  <c r="AF55" i="110"/>
  <c r="AE55" i="110"/>
  <c r="AD55" i="110"/>
  <c r="AC55" i="110"/>
  <c r="AK55" i="110" s="1"/>
  <c r="AB55" i="110"/>
  <c r="AA55" i="110"/>
  <c r="Z55" i="110"/>
  <c r="Y55" i="110"/>
  <c r="X55" i="110"/>
  <c r="W55" i="110"/>
  <c r="V55" i="110"/>
  <c r="U55" i="110"/>
  <c r="T55" i="110"/>
  <c r="AJ55" i="110" s="1"/>
  <c r="S55" i="110"/>
  <c r="AI55" i="110" s="1"/>
  <c r="R55" i="110"/>
  <c r="Q55" i="110"/>
  <c r="AG55" i="110" s="1"/>
  <c r="AF54" i="110"/>
  <c r="AE54" i="110"/>
  <c r="AD54" i="110"/>
  <c r="AC54" i="110"/>
  <c r="AB54" i="110"/>
  <c r="AJ54" i="110" s="1"/>
  <c r="AA54" i="110"/>
  <c r="AI54" i="110" s="1"/>
  <c r="Z54" i="110"/>
  <c r="Y54" i="110"/>
  <c r="X54" i="110"/>
  <c r="AN54" i="110" s="1"/>
  <c r="W54" i="110"/>
  <c r="AM54" i="110" s="1"/>
  <c r="V54" i="110"/>
  <c r="AL54" i="110" s="1"/>
  <c r="U54" i="110"/>
  <c r="AK54" i="110" s="1"/>
  <c r="T54" i="110"/>
  <c r="S54" i="110"/>
  <c r="R54" i="110"/>
  <c r="Q54" i="110"/>
  <c r="AF53" i="110"/>
  <c r="AN53" i="110" s="1"/>
  <c r="AE53" i="110"/>
  <c r="AM53" i="110" s="1"/>
  <c r="AD53" i="110"/>
  <c r="AC53" i="110"/>
  <c r="AB53" i="110"/>
  <c r="AA53" i="110"/>
  <c r="Z53" i="110"/>
  <c r="Y53" i="110"/>
  <c r="AG53" i="110" s="1"/>
  <c r="X53" i="110"/>
  <c r="W53" i="110"/>
  <c r="V53" i="110"/>
  <c r="U53" i="110"/>
  <c r="T53" i="110"/>
  <c r="S53" i="110"/>
  <c r="R53" i="110"/>
  <c r="Q53" i="110"/>
  <c r="AF52" i="110"/>
  <c r="AN52" i="110" s="1"/>
  <c r="AE52" i="110"/>
  <c r="AD52" i="110"/>
  <c r="AC52" i="110"/>
  <c r="AK52" i="110" s="1"/>
  <c r="AB52" i="110"/>
  <c r="AA52" i="110"/>
  <c r="Z52" i="110"/>
  <c r="Y52" i="110"/>
  <c r="X52" i="110"/>
  <c r="W52" i="110"/>
  <c r="V52" i="110"/>
  <c r="U52" i="110"/>
  <c r="T52" i="110"/>
  <c r="AJ52" i="110" s="1"/>
  <c r="S52" i="110"/>
  <c r="AI52" i="110" s="1"/>
  <c r="R52" i="110"/>
  <c r="Q52" i="110"/>
  <c r="AG52" i="110" s="1"/>
  <c r="AF51" i="110"/>
  <c r="AE51" i="110"/>
  <c r="AD51" i="110"/>
  <c r="AC51" i="110"/>
  <c r="AB51" i="110"/>
  <c r="AJ51" i="110" s="1"/>
  <c r="AA51" i="110"/>
  <c r="AI51" i="110" s="1"/>
  <c r="Z51" i="110"/>
  <c r="Y51" i="110"/>
  <c r="X51" i="110"/>
  <c r="AN51" i="110" s="1"/>
  <c r="W51" i="110"/>
  <c r="AM51" i="110" s="1"/>
  <c r="V51" i="110"/>
  <c r="AL51" i="110" s="1"/>
  <c r="U51" i="110"/>
  <c r="AK51" i="110" s="1"/>
  <c r="T51" i="110"/>
  <c r="S51" i="110"/>
  <c r="R51" i="110"/>
  <c r="Q51" i="110"/>
  <c r="AF50" i="110"/>
  <c r="AN50" i="110" s="1"/>
  <c r="AE50" i="110"/>
  <c r="AM50" i="110" s="1"/>
  <c r="AD50" i="110"/>
  <c r="AC50" i="110"/>
  <c r="AK50" i="110" s="1"/>
  <c r="AB50" i="110"/>
  <c r="AA50" i="110"/>
  <c r="Z50" i="110"/>
  <c r="Y50" i="110"/>
  <c r="AG50" i="110" s="1"/>
  <c r="X50" i="110"/>
  <c r="W50" i="110"/>
  <c r="V50" i="110"/>
  <c r="U50" i="110"/>
  <c r="T50" i="110"/>
  <c r="S50" i="110"/>
  <c r="R50" i="110"/>
  <c r="Q50" i="110"/>
  <c r="AF49" i="110"/>
  <c r="AN49" i="110" s="1"/>
  <c r="AE49" i="110"/>
  <c r="AD49" i="110"/>
  <c r="AC49" i="110"/>
  <c r="AK49" i="110" s="1"/>
  <c r="AB49" i="110"/>
  <c r="AA49" i="110"/>
  <c r="Z49" i="110"/>
  <c r="Y49" i="110"/>
  <c r="X49" i="110"/>
  <c r="W49" i="110"/>
  <c r="V49" i="110"/>
  <c r="U49" i="110"/>
  <c r="T49" i="110"/>
  <c r="S49" i="110"/>
  <c r="AI49" i="110" s="1"/>
  <c r="R49" i="110"/>
  <c r="Q49" i="110"/>
  <c r="AG49" i="110" s="1"/>
  <c r="AF48" i="110"/>
  <c r="AE48" i="110"/>
  <c r="AD48" i="110"/>
  <c r="AC48" i="110"/>
  <c r="AB48" i="110"/>
  <c r="AJ48" i="110" s="1"/>
  <c r="AA48" i="110"/>
  <c r="AI48" i="110" s="1"/>
  <c r="Z48" i="110"/>
  <c r="Y48" i="110"/>
  <c r="AG48" i="110" s="1"/>
  <c r="X48" i="110"/>
  <c r="AN48" i="110" s="1"/>
  <c r="W48" i="110"/>
  <c r="AM48" i="110" s="1"/>
  <c r="V48" i="110"/>
  <c r="AL48" i="110" s="1"/>
  <c r="U48" i="110"/>
  <c r="AK48" i="110" s="1"/>
  <c r="T48" i="110"/>
  <c r="S48" i="110"/>
  <c r="R48" i="110"/>
  <c r="Q48" i="110"/>
  <c r="AF47" i="110"/>
  <c r="AN47" i="110" s="1"/>
  <c r="AE47" i="110"/>
  <c r="AM47" i="110" s="1"/>
  <c r="AD47" i="110"/>
  <c r="AC47" i="110"/>
  <c r="AK47" i="110" s="1"/>
  <c r="AB47" i="110"/>
  <c r="AA47" i="110"/>
  <c r="Z47" i="110"/>
  <c r="Y47" i="110"/>
  <c r="X47" i="110"/>
  <c r="W47" i="110"/>
  <c r="V47" i="110"/>
  <c r="U47" i="110"/>
  <c r="T47" i="110"/>
  <c r="S47" i="110"/>
  <c r="R47" i="110"/>
  <c r="Q47" i="110"/>
  <c r="AF46" i="110"/>
  <c r="AE46" i="110"/>
  <c r="AD46" i="110"/>
  <c r="AC46" i="110"/>
  <c r="AK46" i="110" s="1"/>
  <c r="AB46" i="110"/>
  <c r="AA46" i="110"/>
  <c r="Z46" i="110"/>
  <c r="Y46" i="110"/>
  <c r="X46" i="110"/>
  <c r="W46" i="110"/>
  <c r="V46" i="110"/>
  <c r="U46" i="110"/>
  <c r="T46" i="110"/>
  <c r="S46" i="110"/>
  <c r="R46" i="110"/>
  <c r="Q46" i="110"/>
  <c r="AF45" i="110"/>
  <c r="AE45" i="110"/>
  <c r="AD45" i="110"/>
  <c r="AC45" i="110"/>
  <c r="AB45" i="110"/>
  <c r="AJ45" i="110" s="1"/>
  <c r="AA45" i="110"/>
  <c r="AI45" i="110" s="1"/>
  <c r="Z45" i="110"/>
  <c r="Y45" i="110"/>
  <c r="AG45" i="110" s="1"/>
  <c r="X45" i="110"/>
  <c r="AN45" i="110" s="1"/>
  <c r="W45" i="110"/>
  <c r="AM45" i="110" s="1"/>
  <c r="V45" i="110"/>
  <c r="AL45" i="110" s="1"/>
  <c r="U45" i="110"/>
  <c r="AK45" i="110" s="1"/>
  <c r="T45" i="110"/>
  <c r="S45" i="110"/>
  <c r="R45" i="110"/>
  <c r="Q45" i="110"/>
  <c r="AF44" i="110"/>
  <c r="AN44" i="110" s="1"/>
  <c r="AE44" i="110"/>
  <c r="AM44" i="110" s="1"/>
  <c r="AD44" i="110"/>
  <c r="AC44" i="110"/>
  <c r="AK44" i="110" s="1"/>
  <c r="AB44" i="110"/>
  <c r="AA44" i="110"/>
  <c r="Z44" i="110"/>
  <c r="Y44" i="110"/>
  <c r="AG44" i="110" s="1"/>
  <c r="X44" i="110"/>
  <c r="W44" i="110"/>
  <c r="V44" i="110"/>
  <c r="U44" i="110"/>
  <c r="T44" i="110"/>
  <c r="S44" i="110"/>
  <c r="R44" i="110"/>
  <c r="Q44" i="110"/>
  <c r="AF43" i="110"/>
  <c r="AN43" i="110" s="1"/>
  <c r="AE43" i="110"/>
  <c r="AD43" i="110"/>
  <c r="AC43" i="110"/>
  <c r="AK43" i="110" s="1"/>
  <c r="AB43" i="110"/>
  <c r="AA43" i="110"/>
  <c r="Z43" i="110"/>
  <c r="Y43" i="110"/>
  <c r="X43" i="110"/>
  <c r="W43" i="110"/>
  <c r="V43" i="110"/>
  <c r="U43" i="110"/>
  <c r="T43" i="110"/>
  <c r="AJ43" i="110" s="1"/>
  <c r="S43" i="110"/>
  <c r="AI43" i="110" s="1"/>
  <c r="R43" i="110"/>
  <c r="Q43" i="110"/>
  <c r="AG43" i="110" s="1"/>
  <c r="AF42" i="110"/>
  <c r="AE42" i="110"/>
  <c r="AD42" i="110"/>
  <c r="AC42" i="110"/>
  <c r="AB42" i="110"/>
  <c r="AJ42" i="110" s="1"/>
  <c r="AA42" i="110"/>
  <c r="Z42" i="110"/>
  <c r="Y42" i="110"/>
  <c r="AG42" i="110" s="1"/>
  <c r="X42" i="110"/>
  <c r="AN42" i="110" s="1"/>
  <c r="W42" i="110"/>
  <c r="AM42" i="110" s="1"/>
  <c r="V42" i="110"/>
  <c r="U42" i="110"/>
  <c r="AK42" i="110" s="1"/>
  <c r="T42" i="110"/>
  <c r="S42" i="110"/>
  <c r="R42" i="110"/>
  <c r="Q42" i="110"/>
  <c r="AF41" i="110"/>
  <c r="AN41" i="110" s="1"/>
  <c r="AE41" i="110"/>
  <c r="AM41" i="110" s="1"/>
  <c r="AD41" i="110"/>
  <c r="AC41" i="110"/>
  <c r="AK41" i="110" s="1"/>
  <c r="AB41" i="110"/>
  <c r="AA41" i="110"/>
  <c r="Z41" i="110"/>
  <c r="Y41" i="110"/>
  <c r="AG41" i="110" s="1"/>
  <c r="X41" i="110"/>
  <c r="W41" i="110"/>
  <c r="V41" i="110"/>
  <c r="U41" i="110"/>
  <c r="T41" i="110"/>
  <c r="S41" i="110"/>
  <c r="R41" i="110"/>
  <c r="Q41" i="110"/>
  <c r="AF40" i="110"/>
  <c r="AN40" i="110" s="1"/>
  <c r="AE40" i="110"/>
  <c r="AD40" i="110"/>
  <c r="AC40" i="110"/>
  <c r="AK40" i="110" s="1"/>
  <c r="AB40" i="110"/>
  <c r="AA40" i="110"/>
  <c r="Z40" i="110"/>
  <c r="Y40" i="110"/>
  <c r="X40" i="110"/>
  <c r="W40" i="110"/>
  <c r="V40" i="110"/>
  <c r="U40" i="110"/>
  <c r="T40" i="110"/>
  <c r="AJ40" i="110" s="1"/>
  <c r="S40" i="110"/>
  <c r="R40" i="110"/>
  <c r="Q40" i="110"/>
  <c r="AG40" i="110" s="1"/>
  <c r="AF39" i="110"/>
  <c r="AE39" i="110"/>
  <c r="AD39" i="110"/>
  <c r="AC39" i="110"/>
  <c r="AB39" i="110"/>
  <c r="AJ39" i="110" s="1"/>
  <c r="AA39" i="110"/>
  <c r="AI39" i="110" s="1"/>
  <c r="Z39" i="110"/>
  <c r="Y39" i="110"/>
  <c r="AG39" i="110" s="1"/>
  <c r="X39" i="110"/>
  <c r="AN39" i="110" s="1"/>
  <c r="W39" i="110"/>
  <c r="AM39" i="110" s="1"/>
  <c r="V39" i="110"/>
  <c r="AL39" i="110" s="1"/>
  <c r="U39" i="110"/>
  <c r="AK39" i="110" s="1"/>
  <c r="T39" i="110"/>
  <c r="S39" i="110"/>
  <c r="R39" i="110"/>
  <c r="Q39" i="110"/>
  <c r="AF38" i="110"/>
  <c r="AN38" i="110" s="1"/>
  <c r="AE38" i="110"/>
  <c r="AM38" i="110" s="1"/>
  <c r="AD38" i="110"/>
  <c r="AC38" i="110"/>
  <c r="AK38" i="110" s="1"/>
  <c r="AB38" i="110"/>
  <c r="AA38" i="110"/>
  <c r="Z38" i="110"/>
  <c r="Y38" i="110"/>
  <c r="AG38" i="110" s="1"/>
  <c r="X38" i="110"/>
  <c r="W38" i="110"/>
  <c r="V38" i="110"/>
  <c r="U38" i="110"/>
  <c r="T38" i="110"/>
  <c r="S38" i="110"/>
  <c r="R38" i="110"/>
  <c r="Q38" i="110"/>
  <c r="AF37" i="110"/>
  <c r="AE37" i="110"/>
  <c r="AD37" i="110"/>
  <c r="AC37" i="110"/>
  <c r="AK37" i="110" s="1"/>
  <c r="AB37" i="110"/>
  <c r="AJ37" i="110" s="1"/>
  <c r="AA37" i="110"/>
  <c r="Z37" i="110"/>
  <c r="Y37" i="110"/>
  <c r="X37" i="110"/>
  <c r="W37" i="110"/>
  <c r="V37" i="110"/>
  <c r="U37" i="110"/>
  <c r="T37" i="110"/>
  <c r="S37" i="110"/>
  <c r="AI37" i="110" s="1"/>
  <c r="R37" i="110"/>
  <c r="Q37" i="110"/>
  <c r="AG37" i="110" s="1"/>
  <c r="AF36" i="110"/>
  <c r="AE36" i="110"/>
  <c r="AD36" i="110"/>
  <c r="AC36" i="110"/>
  <c r="AB36" i="110"/>
  <c r="AJ36" i="110" s="1"/>
  <c r="AA36" i="110"/>
  <c r="AI36" i="110" s="1"/>
  <c r="Z36" i="110"/>
  <c r="Y36" i="110"/>
  <c r="AG36" i="110" s="1"/>
  <c r="X36" i="110"/>
  <c r="AN36" i="110" s="1"/>
  <c r="W36" i="110"/>
  <c r="AM36" i="110" s="1"/>
  <c r="V36" i="110"/>
  <c r="AL36" i="110" s="1"/>
  <c r="U36" i="110"/>
  <c r="AK36" i="110" s="1"/>
  <c r="T36" i="110"/>
  <c r="S36" i="110"/>
  <c r="R36" i="110"/>
  <c r="Q36" i="110"/>
  <c r="AF35" i="110"/>
  <c r="AN35" i="110" s="1"/>
  <c r="AE35" i="110"/>
  <c r="AM35" i="110" s="1"/>
  <c r="AD35" i="110"/>
  <c r="AC35" i="110"/>
  <c r="AK35" i="110" s="1"/>
  <c r="AB35" i="110"/>
  <c r="AA35" i="110"/>
  <c r="Z35" i="110"/>
  <c r="Y35" i="110"/>
  <c r="AG35" i="110" s="1"/>
  <c r="X35" i="110"/>
  <c r="W35" i="110"/>
  <c r="V35" i="110"/>
  <c r="U35" i="110"/>
  <c r="T35" i="110"/>
  <c r="S35" i="110"/>
  <c r="R35" i="110"/>
  <c r="Q35" i="110"/>
  <c r="AF34" i="110"/>
  <c r="AN34" i="110" s="1"/>
  <c r="AE34" i="110"/>
  <c r="AD34" i="110"/>
  <c r="AC34" i="110"/>
  <c r="AK34" i="110" s="1"/>
  <c r="AB34" i="110"/>
  <c r="AA34" i="110"/>
  <c r="Z34" i="110"/>
  <c r="Y34" i="110"/>
  <c r="X34" i="110"/>
  <c r="W34" i="110"/>
  <c r="V34" i="110"/>
  <c r="U34" i="110"/>
  <c r="T34" i="110"/>
  <c r="AJ34" i="110" s="1"/>
  <c r="S34" i="110"/>
  <c r="AI34" i="110" s="1"/>
  <c r="R34" i="110"/>
  <c r="Q34" i="110"/>
  <c r="AG34" i="110" s="1"/>
  <c r="AF33" i="110"/>
  <c r="AE33" i="110"/>
  <c r="AD33" i="110"/>
  <c r="AC33" i="110"/>
  <c r="AB33" i="110"/>
  <c r="AJ33" i="110" s="1"/>
  <c r="AA33" i="110"/>
  <c r="AI33" i="110" s="1"/>
  <c r="Z33" i="110"/>
  <c r="Y33" i="110"/>
  <c r="AG33" i="110" s="1"/>
  <c r="X33" i="110"/>
  <c r="AN33" i="110" s="1"/>
  <c r="W33" i="110"/>
  <c r="AM33" i="110" s="1"/>
  <c r="V33" i="110"/>
  <c r="AL33" i="110" s="1"/>
  <c r="U33" i="110"/>
  <c r="AK33" i="110" s="1"/>
  <c r="T33" i="110"/>
  <c r="S33" i="110"/>
  <c r="R33" i="110"/>
  <c r="Q33" i="110"/>
  <c r="AF32" i="110"/>
  <c r="AN32" i="110" s="1"/>
  <c r="AE32" i="110"/>
  <c r="AM32" i="110" s="1"/>
  <c r="AD32" i="110"/>
  <c r="AC32" i="110"/>
  <c r="AB32" i="110"/>
  <c r="AA32" i="110"/>
  <c r="Z32" i="110"/>
  <c r="Y32" i="110"/>
  <c r="AG32" i="110" s="1"/>
  <c r="X32" i="110"/>
  <c r="W32" i="110"/>
  <c r="V32" i="110"/>
  <c r="U32" i="110"/>
  <c r="T32" i="110"/>
  <c r="S32" i="110"/>
  <c r="R32" i="110"/>
  <c r="Q32" i="110"/>
  <c r="AF31" i="110"/>
  <c r="AN31" i="110" s="1"/>
  <c r="AE31" i="110"/>
  <c r="AD31" i="110"/>
  <c r="AC31" i="110"/>
  <c r="AK31" i="110" s="1"/>
  <c r="AB31" i="110"/>
  <c r="AA31" i="110"/>
  <c r="Z31" i="110"/>
  <c r="Y31" i="110"/>
  <c r="X31" i="110"/>
  <c r="W31" i="110"/>
  <c r="V31" i="110"/>
  <c r="U31" i="110"/>
  <c r="T31" i="110"/>
  <c r="S31" i="110"/>
  <c r="AI31" i="110" s="1"/>
  <c r="R31" i="110"/>
  <c r="Q31" i="110"/>
  <c r="AG31" i="110" s="1"/>
  <c r="AF30" i="110"/>
  <c r="AE30" i="110"/>
  <c r="AD30" i="110"/>
  <c r="AC30" i="110"/>
  <c r="AB30" i="110"/>
  <c r="AJ30" i="110" s="1"/>
  <c r="AA30" i="110"/>
  <c r="AI30" i="110" s="1"/>
  <c r="Z30" i="110"/>
  <c r="Y30" i="110"/>
  <c r="AG30" i="110" s="1"/>
  <c r="X30" i="110"/>
  <c r="AN30" i="110" s="1"/>
  <c r="W30" i="110"/>
  <c r="AM30" i="110" s="1"/>
  <c r="V30" i="110"/>
  <c r="AL30" i="110" s="1"/>
  <c r="U30" i="110"/>
  <c r="AK30" i="110" s="1"/>
  <c r="T30" i="110"/>
  <c r="S30" i="110"/>
  <c r="R30" i="110"/>
  <c r="Q30" i="110"/>
  <c r="AF29" i="110"/>
  <c r="AN29" i="110" s="1"/>
  <c r="AE29" i="110"/>
  <c r="AM29" i="110" s="1"/>
  <c r="AD29" i="110"/>
  <c r="AC29" i="110"/>
  <c r="AK29" i="110" s="1"/>
  <c r="AB29" i="110"/>
  <c r="AA29" i="110"/>
  <c r="Z29" i="110"/>
  <c r="Y29" i="110"/>
  <c r="AG29" i="110" s="1"/>
  <c r="X29" i="110"/>
  <c r="W29" i="110"/>
  <c r="V29" i="110"/>
  <c r="U29" i="110"/>
  <c r="T29" i="110"/>
  <c r="S29" i="110"/>
  <c r="R29" i="110"/>
  <c r="Q29" i="110"/>
  <c r="AF28" i="110"/>
  <c r="AN28" i="110" s="1"/>
  <c r="AE28" i="110"/>
  <c r="AD28" i="110"/>
  <c r="AC28" i="110"/>
  <c r="AK28" i="110" s="1"/>
  <c r="AB28" i="110"/>
  <c r="AA28" i="110"/>
  <c r="Z28" i="110"/>
  <c r="Y28" i="110"/>
  <c r="X28" i="110"/>
  <c r="W28" i="110"/>
  <c r="V28" i="110"/>
  <c r="U28" i="110"/>
  <c r="T28" i="110"/>
  <c r="AJ28" i="110" s="1"/>
  <c r="S28" i="110"/>
  <c r="AI28" i="110" s="1"/>
  <c r="R28" i="110"/>
  <c r="Q28" i="110"/>
  <c r="AG28" i="110" s="1"/>
  <c r="AF27" i="110"/>
  <c r="AE27" i="110"/>
  <c r="AD27" i="110"/>
  <c r="AC27" i="110"/>
  <c r="AB27" i="110"/>
  <c r="AA27" i="110"/>
  <c r="Z27" i="110"/>
  <c r="Y27" i="110"/>
  <c r="AG27" i="110" s="1"/>
  <c r="X27" i="110"/>
  <c r="W27" i="110"/>
  <c r="V27" i="110"/>
  <c r="AL27" i="110" s="1"/>
  <c r="U27" i="110"/>
  <c r="AK27" i="110" s="1"/>
  <c r="T27" i="110"/>
  <c r="S27" i="110"/>
  <c r="R27" i="110"/>
  <c r="Q27" i="110"/>
  <c r="AF26" i="110"/>
  <c r="AN26" i="110" s="1"/>
  <c r="AE26" i="110"/>
  <c r="AM26" i="110" s="1"/>
  <c r="AD26" i="110"/>
  <c r="AC26" i="110"/>
  <c r="AB26" i="110"/>
  <c r="AA26" i="110"/>
  <c r="Z26" i="110"/>
  <c r="Y26" i="110"/>
  <c r="AG26" i="110" s="1"/>
  <c r="X26" i="110"/>
  <c r="W26" i="110"/>
  <c r="V26" i="110"/>
  <c r="U26" i="110"/>
  <c r="T26" i="110"/>
  <c r="S26" i="110"/>
  <c r="R26" i="110"/>
  <c r="Q26" i="110"/>
  <c r="AF25" i="110"/>
  <c r="AN25" i="110" s="1"/>
  <c r="AE25" i="110"/>
  <c r="AD25" i="110"/>
  <c r="AC25" i="110"/>
  <c r="AK25" i="110" s="1"/>
  <c r="AB25" i="110"/>
  <c r="AA25" i="110"/>
  <c r="Z25" i="110"/>
  <c r="Y25" i="110"/>
  <c r="X25" i="110"/>
  <c r="W25" i="110"/>
  <c r="V25" i="110"/>
  <c r="U25" i="110"/>
  <c r="T25" i="110"/>
  <c r="AJ25" i="110" s="1"/>
  <c r="S25" i="110"/>
  <c r="AI25" i="110" s="1"/>
  <c r="R25" i="110"/>
  <c r="Q25" i="110"/>
  <c r="AG25" i="110" s="1"/>
  <c r="AF24" i="110"/>
  <c r="AE24" i="110"/>
  <c r="AD24" i="110"/>
  <c r="AC24" i="110"/>
  <c r="AB24" i="110"/>
  <c r="AJ24" i="110" s="1"/>
  <c r="AA24" i="110"/>
  <c r="AI24" i="110" s="1"/>
  <c r="Z24" i="110"/>
  <c r="Y24" i="110"/>
  <c r="AG24" i="110" s="1"/>
  <c r="X24" i="110"/>
  <c r="AN24" i="110" s="1"/>
  <c r="W24" i="110"/>
  <c r="AM24" i="110" s="1"/>
  <c r="V24" i="110"/>
  <c r="U24" i="110"/>
  <c r="AK24" i="110" s="1"/>
  <c r="T24" i="110"/>
  <c r="S24" i="110"/>
  <c r="R24" i="110"/>
  <c r="Q24" i="110"/>
  <c r="AF23" i="110"/>
  <c r="AN23" i="110" s="1"/>
  <c r="AE23" i="110"/>
  <c r="AM23" i="110" s="1"/>
  <c r="AD23" i="110"/>
  <c r="AC23" i="110"/>
  <c r="AK23" i="110" s="1"/>
  <c r="AB23" i="110"/>
  <c r="AA23" i="110"/>
  <c r="Z23" i="110"/>
  <c r="Y23" i="110"/>
  <c r="AG23" i="110" s="1"/>
  <c r="X23" i="110"/>
  <c r="W23" i="110"/>
  <c r="V23" i="110"/>
  <c r="U23" i="110"/>
  <c r="T23" i="110"/>
  <c r="S23" i="110"/>
  <c r="R23" i="110"/>
  <c r="Q23" i="110"/>
  <c r="AF22" i="110"/>
  <c r="AN22" i="110" s="1"/>
  <c r="AE22" i="110"/>
  <c r="AD22" i="110"/>
  <c r="AC22" i="110"/>
  <c r="AK22" i="110" s="1"/>
  <c r="AB22" i="110"/>
  <c r="AA22" i="110"/>
  <c r="Z22" i="110"/>
  <c r="Y22" i="110"/>
  <c r="X22" i="110"/>
  <c r="W22" i="110"/>
  <c r="V22" i="110"/>
  <c r="U22" i="110"/>
  <c r="T22" i="110"/>
  <c r="AJ22" i="110" s="1"/>
  <c r="S22" i="110"/>
  <c r="AI22" i="110" s="1"/>
  <c r="R22" i="110"/>
  <c r="Q22" i="110"/>
  <c r="AG22" i="110" s="1"/>
  <c r="AF21" i="110"/>
  <c r="AE21" i="110"/>
  <c r="AD21" i="110"/>
  <c r="AC21" i="110"/>
  <c r="AB21" i="110"/>
  <c r="AJ21" i="110" s="1"/>
  <c r="AA21" i="110"/>
  <c r="AI21" i="110" s="1"/>
  <c r="Z21" i="110"/>
  <c r="Y21" i="110"/>
  <c r="X21" i="110"/>
  <c r="AN21" i="110" s="1"/>
  <c r="W21" i="110"/>
  <c r="AM21" i="110" s="1"/>
  <c r="V21" i="110"/>
  <c r="AL21" i="110" s="1"/>
  <c r="U21" i="110"/>
  <c r="AK21" i="110" s="1"/>
  <c r="T21" i="110"/>
  <c r="S21" i="110"/>
  <c r="R21" i="110"/>
  <c r="Q21" i="110"/>
  <c r="AF20" i="110"/>
  <c r="AN20" i="110" s="1"/>
  <c r="AE20" i="110"/>
  <c r="AM20" i="110" s="1"/>
  <c r="AD20" i="110"/>
  <c r="AC20" i="110"/>
  <c r="AK20" i="110" s="1"/>
  <c r="AB20" i="110"/>
  <c r="AA20" i="110"/>
  <c r="Z20" i="110"/>
  <c r="Y20" i="110"/>
  <c r="AG20" i="110" s="1"/>
  <c r="X20" i="110"/>
  <c r="W20" i="110"/>
  <c r="V20" i="110"/>
  <c r="U20" i="110"/>
  <c r="T20" i="110"/>
  <c r="S20" i="110"/>
  <c r="R20" i="110"/>
  <c r="Q20" i="110"/>
  <c r="AF19" i="110"/>
  <c r="AN19" i="110" s="1"/>
  <c r="AE19" i="110"/>
  <c r="AD19" i="110"/>
  <c r="AC19" i="110"/>
  <c r="AK19" i="110" s="1"/>
  <c r="AB19" i="110"/>
  <c r="AA19" i="110"/>
  <c r="Z19" i="110"/>
  <c r="Y19" i="110"/>
  <c r="X19" i="110"/>
  <c r="W19" i="110"/>
  <c r="V19" i="110"/>
  <c r="U19" i="110"/>
  <c r="T19" i="110"/>
  <c r="AJ19" i="110" s="1"/>
  <c r="S19" i="110"/>
  <c r="AI19" i="110" s="1"/>
  <c r="R19" i="110"/>
  <c r="Q19" i="110"/>
  <c r="AG19" i="110" s="1"/>
  <c r="AF18" i="110"/>
  <c r="AE18" i="110"/>
  <c r="AD18" i="110"/>
  <c r="AC18" i="110"/>
  <c r="AB18" i="110"/>
  <c r="AA18" i="110"/>
  <c r="Z18" i="110"/>
  <c r="Y18" i="110"/>
  <c r="X18" i="110"/>
  <c r="AN18" i="110" s="1"/>
  <c r="W18" i="110"/>
  <c r="AM18" i="110" s="1"/>
  <c r="V18" i="110"/>
  <c r="AL18" i="110" s="1"/>
  <c r="U18" i="110"/>
  <c r="AK18" i="110" s="1"/>
  <c r="T18" i="110"/>
  <c r="S18" i="110"/>
  <c r="R18" i="110"/>
  <c r="Q18" i="110"/>
  <c r="AF17" i="110"/>
  <c r="AN17" i="110" s="1"/>
  <c r="AE17" i="110"/>
  <c r="AM17" i="110" s="1"/>
  <c r="AD17" i="110"/>
  <c r="AC17" i="110"/>
  <c r="AB17" i="110"/>
  <c r="AA17" i="110"/>
  <c r="Z17" i="110"/>
  <c r="Y17" i="110"/>
  <c r="AG17" i="110" s="1"/>
  <c r="X17" i="110"/>
  <c r="W17" i="110"/>
  <c r="V17" i="110"/>
  <c r="U17" i="110"/>
  <c r="T17" i="110"/>
  <c r="S17" i="110"/>
  <c r="R17" i="110"/>
  <c r="Q17" i="110"/>
  <c r="AF16" i="110"/>
  <c r="AN16" i="110" s="1"/>
  <c r="AE16" i="110"/>
  <c r="AD16" i="110"/>
  <c r="AC16" i="110"/>
  <c r="AK16" i="110" s="1"/>
  <c r="AB16" i="110"/>
  <c r="AA16" i="110"/>
  <c r="Z16" i="110"/>
  <c r="Y16" i="110"/>
  <c r="X16" i="110"/>
  <c r="W16" i="110"/>
  <c r="V16" i="110"/>
  <c r="U16" i="110"/>
  <c r="T16" i="110"/>
  <c r="AJ16" i="110" s="1"/>
  <c r="S16" i="110"/>
  <c r="AI16" i="110" s="1"/>
  <c r="R16" i="110"/>
  <c r="Q16" i="110"/>
  <c r="AF15" i="110"/>
  <c r="AE15" i="110"/>
  <c r="AD15" i="110"/>
  <c r="AC15" i="110"/>
  <c r="AB15" i="110"/>
  <c r="AA15" i="110"/>
  <c r="AI15" i="110" s="1"/>
  <c r="Z15" i="110"/>
  <c r="Y15" i="110"/>
  <c r="X15" i="110"/>
  <c r="AN15" i="110" s="1"/>
  <c r="W15" i="110"/>
  <c r="AM15" i="110" s="1"/>
  <c r="V15" i="110"/>
  <c r="AL15" i="110" s="1"/>
  <c r="U15" i="110"/>
  <c r="T15" i="110"/>
  <c r="S15" i="110"/>
  <c r="R15" i="110"/>
  <c r="Q15" i="110"/>
  <c r="AF14" i="110"/>
  <c r="AN14" i="110" s="1"/>
  <c r="AE14" i="110"/>
  <c r="AD14" i="110"/>
  <c r="AC14" i="110"/>
  <c r="AB14" i="110"/>
  <c r="AA14" i="110"/>
  <c r="AI14" i="110" s="1"/>
  <c r="Z14" i="110"/>
  <c r="Y14" i="110"/>
  <c r="AG14" i="110" s="1"/>
  <c r="X14" i="110"/>
  <c r="W14" i="110"/>
  <c r="V14" i="110"/>
  <c r="U14" i="110"/>
  <c r="T14" i="110"/>
  <c r="S14" i="110"/>
  <c r="R14" i="110"/>
  <c r="Q14" i="110"/>
  <c r="AF13" i="110"/>
  <c r="AE13" i="110"/>
  <c r="AD13" i="110"/>
  <c r="AC13" i="110"/>
  <c r="AK13" i="110" s="1"/>
  <c r="AB13" i="110"/>
  <c r="AA13" i="110"/>
  <c r="Z13" i="110"/>
  <c r="Y13" i="110"/>
  <c r="X13" i="110"/>
  <c r="W13" i="110"/>
  <c r="V13" i="110"/>
  <c r="U13" i="110"/>
  <c r="T13" i="110"/>
  <c r="AJ13" i="110" s="1"/>
  <c r="S13" i="110"/>
  <c r="AI13" i="110" s="1"/>
  <c r="R13" i="110"/>
  <c r="Q13" i="110"/>
  <c r="AG13" i="110" s="1"/>
  <c r="AF12" i="110"/>
  <c r="AE12" i="110"/>
  <c r="AD12" i="110"/>
  <c r="AC12" i="110"/>
  <c r="AB12" i="110"/>
  <c r="AJ12" i="110" s="1"/>
  <c r="AA12" i="110"/>
  <c r="AI12" i="110" s="1"/>
  <c r="Z12" i="110"/>
  <c r="Y12" i="110"/>
  <c r="X12" i="110"/>
  <c r="AN12" i="110" s="1"/>
  <c r="W12" i="110"/>
  <c r="V12" i="110"/>
  <c r="U12" i="110"/>
  <c r="T12" i="110"/>
  <c r="S12" i="110"/>
  <c r="R12" i="110"/>
  <c r="Q12" i="110"/>
  <c r="AF11" i="110"/>
  <c r="AN11" i="110" s="1"/>
  <c r="AE11" i="110"/>
  <c r="AM11" i="110" s="1"/>
  <c r="AD11" i="110"/>
  <c r="AC11" i="110"/>
  <c r="AB11" i="110"/>
  <c r="AA11" i="110"/>
  <c r="Z11" i="110"/>
  <c r="Y11" i="110"/>
  <c r="AG11" i="110" s="1"/>
  <c r="X11" i="110"/>
  <c r="W11" i="110"/>
  <c r="V11" i="110"/>
  <c r="U11" i="110"/>
  <c r="T11" i="110"/>
  <c r="S11" i="110"/>
  <c r="R11" i="110"/>
  <c r="Q11" i="110"/>
  <c r="AF10" i="110"/>
  <c r="AN10" i="110" s="1"/>
  <c r="AE10" i="110"/>
  <c r="AM10" i="110" s="1"/>
  <c r="AD10" i="110"/>
  <c r="AC10" i="110"/>
  <c r="AK10" i="110" s="1"/>
  <c r="AB10" i="110"/>
  <c r="AA10" i="110"/>
  <c r="Z10" i="110"/>
  <c r="Y10" i="110"/>
  <c r="X10" i="110"/>
  <c r="W10" i="110"/>
  <c r="V10" i="110"/>
  <c r="U10" i="110"/>
  <c r="T10" i="110"/>
  <c r="S10" i="110"/>
  <c r="AI10" i="110" s="1"/>
  <c r="R10" i="110"/>
  <c r="Q10" i="110"/>
  <c r="AG10" i="110" s="1"/>
  <c r="AF9" i="110"/>
  <c r="AE9" i="110"/>
  <c r="AD9" i="110"/>
  <c r="AC9" i="110"/>
  <c r="AB9" i="110"/>
  <c r="AA9" i="110"/>
  <c r="AI9" i="110" s="1"/>
  <c r="Z9" i="110"/>
  <c r="Y9" i="110"/>
  <c r="X9" i="110"/>
  <c r="W9" i="110"/>
  <c r="AM9" i="110" s="1"/>
  <c r="V9" i="110"/>
  <c r="U9" i="110"/>
  <c r="T9" i="110"/>
  <c r="S9" i="110"/>
  <c r="R9" i="110"/>
  <c r="Q9" i="110"/>
  <c r="AF8" i="110"/>
  <c r="AN8" i="110" s="1"/>
  <c r="AE8" i="110"/>
  <c r="AM8" i="110" s="1"/>
  <c r="AD8" i="110"/>
  <c r="AC8" i="110"/>
  <c r="AB8" i="110"/>
  <c r="AA8" i="110"/>
  <c r="Z8" i="110"/>
  <c r="Y8" i="110"/>
  <c r="AG8" i="110" s="1"/>
  <c r="X8" i="110"/>
  <c r="W8" i="110"/>
  <c r="V8" i="110"/>
  <c r="U8" i="110"/>
  <c r="T8" i="110"/>
  <c r="S8" i="110"/>
  <c r="R8" i="110"/>
  <c r="Q8" i="110"/>
  <c r="AF7" i="110"/>
  <c r="AE7" i="110"/>
  <c r="AD7" i="110"/>
  <c r="AC7" i="110"/>
  <c r="AK7" i="110" s="1"/>
  <c r="AB7" i="110"/>
  <c r="AA7" i="110"/>
  <c r="Z7" i="110"/>
  <c r="Y7" i="110"/>
  <c r="X7" i="110"/>
  <c r="W7" i="110"/>
  <c r="V7" i="110"/>
  <c r="U7" i="110"/>
  <c r="T7" i="110"/>
  <c r="AJ7" i="110" s="1"/>
  <c r="S7" i="110"/>
  <c r="AI7" i="110" s="1"/>
  <c r="R7" i="110"/>
  <c r="Q7" i="110"/>
  <c r="AG7" i="110" s="1"/>
  <c r="AF6" i="110"/>
  <c r="AE6" i="110"/>
  <c r="AD6" i="110"/>
  <c r="AC6" i="110"/>
  <c r="AB6" i="110"/>
  <c r="AJ6" i="110" s="1"/>
  <c r="AA6" i="110"/>
  <c r="AI6" i="110" s="1"/>
  <c r="Z6" i="110"/>
  <c r="Y6" i="110"/>
  <c r="X6" i="110"/>
  <c r="AN6" i="110" s="1"/>
  <c r="W6" i="110"/>
  <c r="AM6" i="110" s="1"/>
  <c r="V6" i="110"/>
  <c r="U6" i="110"/>
  <c r="AK6" i="110" s="1"/>
  <c r="T6" i="110"/>
  <c r="S6" i="110"/>
  <c r="R6" i="110"/>
  <c r="Q6" i="110"/>
  <c r="AF5" i="110"/>
  <c r="AN5" i="110" s="1"/>
  <c r="AE5" i="110"/>
  <c r="AD5" i="110"/>
  <c r="AC5" i="110"/>
  <c r="AK5" i="110" s="1"/>
  <c r="AB5" i="110"/>
  <c r="AA5" i="110"/>
  <c r="Z5" i="110"/>
  <c r="Y5" i="110"/>
  <c r="AG5" i="110" s="1"/>
  <c r="X5" i="110"/>
  <c r="W5" i="110"/>
  <c r="V5" i="110"/>
  <c r="U5" i="110"/>
  <c r="T5" i="110"/>
  <c r="S5" i="110"/>
  <c r="R5" i="110"/>
  <c r="Q5" i="110"/>
  <c r="AF4" i="110"/>
  <c r="AE4" i="110"/>
  <c r="AD4" i="110"/>
  <c r="AC4" i="110"/>
  <c r="AK4" i="110" s="1"/>
  <c r="AB4" i="110"/>
  <c r="AA4" i="110"/>
  <c r="Z4" i="110"/>
  <c r="Y4" i="110"/>
  <c r="X4" i="110"/>
  <c r="W4" i="110"/>
  <c r="V4" i="110"/>
  <c r="U4" i="110"/>
  <c r="T4" i="110"/>
  <c r="AJ4" i="110" s="1"/>
  <c r="S4" i="110"/>
  <c r="R4" i="110"/>
  <c r="Q4" i="110"/>
  <c r="AG57" i="110"/>
  <c r="AK56" i="110"/>
  <c r="AK53" i="110"/>
  <c r="AG51" i="110"/>
  <c r="AJ18" i="110"/>
  <c r="AI18" i="110"/>
  <c r="AK17" i="110"/>
  <c r="AM14" i="110"/>
  <c r="L64" i="110"/>
  <c r="L65" i="110" s="1"/>
  <c r="L66" i="110" s="1"/>
  <c r="L67" i="110" s="1"/>
  <c r="L68" i="110" s="1"/>
  <c r="L69" i="110" s="1"/>
  <c r="L70" i="110" s="1"/>
  <c r="L71" i="110" s="1"/>
  <c r="L72" i="110" s="1"/>
  <c r="L73" i="110" s="1"/>
  <c r="L74" i="110" s="1"/>
  <c r="L75" i="110" s="1"/>
  <c r="D4" i="110"/>
  <c r="D5" i="110" s="1"/>
  <c r="D6" i="110" s="1"/>
  <c r="D7" i="110" s="1"/>
  <c r="D8" i="110" s="1"/>
  <c r="D9" i="110" s="1"/>
  <c r="D10" i="110" s="1"/>
  <c r="D11" i="110" s="1"/>
  <c r="D12" i="110" s="1"/>
  <c r="D13" i="110" s="1"/>
  <c r="D14" i="110" s="1"/>
  <c r="D15" i="110" s="1"/>
  <c r="D16" i="110" s="1"/>
  <c r="D17" i="110" s="1"/>
  <c r="D18" i="110" s="1"/>
  <c r="D19" i="110" s="1"/>
  <c r="D20" i="110" s="1"/>
  <c r="D21" i="110" s="1"/>
  <c r="D22" i="110" s="1"/>
  <c r="D23" i="110" s="1"/>
  <c r="D24" i="110" s="1"/>
  <c r="D25" i="110" s="1"/>
  <c r="D26" i="110" s="1"/>
  <c r="D27" i="110" s="1"/>
  <c r="D28" i="110" s="1"/>
  <c r="D29" i="110" s="1"/>
  <c r="D30" i="110" s="1"/>
  <c r="D31" i="110" s="1"/>
  <c r="D32" i="110" s="1"/>
  <c r="D33" i="110" s="1"/>
  <c r="D34" i="110" s="1"/>
  <c r="D35" i="110" s="1"/>
  <c r="D36" i="110" s="1"/>
  <c r="D37" i="110" s="1"/>
  <c r="D38" i="110" s="1"/>
  <c r="D39" i="110" s="1"/>
  <c r="D40" i="110" s="1"/>
  <c r="D41" i="110" s="1"/>
  <c r="D42" i="110" s="1"/>
  <c r="D43" i="110" s="1"/>
  <c r="D44" i="110" s="1"/>
  <c r="D45" i="110" s="1"/>
  <c r="D46" i="110" s="1"/>
  <c r="D47" i="110" s="1"/>
  <c r="D48" i="110" s="1"/>
  <c r="D49" i="110" s="1"/>
  <c r="D50" i="110" s="1"/>
  <c r="D51" i="110" s="1"/>
  <c r="D52" i="110" s="1"/>
  <c r="D53" i="110" s="1"/>
  <c r="D54" i="110" s="1"/>
  <c r="D55" i="110" s="1"/>
  <c r="D56" i="110" s="1"/>
  <c r="D57" i="110" s="1"/>
  <c r="D58" i="110" s="1"/>
  <c r="D59" i="110" s="1"/>
  <c r="D60" i="110" s="1"/>
  <c r="D61" i="110" s="1"/>
  <c r="D62" i="110" s="1"/>
  <c r="D63" i="110" s="1"/>
  <c r="D64" i="110" s="1"/>
  <c r="D65" i="110" s="1"/>
  <c r="D66" i="110" s="1"/>
  <c r="D67" i="110" s="1"/>
  <c r="D68" i="110" s="1"/>
  <c r="D69" i="110" s="1"/>
  <c r="D70" i="110" s="1"/>
  <c r="D71" i="110" s="1"/>
  <c r="D72" i="110" s="1"/>
  <c r="D73" i="110" s="1"/>
  <c r="D74" i="110" s="1"/>
  <c r="D75" i="110" s="1"/>
  <c r="A4" i="110"/>
  <c r="B4" i="110" s="1"/>
  <c r="B5" i="110" s="1"/>
  <c r="B6" i="110" s="1"/>
  <c r="B7" i="110" s="1"/>
  <c r="B8" i="110" s="1"/>
  <c r="B9" i="110" s="1"/>
  <c r="B10" i="110" s="1"/>
  <c r="B11" i="110" s="1"/>
  <c r="B12" i="110" s="1"/>
  <c r="B13" i="110" s="1"/>
  <c r="B14" i="110" s="1"/>
  <c r="B15" i="110" s="1"/>
  <c r="B16" i="110" s="1"/>
  <c r="B17" i="110" s="1"/>
  <c r="B18" i="110" s="1"/>
  <c r="B19" i="110" s="1"/>
  <c r="B20" i="110" s="1"/>
  <c r="B21" i="110" s="1"/>
  <c r="B22" i="110" s="1"/>
  <c r="B23" i="110" s="1"/>
  <c r="B24" i="110" s="1"/>
  <c r="B25" i="110" s="1"/>
  <c r="B26" i="110" s="1"/>
  <c r="B27" i="110" s="1"/>
  <c r="B28" i="110" s="1"/>
  <c r="B29" i="110" s="1"/>
  <c r="B30" i="110" s="1"/>
  <c r="B31" i="110" s="1"/>
  <c r="B32" i="110" s="1"/>
  <c r="B33" i="110" s="1"/>
  <c r="B34" i="110" s="1"/>
  <c r="B35" i="110" s="1"/>
  <c r="B36" i="110" s="1"/>
  <c r="B37" i="110" s="1"/>
  <c r="B38" i="110" s="1"/>
  <c r="B39" i="110" s="1"/>
  <c r="B40" i="110" s="1"/>
  <c r="B41" i="110" s="1"/>
  <c r="B42" i="110" s="1"/>
  <c r="B43" i="110" s="1"/>
  <c r="B44" i="110" s="1"/>
  <c r="B45" i="110" s="1"/>
  <c r="B46" i="110" s="1"/>
  <c r="B47" i="110" s="1"/>
  <c r="B48" i="110" s="1"/>
  <c r="B49" i="110" s="1"/>
  <c r="B50" i="110" s="1"/>
  <c r="B51" i="110" s="1"/>
  <c r="B52" i="110" s="1"/>
  <c r="B53" i="110" s="1"/>
  <c r="B54" i="110" s="1"/>
  <c r="B55" i="110" s="1"/>
  <c r="B56" i="110" s="1"/>
  <c r="B57" i="110" s="1"/>
  <c r="B58" i="110" s="1"/>
  <c r="B59" i="110" s="1"/>
  <c r="B60" i="110" s="1"/>
  <c r="B61" i="110" s="1"/>
  <c r="B62" i="110" s="1"/>
  <c r="B63" i="110" s="1"/>
  <c r="B64" i="110" s="1"/>
  <c r="B65" i="110" s="1"/>
  <c r="B66" i="110" s="1"/>
  <c r="B67" i="110" s="1"/>
  <c r="B68" i="110" s="1"/>
  <c r="B69" i="110" s="1"/>
  <c r="B70" i="110" s="1"/>
  <c r="B71" i="110" s="1"/>
  <c r="B72" i="110" s="1"/>
  <c r="B73" i="110" s="1"/>
  <c r="B74" i="110" s="1"/>
  <c r="B75" i="110" s="1"/>
  <c r="G40" i="110"/>
  <c r="G41" i="110" s="1"/>
  <c r="G42" i="110" s="1"/>
  <c r="G43" i="110" s="1"/>
  <c r="G44" i="110" s="1"/>
  <c r="G45" i="110" s="1"/>
  <c r="G28" i="110"/>
  <c r="G29" i="110" s="1"/>
  <c r="G30" i="110" s="1"/>
  <c r="G31" i="110" s="1"/>
  <c r="G32" i="110" s="1"/>
  <c r="G33" i="110" s="1"/>
  <c r="G16" i="110"/>
  <c r="G17" i="110" s="1"/>
  <c r="G18" i="110" s="1"/>
  <c r="G19" i="110" s="1"/>
  <c r="G20" i="110" s="1"/>
  <c r="G21" i="110" s="1"/>
  <c r="G22" i="110" s="1"/>
  <c r="G4" i="110"/>
  <c r="G5" i="110" s="1"/>
  <c r="G6" i="110" s="1"/>
  <c r="G7" i="110" s="1"/>
  <c r="G8" i="110" s="1"/>
  <c r="G9" i="110" s="1"/>
  <c r="G10" i="110" s="1"/>
  <c r="AJ15" i="110" l="1"/>
  <c r="AK15" i="110"/>
  <c r="AG75" i="110"/>
  <c r="AK74" i="110"/>
  <c r="AK71" i="110"/>
  <c r="AG71" i="110"/>
  <c r="AN70" i="110"/>
  <c r="AL69" i="110"/>
  <c r="AG69" i="110"/>
  <c r="AK68" i="110"/>
  <c r="AI64" i="110"/>
  <c r="AG63" i="110"/>
  <c r="AL63" i="110"/>
  <c r="AI58" i="110"/>
  <c r="AJ49" i="110"/>
  <c r="AG47" i="110"/>
  <c r="AG46" i="110"/>
  <c r="AI46" i="110"/>
  <c r="AJ46" i="110"/>
  <c r="AN46" i="110"/>
  <c r="AI42" i="110"/>
  <c r="AI40" i="110"/>
  <c r="AN37" i="110"/>
  <c r="AK32" i="110"/>
  <c r="AJ31" i="110"/>
  <c r="AM27" i="110"/>
  <c r="AN27" i="110"/>
  <c r="AI27" i="110"/>
  <c r="AJ27" i="110"/>
  <c r="AK26" i="110"/>
  <c r="AN9" i="110"/>
  <c r="AJ9" i="110"/>
  <c r="AN55" i="110"/>
  <c r="AN61" i="110"/>
  <c r="AN67" i="110"/>
  <c r="AN73" i="110"/>
  <c r="AG54" i="110"/>
  <c r="AG60" i="110"/>
  <c r="AG66" i="110"/>
  <c r="AG72" i="110"/>
  <c r="AH53" i="110"/>
  <c r="AH56" i="110"/>
  <c r="AH59" i="110"/>
  <c r="AH62" i="110"/>
  <c r="AH65" i="110"/>
  <c r="AH68" i="110"/>
  <c r="AH71" i="110"/>
  <c r="AH74" i="110"/>
  <c r="AH52" i="110"/>
  <c r="AH55" i="110"/>
  <c r="AL52" i="110"/>
  <c r="AL55" i="110"/>
  <c r="AL58" i="110"/>
  <c r="AL61" i="110"/>
  <c r="AL64" i="110"/>
  <c r="AL67" i="110"/>
  <c r="AL70" i="110"/>
  <c r="AL73" i="110"/>
  <c r="AM52" i="110"/>
  <c r="AI53" i="110"/>
  <c r="AM55" i="110"/>
  <c r="AI56" i="110"/>
  <c r="AM58" i="110"/>
  <c r="AI59" i="110"/>
  <c r="AM61" i="110"/>
  <c r="AI62" i="110"/>
  <c r="AM64" i="110"/>
  <c r="AI65" i="110"/>
  <c r="AM67" i="110"/>
  <c r="AI68" i="110"/>
  <c r="AM70" i="110"/>
  <c r="AI71" i="110"/>
  <c r="AM73" i="110"/>
  <c r="AI74" i="110"/>
  <c r="AJ53" i="110"/>
  <c r="AJ56" i="110"/>
  <c r="AJ59" i="110"/>
  <c r="AJ62" i="110"/>
  <c r="AJ65" i="110"/>
  <c r="AJ68" i="110"/>
  <c r="AJ71" i="110"/>
  <c r="AJ74" i="110"/>
  <c r="AL53" i="110"/>
  <c r="AH54" i="110"/>
  <c r="AL56" i="110"/>
  <c r="AH57" i="110"/>
  <c r="AH58" i="110"/>
  <c r="AL59" i="110"/>
  <c r="AH60" i="110"/>
  <c r="AH61" i="110"/>
  <c r="AL62" i="110"/>
  <c r="AH63" i="110"/>
  <c r="AH64" i="110"/>
  <c r="AL65" i="110"/>
  <c r="AH66" i="110"/>
  <c r="AH67" i="110"/>
  <c r="AL68" i="110"/>
  <c r="AH69" i="110"/>
  <c r="AH70" i="110"/>
  <c r="AL71" i="110"/>
  <c r="AH72" i="110"/>
  <c r="AH73" i="110"/>
  <c r="AL74" i="110"/>
  <c r="AH75" i="110"/>
  <c r="AL75" i="110"/>
  <c r="AL24" i="110"/>
  <c r="AL42" i="110"/>
  <c r="AH20" i="110"/>
  <c r="AG12" i="110"/>
  <c r="AG6" i="110"/>
  <c r="AK14" i="110"/>
  <c r="AG18" i="110"/>
  <c r="AG21" i="110"/>
  <c r="AK11" i="110"/>
  <c r="AH17" i="110"/>
  <c r="AM4" i="110"/>
  <c r="AM7" i="110"/>
  <c r="AN4" i="110"/>
  <c r="AN7" i="110"/>
  <c r="AL4" i="110"/>
  <c r="AL7" i="110"/>
  <c r="AL13" i="110"/>
  <c r="AL16" i="110"/>
  <c r="AL22" i="110"/>
  <c r="AH26" i="110"/>
  <c r="AL28" i="110"/>
  <c r="AL31" i="110"/>
  <c r="AH32" i="110"/>
  <c r="AH35" i="110"/>
  <c r="AH44" i="110"/>
  <c r="AH47" i="110"/>
  <c r="AH5" i="110"/>
  <c r="AH8" i="110"/>
  <c r="AL10" i="110"/>
  <c r="AH14" i="110"/>
  <c r="AL19" i="110"/>
  <c r="AH23" i="110"/>
  <c r="AL25" i="110"/>
  <c r="AH29" i="110"/>
  <c r="AH38" i="110"/>
  <c r="AH41" i="110"/>
  <c r="AH50" i="110"/>
  <c r="G34" i="110"/>
  <c r="G35" i="110" s="1"/>
  <c r="G36" i="110" s="1"/>
  <c r="G37" i="110" s="1"/>
  <c r="G38" i="110" s="1"/>
  <c r="G39" i="110" s="1"/>
  <c r="G46" i="110"/>
  <c r="G47" i="110" s="1"/>
  <c r="G48" i="110" s="1"/>
  <c r="G49" i="110" s="1"/>
  <c r="G50" i="110" s="1"/>
  <c r="G51" i="110" s="1"/>
  <c r="AG4" i="110"/>
  <c r="AK12" i="110"/>
  <c r="AG16" i="110"/>
  <c r="AH13" i="110"/>
  <c r="AL34" i="110"/>
  <c r="AL37" i="110"/>
  <c r="AL40" i="110"/>
  <c r="AL43" i="110"/>
  <c r="AL46" i="110"/>
  <c r="AL49" i="110"/>
  <c r="AI5" i="110"/>
  <c r="AI8" i="110"/>
  <c r="AI11" i="110"/>
  <c r="AM13" i="110"/>
  <c r="AM16" i="110"/>
  <c r="AI17" i="110"/>
  <c r="AM19" i="110"/>
  <c r="AI20" i="110"/>
  <c r="AM22" i="110"/>
  <c r="AI23" i="110"/>
  <c r="AM25" i="110"/>
  <c r="AI26" i="110"/>
  <c r="AM28" i="110"/>
  <c r="AI29" i="110"/>
  <c r="AM31" i="110"/>
  <c r="AI32" i="110"/>
  <c r="AM34" i="110"/>
  <c r="AI35" i="110"/>
  <c r="AM37" i="110"/>
  <c r="AI38" i="110"/>
  <c r="AM40" i="110"/>
  <c r="AI41" i="110"/>
  <c r="AM43" i="110"/>
  <c r="AI44" i="110"/>
  <c r="AM46" i="110"/>
  <c r="AI47" i="110"/>
  <c r="AM49" i="110"/>
  <c r="AI50" i="110"/>
  <c r="AJ5" i="110"/>
  <c r="AJ8" i="110"/>
  <c r="AJ11" i="110"/>
  <c r="AN13" i="110"/>
  <c r="AJ17" i="110"/>
  <c r="AJ20" i="110"/>
  <c r="AJ23" i="110"/>
  <c r="AJ26" i="110"/>
  <c r="AJ29" i="110"/>
  <c r="AJ32" i="110"/>
  <c r="AJ35" i="110"/>
  <c r="AJ38" i="110"/>
  <c r="AJ41" i="110"/>
  <c r="AJ44" i="110"/>
  <c r="AJ47" i="110"/>
  <c r="AJ50" i="110"/>
  <c r="AK8" i="110"/>
  <c r="AG9" i="110"/>
  <c r="AG15" i="110"/>
  <c r="AL6" i="110"/>
  <c r="AH10" i="110"/>
  <c r="AH16" i="110"/>
  <c r="AH28" i="110"/>
  <c r="AL47" i="110"/>
  <c r="AH48" i="110"/>
  <c r="AH49" i="110"/>
  <c r="AL50" i="110"/>
  <c r="AH51" i="110"/>
  <c r="AK9" i="110"/>
  <c r="AL5" i="110"/>
  <c r="AH7" i="110"/>
  <c r="AL9" i="110"/>
  <c r="AH12" i="110"/>
  <c r="AH15" i="110"/>
  <c r="AL17" i="110"/>
  <c r="AL20" i="110"/>
  <c r="AL23" i="110"/>
  <c r="AH25" i="110"/>
  <c r="AH27" i="110"/>
  <c r="AL29" i="110"/>
  <c r="AL32" i="110"/>
  <c r="AH34" i="110"/>
  <c r="AH36" i="110"/>
  <c r="AL38" i="110"/>
  <c r="AL41" i="110"/>
  <c r="G11" i="110"/>
  <c r="G12" i="110" s="1"/>
  <c r="G13" i="110" s="1"/>
  <c r="G14" i="110" s="1"/>
  <c r="G15" i="110" s="1"/>
  <c r="AH6" i="110"/>
  <c r="AL8" i="110"/>
  <c r="AH9" i="110"/>
  <c r="AL11" i="110"/>
  <c r="AL14" i="110"/>
  <c r="AH18" i="110"/>
  <c r="AH19" i="110"/>
  <c r="AH21" i="110"/>
  <c r="AH22" i="110"/>
  <c r="AH24" i="110"/>
  <c r="AL26" i="110"/>
  <c r="AH30" i="110"/>
  <c r="AH31" i="110"/>
  <c r="AH33" i="110"/>
  <c r="AL35" i="110"/>
  <c r="AH37" i="110"/>
  <c r="AH39" i="110"/>
  <c r="AH40" i="110"/>
  <c r="AH42" i="110"/>
  <c r="AH43" i="110"/>
  <c r="AL44" i="110"/>
  <c r="AH45" i="110"/>
  <c r="AH46" i="110"/>
  <c r="AJ10" i="110"/>
  <c r="A5" i="110"/>
  <c r="A6" i="110" s="1"/>
  <c r="A7" i="110" s="1"/>
  <c r="A8" i="110" s="1"/>
  <c r="A9" i="110" s="1"/>
  <c r="A10" i="110" s="1"/>
  <c r="A11" i="110" s="1"/>
  <c r="A12" i="110" s="1"/>
  <c r="A13" i="110" s="1"/>
  <c r="A14" i="110" s="1"/>
  <c r="A15" i="110" s="1"/>
  <c r="A16" i="110" s="1"/>
  <c r="A17" i="110" s="1"/>
  <c r="A18" i="110" s="1"/>
  <c r="A19" i="110" s="1"/>
  <c r="A20" i="110" s="1"/>
  <c r="A21" i="110" s="1"/>
  <c r="A22" i="110" s="1"/>
  <c r="A23" i="110" s="1"/>
  <c r="A24" i="110" s="1"/>
  <c r="A25" i="110" s="1"/>
  <c r="A26" i="110" s="1"/>
  <c r="A27" i="110" s="1"/>
  <c r="A28" i="110" s="1"/>
  <c r="A29" i="110" s="1"/>
  <c r="A30" i="110" s="1"/>
  <c r="A31" i="110" s="1"/>
  <c r="A32" i="110" s="1"/>
  <c r="A33" i="110" s="1"/>
  <c r="A34" i="110" s="1"/>
  <c r="A35" i="110" s="1"/>
  <c r="A36" i="110" s="1"/>
  <c r="A37" i="110" s="1"/>
  <c r="A38" i="110" s="1"/>
  <c r="A39" i="110" s="1"/>
  <c r="A40" i="110" s="1"/>
  <c r="A41" i="110" s="1"/>
  <c r="A42" i="110" s="1"/>
  <c r="A43" i="110" s="1"/>
  <c r="A44" i="110" s="1"/>
  <c r="A45" i="110" s="1"/>
  <c r="A46" i="110" s="1"/>
  <c r="A47" i="110" s="1"/>
  <c r="A48" i="110" s="1"/>
  <c r="A49" i="110" s="1"/>
  <c r="A50" i="110" s="1"/>
  <c r="A51" i="110" s="1"/>
  <c r="A52" i="110" s="1"/>
  <c r="A53" i="110" s="1"/>
  <c r="A54" i="110" s="1"/>
  <c r="A55" i="110" s="1"/>
  <c r="A56" i="110" s="1"/>
  <c r="A57" i="110" s="1"/>
  <c r="A58" i="110" s="1"/>
  <c r="A59" i="110" s="1"/>
  <c r="A60" i="110" s="1"/>
  <c r="A61" i="110" s="1"/>
  <c r="A62" i="110" s="1"/>
  <c r="A63" i="110" s="1"/>
  <c r="A64" i="110" s="1"/>
  <c r="A65" i="110" s="1"/>
  <c r="A66" i="110" s="1"/>
  <c r="A67" i="110" s="1"/>
  <c r="A68" i="110" s="1"/>
  <c r="A69" i="110" s="1"/>
  <c r="A70" i="110" s="1"/>
  <c r="A71" i="110" s="1"/>
  <c r="A72" i="110" s="1"/>
  <c r="A73" i="110" s="1"/>
  <c r="A74" i="110" s="1"/>
  <c r="A75" i="110" s="1"/>
  <c r="G23" i="110"/>
  <c r="G24" i="110" s="1"/>
  <c r="G25" i="110" s="1"/>
  <c r="G26" i="110" s="1"/>
  <c r="G27" i="110" s="1"/>
  <c r="AH4" i="110"/>
  <c r="AM5" i="110"/>
  <c r="AL12" i="110"/>
  <c r="AJ14" i="110"/>
  <c r="AI4" i="110"/>
  <c r="AH11" i="110"/>
  <c r="AM12" i="110"/>
  <c r="A4" i="109" l="1"/>
  <c r="B4" i="109" s="1"/>
  <c r="B5" i="109" s="1"/>
  <c r="B6" i="109" s="1"/>
  <c r="B7" i="109" s="1"/>
  <c r="B8" i="109" s="1"/>
  <c r="B9" i="109" s="1"/>
  <c r="W9" i="109"/>
  <c r="V9" i="109"/>
  <c r="U9" i="109"/>
  <c r="T9" i="109"/>
  <c r="S9" i="109"/>
  <c r="W8" i="109"/>
  <c r="V8" i="109"/>
  <c r="U8" i="109"/>
  <c r="T8" i="109"/>
  <c r="S8" i="109"/>
  <c r="Q9" i="109"/>
  <c r="P9" i="109"/>
  <c r="O9" i="109"/>
  <c r="N9" i="109"/>
  <c r="M9" i="109"/>
  <c r="Q8" i="109"/>
  <c r="P8" i="109"/>
  <c r="O8" i="109"/>
  <c r="N8" i="109"/>
  <c r="M8" i="109"/>
  <c r="R9" i="109"/>
  <c r="R8" i="109"/>
  <c r="L9" i="109"/>
  <c r="L8" i="109"/>
  <c r="W7" i="109"/>
  <c r="V7" i="109"/>
  <c r="U7" i="109"/>
  <c r="T7" i="109"/>
  <c r="S7" i="109"/>
  <c r="R7" i="109"/>
  <c r="Q7" i="109"/>
  <c r="P7" i="109"/>
  <c r="O7" i="109"/>
  <c r="N7" i="109"/>
  <c r="M7" i="109"/>
  <c r="L7" i="109"/>
  <c r="W6" i="109"/>
  <c r="V6" i="109"/>
  <c r="U6" i="109"/>
  <c r="T6" i="109"/>
  <c r="S6" i="109"/>
  <c r="R6" i="109"/>
  <c r="Q6" i="109"/>
  <c r="P6" i="109"/>
  <c r="O6" i="109"/>
  <c r="N6" i="109"/>
  <c r="M6" i="109"/>
  <c r="L6" i="109"/>
  <c r="W5" i="109"/>
  <c r="V5" i="109"/>
  <c r="U5" i="109"/>
  <c r="T5" i="109"/>
  <c r="S5" i="109"/>
  <c r="R5" i="109"/>
  <c r="Q5" i="109"/>
  <c r="P5" i="109"/>
  <c r="O5" i="109"/>
  <c r="N5" i="109"/>
  <c r="M5" i="109"/>
  <c r="L5" i="109"/>
  <c r="W4" i="109"/>
  <c r="V4" i="109"/>
  <c r="U4" i="109"/>
  <c r="T4" i="109"/>
  <c r="S4" i="109"/>
  <c r="R4" i="109"/>
  <c r="Q4" i="109"/>
  <c r="P4" i="109"/>
  <c r="O4" i="109"/>
  <c r="N4" i="109"/>
  <c r="M4" i="109"/>
  <c r="L4" i="109"/>
  <c r="E4" i="109"/>
  <c r="E5" i="109" s="1"/>
  <c r="E6" i="109" s="1"/>
  <c r="E7" i="109" s="1"/>
  <c r="E8" i="109" s="1"/>
  <c r="E9" i="109" s="1"/>
  <c r="D4" i="109"/>
  <c r="D5" i="109" s="1"/>
  <c r="D6" i="109" s="1"/>
  <c r="D7" i="109" s="1"/>
  <c r="D8" i="109" s="1"/>
  <c r="D9" i="109" s="1"/>
  <c r="D4" i="108"/>
  <c r="D5" i="108" s="1"/>
  <c r="D6" i="108" s="1"/>
  <c r="D7" i="108" s="1"/>
  <c r="D8" i="108" s="1"/>
  <c r="D9" i="108" s="1"/>
  <c r="D10" i="108" s="1"/>
  <c r="D11" i="108" s="1"/>
  <c r="D12" i="108" s="1"/>
  <c r="D13" i="108" s="1"/>
  <c r="D14" i="108" s="1"/>
  <c r="D15" i="108" s="1"/>
  <c r="D16" i="108" s="1"/>
  <c r="D17" i="108" s="1"/>
  <c r="D18" i="108" s="1"/>
  <c r="D19" i="108" s="1"/>
  <c r="D20" i="108" s="1"/>
  <c r="D21" i="108" s="1"/>
  <c r="A5" i="109" l="1"/>
  <c r="A6" i="109" s="1"/>
  <c r="A7" i="109" s="1"/>
  <c r="A8" i="109" s="1"/>
  <c r="A9" i="109" s="1"/>
  <c r="N30" i="108"/>
  <c r="Z30" i="108"/>
  <c r="Y30" i="108"/>
  <c r="X30" i="108"/>
  <c r="W30" i="108"/>
  <c r="V30" i="108"/>
  <c r="AA30" i="108" s="1"/>
  <c r="U30" i="108"/>
  <c r="T30" i="108"/>
  <c r="S30" i="108"/>
  <c r="R30" i="108"/>
  <c r="Q30" i="108"/>
  <c r="Z29" i="108"/>
  <c r="AE29" i="108" s="1"/>
  <c r="Y29" i="108"/>
  <c r="AD29" i="108" s="1"/>
  <c r="X29" i="108"/>
  <c r="AC29" i="108" s="1"/>
  <c r="W29" i="108"/>
  <c r="AB29" i="108" s="1"/>
  <c r="V29" i="108"/>
  <c r="AA29" i="108" s="1"/>
  <c r="AE30" i="108" l="1"/>
  <c r="AB30" i="108"/>
  <c r="AC30" i="108"/>
  <c r="AD30" i="108"/>
  <c r="A4" i="108" l="1"/>
  <c r="A5" i="108" s="1"/>
  <c r="A6" i="108" s="1"/>
  <c r="A7" i="108" s="1"/>
  <c r="A8" i="108" s="1"/>
  <c r="A9" i="108" s="1"/>
  <c r="A10" i="108" s="1"/>
  <c r="A11" i="108" s="1"/>
  <c r="A12" i="108" s="1"/>
  <c r="A13" i="108" s="1"/>
  <c r="A14" i="108" s="1"/>
  <c r="A15" i="108" s="1"/>
  <c r="A16" i="108" s="1"/>
  <c r="A17" i="108" s="1"/>
  <c r="A18" i="108" s="1"/>
  <c r="A19" i="108" s="1"/>
  <c r="A20" i="108" s="1"/>
  <c r="A21" i="108" s="1"/>
  <c r="AA21" i="108"/>
  <c r="Z21" i="108"/>
  <c r="Y21" i="108"/>
  <c r="X21" i="108"/>
  <c r="AA20" i="108"/>
  <c r="Z20" i="108"/>
  <c r="Y20" i="108"/>
  <c r="X20" i="108"/>
  <c r="AA19" i="108"/>
  <c r="Z19" i="108"/>
  <c r="Y19" i="108"/>
  <c r="X19" i="108"/>
  <c r="AA18" i="108"/>
  <c r="Z18" i="108"/>
  <c r="AJ18" i="108" s="1"/>
  <c r="Y18" i="108"/>
  <c r="X18" i="108"/>
  <c r="AA17" i="108"/>
  <c r="AK17" i="108" s="1"/>
  <c r="Z17" i="108"/>
  <c r="Y17" i="108"/>
  <c r="AI17" i="108" s="1"/>
  <c r="X17" i="108"/>
  <c r="AH17" i="108" s="1"/>
  <c r="AA16" i="108"/>
  <c r="Z16" i="108"/>
  <c r="AJ16" i="108" s="1"/>
  <c r="Y16" i="108"/>
  <c r="AI16" i="108" s="1"/>
  <c r="X16" i="108"/>
  <c r="AH16" i="108" s="1"/>
  <c r="U21" i="108"/>
  <c r="T21" i="108"/>
  <c r="S21" i="108"/>
  <c r="R21" i="108"/>
  <c r="U20" i="108"/>
  <c r="T20" i="108"/>
  <c r="S20" i="108"/>
  <c r="R20" i="108"/>
  <c r="U19" i="108"/>
  <c r="T19" i="108"/>
  <c r="S19" i="108"/>
  <c r="R19" i="108"/>
  <c r="AC19" i="108" s="1"/>
  <c r="U18" i="108"/>
  <c r="T18" i="108"/>
  <c r="S18" i="108"/>
  <c r="R18" i="108"/>
  <c r="U17" i="108"/>
  <c r="T17" i="108"/>
  <c r="S17" i="108"/>
  <c r="R17" i="108"/>
  <c r="U16" i="108"/>
  <c r="T16" i="108"/>
  <c r="S16" i="108"/>
  <c r="R16" i="108"/>
  <c r="W21" i="108"/>
  <c r="AG21" i="108" s="1"/>
  <c r="W20" i="108"/>
  <c r="AG20" i="108" s="1"/>
  <c r="W19" i="108"/>
  <c r="AG19" i="108" s="1"/>
  <c r="Q21" i="108"/>
  <c r="AB21" i="108" s="1"/>
  <c r="Q20" i="108"/>
  <c r="Q19" i="108"/>
  <c r="W18" i="108"/>
  <c r="AG18" i="108" s="1"/>
  <c r="W17" i="108"/>
  <c r="AG17" i="108" s="1"/>
  <c r="W16" i="108"/>
  <c r="AG16" i="108" s="1"/>
  <c r="Q18" i="108"/>
  <c r="Q17" i="108"/>
  <c r="Q16" i="108"/>
  <c r="AA15" i="108"/>
  <c r="AK15" i="108" s="1"/>
  <c r="Z15" i="108"/>
  <c r="AJ15" i="108" s="1"/>
  <c r="Y15" i="108"/>
  <c r="AI15" i="108" s="1"/>
  <c r="X15" i="108"/>
  <c r="AH15" i="108" s="1"/>
  <c r="W15" i="108"/>
  <c r="AG15" i="108" s="1"/>
  <c r="U15" i="108"/>
  <c r="T15" i="108"/>
  <c r="S15" i="108"/>
  <c r="R15" i="108"/>
  <c r="Q15" i="108"/>
  <c r="AA14" i="108"/>
  <c r="AK14" i="108" s="1"/>
  <c r="Z14" i="108"/>
  <c r="AJ14" i="108" s="1"/>
  <c r="Y14" i="108"/>
  <c r="AI14" i="108" s="1"/>
  <c r="X14" i="108"/>
  <c r="AH14" i="108" s="1"/>
  <c r="W14" i="108"/>
  <c r="AG14" i="108" s="1"/>
  <c r="U14" i="108"/>
  <c r="T14" i="108"/>
  <c r="S14" i="108"/>
  <c r="R14" i="108"/>
  <c r="Q14" i="108"/>
  <c r="AA13" i="108"/>
  <c r="AK13" i="108" s="1"/>
  <c r="Z13" i="108"/>
  <c r="Y13" i="108"/>
  <c r="X13" i="108"/>
  <c r="AH13" i="108" s="1"/>
  <c r="W13" i="108"/>
  <c r="U13" i="108"/>
  <c r="T13" i="108"/>
  <c r="S13" i="108"/>
  <c r="R13" i="108"/>
  <c r="Q13" i="108"/>
  <c r="AA12" i="108"/>
  <c r="Z12" i="108"/>
  <c r="AJ12" i="108" s="1"/>
  <c r="Y12" i="108"/>
  <c r="AI12" i="108" s="1"/>
  <c r="X12" i="108"/>
  <c r="AH12" i="108" s="1"/>
  <c r="W12" i="108"/>
  <c r="AG12" i="108" s="1"/>
  <c r="U12" i="108"/>
  <c r="T12" i="108"/>
  <c r="S12" i="108"/>
  <c r="R12" i="108"/>
  <c r="Q12" i="108"/>
  <c r="AA11" i="108"/>
  <c r="Z11" i="108"/>
  <c r="AJ11" i="108" s="1"/>
  <c r="Y11" i="108"/>
  <c r="AI11" i="108" s="1"/>
  <c r="X11" i="108"/>
  <c r="W11" i="108"/>
  <c r="U11" i="108"/>
  <c r="T11" i="108"/>
  <c r="S11" i="108"/>
  <c r="R11" i="108"/>
  <c r="Q11" i="108"/>
  <c r="AA10" i="108"/>
  <c r="Z10" i="108"/>
  <c r="Y10" i="108"/>
  <c r="AI10" i="108" s="1"/>
  <c r="X10" i="108"/>
  <c r="AH10" i="108" s="1"/>
  <c r="W10" i="108"/>
  <c r="U10" i="108"/>
  <c r="T10" i="108"/>
  <c r="S10" i="108"/>
  <c r="R10" i="108"/>
  <c r="Q10" i="108"/>
  <c r="AA9" i="108"/>
  <c r="AK9" i="108" s="1"/>
  <c r="Z9" i="108"/>
  <c r="AJ9" i="108" s="1"/>
  <c r="Y9" i="108"/>
  <c r="AI9" i="108" s="1"/>
  <c r="X9" i="108"/>
  <c r="AH9" i="108" s="1"/>
  <c r="W9" i="108"/>
  <c r="AG9" i="108" s="1"/>
  <c r="U9" i="108"/>
  <c r="T9" i="108"/>
  <c r="S9" i="108"/>
  <c r="R9" i="108"/>
  <c r="Q9" i="108"/>
  <c r="AA8" i="108"/>
  <c r="AK8" i="108" s="1"/>
  <c r="Z8" i="108"/>
  <c r="AJ8" i="108" s="1"/>
  <c r="Y8" i="108"/>
  <c r="AI8" i="108" s="1"/>
  <c r="X8" i="108"/>
  <c r="AH8" i="108" s="1"/>
  <c r="W8" i="108"/>
  <c r="AG8" i="108" s="1"/>
  <c r="U8" i="108"/>
  <c r="T8" i="108"/>
  <c r="S8" i="108"/>
  <c r="R8" i="108"/>
  <c r="Q8" i="108"/>
  <c r="AA7" i="108"/>
  <c r="Z7" i="108"/>
  <c r="AJ7" i="108" s="1"/>
  <c r="Y7" i="108"/>
  <c r="AI7" i="108" s="1"/>
  <c r="X7" i="108"/>
  <c r="AH7" i="108" s="1"/>
  <c r="W7" i="108"/>
  <c r="AG7" i="108" s="1"/>
  <c r="U7" i="108"/>
  <c r="T7" i="108"/>
  <c r="S7" i="108"/>
  <c r="R7" i="108"/>
  <c r="Q7" i="108"/>
  <c r="AA6" i="108"/>
  <c r="AK6" i="108" s="1"/>
  <c r="Z6" i="108"/>
  <c r="AJ6" i="108" s="1"/>
  <c r="Y6" i="108"/>
  <c r="X6" i="108"/>
  <c r="W6" i="108"/>
  <c r="AG6" i="108" s="1"/>
  <c r="U6" i="108"/>
  <c r="T6" i="108"/>
  <c r="S6" i="108"/>
  <c r="R6" i="108"/>
  <c r="Q6" i="108"/>
  <c r="AA5" i="108"/>
  <c r="Z5" i="108"/>
  <c r="Y5" i="108"/>
  <c r="X5" i="108"/>
  <c r="W5" i="108"/>
  <c r="AG5" i="108" s="1"/>
  <c r="U5" i="108"/>
  <c r="T5" i="108"/>
  <c r="S5" i="108"/>
  <c r="R5" i="108"/>
  <c r="Q5" i="108"/>
  <c r="AA4" i="108"/>
  <c r="AK4" i="108" s="1"/>
  <c r="Z4" i="108"/>
  <c r="AJ4" i="108" s="1"/>
  <c r="Y4" i="108"/>
  <c r="AI4" i="108" s="1"/>
  <c r="X4" i="108"/>
  <c r="AH4" i="108" s="1"/>
  <c r="W4" i="108"/>
  <c r="AG4" i="108" s="1"/>
  <c r="U4" i="108"/>
  <c r="T4" i="108"/>
  <c r="S4" i="108"/>
  <c r="R4" i="108"/>
  <c r="Q4" i="108"/>
  <c r="AK21" i="108"/>
  <c r="AJ21" i="108"/>
  <c r="AI21" i="108"/>
  <c r="AH21" i="108"/>
  <c r="AK20" i="108"/>
  <c r="AJ20" i="108"/>
  <c r="AI20" i="108"/>
  <c r="AH20" i="108"/>
  <c r="AK19" i="108"/>
  <c r="AJ19" i="108"/>
  <c r="AI19" i="108"/>
  <c r="AH19" i="108"/>
  <c r="AK18" i="108"/>
  <c r="AI18" i="108"/>
  <c r="AH18" i="108"/>
  <c r="AG13" i="108"/>
  <c r="L19" i="108"/>
  <c r="L20" i="108" s="1"/>
  <c r="L21" i="108" s="1"/>
  <c r="G13" i="108"/>
  <c r="G14" i="108" s="1"/>
  <c r="G15" i="108" s="1"/>
  <c r="G10" i="108"/>
  <c r="G11" i="108" s="1"/>
  <c r="G12" i="108" s="1"/>
  <c r="G7" i="108"/>
  <c r="G8" i="108" s="1"/>
  <c r="G9" i="108" s="1"/>
  <c r="G4" i="108"/>
  <c r="G5" i="108" s="1"/>
  <c r="G6" i="108" s="1"/>
  <c r="AB19" i="108" l="1"/>
  <c r="AB20" i="108"/>
  <c r="AE18" i="108"/>
  <c r="AF18" i="108"/>
  <c r="AC17" i="108"/>
  <c r="AC21" i="108"/>
  <c r="AE20" i="108"/>
  <c r="AD21" i="108"/>
  <c r="AE17" i="108"/>
  <c r="AF20" i="108"/>
  <c r="AE21" i="108"/>
  <c r="AF21" i="108"/>
  <c r="AC16" i="108"/>
  <c r="AF19" i="108"/>
  <c r="AB9" i="108"/>
  <c r="AF7" i="108"/>
  <c r="AB8" i="108"/>
  <c r="AE4" i="108"/>
  <c r="AD6" i="108"/>
  <c r="AC9" i="108"/>
  <c r="AC5" i="108"/>
  <c r="AD9" i="108"/>
  <c r="AC11" i="108"/>
  <c r="AB11" i="108"/>
  <c r="AB7" i="108"/>
  <c r="AF9" i="108"/>
  <c r="AB13" i="108"/>
  <c r="AF5" i="108"/>
  <c r="AF11" i="108"/>
  <c r="AD5" i="108"/>
  <c r="AC8" i="108"/>
  <c r="AB10" i="108"/>
  <c r="AF12" i="108"/>
  <c r="AC14" i="108"/>
  <c r="AE5" i="108"/>
  <c r="AF16" i="108"/>
  <c r="AG11" i="108"/>
  <c r="AH11" i="108"/>
  <c r="AD12" i="108"/>
  <c r="AE15" i="108"/>
  <c r="AE12" i="108"/>
  <c r="AH5" i="108"/>
  <c r="AD8" i="108"/>
  <c r="AD14" i="108"/>
  <c r="AF15" i="108"/>
  <c r="AF13" i="108"/>
  <c r="AD20" i="108"/>
  <c r="AK16" i="108"/>
  <c r="AE10" i="108"/>
  <c r="AD11" i="108"/>
  <c r="AK11" i="108"/>
  <c r="AD18" i="108"/>
  <c r="AE9" i="108"/>
  <c r="AJ5" i="108"/>
  <c r="AK12" i="108"/>
  <c r="AB5" i="108"/>
  <c r="AB14" i="108"/>
  <c r="AD19" i="108"/>
  <c r="AE14" i="108"/>
  <c r="AC20" i="108"/>
  <c r="AC18" i="108"/>
  <c r="AF10" i="108"/>
  <c r="AK5" i="108"/>
  <c r="AC4" i="108"/>
  <c r="AE11" i="108"/>
  <c r="AD13" i="108"/>
  <c r="AB17" i="108"/>
  <c r="AK7" i="108"/>
  <c r="AD4" i="108"/>
  <c r="AC6" i="108"/>
  <c r="AE13" i="108"/>
  <c r="AE19" i="108"/>
  <c r="AE6" i="108"/>
  <c r="AF6" i="108"/>
  <c r="AD16" i="108"/>
  <c r="AE16" i="108"/>
  <c r="AF4" i="108"/>
  <c r="AC7" i="108"/>
  <c r="AB12" i="108"/>
  <c r="AI5" i="108"/>
  <c r="AD7" i="108"/>
  <c r="AE7" i="108"/>
  <c r="AF14" i="108"/>
  <c r="AJ13" i="108"/>
  <c r="AJ17" i="108"/>
  <c r="AC10" i="108"/>
  <c r="AB15" i="108"/>
  <c r="AH6" i="108"/>
  <c r="AD10" i="108"/>
  <c r="AC15" i="108"/>
  <c r="AJ10" i="108"/>
  <c r="AD15" i="108"/>
  <c r="AF17" i="108"/>
  <c r="AG10" i="108"/>
  <c r="AK10" i="108"/>
  <c r="AB6" i="108"/>
  <c r="AC13" i="108"/>
  <c r="AB18" i="108"/>
  <c r="AI13" i="108"/>
  <c r="AE8" i="108"/>
  <c r="AC12" i="108"/>
  <c r="AD17" i="108"/>
  <c r="AI6" i="108"/>
  <c r="AB4" i="108"/>
  <c r="AF8" i="108"/>
  <c r="AB16" i="108"/>
  <c r="G4" i="107"/>
  <c r="G5" i="107" s="1"/>
  <c r="G6" i="107" s="1"/>
  <c r="G7" i="107" s="1"/>
  <c r="G8" i="107" s="1"/>
  <c r="G9" i="107" s="1"/>
  <c r="A4" i="107"/>
  <c r="A5" i="107" s="1"/>
  <c r="A6" i="107" s="1"/>
  <c r="A7" i="107" s="1"/>
  <c r="A8" i="107" s="1"/>
  <c r="A9" i="107" s="1"/>
  <c r="M4" i="107"/>
  <c r="L4" i="107"/>
  <c r="K4" i="107"/>
  <c r="J4" i="107"/>
  <c r="I4" i="107"/>
  <c r="B199" i="106" l="1"/>
  <c r="B191" i="106"/>
  <c r="B189" i="106"/>
  <c r="B185" i="106"/>
  <c r="B182" i="106"/>
  <c r="F178" i="106"/>
  <c r="F176" i="106"/>
  <c r="F179" i="106" s="1"/>
  <c r="B176" i="106"/>
  <c r="B188" i="106" s="1"/>
  <c r="F175" i="106"/>
  <c r="B172" i="106"/>
  <c r="B169" i="106"/>
  <c r="I168" i="106"/>
  <c r="H168" i="106"/>
  <c r="G168" i="106"/>
  <c r="B168" i="106"/>
  <c r="B165" i="106"/>
  <c r="I164" i="106"/>
  <c r="H164" i="106"/>
  <c r="G164" i="106"/>
  <c r="B164" i="106"/>
  <c r="B159" i="106"/>
  <c r="L157" i="106"/>
  <c r="K157" i="106"/>
  <c r="J157" i="106"/>
  <c r="I157" i="106"/>
  <c r="H157" i="106"/>
  <c r="G157" i="106"/>
  <c r="F157" i="106"/>
  <c r="E157" i="106"/>
  <c r="L153" i="106"/>
  <c r="K153" i="106"/>
  <c r="J153" i="106"/>
  <c r="I153" i="106"/>
  <c r="H153" i="106"/>
  <c r="G153" i="106"/>
  <c r="F153" i="106"/>
  <c r="E153" i="106"/>
  <c r="L149" i="106"/>
  <c r="K149" i="106"/>
  <c r="J149" i="106"/>
  <c r="I149" i="106"/>
  <c r="H149" i="106"/>
  <c r="G149" i="106"/>
  <c r="F149" i="106"/>
  <c r="E149" i="106"/>
  <c r="L145" i="106"/>
  <c r="K145" i="106"/>
  <c r="J145" i="106"/>
  <c r="I145" i="106"/>
  <c r="H145" i="106"/>
  <c r="G145" i="106"/>
  <c r="F145" i="106"/>
  <c r="E145" i="106"/>
  <c r="L141" i="106"/>
  <c r="K141" i="106"/>
  <c r="J141" i="106"/>
  <c r="I141" i="106"/>
  <c r="H141" i="106"/>
  <c r="G141" i="106"/>
  <c r="F141" i="106"/>
  <c r="E141" i="106"/>
  <c r="L137" i="106"/>
  <c r="K137" i="106"/>
  <c r="J137" i="106"/>
  <c r="I137" i="106"/>
  <c r="H137" i="106"/>
  <c r="G137" i="106"/>
  <c r="F137" i="106"/>
  <c r="E137" i="106"/>
  <c r="B130" i="106"/>
  <c r="B127" i="106"/>
  <c r="I124" i="106"/>
  <c r="H124" i="106"/>
  <c r="G124" i="106"/>
  <c r="B124" i="106"/>
  <c r="I123" i="106"/>
  <c r="H123" i="106"/>
  <c r="G123" i="106"/>
  <c r="B123" i="106"/>
  <c r="I120" i="106"/>
  <c r="H120" i="106"/>
  <c r="G120" i="106"/>
  <c r="B120" i="106"/>
  <c r="I119" i="106"/>
  <c r="H119" i="106"/>
  <c r="G119" i="106"/>
  <c r="B119" i="106"/>
  <c r="B114" i="106"/>
  <c r="L112" i="106"/>
  <c r="K112" i="106"/>
  <c r="J112" i="106"/>
  <c r="I112" i="106"/>
  <c r="H112" i="106"/>
  <c r="G112" i="106"/>
  <c r="F112" i="106"/>
  <c r="E112" i="106"/>
  <c r="B109" i="106"/>
  <c r="B154" i="106" s="1"/>
  <c r="L108" i="106"/>
  <c r="K108" i="106"/>
  <c r="J108" i="106"/>
  <c r="I108" i="106"/>
  <c r="H108" i="106"/>
  <c r="G108" i="106"/>
  <c r="F108" i="106"/>
  <c r="E108" i="106"/>
  <c r="B105" i="106"/>
  <c r="B150" i="106" s="1"/>
  <c r="L104" i="106"/>
  <c r="K104" i="106"/>
  <c r="J104" i="106"/>
  <c r="I104" i="106"/>
  <c r="H104" i="106"/>
  <c r="G104" i="106"/>
  <c r="F104" i="106"/>
  <c r="E104" i="106"/>
  <c r="B101" i="106"/>
  <c r="B146" i="106" s="1"/>
  <c r="L100" i="106"/>
  <c r="K100" i="106"/>
  <c r="J100" i="106"/>
  <c r="I100" i="106"/>
  <c r="H100" i="106"/>
  <c r="G100" i="106"/>
  <c r="F100" i="106"/>
  <c r="E100" i="106"/>
  <c r="B97" i="106"/>
  <c r="B142" i="106" s="1"/>
  <c r="L96" i="106"/>
  <c r="K96" i="106"/>
  <c r="J96" i="106"/>
  <c r="I96" i="106"/>
  <c r="H96" i="106"/>
  <c r="G96" i="106"/>
  <c r="F96" i="106"/>
  <c r="E96" i="106"/>
  <c r="B93" i="106"/>
  <c r="B138" i="106" s="1"/>
  <c r="L92" i="106"/>
  <c r="K92" i="106"/>
  <c r="J92" i="106"/>
  <c r="I92" i="106"/>
  <c r="H92" i="106"/>
  <c r="G92" i="106"/>
  <c r="F92" i="106"/>
  <c r="E92" i="106"/>
  <c r="B89" i="106"/>
  <c r="B134" i="106" s="1"/>
  <c r="B86" i="106"/>
  <c r="B83" i="106"/>
  <c r="B80" i="106"/>
  <c r="I79" i="106"/>
  <c r="H79" i="106"/>
  <c r="G79" i="106"/>
  <c r="B79" i="106"/>
  <c r="B76" i="106"/>
  <c r="I75" i="106"/>
  <c r="H75" i="106"/>
  <c r="G75" i="106"/>
  <c r="B75" i="106"/>
  <c r="H73" i="106"/>
  <c r="H117" i="106" s="1"/>
  <c r="G117" i="106"/>
  <c r="B70" i="106"/>
  <c r="L68" i="106"/>
  <c r="K68" i="106"/>
  <c r="J68" i="106"/>
  <c r="I68" i="106"/>
  <c r="H68" i="106"/>
  <c r="G68" i="106"/>
  <c r="F68" i="106"/>
  <c r="E68" i="106"/>
  <c r="P66" i="106"/>
  <c r="O66" i="106"/>
  <c r="B65" i="106" s="1"/>
  <c r="L64" i="106"/>
  <c r="K64" i="106"/>
  <c r="J64" i="106"/>
  <c r="I64" i="106"/>
  <c r="H64" i="106"/>
  <c r="G64" i="106"/>
  <c r="F64" i="106"/>
  <c r="E64" i="106"/>
  <c r="P62" i="106"/>
  <c r="O62" i="106"/>
  <c r="B61" i="106"/>
  <c r="L60" i="106"/>
  <c r="K60" i="106"/>
  <c r="J60" i="106"/>
  <c r="I60" i="106"/>
  <c r="H60" i="106"/>
  <c r="G60" i="106"/>
  <c r="F60" i="106"/>
  <c r="E60" i="106"/>
  <c r="P58" i="106"/>
  <c r="O58" i="106"/>
  <c r="L56" i="106"/>
  <c r="K56" i="106"/>
  <c r="J56" i="106"/>
  <c r="I56" i="106"/>
  <c r="H56" i="106"/>
  <c r="G56" i="106"/>
  <c r="F56" i="106"/>
  <c r="E56" i="106"/>
  <c r="P54" i="106"/>
  <c r="O54" i="106"/>
  <c r="B53" i="106"/>
  <c r="L52" i="106"/>
  <c r="K52" i="106"/>
  <c r="J52" i="106"/>
  <c r="I52" i="106"/>
  <c r="H52" i="106"/>
  <c r="G52" i="106"/>
  <c r="F52" i="106"/>
  <c r="E52" i="106"/>
  <c r="P50" i="106"/>
  <c r="O50" i="106"/>
  <c r="B49" i="106" s="1"/>
  <c r="L48" i="106"/>
  <c r="I73" i="106" s="1"/>
  <c r="I117" i="106" s="1"/>
  <c r="B45" i="106"/>
  <c r="B42" i="106"/>
  <c r="K38" i="106"/>
  <c r="J38" i="106"/>
  <c r="I38" i="106"/>
  <c r="H38" i="106"/>
  <c r="G38" i="106"/>
  <c r="K37" i="106"/>
  <c r="K39" i="106" s="1"/>
  <c r="J37" i="106"/>
  <c r="J39" i="106" s="1"/>
  <c r="I37" i="106"/>
  <c r="I39" i="106" s="1"/>
  <c r="H37" i="106"/>
  <c r="G76" i="106" s="1"/>
  <c r="G37" i="106"/>
  <c r="G39" i="106" s="1"/>
  <c r="B37" i="106"/>
  <c r="K36" i="106"/>
  <c r="J36" i="106"/>
  <c r="I36" i="106"/>
  <c r="H36" i="106"/>
  <c r="G36" i="106"/>
  <c r="P34" i="106"/>
  <c r="O34" i="106"/>
  <c r="B34" i="106" s="1"/>
  <c r="K33" i="106"/>
  <c r="J33" i="106"/>
  <c r="I33" i="106"/>
  <c r="H33" i="106"/>
  <c r="G33" i="106"/>
  <c r="D32" i="106"/>
  <c r="B67" i="106" s="1"/>
  <c r="P31" i="106"/>
  <c r="O31" i="106"/>
  <c r="B31" i="106" s="1"/>
  <c r="B30" i="106"/>
  <c r="K29" i="106"/>
  <c r="J29" i="106"/>
  <c r="I29" i="106"/>
  <c r="H29" i="106"/>
  <c r="G29" i="106"/>
  <c r="D29" i="106"/>
  <c r="D33" i="106" s="1"/>
  <c r="D28" i="106"/>
  <c r="B111" i="106" s="1"/>
  <c r="D27" i="106"/>
  <c r="D31" i="106" s="1"/>
  <c r="B27" i="106"/>
  <c r="B26" i="106"/>
  <c r="K25" i="106"/>
  <c r="J25" i="106"/>
  <c r="G25" i="106"/>
  <c r="H25" i="106" s="1"/>
  <c r="I25" i="106" s="1"/>
  <c r="B23" i="106"/>
  <c r="B22" i="106"/>
  <c r="B19" i="106"/>
  <c r="B17" i="106"/>
  <c r="B10" i="106"/>
  <c r="B199" i="105"/>
  <c r="B191" i="105"/>
  <c r="B189" i="105"/>
  <c r="B185" i="105"/>
  <c r="B182" i="105"/>
  <c r="F178" i="105"/>
  <c r="F176" i="105"/>
  <c r="B176" i="105"/>
  <c r="B188" i="105" s="1"/>
  <c r="F175" i="105"/>
  <c r="B172" i="105"/>
  <c r="B169" i="105"/>
  <c r="I168" i="105"/>
  <c r="H168" i="105"/>
  <c r="G168" i="105"/>
  <c r="B168" i="105"/>
  <c r="B165" i="105"/>
  <c r="I164" i="105"/>
  <c r="H164" i="105"/>
  <c r="G164" i="105"/>
  <c r="B164" i="105"/>
  <c r="B159" i="105"/>
  <c r="L157" i="105"/>
  <c r="K157" i="105"/>
  <c r="J157" i="105"/>
  <c r="I157" i="105"/>
  <c r="H157" i="105"/>
  <c r="G157" i="105"/>
  <c r="F157" i="105"/>
  <c r="E157" i="105"/>
  <c r="L153" i="105"/>
  <c r="K153" i="105"/>
  <c r="J153" i="105"/>
  <c r="I153" i="105"/>
  <c r="H153" i="105"/>
  <c r="G153" i="105"/>
  <c r="F153" i="105"/>
  <c r="E153" i="105"/>
  <c r="L149" i="105"/>
  <c r="K149" i="105"/>
  <c r="J149" i="105"/>
  <c r="I149" i="105"/>
  <c r="H149" i="105"/>
  <c r="G149" i="105"/>
  <c r="F149" i="105"/>
  <c r="E149" i="105"/>
  <c r="L145" i="105"/>
  <c r="K145" i="105"/>
  <c r="J145" i="105"/>
  <c r="I145" i="105"/>
  <c r="H145" i="105"/>
  <c r="G145" i="105"/>
  <c r="F145" i="105"/>
  <c r="E145" i="105"/>
  <c r="L141" i="105"/>
  <c r="K141" i="105"/>
  <c r="J141" i="105"/>
  <c r="I141" i="105"/>
  <c r="H141" i="105"/>
  <c r="G141" i="105"/>
  <c r="F141" i="105"/>
  <c r="E141" i="105"/>
  <c r="L137" i="105"/>
  <c r="K137" i="105"/>
  <c r="J137" i="105"/>
  <c r="I137" i="105"/>
  <c r="H137" i="105"/>
  <c r="G137" i="105"/>
  <c r="F137" i="105"/>
  <c r="E137" i="105"/>
  <c r="B130" i="105"/>
  <c r="B127" i="105"/>
  <c r="I124" i="105"/>
  <c r="H124" i="105"/>
  <c r="G124" i="105"/>
  <c r="B124" i="105"/>
  <c r="I123" i="105"/>
  <c r="H123" i="105"/>
  <c r="G123" i="105"/>
  <c r="B123" i="105"/>
  <c r="I120" i="105"/>
  <c r="H120" i="105"/>
  <c r="G120" i="105"/>
  <c r="B120" i="105"/>
  <c r="I119" i="105"/>
  <c r="H119" i="105"/>
  <c r="G119" i="105"/>
  <c r="B119" i="105"/>
  <c r="B114" i="105"/>
  <c r="L112" i="105"/>
  <c r="K112" i="105"/>
  <c r="J112" i="105"/>
  <c r="I112" i="105"/>
  <c r="H112" i="105"/>
  <c r="G112" i="105"/>
  <c r="F112" i="105"/>
  <c r="E112" i="105"/>
  <c r="B109" i="105"/>
  <c r="B154" i="105" s="1"/>
  <c r="L108" i="105"/>
  <c r="K108" i="105"/>
  <c r="J108" i="105"/>
  <c r="I108" i="105"/>
  <c r="H108" i="105"/>
  <c r="G108" i="105"/>
  <c r="F108" i="105"/>
  <c r="E108" i="105"/>
  <c r="B105" i="105"/>
  <c r="B150" i="105" s="1"/>
  <c r="L104" i="105"/>
  <c r="K104" i="105"/>
  <c r="J104" i="105"/>
  <c r="I104" i="105"/>
  <c r="H104" i="105"/>
  <c r="G104" i="105"/>
  <c r="F104" i="105"/>
  <c r="E104" i="105"/>
  <c r="B101" i="105"/>
  <c r="B146" i="105" s="1"/>
  <c r="L100" i="105"/>
  <c r="K100" i="105"/>
  <c r="J100" i="105"/>
  <c r="I100" i="105"/>
  <c r="H100" i="105"/>
  <c r="G100" i="105"/>
  <c r="F100" i="105"/>
  <c r="E100" i="105"/>
  <c r="B97" i="105"/>
  <c r="B142" i="105" s="1"/>
  <c r="L96" i="105"/>
  <c r="K96" i="105"/>
  <c r="J96" i="105"/>
  <c r="I96" i="105"/>
  <c r="H96" i="105"/>
  <c r="G96" i="105"/>
  <c r="F96" i="105"/>
  <c r="E96" i="105"/>
  <c r="B93" i="105"/>
  <c r="B138" i="105" s="1"/>
  <c r="L92" i="105"/>
  <c r="K92" i="105"/>
  <c r="J92" i="105"/>
  <c r="I92" i="105"/>
  <c r="H92" i="105"/>
  <c r="G92" i="105"/>
  <c r="F92" i="105"/>
  <c r="E92" i="105"/>
  <c r="B89" i="105"/>
  <c r="B134" i="105" s="1"/>
  <c r="B86" i="105"/>
  <c r="B83" i="105"/>
  <c r="B80" i="105"/>
  <c r="I79" i="105"/>
  <c r="H79" i="105"/>
  <c r="G79" i="105"/>
  <c r="B79" i="105"/>
  <c r="B76" i="105"/>
  <c r="I75" i="105"/>
  <c r="H75" i="105"/>
  <c r="G75" i="105"/>
  <c r="B75" i="105"/>
  <c r="H73" i="105"/>
  <c r="H117" i="105" s="1"/>
  <c r="G117" i="105"/>
  <c r="B70" i="105"/>
  <c r="L68" i="105"/>
  <c r="K68" i="105"/>
  <c r="J68" i="105"/>
  <c r="I68" i="105"/>
  <c r="H68" i="105"/>
  <c r="G68" i="105"/>
  <c r="F68" i="105"/>
  <c r="E68" i="105"/>
  <c r="P66" i="105"/>
  <c r="O66" i="105"/>
  <c r="B65" i="105" s="1"/>
  <c r="L64" i="105"/>
  <c r="K64" i="105"/>
  <c r="J64" i="105"/>
  <c r="I64" i="105"/>
  <c r="H64" i="105"/>
  <c r="G64" i="105"/>
  <c r="F64" i="105"/>
  <c r="E64" i="105"/>
  <c r="P62" i="105"/>
  <c r="O62" i="105"/>
  <c r="B61" i="105" s="1"/>
  <c r="L60" i="105"/>
  <c r="K60" i="105"/>
  <c r="J60" i="105"/>
  <c r="I60" i="105"/>
  <c r="H60" i="105"/>
  <c r="G60" i="105"/>
  <c r="F60" i="105"/>
  <c r="E60" i="105"/>
  <c r="P58" i="105"/>
  <c r="O58" i="105"/>
  <c r="B57" i="105" s="1"/>
  <c r="L56" i="105"/>
  <c r="K56" i="105"/>
  <c r="J56" i="105"/>
  <c r="I56" i="105"/>
  <c r="H56" i="105"/>
  <c r="G56" i="105"/>
  <c r="F56" i="105"/>
  <c r="E56" i="105"/>
  <c r="P54" i="105"/>
  <c r="O54" i="105"/>
  <c r="B53" i="105" s="1"/>
  <c r="L52" i="105"/>
  <c r="K52" i="105"/>
  <c r="J52" i="105"/>
  <c r="I52" i="105"/>
  <c r="H52" i="105"/>
  <c r="G52" i="105"/>
  <c r="F52" i="105"/>
  <c r="E52" i="105"/>
  <c r="P50" i="105"/>
  <c r="O50" i="105"/>
  <c r="B49" i="105" s="1"/>
  <c r="L48" i="105"/>
  <c r="K48" i="105" s="1"/>
  <c r="B45" i="105"/>
  <c r="B42" i="105"/>
  <c r="K38" i="105"/>
  <c r="J38" i="105"/>
  <c r="I38" i="105"/>
  <c r="H38" i="105"/>
  <c r="G38" i="105"/>
  <c r="K37" i="105"/>
  <c r="K39" i="105" s="1"/>
  <c r="J37" i="105"/>
  <c r="J39" i="105" s="1"/>
  <c r="I37" i="105"/>
  <c r="I39" i="105" s="1"/>
  <c r="H37" i="105"/>
  <c r="G76" i="105" s="1"/>
  <c r="G37" i="105"/>
  <c r="G39" i="105" s="1"/>
  <c r="B37" i="105"/>
  <c r="K36" i="105"/>
  <c r="J36" i="105"/>
  <c r="I36" i="105"/>
  <c r="H36" i="105"/>
  <c r="G36" i="105"/>
  <c r="P34" i="105"/>
  <c r="O34" i="105"/>
  <c r="B34" i="105" s="1"/>
  <c r="K33" i="105"/>
  <c r="J33" i="105"/>
  <c r="I33" i="105"/>
  <c r="H33" i="105"/>
  <c r="G33" i="105"/>
  <c r="D32" i="105"/>
  <c r="B67" i="105" s="1"/>
  <c r="P31" i="105"/>
  <c r="O31" i="105"/>
  <c r="B31" i="105" s="1"/>
  <c r="B30" i="105"/>
  <c r="K29" i="105"/>
  <c r="J29" i="105"/>
  <c r="I29" i="105"/>
  <c r="H29" i="105"/>
  <c r="G29" i="105"/>
  <c r="D29" i="105"/>
  <c r="D33" i="105" s="1"/>
  <c r="D28" i="105"/>
  <c r="C178" i="105" s="1"/>
  <c r="D27" i="105"/>
  <c r="B110" i="105" s="1"/>
  <c r="B27" i="105"/>
  <c r="B26" i="105"/>
  <c r="K25" i="105"/>
  <c r="J25" i="105"/>
  <c r="G25" i="105"/>
  <c r="H25" i="105" s="1"/>
  <c r="I25" i="105" s="1"/>
  <c r="B23" i="105"/>
  <c r="B22" i="105"/>
  <c r="B19" i="105"/>
  <c r="B17" i="105"/>
  <c r="B10" i="105"/>
  <c r="B199" i="104"/>
  <c r="B191" i="104"/>
  <c r="B189" i="104"/>
  <c r="B185" i="104"/>
  <c r="B182" i="104"/>
  <c r="F178" i="104"/>
  <c r="F176" i="104"/>
  <c r="F179" i="104" s="1"/>
  <c r="B176" i="104"/>
  <c r="B188" i="104" s="1"/>
  <c r="F175" i="104"/>
  <c r="B172" i="104"/>
  <c r="B169" i="104"/>
  <c r="I168" i="104"/>
  <c r="H168" i="104"/>
  <c r="G168" i="104"/>
  <c r="B168" i="104"/>
  <c r="B165" i="104"/>
  <c r="I164" i="104"/>
  <c r="H164" i="104"/>
  <c r="G164" i="104"/>
  <c r="B164" i="104"/>
  <c r="B159" i="104"/>
  <c r="L157" i="104"/>
  <c r="K157" i="104"/>
  <c r="J157" i="104"/>
  <c r="I157" i="104"/>
  <c r="H157" i="104"/>
  <c r="G157" i="104"/>
  <c r="F157" i="104"/>
  <c r="E157" i="104"/>
  <c r="L153" i="104"/>
  <c r="K153" i="104"/>
  <c r="J153" i="104"/>
  <c r="I153" i="104"/>
  <c r="H153" i="104"/>
  <c r="G153" i="104"/>
  <c r="F153" i="104"/>
  <c r="E153" i="104"/>
  <c r="L149" i="104"/>
  <c r="K149" i="104"/>
  <c r="J149" i="104"/>
  <c r="I149" i="104"/>
  <c r="H149" i="104"/>
  <c r="G149" i="104"/>
  <c r="F149" i="104"/>
  <c r="E149" i="104"/>
  <c r="L145" i="104"/>
  <c r="K145" i="104"/>
  <c r="J145" i="104"/>
  <c r="I145" i="104"/>
  <c r="H145" i="104"/>
  <c r="G145" i="104"/>
  <c r="F145" i="104"/>
  <c r="E145" i="104"/>
  <c r="L141" i="104"/>
  <c r="K141" i="104"/>
  <c r="J141" i="104"/>
  <c r="I141" i="104"/>
  <c r="H141" i="104"/>
  <c r="G141" i="104"/>
  <c r="F141" i="104"/>
  <c r="E141" i="104"/>
  <c r="L137" i="104"/>
  <c r="K137" i="104"/>
  <c r="J137" i="104"/>
  <c r="I137" i="104"/>
  <c r="H137" i="104"/>
  <c r="G137" i="104"/>
  <c r="F137" i="104"/>
  <c r="E137" i="104"/>
  <c r="B130" i="104"/>
  <c r="B127" i="104"/>
  <c r="I124" i="104"/>
  <c r="H124" i="104"/>
  <c r="G124" i="104"/>
  <c r="B124" i="104"/>
  <c r="I123" i="104"/>
  <c r="H123" i="104"/>
  <c r="G123" i="104"/>
  <c r="B123" i="104"/>
  <c r="I120" i="104"/>
  <c r="H120" i="104"/>
  <c r="G120" i="104"/>
  <c r="B120" i="104"/>
  <c r="I119" i="104"/>
  <c r="H119" i="104"/>
  <c r="G119" i="104"/>
  <c r="B119" i="104"/>
  <c r="B114" i="104"/>
  <c r="L112" i="104"/>
  <c r="K112" i="104"/>
  <c r="J112" i="104"/>
  <c r="I112" i="104"/>
  <c r="H112" i="104"/>
  <c r="G112" i="104"/>
  <c r="F112" i="104"/>
  <c r="E112" i="104"/>
  <c r="B109" i="104"/>
  <c r="B154" i="104" s="1"/>
  <c r="L108" i="104"/>
  <c r="K108" i="104"/>
  <c r="J108" i="104"/>
  <c r="I108" i="104"/>
  <c r="H108" i="104"/>
  <c r="G108" i="104"/>
  <c r="F108" i="104"/>
  <c r="E108" i="104"/>
  <c r="B105" i="104"/>
  <c r="B150" i="104" s="1"/>
  <c r="L104" i="104"/>
  <c r="K104" i="104"/>
  <c r="J104" i="104"/>
  <c r="I104" i="104"/>
  <c r="H104" i="104"/>
  <c r="G104" i="104"/>
  <c r="F104" i="104"/>
  <c r="E104" i="104"/>
  <c r="B101" i="104"/>
  <c r="B146" i="104" s="1"/>
  <c r="L100" i="104"/>
  <c r="K100" i="104"/>
  <c r="J100" i="104"/>
  <c r="I100" i="104"/>
  <c r="H100" i="104"/>
  <c r="G100" i="104"/>
  <c r="F100" i="104"/>
  <c r="E100" i="104"/>
  <c r="B97" i="104"/>
  <c r="B142" i="104" s="1"/>
  <c r="L96" i="104"/>
  <c r="K96" i="104"/>
  <c r="J96" i="104"/>
  <c r="I96" i="104"/>
  <c r="H96" i="104"/>
  <c r="G96" i="104"/>
  <c r="F96" i="104"/>
  <c r="E96" i="104"/>
  <c r="B93" i="104"/>
  <c r="B138" i="104" s="1"/>
  <c r="L92" i="104"/>
  <c r="K92" i="104"/>
  <c r="J92" i="104"/>
  <c r="I92" i="104"/>
  <c r="H92" i="104"/>
  <c r="G92" i="104"/>
  <c r="F92" i="104"/>
  <c r="E92" i="104"/>
  <c r="B89" i="104"/>
  <c r="B134" i="104" s="1"/>
  <c r="B86" i="104"/>
  <c r="B83" i="104"/>
  <c r="B80" i="104"/>
  <c r="I79" i="104"/>
  <c r="H79" i="104"/>
  <c r="G79" i="104"/>
  <c r="B79" i="104"/>
  <c r="B76" i="104"/>
  <c r="I75" i="104"/>
  <c r="H75" i="104"/>
  <c r="G75" i="104"/>
  <c r="B75" i="104"/>
  <c r="H73" i="104"/>
  <c r="H77" i="104" s="1"/>
  <c r="G77" i="104"/>
  <c r="B70" i="104"/>
  <c r="L68" i="104"/>
  <c r="K68" i="104"/>
  <c r="J68" i="104"/>
  <c r="I68" i="104"/>
  <c r="H68" i="104"/>
  <c r="G68" i="104"/>
  <c r="F68" i="104"/>
  <c r="E68" i="104"/>
  <c r="P66" i="104"/>
  <c r="O66" i="104"/>
  <c r="B65" i="104" s="1"/>
  <c r="L64" i="104"/>
  <c r="K64" i="104"/>
  <c r="J64" i="104"/>
  <c r="I64" i="104"/>
  <c r="H64" i="104"/>
  <c r="G64" i="104"/>
  <c r="F64" i="104"/>
  <c r="E64" i="104"/>
  <c r="P62" i="104"/>
  <c r="O62" i="104"/>
  <c r="B61" i="104" s="1"/>
  <c r="L60" i="104"/>
  <c r="K60" i="104"/>
  <c r="J60" i="104"/>
  <c r="I60" i="104"/>
  <c r="H60" i="104"/>
  <c r="G60" i="104"/>
  <c r="F60" i="104"/>
  <c r="E60" i="104"/>
  <c r="P58" i="104"/>
  <c r="O58" i="104"/>
  <c r="B57" i="104" s="1"/>
  <c r="L56" i="104"/>
  <c r="K56" i="104"/>
  <c r="J56" i="104"/>
  <c r="I56" i="104"/>
  <c r="H56" i="104"/>
  <c r="G56" i="104"/>
  <c r="F56" i="104"/>
  <c r="E56" i="104"/>
  <c r="P54" i="104"/>
  <c r="O54" i="104"/>
  <c r="B53" i="104" s="1"/>
  <c r="L52" i="104"/>
  <c r="K52" i="104"/>
  <c r="J52" i="104"/>
  <c r="I52" i="104"/>
  <c r="H52" i="104"/>
  <c r="G52" i="104"/>
  <c r="F52" i="104"/>
  <c r="E52" i="104"/>
  <c r="P50" i="104"/>
  <c r="O50" i="104"/>
  <c r="B49" i="104" s="1"/>
  <c r="L48" i="104"/>
  <c r="I73" i="104" s="1"/>
  <c r="I117" i="104" s="1"/>
  <c r="B45" i="104"/>
  <c r="B42" i="104"/>
  <c r="K38" i="104"/>
  <c r="J38" i="104"/>
  <c r="I38" i="104"/>
  <c r="H169" i="104" s="1"/>
  <c r="H38" i="104"/>
  <c r="G38" i="104"/>
  <c r="K37" i="104"/>
  <c r="K39" i="104" s="1"/>
  <c r="J37" i="104"/>
  <c r="J39" i="104" s="1"/>
  <c r="I37" i="104"/>
  <c r="I39" i="104" s="1"/>
  <c r="H37" i="104"/>
  <c r="G76" i="104" s="1"/>
  <c r="G37" i="104"/>
  <c r="G39" i="104" s="1"/>
  <c r="B37" i="104"/>
  <c r="K36" i="104"/>
  <c r="J36" i="104"/>
  <c r="I36" i="104"/>
  <c r="H36" i="104"/>
  <c r="G36" i="104"/>
  <c r="P34" i="104"/>
  <c r="O34" i="104"/>
  <c r="B34" i="104" s="1"/>
  <c r="K33" i="104"/>
  <c r="J33" i="104"/>
  <c r="I33" i="104"/>
  <c r="H33" i="104"/>
  <c r="G33" i="104"/>
  <c r="D32" i="104"/>
  <c r="B67" i="104" s="1"/>
  <c r="P31" i="104"/>
  <c r="O31" i="104"/>
  <c r="B31" i="104" s="1"/>
  <c r="B30" i="104"/>
  <c r="K29" i="104"/>
  <c r="J29" i="104"/>
  <c r="I29" i="104"/>
  <c r="H29" i="104"/>
  <c r="G29" i="104"/>
  <c r="D29" i="104"/>
  <c r="D33" i="104" s="1"/>
  <c r="D28" i="104"/>
  <c r="C178" i="104" s="1"/>
  <c r="D27" i="104"/>
  <c r="B110" i="104" s="1"/>
  <c r="B27" i="104"/>
  <c r="B26" i="104"/>
  <c r="K25" i="104"/>
  <c r="J25" i="104"/>
  <c r="G25" i="104"/>
  <c r="H25" i="104" s="1"/>
  <c r="I25" i="104" s="1"/>
  <c r="B23" i="104"/>
  <c r="B22" i="104"/>
  <c r="B19" i="104"/>
  <c r="B17" i="104"/>
  <c r="B10" i="104"/>
  <c r="I168" i="98"/>
  <c r="I168" i="103"/>
  <c r="I168" i="91"/>
  <c r="H168" i="98"/>
  <c r="H168" i="103"/>
  <c r="H168" i="91"/>
  <c r="G168" i="98"/>
  <c r="G168" i="103"/>
  <c r="G168" i="91"/>
  <c r="I164" i="98"/>
  <c r="I164" i="103"/>
  <c r="I164" i="91"/>
  <c r="H164" i="98"/>
  <c r="H164" i="103"/>
  <c r="H164" i="91"/>
  <c r="G164" i="98"/>
  <c r="G164" i="103"/>
  <c r="G164" i="91"/>
  <c r="I123" i="98"/>
  <c r="I123" i="103"/>
  <c r="I123" i="91"/>
  <c r="H123" i="98"/>
  <c r="H123" i="103"/>
  <c r="H123" i="91"/>
  <c r="G123" i="98"/>
  <c r="G123" i="103"/>
  <c r="G123" i="91"/>
  <c r="I119" i="98"/>
  <c r="I119" i="103"/>
  <c r="I119" i="91"/>
  <c r="H119" i="98"/>
  <c r="H119" i="103"/>
  <c r="H119" i="91"/>
  <c r="G119" i="98"/>
  <c r="G119" i="103"/>
  <c r="G119" i="91"/>
  <c r="B109" i="91"/>
  <c r="B109" i="98"/>
  <c r="B109" i="103"/>
  <c r="B105" i="98"/>
  <c r="B105" i="103"/>
  <c r="B105" i="91"/>
  <c r="F179" i="105" l="1"/>
  <c r="B57" i="106"/>
  <c r="G77" i="106"/>
  <c r="G77" i="105"/>
  <c r="D31" i="104"/>
  <c r="B50" i="104" s="1"/>
  <c r="H77" i="105"/>
  <c r="H77" i="106"/>
  <c r="H76" i="106"/>
  <c r="G165" i="106"/>
  <c r="H165" i="106"/>
  <c r="I165" i="104"/>
  <c r="H121" i="105"/>
  <c r="H162" i="105"/>
  <c r="H166" i="105" s="1"/>
  <c r="G121" i="105"/>
  <c r="G162" i="105"/>
  <c r="G166" i="105" s="1"/>
  <c r="H165" i="105"/>
  <c r="G117" i="104"/>
  <c r="G121" i="104" s="1"/>
  <c r="I76" i="106"/>
  <c r="I165" i="105"/>
  <c r="H117" i="104"/>
  <c r="H121" i="104" s="1"/>
  <c r="I76" i="105"/>
  <c r="H76" i="104"/>
  <c r="I165" i="106"/>
  <c r="H76" i="105"/>
  <c r="I76" i="104"/>
  <c r="G165" i="105"/>
  <c r="H80" i="104"/>
  <c r="B55" i="105"/>
  <c r="B110" i="106"/>
  <c r="B90" i="106"/>
  <c r="B118" i="106" s="1"/>
  <c r="B106" i="106"/>
  <c r="B156" i="106"/>
  <c r="B92" i="105"/>
  <c r="D31" i="105"/>
  <c r="B50" i="105" s="1"/>
  <c r="B148" i="105"/>
  <c r="B51" i="105"/>
  <c r="B100" i="105"/>
  <c r="D35" i="105"/>
  <c r="D38" i="105" s="1"/>
  <c r="B108" i="105"/>
  <c r="B104" i="105"/>
  <c r="B144" i="105"/>
  <c r="B140" i="106"/>
  <c r="B140" i="105"/>
  <c r="B111" i="104"/>
  <c r="L88" i="104"/>
  <c r="L133" i="104" s="1"/>
  <c r="I187" i="104" s="1"/>
  <c r="H187" i="104" s="1"/>
  <c r="G187" i="104" s="1"/>
  <c r="F187" i="104" s="1"/>
  <c r="E187" i="104" s="1"/>
  <c r="B112" i="104"/>
  <c r="B112" i="105"/>
  <c r="B51" i="106"/>
  <c r="B55" i="106"/>
  <c r="B78" i="105"/>
  <c r="B94" i="106"/>
  <c r="B96" i="105"/>
  <c r="B136" i="105"/>
  <c r="B167" i="105" s="1"/>
  <c r="B156" i="105"/>
  <c r="B136" i="106"/>
  <c r="B167" i="106" s="1"/>
  <c r="K48" i="104"/>
  <c r="J48" i="104" s="1"/>
  <c r="I48" i="104" s="1"/>
  <c r="C178" i="106"/>
  <c r="B99" i="104"/>
  <c r="B104" i="104"/>
  <c r="B59" i="105"/>
  <c r="I73" i="105"/>
  <c r="I77" i="105" s="1"/>
  <c r="L88" i="105"/>
  <c r="L133" i="105" s="1"/>
  <c r="I187" i="105" s="1"/>
  <c r="H187" i="105" s="1"/>
  <c r="G187" i="105" s="1"/>
  <c r="F187" i="105" s="1"/>
  <c r="E187" i="105" s="1"/>
  <c r="B102" i="106"/>
  <c r="B107" i="104"/>
  <c r="B95" i="104"/>
  <c r="B100" i="104"/>
  <c r="B152" i="106"/>
  <c r="B103" i="104"/>
  <c r="B108" i="104"/>
  <c r="B91" i="104"/>
  <c r="B122" i="104" s="1"/>
  <c r="B96" i="104"/>
  <c r="B90" i="105"/>
  <c r="B118" i="105" s="1"/>
  <c r="B94" i="105"/>
  <c r="B98" i="105"/>
  <c r="B102" i="105"/>
  <c r="B106" i="105"/>
  <c r="B98" i="106"/>
  <c r="B78" i="104"/>
  <c r="B92" i="104"/>
  <c r="B91" i="105"/>
  <c r="B122" i="105" s="1"/>
  <c r="B95" i="105"/>
  <c r="B99" i="105"/>
  <c r="B103" i="105"/>
  <c r="B107" i="105"/>
  <c r="B111" i="105"/>
  <c r="K48" i="106"/>
  <c r="B148" i="106"/>
  <c r="L88" i="106"/>
  <c r="L133" i="106" s="1"/>
  <c r="I187" i="106" s="1"/>
  <c r="H187" i="106" s="1"/>
  <c r="G187" i="106" s="1"/>
  <c r="F187" i="106" s="1"/>
  <c r="E187" i="106" s="1"/>
  <c r="B59" i="104"/>
  <c r="B55" i="104"/>
  <c r="B152" i="105"/>
  <c r="B144" i="106"/>
  <c r="B50" i="106"/>
  <c r="B54" i="106"/>
  <c r="B74" i="106"/>
  <c r="B62" i="106"/>
  <c r="B66" i="106"/>
  <c r="D34" i="106"/>
  <c r="D37" i="106" s="1"/>
  <c r="B58" i="106"/>
  <c r="B155" i="106"/>
  <c r="B151" i="106"/>
  <c r="B143" i="106"/>
  <c r="B139" i="106"/>
  <c r="B135" i="106"/>
  <c r="B147" i="106"/>
  <c r="B68" i="106"/>
  <c r="D36" i="106"/>
  <c r="D39" i="106" s="1"/>
  <c r="B56" i="106"/>
  <c r="B64" i="106"/>
  <c r="B52" i="106"/>
  <c r="B141" i="106"/>
  <c r="B60" i="106"/>
  <c r="B157" i="106"/>
  <c r="B153" i="106"/>
  <c r="B149" i="106"/>
  <c r="B145" i="106"/>
  <c r="B137" i="106"/>
  <c r="C179" i="106" s="1"/>
  <c r="G121" i="106"/>
  <c r="G162" i="106"/>
  <c r="G166" i="106" s="1"/>
  <c r="H121" i="106"/>
  <c r="H162" i="106"/>
  <c r="H166" i="106" s="1"/>
  <c r="I162" i="106"/>
  <c r="I166" i="106" s="1"/>
  <c r="I121" i="106"/>
  <c r="H80" i="106"/>
  <c r="B59" i="106"/>
  <c r="B78" i="106"/>
  <c r="B91" i="106"/>
  <c r="B122" i="106" s="1"/>
  <c r="B95" i="106"/>
  <c r="B99" i="106"/>
  <c r="B103" i="106"/>
  <c r="B107" i="106"/>
  <c r="G169" i="106"/>
  <c r="H39" i="106"/>
  <c r="B92" i="106"/>
  <c r="B96" i="106"/>
  <c r="B100" i="106"/>
  <c r="B104" i="106"/>
  <c r="B108" i="106"/>
  <c r="B112" i="106"/>
  <c r="H169" i="106"/>
  <c r="I77" i="106"/>
  <c r="I169" i="106"/>
  <c r="G80" i="106"/>
  <c r="I80" i="106"/>
  <c r="B63" i="106"/>
  <c r="D35" i="106"/>
  <c r="D38" i="106" s="1"/>
  <c r="J48" i="105"/>
  <c r="K88" i="105"/>
  <c r="K133" i="105" s="1"/>
  <c r="B68" i="105"/>
  <c r="B64" i="105"/>
  <c r="B149" i="105"/>
  <c r="D36" i="105"/>
  <c r="D39" i="105" s="1"/>
  <c r="B157" i="105"/>
  <c r="B141" i="105"/>
  <c r="B52" i="105"/>
  <c r="B145" i="105"/>
  <c r="B60" i="105"/>
  <c r="B56" i="105"/>
  <c r="B153" i="105"/>
  <c r="B137" i="105"/>
  <c r="C179" i="105" s="1"/>
  <c r="I80" i="105"/>
  <c r="H39" i="105"/>
  <c r="H169" i="105"/>
  <c r="B63" i="105"/>
  <c r="I169" i="105"/>
  <c r="G80" i="105"/>
  <c r="H80" i="105"/>
  <c r="G169" i="105"/>
  <c r="B68" i="104"/>
  <c r="B60" i="104"/>
  <c r="D36" i="104"/>
  <c r="D39" i="104" s="1"/>
  <c r="B64" i="104"/>
  <c r="B56" i="104"/>
  <c r="B157" i="104"/>
  <c r="B153" i="104"/>
  <c r="B149" i="104"/>
  <c r="B145" i="104"/>
  <c r="B141" i="104"/>
  <c r="B137" i="104"/>
  <c r="C179" i="104" s="1"/>
  <c r="B52" i="104"/>
  <c r="I162" i="104"/>
  <c r="I166" i="104" s="1"/>
  <c r="I121" i="104"/>
  <c r="B143" i="104"/>
  <c r="B151" i="104"/>
  <c r="B155" i="104"/>
  <c r="B51" i="104"/>
  <c r="B136" i="104"/>
  <c r="B167" i="104" s="1"/>
  <c r="B140" i="104"/>
  <c r="B144" i="104"/>
  <c r="B148" i="104"/>
  <c r="B152" i="104"/>
  <c r="B156" i="104"/>
  <c r="G165" i="104"/>
  <c r="G80" i="104"/>
  <c r="H162" i="104"/>
  <c r="H166" i="104" s="1"/>
  <c r="H165" i="104"/>
  <c r="I77" i="104"/>
  <c r="I80" i="104"/>
  <c r="B90" i="104"/>
  <c r="B118" i="104" s="1"/>
  <c r="B94" i="104"/>
  <c r="B98" i="104"/>
  <c r="B102" i="104"/>
  <c r="B106" i="104"/>
  <c r="B63" i="104"/>
  <c r="I169" i="104"/>
  <c r="D35" i="104"/>
  <c r="D38" i="104" s="1"/>
  <c r="G169" i="104"/>
  <c r="H39" i="104"/>
  <c r="K23" i="80"/>
  <c r="K20" i="80"/>
  <c r="K17" i="80"/>
  <c r="B54" i="104" l="1"/>
  <c r="B54" i="105"/>
  <c r="B58" i="104"/>
  <c r="B66" i="104"/>
  <c r="B147" i="104"/>
  <c r="B163" i="106"/>
  <c r="C176" i="106"/>
  <c r="D189" i="106" s="1"/>
  <c r="B139" i="104"/>
  <c r="B135" i="104"/>
  <c r="D34" i="104"/>
  <c r="D37" i="104" s="1"/>
  <c r="B74" i="104"/>
  <c r="B62" i="104"/>
  <c r="G162" i="104"/>
  <c r="G166" i="104" s="1"/>
  <c r="B135" i="105"/>
  <c r="B155" i="105"/>
  <c r="D34" i="105"/>
  <c r="D37" i="105" s="1"/>
  <c r="B66" i="105"/>
  <c r="B58" i="105"/>
  <c r="B143" i="105"/>
  <c r="B139" i="105"/>
  <c r="B74" i="105"/>
  <c r="B147" i="105"/>
  <c r="B151" i="105"/>
  <c r="B62" i="105"/>
  <c r="G194" i="105"/>
  <c r="J88" i="104"/>
  <c r="J133" i="104" s="1"/>
  <c r="K88" i="104"/>
  <c r="K133" i="104" s="1"/>
  <c r="G194" i="104"/>
  <c r="I117" i="105"/>
  <c r="I162" i="105" s="1"/>
  <c r="I166" i="105" s="1"/>
  <c r="J48" i="106"/>
  <c r="K88" i="106"/>
  <c r="K133" i="106" s="1"/>
  <c r="G194" i="106"/>
  <c r="I48" i="105"/>
  <c r="J88" i="105"/>
  <c r="J133" i="105" s="1"/>
  <c r="I88" i="104"/>
  <c r="I133" i="104" s="1"/>
  <c r="H48" i="104"/>
  <c r="F178" i="103"/>
  <c r="F178" i="98"/>
  <c r="F176" i="103"/>
  <c r="F176" i="98"/>
  <c r="F178" i="91"/>
  <c r="F176" i="91"/>
  <c r="C57" i="81"/>
  <c r="C56" i="81"/>
  <c r="B163" i="105" l="1"/>
  <c r="C176" i="105"/>
  <c r="B163" i="104"/>
  <c r="C176" i="104"/>
  <c r="D188" i="106"/>
  <c r="I121" i="105"/>
  <c r="J88" i="106"/>
  <c r="J133" i="106" s="1"/>
  <c r="I48" i="106"/>
  <c r="I88" i="105"/>
  <c r="I133" i="105" s="1"/>
  <c r="H48" i="105"/>
  <c r="H88" i="104"/>
  <c r="H133" i="104" s="1"/>
  <c r="G48" i="104"/>
  <c r="B18" i="92"/>
  <c r="D189" i="104" l="1"/>
  <c r="D188" i="104"/>
  <c r="D189" i="105"/>
  <c r="D188" i="105"/>
  <c r="I88" i="106"/>
  <c r="I133" i="106" s="1"/>
  <c r="H48" i="106"/>
  <c r="H88" i="105"/>
  <c r="H133" i="105" s="1"/>
  <c r="G48" i="105"/>
  <c r="G88" i="104"/>
  <c r="G133" i="104" s="1"/>
  <c r="F48" i="104"/>
  <c r="O15" i="83"/>
  <c r="G48" i="106" l="1"/>
  <c r="H88" i="106"/>
  <c r="H133" i="106" s="1"/>
  <c r="G88" i="105"/>
  <c r="G133" i="105" s="1"/>
  <c r="F48" i="105"/>
  <c r="F88" i="104"/>
  <c r="F133" i="104" s="1"/>
  <c r="E48" i="104"/>
  <c r="E88" i="104" s="1"/>
  <c r="E133" i="104" s="1"/>
  <c r="F51" i="92"/>
  <c r="B51" i="92"/>
  <c r="G88" i="106" l="1"/>
  <c r="G133" i="106" s="1"/>
  <c r="F48" i="106"/>
  <c r="F88" i="105"/>
  <c r="F133" i="105" s="1"/>
  <c r="E48" i="105"/>
  <c r="E88" i="105" s="1"/>
  <c r="E133" i="105" s="1"/>
  <c r="C20" i="80"/>
  <c r="C8" i="80"/>
  <c r="C2" i="80"/>
  <c r="F52" i="92"/>
  <c r="H32" i="92"/>
  <c r="I32" i="92"/>
  <c r="J32" i="92"/>
  <c r="K32" i="92"/>
  <c r="G32" i="92"/>
  <c r="D34" i="92"/>
  <c r="B33" i="92"/>
  <c r="B30" i="92"/>
  <c r="B99" i="81"/>
  <c r="B53" i="89"/>
  <c r="B43" i="89"/>
  <c r="B33" i="89"/>
  <c r="B23" i="89"/>
  <c r="B13" i="89"/>
  <c r="D12" i="89"/>
  <c r="C12" i="89"/>
  <c r="B23" i="84"/>
  <c r="B33" i="84"/>
  <c r="B43" i="84"/>
  <c r="B53" i="84"/>
  <c r="C12" i="84"/>
  <c r="B152" i="83"/>
  <c r="G49" i="92"/>
  <c r="H49" i="92"/>
  <c r="J49" i="92"/>
  <c r="K49" i="92"/>
  <c r="I49" i="92"/>
  <c r="E48" i="106" l="1"/>
  <c r="E88" i="106" s="1"/>
  <c r="E133" i="106" s="1"/>
  <c r="F88" i="106"/>
  <c r="F133" i="106" s="1"/>
  <c r="G35" i="92"/>
  <c r="F4" i="112"/>
  <c r="F6" i="112"/>
  <c r="F8" i="112"/>
  <c r="F5" i="112"/>
  <c r="F7" i="112"/>
  <c r="G51" i="92"/>
  <c r="B13" i="90"/>
  <c r="O65" i="81"/>
  <c r="P65" i="81"/>
  <c r="P64" i="81"/>
  <c r="O64" i="81"/>
  <c r="O254" i="83"/>
  <c r="O241" i="83"/>
  <c r="O228" i="83"/>
  <c r="P15" i="83"/>
  <c r="B23" i="83"/>
  <c r="B21" i="83"/>
  <c r="B19" i="83"/>
  <c r="B17" i="83"/>
  <c r="B15" i="83"/>
  <c r="J11" i="90"/>
  <c r="H325" i="83" l="1"/>
  <c r="H131" i="83"/>
  <c r="P254" i="83"/>
  <c r="B199" i="103"/>
  <c r="B191" i="103"/>
  <c r="D189" i="103"/>
  <c r="B189" i="103"/>
  <c r="D188" i="103"/>
  <c r="B185" i="103"/>
  <c r="B182" i="103"/>
  <c r="B191" i="98" l="1"/>
  <c r="B191" i="91"/>
  <c r="G29" i="92"/>
  <c r="B169" i="103"/>
  <c r="B168" i="103"/>
  <c r="B165" i="103"/>
  <c r="B164" i="103"/>
  <c r="B169" i="98"/>
  <c r="B168" i="98"/>
  <c r="B165" i="98"/>
  <c r="B164" i="98"/>
  <c r="B169" i="91"/>
  <c r="B168" i="91"/>
  <c r="B165" i="91"/>
  <c r="B164" i="91"/>
  <c r="I124" i="103"/>
  <c r="H124" i="103"/>
  <c r="G124" i="103"/>
  <c r="B124" i="103"/>
  <c r="B123" i="103"/>
  <c r="I120" i="103"/>
  <c r="H120" i="103"/>
  <c r="G120" i="103"/>
  <c r="B120" i="103"/>
  <c r="B119" i="103"/>
  <c r="I124" i="98"/>
  <c r="H124" i="98"/>
  <c r="G124" i="98"/>
  <c r="B124" i="98"/>
  <c r="B123" i="98"/>
  <c r="I120" i="98"/>
  <c r="H120" i="98"/>
  <c r="G120" i="98"/>
  <c r="B120" i="98"/>
  <c r="B119" i="98"/>
  <c r="I124" i="91"/>
  <c r="H124" i="91"/>
  <c r="G124" i="91"/>
  <c r="B124" i="91"/>
  <c r="B123" i="91"/>
  <c r="I120" i="91"/>
  <c r="H120" i="91"/>
  <c r="G120" i="91"/>
  <c r="B120" i="91"/>
  <c r="B119" i="91"/>
  <c r="B80" i="103" l="1"/>
  <c r="I79" i="103"/>
  <c r="H79" i="103"/>
  <c r="G79" i="103"/>
  <c r="B79" i="103"/>
  <c r="B76" i="103"/>
  <c r="I75" i="103"/>
  <c r="H75" i="103"/>
  <c r="G75" i="103"/>
  <c r="B75" i="103"/>
  <c r="H73" i="103"/>
  <c r="H77" i="103" s="1"/>
  <c r="B80" i="98"/>
  <c r="I79" i="98"/>
  <c r="H79" i="98"/>
  <c r="G79" i="98"/>
  <c r="B79" i="98"/>
  <c r="B76" i="98"/>
  <c r="I75" i="98"/>
  <c r="H75" i="98"/>
  <c r="G75" i="98"/>
  <c r="B75" i="98"/>
  <c r="H73" i="98"/>
  <c r="I79" i="91"/>
  <c r="H79" i="91"/>
  <c r="G79" i="91"/>
  <c r="D70" i="80"/>
  <c r="D69" i="80"/>
  <c r="D68" i="80"/>
  <c r="B80" i="91"/>
  <c r="B79" i="91"/>
  <c r="I75" i="91"/>
  <c r="H75" i="91"/>
  <c r="B76" i="91"/>
  <c r="B75" i="91"/>
  <c r="B89" i="91"/>
  <c r="G75" i="91"/>
  <c r="P72" i="83"/>
  <c r="D20" i="82"/>
  <c r="B20" i="82"/>
  <c r="B77" i="106" l="1"/>
  <c r="B121" i="105"/>
  <c r="B166" i="104"/>
  <c r="B121" i="104"/>
  <c r="B166" i="105"/>
  <c r="B166" i="106"/>
  <c r="B77" i="105"/>
  <c r="B77" i="104"/>
  <c r="B121" i="106"/>
  <c r="B166" i="103"/>
  <c r="B166" i="98"/>
  <c r="B166" i="91"/>
  <c r="H117" i="103"/>
  <c r="H117" i="98"/>
  <c r="B77" i="91"/>
  <c r="B121" i="91"/>
  <c r="B121" i="103"/>
  <c r="B121" i="98"/>
  <c r="H77" i="98"/>
  <c r="B77" i="98"/>
  <c r="B77" i="103"/>
  <c r="H121" i="98" l="1"/>
  <c r="H162" i="98"/>
  <c r="H166" i="98" s="1"/>
  <c r="H121" i="103"/>
  <c r="H162" i="103"/>
  <c r="H166" i="103" s="1"/>
  <c r="G77" i="103"/>
  <c r="G117" i="103"/>
  <c r="G77" i="98"/>
  <c r="G117" i="98"/>
  <c r="G121" i="98" l="1"/>
  <c r="G162" i="98"/>
  <c r="G166" i="98" s="1"/>
  <c r="G121" i="103"/>
  <c r="G162" i="103"/>
  <c r="G166" i="103" s="1"/>
  <c r="B10" i="81"/>
  <c r="F37" i="90"/>
  <c r="J5" i="107" s="1"/>
  <c r="G37" i="90"/>
  <c r="K5" i="107" s="1"/>
  <c r="H37" i="90"/>
  <c r="L5" i="107" s="1"/>
  <c r="I37" i="90"/>
  <c r="M5" i="107" s="1"/>
  <c r="F38" i="90"/>
  <c r="J6" i="107" s="1"/>
  <c r="G38" i="90"/>
  <c r="K6" i="107" s="1"/>
  <c r="H38" i="90"/>
  <c r="L6" i="107" s="1"/>
  <c r="I38" i="90"/>
  <c r="M6" i="107" s="1"/>
  <c r="F44" i="90"/>
  <c r="J9" i="107" s="1"/>
  <c r="G44" i="90"/>
  <c r="K9" i="107" s="1"/>
  <c r="H44" i="90"/>
  <c r="L9" i="107" s="1"/>
  <c r="I44" i="90"/>
  <c r="M9" i="107" s="1"/>
  <c r="E44" i="90"/>
  <c r="I9" i="107" s="1"/>
  <c r="E38" i="90"/>
  <c r="I6" i="107" s="1"/>
  <c r="E37" i="90"/>
  <c r="I5" i="107" s="1"/>
  <c r="D12" i="84"/>
  <c r="P87" i="83"/>
  <c r="P186" i="83"/>
  <c r="P296" i="83" l="1"/>
  <c r="P8" i="83"/>
  <c r="O8" i="83" l="1"/>
  <c r="P241" i="83" l="1"/>
  <c r="P228" i="83"/>
  <c r="H36" i="98"/>
  <c r="H36" i="103"/>
  <c r="H36" i="91"/>
  <c r="H33" i="98"/>
  <c r="H33" i="103"/>
  <c r="H33" i="91"/>
  <c r="H29" i="98"/>
  <c r="H29" i="103"/>
  <c r="H29" i="91"/>
  <c r="F42" i="90" l="1"/>
  <c r="J7" i="107" s="1"/>
  <c r="B41" i="80"/>
  <c r="B42" i="80" s="1"/>
  <c r="J17" i="80"/>
  <c r="J16" i="80"/>
  <c r="K16" i="80" s="1"/>
  <c r="J15" i="80"/>
  <c r="K15" i="80" s="1"/>
  <c r="J18" i="80"/>
  <c r="K18" i="80" s="1"/>
  <c r="J19" i="80"/>
  <c r="K19" i="80" s="1"/>
  <c r="J20" i="80"/>
  <c r="J21" i="80"/>
  <c r="K21" i="80" s="1"/>
  <c r="J22" i="80"/>
  <c r="K22" i="80" s="1"/>
  <c r="J23" i="80"/>
  <c r="J24" i="80"/>
  <c r="K24" i="80" s="1"/>
  <c r="J25" i="80"/>
  <c r="K25" i="80" s="1"/>
  <c r="J14" i="80"/>
  <c r="K14" i="80" s="1"/>
  <c r="B43" i="80"/>
  <c r="E39" i="90"/>
  <c r="F6" i="107" s="1"/>
  <c r="P283" i="83"/>
  <c r="O283" i="83"/>
  <c r="B18" i="90"/>
  <c r="E64" i="81"/>
  <c r="B6" i="82"/>
  <c r="B6" i="81"/>
  <c r="B6" i="106" l="1"/>
  <c r="B6" i="105"/>
  <c r="B6" i="104"/>
  <c r="B6" i="98"/>
  <c r="B44" i="80"/>
  <c r="B6" i="89"/>
  <c r="B6" i="92"/>
  <c r="B6" i="91"/>
  <c r="B6" i="84"/>
  <c r="B6" i="103"/>
  <c r="B6" i="83"/>
  <c r="B6" i="90"/>
  <c r="B6" i="86"/>
  <c r="J187" i="104" l="1"/>
  <c r="J187" i="106"/>
  <c r="J187" i="105"/>
  <c r="J187" i="91"/>
  <c r="J187" i="103"/>
  <c r="J187" i="98"/>
  <c r="D57" i="80"/>
  <c r="D56" i="80"/>
  <c r="P117" i="83"/>
  <c r="O117" i="83"/>
  <c r="O36" i="86"/>
  <c r="O101" i="83"/>
  <c r="O343" i="83"/>
  <c r="O330" i="83"/>
  <c r="O296" i="83"/>
  <c r="O87" i="83"/>
  <c r="O62" i="81"/>
  <c r="K36" i="91"/>
  <c r="J36" i="91"/>
  <c r="I36" i="91"/>
  <c r="G36" i="91"/>
  <c r="K33" i="91"/>
  <c r="J33" i="91"/>
  <c r="I33" i="91"/>
  <c r="G33" i="91"/>
  <c r="I29" i="91"/>
  <c r="J29" i="91"/>
  <c r="K29" i="91"/>
  <c r="G29" i="91"/>
  <c r="O23" i="86"/>
  <c r="B164" i="83"/>
  <c r="B159" i="83"/>
  <c r="D64" i="80"/>
  <c r="D48" i="80"/>
  <c r="D49" i="80"/>
  <c r="D50" i="80"/>
  <c r="D51" i="80"/>
  <c r="D52" i="80"/>
  <c r="D47" i="80"/>
  <c r="B73" i="106" l="1"/>
  <c r="B162" i="105"/>
  <c r="D195" i="105" s="1"/>
  <c r="B117" i="105"/>
  <c r="B162" i="104"/>
  <c r="D195" i="104" s="1"/>
  <c r="B162" i="106"/>
  <c r="D195" i="106" s="1"/>
  <c r="B73" i="104"/>
  <c r="B73" i="105"/>
  <c r="B117" i="104"/>
  <c r="B117" i="106"/>
  <c r="G22" i="91"/>
  <c r="G22" i="106"/>
  <c r="G22" i="105"/>
  <c r="G22" i="104"/>
  <c r="B162" i="103"/>
  <c r="D195" i="103" s="1"/>
  <c r="B162" i="98"/>
  <c r="D195" i="98" s="1"/>
  <c r="B117" i="103"/>
  <c r="B117" i="98"/>
  <c r="B162" i="91"/>
  <c r="D195" i="91" s="1"/>
  <c r="B73" i="98"/>
  <c r="B73" i="103"/>
  <c r="B117" i="91"/>
  <c r="B73" i="91"/>
  <c r="K38" i="91" l="1"/>
  <c r="J38" i="91"/>
  <c r="I38" i="91"/>
  <c r="H38" i="91"/>
  <c r="G38" i="91"/>
  <c r="K37" i="91"/>
  <c r="J37" i="91"/>
  <c r="I37" i="91"/>
  <c r="H37" i="91"/>
  <c r="G37" i="91"/>
  <c r="B37" i="91"/>
  <c r="D32" i="91"/>
  <c r="D28" i="91"/>
  <c r="B29" i="90"/>
  <c r="B9" i="90"/>
  <c r="B8" i="90"/>
  <c r="D37" i="90"/>
  <c r="D38" i="90"/>
  <c r="D36" i="90"/>
  <c r="B111" i="91" l="1"/>
  <c r="D31" i="92"/>
  <c r="G169" i="91"/>
  <c r="H169" i="91"/>
  <c r="I76" i="91"/>
  <c r="I165" i="91"/>
  <c r="H76" i="91"/>
  <c r="H165" i="91"/>
  <c r="I80" i="91"/>
  <c r="I169" i="91"/>
  <c r="G76" i="91"/>
  <c r="G165" i="91"/>
  <c r="G80" i="91"/>
  <c r="H80" i="91"/>
  <c r="D37" i="92"/>
  <c r="B78" i="91"/>
  <c r="J39" i="91"/>
  <c r="H39" i="91"/>
  <c r="I39" i="91"/>
  <c r="G39" i="91"/>
  <c r="K39" i="91"/>
  <c r="B59" i="91"/>
  <c r="B63" i="91"/>
  <c r="B140" i="91"/>
  <c r="B144" i="91"/>
  <c r="B156" i="91"/>
  <c r="B91" i="91"/>
  <c r="B122" i="91" s="1"/>
  <c r="B67" i="91"/>
  <c r="B95" i="91"/>
  <c r="B148" i="91"/>
  <c r="B103" i="91"/>
  <c r="B55" i="91"/>
  <c r="B136" i="91"/>
  <c r="B167" i="91" s="1"/>
  <c r="B107" i="91"/>
  <c r="C178" i="91"/>
  <c r="B99" i="91"/>
  <c r="B152" i="91"/>
  <c r="B51" i="91"/>
  <c r="D35" i="91"/>
  <c r="D38" i="91" s="1"/>
  <c r="B8" i="89"/>
  <c r="B20" i="92"/>
  <c r="B23" i="103"/>
  <c r="D39" i="90" s="1"/>
  <c r="G22" i="103"/>
  <c r="B22" i="103"/>
  <c r="F179" i="103"/>
  <c r="C178" i="103"/>
  <c r="F175" i="103"/>
  <c r="B172" i="103"/>
  <c r="B159" i="103"/>
  <c r="L157" i="103"/>
  <c r="K157" i="103"/>
  <c r="J157" i="103"/>
  <c r="I157" i="103"/>
  <c r="H157" i="103"/>
  <c r="G157" i="103"/>
  <c r="F157" i="103"/>
  <c r="E157" i="103"/>
  <c r="B157" i="103"/>
  <c r="B156" i="103"/>
  <c r="B155" i="103"/>
  <c r="L153" i="103"/>
  <c r="K153" i="103"/>
  <c r="J153" i="103"/>
  <c r="I153" i="103"/>
  <c r="H153" i="103"/>
  <c r="G153" i="103"/>
  <c r="F153" i="103"/>
  <c r="E153" i="103"/>
  <c r="B153" i="103"/>
  <c r="B152" i="103"/>
  <c r="B151" i="103"/>
  <c r="L149" i="103"/>
  <c r="K149" i="103"/>
  <c r="J149" i="103"/>
  <c r="I149" i="103"/>
  <c r="H149" i="103"/>
  <c r="G149" i="103"/>
  <c r="F149" i="103"/>
  <c r="E149" i="103"/>
  <c r="B149" i="103"/>
  <c r="B148" i="103"/>
  <c r="B147" i="103"/>
  <c r="L145" i="103"/>
  <c r="K145" i="103"/>
  <c r="J145" i="103"/>
  <c r="I145" i="103"/>
  <c r="H145" i="103"/>
  <c r="G145" i="103"/>
  <c r="F145" i="103"/>
  <c r="E145" i="103"/>
  <c r="B145" i="103"/>
  <c r="B144" i="103"/>
  <c r="B143" i="103"/>
  <c r="L141" i="103"/>
  <c r="K141" i="103"/>
  <c r="J141" i="103"/>
  <c r="I141" i="103"/>
  <c r="H141" i="103"/>
  <c r="G141" i="103"/>
  <c r="F141" i="103"/>
  <c r="E141" i="103"/>
  <c r="B141" i="103"/>
  <c r="B140" i="103"/>
  <c r="B139" i="103"/>
  <c r="L137" i="103"/>
  <c r="K137" i="103"/>
  <c r="J137" i="103"/>
  <c r="I137" i="103"/>
  <c r="H137" i="103"/>
  <c r="G137" i="103"/>
  <c r="F137" i="103"/>
  <c r="E137" i="103"/>
  <c r="B137" i="103"/>
  <c r="C179" i="103" s="1"/>
  <c r="B136" i="103"/>
  <c r="B167" i="103" s="1"/>
  <c r="B135" i="103"/>
  <c r="B130" i="103"/>
  <c r="B127" i="103"/>
  <c r="B114" i="103"/>
  <c r="L112" i="103"/>
  <c r="K112" i="103"/>
  <c r="J112" i="103"/>
  <c r="I112" i="103"/>
  <c r="H112" i="103"/>
  <c r="G112" i="103"/>
  <c r="F112" i="103"/>
  <c r="E112" i="103"/>
  <c r="B112" i="103"/>
  <c r="B111" i="103"/>
  <c r="B110" i="103"/>
  <c r="B154" i="103"/>
  <c r="L108" i="103"/>
  <c r="K108" i="103"/>
  <c r="J108" i="103"/>
  <c r="I108" i="103"/>
  <c r="H108" i="103"/>
  <c r="G108" i="103"/>
  <c r="F108" i="103"/>
  <c r="E108" i="103"/>
  <c r="B108" i="103"/>
  <c r="B107" i="103"/>
  <c r="B106" i="103"/>
  <c r="B150" i="103"/>
  <c r="L104" i="103"/>
  <c r="K104" i="103"/>
  <c r="J104" i="103"/>
  <c r="I104" i="103"/>
  <c r="H104" i="103"/>
  <c r="G104" i="103"/>
  <c r="F104" i="103"/>
  <c r="E104" i="103"/>
  <c r="B104" i="103"/>
  <c r="B103" i="103"/>
  <c r="B102" i="103"/>
  <c r="B101" i="103"/>
  <c r="B146" i="103" s="1"/>
  <c r="L100" i="103"/>
  <c r="K100" i="103"/>
  <c r="J100" i="103"/>
  <c r="I100" i="103"/>
  <c r="H100" i="103"/>
  <c r="G100" i="103"/>
  <c r="F100" i="103"/>
  <c r="E100" i="103"/>
  <c r="B100" i="103"/>
  <c r="B99" i="103"/>
  <c r="B98" i="103"/>
  <c r="B97" i="103"/>
  <c r="B142" i="103" s="1"/>
  <c r="L96" i="103"/>
  <c r="K96" i="103"/>
  <c r="J96" i="103"/>
  <c r="I96" i="103"/>
  <c r="H96" i="103"/>
  <c r="G96" i="103"/>
  <c r="F96" i="103"/>
  <c r="E96" i="103"/>
  <c r="B96" i="103"/>
  <c r="B95" i="103"/>
  <c r="B94" i="103"/>
  <c r="B93" i="103"/>
  <c r="B138" i="103" s="1"/>
  <c r="L92" i="103"/>
  <c r="K92" i="103"/>
  <c r="J92" i="103"/>
  <c r="I92" i="103"/>
  <c r="H92" i="103"/>
  <c r="G92" i="103"/>
  <c r="F92" i="103"/>
  <c r="E92" i="103"/>
  <c r="B92" i="103"/>
  <c r="B91" i="103"/>
  <c r="B122" i="103" s="1"/>
  <c r="B90" i="103"/>
  <c r="B118" i="103" s="1"/>
  <c r="B89" i="103"/>
  <c r="B134" i="103" s="1"/>
  <c r="B86" i="103"/>
  <c r="B83" i="103"/>
  <c r="B70" i="103"/>
  <c r="L68" i="103"/>
  <c r="K68" i="103"/>
  <c r="J68" i="103"/>
  <c r="I68" i="103"/>
  <c r="H68" i="103"/>
  <c r="G68" i="103"/>
  <c r="F68" i="103"/>
  <c r="E68" i="103"/>
  <c r="B68" i="103"/>
  <c r="B67" i="103"/>
  <c r="B66" i="103"/>
  <c r="P65" i="103"/>
  <c r="O65" i="103"/>
  <c r="L64" i="103"/>
  <c r="K64" i="103"/>
  <c r="J64" i="103"/>
  <c r="I64" i="103"/>
  <c r="H64" i="103"/>
  <c r="G64" i="103"/>
  <c r="F64" i="103"/>
  <c r="E64" i="103"/>
  <c r="B64" i="103"/>
  <c r="B63" i="103"/>
  <c r="B62" i="103"/>
  <c r="P61" i="103"/>
  <c r="O61" i="103"/>
  <c r="L60" i="103"/>
  <c r="K60" i="103"/>
  <c r="J60" i="103"/>
  <c r="I60" i="103"/>
  <c r="H60" i="103"/>
  <c r="G60" i="103"/>
  <c r="F60" i="103"/>
  <c r="E60" i="103"/>
  <c r="B60" i="103"/>
  <c r="B59" i="103"/>
  <c r="B58" i="103"/>
  <c r="P57" i="103"/>
  <c r="O57" i="103"/>
  <c r="L56" i="103"/>
  <c r="K56" i="103"/>
  <c r="J56" i="103"/>
  <c r="I56" i="103"/>
  <c r="H56" i="103"/>
  <c r="G56" i="103"/>
  <c r="F56" i="103"/>
  <c r="E56" i="103"/>
  <c r="B56" i="103"/>
  <c r="B55" i="103"/>
  <c r="B54" i="103"/>
  <c r="P53" i="103"/>
  <c r="O53" i="103"/>
  <c r="L52" i="103"/>
  <c r="K52" i="103"/>
  <c r="J52" i="103"/>
  <c r="I52" i="103"/>
  <c r="H52" i="103"/>
  <c r="G52" i="103"/>
  <c r="F52" i="103"/>
  <c r="E52" i="103"/>
  <c r="B52" i="103"/>
  <c r="B51" i="103"/>
  <c r="B50" i="103"/>
  <c r="P49" i="103"/>
  <c r="O49" i="103"/>
  <c r="L48" i="103"/>
  <c r="B45" i="103"/>
  <c r="B42" i="103"/>
  <c r="K38" i="103"/>
  <c r="J38" i="103"/>
  <c r="I38" i="103"/>
  <c r="H38" i="103"/>
  <c r="G38" i="103"/>
  <c r="K37" i="103"/>
  <c r="J37" i="103"/>
  <c r="I37" i="103"/>
  <c r="H37" i="103"/>
  <c r="G37" i="103"/>
  <c r="B37" i="103"/>
  <c r="K36" i="103"/>
  <c r="J36" i="103"/>
  <c r="I36" i="103"/>
  <c r="G36" i="103"/>
  <c r="P34" i="103"/>
  <c r="O34" i="103"/>
  <c r="K33" i="103"/>
  <c r="J33" i="103"/>
  <c r="I33" i="103"/>
  <c r="G33" i="103"/>
  <c r="D32" i="103"/>
  <c r="P31" i="103"/>
  <c r="O31" i="103"/>
  <c r="B30" i="103"/>
  <c r="K29" i="103"/>
  <c r="J29" i="103"/>
  <c r="I29" i="103"/>
  <c r="G29" i="103"/>
  <c r="D29" i="103"/>
  <c r="D33" i="103" s="1"/>
  <c r="D36" i="103" s="1"/>
  <c r="D39" i="103" s="1"/>
  <c r="D28" i="103"/>
  <c r="D27" i="103"/>
  <c r="D31" i="103" s="1"/>
  <c r="B27" i="103"/>
  <c r="B26" i="103"/>
  <c r="K25" i="103"/>
  <c r="J25" i="103"/>
  <c r="G25" i="103"/>
  <c r="H25" i="103" s="1"/>
  <c r="I25" i="103" s="1"/>
  <c r="B19" i="103"/>
  <c r="B182" i="98"/>
  <c r="B127" i="98"/>
  <c r="B83" i="98"/>
  <c r="B42" i="98"/>
  <c r="B101" i="98"/>
  <c r="B97" i="98"/>
  <c r="B93" i="98"/>
  <c r="B89" i="98"/>
  <c r="H38" i="98"/>
  <c r="I38" i="98"/>
  <c r="J38" i="98"/>
  <c r="K38" i="98"/>
  <c r="G38" i="98"/>
  <c r="H37" i="98"/>
  <c r="I37" i="98"/>
  <c r="J37" i="98"/>
  <c r="K37" i="98"/>
  <c r="G37" i="98"/>
  <c r="B37" i="98"/>
  <c r="D32" i="98"/>
  <c r="D28" i="98"/>
  <c r="B10" i="91"/>
  <c r="B19" i="98"/>
  <c r="B172" i="91"/>
  <c r="B19" i="91"/>
  <c r="B42" i="91"/>
  <c r="B83" i="91"/>
  <c r="B127" i="91"/>
  <c r="B101" i="91"/>
  <c r="B97" i="91"/>
  <c r="B93" i="91"/>
  <c r="H73" i="91"/>
  <c r="H77" i="91" s="1"/>
  <c r="D65" i="80"/>
  <c r="D66" i="80"/>
  <c r="B2" i="86"/>
  <c r="D60" i="80"/>
  <c r="D61" i="80"/>
  <c r="D62" i="80"/>
  <c r="D59" i="80"/>
  <c r="B355" i="83"/>
  <c r="B267" i="83"/>
  <c r="B148" i="83"/>
  <c r="B84" i="83"/>
  <c r="B12" i="83"/>
  <c r="B4" i="82"/>
  <c r="B134" i="81"/>
  <c r="B116" i="81"/>
  <c r="B91" i="81"/>
  <c r="B85" i="81"/>
  <c r="I163" i="91" l="1"/>
  <c r="G118" i="104"/>
  <c r="H118" i="104"/>
  <c r="I118" i="104"/>
  <c r="B163" i="103"/>
  <c r="C176" i="103"/>
  <c r="G163" i="103"/>
  <c r="I163" i="103"/>
  <c r="H163" i="98"/>
  <c r="G167" i="91"/>
  <c r="H163" i="103"/>
  <c r="I163" i="98"/>
  <c r="G163" i="98"/>
  <c r="G167" i="103"/>
  <c r="H167" i="103"/>
  <c r="I167" i="91"/>
  <c r="I167" i="98"/>
  <c r="G163" i="91"/>
  <c r="B2" i="98"/>
  <c r="B2" i="106"/>
  <c r="B2" i="105"/>
  <c r="B2" i="104"/>
  <c r="I167" i="103"/>
  <c r="G163" i="105"/>
  <c r="G118" i="105"/>
  <c r="I74" i="105"/>
  <c r="I167" i="104"/>
  <c r="H122" i="103"/>
  <c r="I118" i="103"/>
  <c r="G118" i="103"/>
  <c r="H74" i="105"/>
  <c r="H122" i="91"/>
  <c r="G195" i="106"/>
  <c r="I167" i="105"/>
  <c r="H74" i="104"/>
  <c r="I118" i="91"/>
  <c r="G118" i="91"/>
  <c r="H118" i="91"/>
  <c r="G122" i="106"/>
  <c r="F195" i="106"/>
  <c r="G74" i="105"/>
  <c r="G122" i="98"/>
  <c r="G122" i="103"/>
  <c r="G163" i="106"/>
  <c r="G122" i="91"/>
  <c r="I122" i="106"/>
  <c r="I74" i="106"/>
  <c r="H163" i="104"/>
  <c r="I118" i="105"/>
  <c r="H122" i="98"/>
  <c r="G195" i="105"/>
  <c r="G195" i="104"/>
  <c r="I122" i="104"/>
  <c r="G122" i="104"/>
  <c r="H118" i="103"/>
  <c r="I118" i="106"/>
  <c r="G163" i="104"/>
  <c r="G122" i="105"/>
  <c r="G118" i="98"/>
  <c r="F195" i="105"/>
  <c r="F195" i="104"/>
  <c r="H122" i="104"/>
  <c r="I122" i="98"/>
  <c r="H118" i="98"/>
  <c r="I122" i="103"/>
  <c r="I122" i="91"/>
  <c r="G118" i="106"/>
  <c r="G74" i="106"/>
  <c r="H122" i="105"/>
  <c r="H163" i="105"/>
  <c r="H118" i="105"/>
  <c r="I118" i="98"/>
  <c r="I167" i="106"/>
  <c r="H122" i="106"/>
  <c r="H118" i="106"/>
  <c r="H74" i="106"/>
  <c r="I122" i="105"/>
  <c r="G167" i="106"/>
  <c r="I74" i="104"/>
  <c r="G167" i="104"/>
  <c r="H167" i="105"/>
  <c r="H167" i="104"/>
  <c r="H163" i="106"/>
  <c r="I78" i="104"/>
  <c r="G78" i="104"/>
  <c r="G78" i="105"/>
  <c r="G167" i="105"/>
  <c r="G74" i="104"/>
  <c r="H167" i="106"/>
  <c r="I163" i="106"/>
  <c r="G195" i="91"/>
  <c r="G78" i="106"/>
  <c r="I163" i="105"/>
  <c r="I78" i="105"/>
  <c r="H78" i="105"/>
  <c r="H78" i="104"/>
  <c r="I78" i="106"/>
  <c r="H78" i="106"/>
  <c r="I163" i="104"/>
  <c r="H167" i="98"/>
  <c r="H167" i="91"/>
  <c r="B4" i="106"/>
  <c r="B4" i="105"/>
  <c r="B4" i="104"/>
  <c r="H163" i="91"/>
  <c r="G167" i="98"/>
  <c r="K48" i="103"/>
  <c r="J48" i="103" s="1"/>
  <c r="I73" i="103"/>
  <c r="B176" i="103"/>
  <c r="B188" i="103"/>
  <c r="G195" i="103"/>
  <c r="F195" i="98"/>
  <c r="F195" i="103"/>
  <c r="G195" i="98"/>
  <c r="F195" i="91"/>
  <c r="F43" i="90"/>
  <c r="J8" i="107" s="1"/>
  <c r="B49" i="103"/>
  <c r="G52" i="92"/>
  <c r="H80" i="103"/>
  <c r="H169" i="103"/>
  <c r="G76" i="103"/>
  <c r="G165" i="103"/>
  <c r="I80" i="103"/>
  <c r="I169" i="103"/>
  <c r="G80" i="98"/>
  <c r="G169" i="98"/>
  <c r="H76" i="98"/>
  <c r="H165" i="98"/>
  <c r="I76" i="98"/>
  <c r="I165" i="98"/>
  <c r="G76" i="98"/>
  <c r="G165" i="98"/>
  <c r="I80" i="98"/>
  <c r="I169" i="98"/>
  <c r="I76" i="103"/>
  <c r="I165" i="103"/>
  <c r="H76" i="103"/>
  <c r="H165" i="103"/>
  <c r="H80" i="98"/>
  <c r="H169" i="98"/>
  <c r="G80" i="103"/>
  <c r="G169" i="103"/>
  <c r="D35" i="98"/>
  <c r="D38" i="98" s="1"/>
  <c r="B78" i="98"/>
  <c r="D35" i="103"/>
  <c r="D38" i="103" s="1"/>
  <c r="B78" i="103"/>
  <c r="I74" i="103"/>
  <c r="H74" i="103"/>
  <c r="G74" i="103"/>
  <c r="H78" i="103"/>
  <c r="G78" i="103"/>
  <c r="I78" i="98"/>
  <c r="I74" i="98"/>
  <c r="I78" i="103"/>
  <c r="H78" i="98"/>
  <c r="G74" i="98"/>
  <c r="G78" i="98"/>
  <c r="H74" i="98"/>
  <c r="D34" i="103"/>
  <c r="D37" i="103" s="1"/>
  <c r="B74" i="103"/>
  <c r="B4" i="103"/>
  <c r="I74" i="91"/>
  <c r="G78" i="91"/>
  <c r="H74" i="91"/>
  <c r="I78" i="91"/>
  <c r="G74" i="91"/>
  <c r="H78" i="91"/>
  <c r="G39" i="103"/>
  <c r="H39" i="103"/>
  <c r="H39" i="98"/>
  <c r="I39" i="103"/>
  <c r="J39" i="103"/>
  <c r="K39" i="103"/>
  <c r="I39" i="98"/>
  <c r="K39" i="98"/>
  <c r="J39" i="98"/>
  <c r="G39" i="98"/>
  <c r="H117" i="91"/>
  <c r="H121" i="91" s="1"/>
  <c r="B31" i="103"/>
  <c r="B53" i="103"/>
  <c r="B61" i="103"/>
  <c r="B65" i="103"/>
  <c r="B34" i="103"/>
  <c r="B57" i="103"/>
  <c r="B2" i="92"/>
  <c r="B2" i="103"/>
  <c r="B2" i="89"/>
  <c r="B2" i="91"/>
  <c r="L88" i="103"/>
  <c r="L133" i="103" s="1"/>
  <c r="I187" i="103" s="1"/>
  <c r="B60" i="81"/>
  <c r="C29" i="81"/>
  <c r="B25" i="81"/>
  <c r="B5" i="81"/>
  <c r="G22" i="98"/>
  <c r="B127" i="86"/>
  <c r="B386" i="83"/>
  <c r="I35" i="92" l="1"/>
  <c r="H6" i="112"/>
  <c r="H8" i="112"/>
  <c r="H5" i="112"/>
  <c r="H7" i="112"/>
  <c r="H4" i="112"/>
  <c r="H35" i="92"/>
  <c r="G8" i="112"/>
  <c r="G5" i="112"/>
  <c r="G4" i="112"/>
  <c r="G6" i="112"/>
  <c r="G7" i="112"/>
  <c r="J35" i="92"/>
  <c r="I8" i="112"/>
  <c r="I5" i="112"/>
  <c r="I7" i="112"/>
  <c r="I4" i="112"/>
  <c r="I6" i="112"/>
  <c r="K35" i="92"/>
  <c r="J8" i="112"/>
  <c r="J5" i="112"/>
  <c r="J7" i="112"/>
  <c r="J4" i="112"/>
  <c r="J6" i="112"/>
  <c r="K88" i="103"/>
  <c r="K133" i="103" s="1"/>
  <c r="H187" i="103"/>
  <c r="G187" i="103" s="1"/>
  <c r="F187" i="103" s="1"/>
  <c r="E187" i="103" s="1"/>
  <c r="G194" i="103"/>
  <c r="P23" i="86"/>
  <c r="I77" i="103"/>
  <c r="I117" i="103"/>
  <c r="G117" i="91"/>
  <c r="G121" i="91" s="1"/>
  <c r="G77" i="91"/>
  <c r="P62" i="81"/>
  <c r="I48" i="103"/>
  <c r="J88" i="103"/>
  <c r="J133" i="103" s="1"/>
  <c r="H131" i="81"/>
  <c r="I121" i="103" l="1"/>
  <c r="I162" i="103"/>
  <c r="I166" i="103" s="1"/>
  <c r="I88" i="103"/>
  <c r="I133" i="103" s="1"/>
  <c r="H48" i="103"/>
  <c r="B67" i="81"/>
  <c r="P34" i="98"/>
  <c r="P31" i="98"/>
  <c r="F179" i="98"/>
  <c r="C178" i="98"/>
  <c r="F175" i="98"/>
  <c r="L157" i="98"/>
  <c r="K157" i="98"/>
  <c r="J157" i="98"/>
  <c r="I157" i="98"/>
  <c r="H157" i="98"/>
  <c r="G157" i="98"/>
  <c r="F157" i="98"/>
  <c r="E157" i="98"/>
  <c r="B157" i="98"/>
  <c r="B156" i="98"/>
  <c r="B155" i="98"/>
  <c r="L153" i="98"/>
  <c r="K153" i="98"/>
  <c r="J153" i="98"/>
  <c r="I153" i="98"/>
  <c r="H153" i="98"/>
  <c r="G153" i="98"/>
  <c r="F153" i="98"/>
  <c r="E153" i="98"/>
  <c r="B153" i="98"/>
  <c r="B152" i="98"/>
  <c r="B151" i="98"/>
  <c r="L149" i="98"/>
  <c r="K149" i="98"/>
  <c r="J149" i="98"/>
  <c r="I149" i="98"/>
  <c r="H149" i="98"/>
  <c r="G149" i="98"/>
  <c r="F149" i="98"/>
  <c r="E149" i="98"/>
  <c r="B149" i="98"/>
  <c r="B148" i="98"/>
  <c r="B147" i="98"/>
  <c r="L145" i="98"/>
  <c r="K145" i="98"/>
  <c r="J145" i="98"/>
  <c r="I145" i="98"/>
  <c r="H145" i="98"/>
  <c r="G145" i="98"/>
  <c r="F145" i="98"/>
  <c r="E145" i="98"/>
  <c r="B145" i="98"/>
  <c r="B144" i="98"/>
  <c r="B143" i="98"/>
  <c r="L141" i="98"/>
  <c r="K141" i="98"/>
  <c r="J141" i="98"/>
  <c r="I141" i="98"/>
  <c r="H141" i="98"/>
  <c r="G141" i="98"/>
  <c r="F141" i="98"/>
  <c r="E141" i="98"/>
  <c r="B141" i="98"/>
  <c r="B140" i="98"/>
  <c r="B139" i="98"/>
  <c r="L137" i="98"/>
  <c r="K137" i="98"/>
  <c r="J137" i="98"/>
  <c r="I137" i="98"/>
  <c r="H137" i="98"/>
  <c r="G137" i="98"/>
  <c r="F137" i="98"/>
  <c r="E137" i="98"/>
  <c r="B137" i="98"/>
  <c r="C179" i="98" s="1"/>
  <c r="B136" i="98"/>
  <c r="B167" i="98" s="1"/>
  <c r="B135" i="98"/>
  <c r="B159" i="98"/>
  <c r="L112" i="98"/>
  <c r="K112" i="98"/>
  <c r="J112" i="98"/>
  <c r="I112" i="98"/>
  <c r="H112" i="98"/>
  <c r="G112" i="98"/>
  <c r="F112" i="98"/>
  <c r="E112" i="98"/>
  <c r="B112" i="98"/>
  <c r="B111" i="98"/>
  <c r="B110" i="98"/>
  <c r="L108" i="98"/>
  <c r="K108" i="98"/>
  <c r="J108" i="98"/>
  <c r="I108" i="98"/>
  <c r="H108" i="98"/>
  <c r="G108" i="98"/>
  <c r="F108" i="98"/>
  <c r="E108" i="98"/>
  <c r="B108" i="98"/>
  <c r="B107" i="98"/>
  <c r="B106" i="98"/>
  <c r="L104" i="98"/>
  <c r="K104" i="98"/>
  <c r="J104" i="98"/>
  <c r="I104" i="98"/>
  <c r="H104" i="98"/>
  <c r="G104" i="98"/>
  <c r="F104" i="98"/>
  <c r="E104" i="98"/>
  <c r="B104" i="98"/>
  <c r="B103" i="98"/>
  <c r="B102" i="98"/>
  <c r="L100" i="98"/>
  <c r="K100" i="98"/>
  <c r="J100" i="98"/>
  <c r="I100" i="98"/>
  <c r="H100" i="98"/>
  <c r="G100" i="98"/>
  <c r="F100" i="98"/>
  <c r="E100" i="98"/>
  <c r="B100" i="98"/>
  <c r="B99" i="98"/>
  <c r="B98" i="98"/>
  <c r="L96" i="98"/>
  <c r="K96" i="98"/>
  <c r="J96" i="98"/>
  <c r="I96" i="98"/>
  <c r="H96" i="98"/>
  <c r="G96" i="98"/>
  <c r="F96" i="98"/>
  <c r="E96" i="98"/>
  <c r="B96" i="98"/>
  <c r="B95" i="98"/>
  <c r="B94" i="98"/>
  <c r="L92" i="98"/>
  <c r="K92" i="98"/>
  <c r="J92" i="98"/>
  <c r="I92" i="98"/>
  <c r="H92" i="98"/>
  <c r="G92" i="98"/>
  <c r="F92" i="98"/>
  <c r="E92" i="98"/>
  <c r="B92" i="98"/>
  <c r="B91" i="98"/>
  <c r="B122" i="98" s="1"/>
  <c r="B90" i="98"/>
  <c r="B118" i="98" s="1"/>
  <c r="B68" i="98"/>
  <c r="B67" i="98"/>
  <c r="B66" i="98"/>
  <c r="B64" i="98"/>
  <c r="B63" i="98"/>
  <c r="B62" i="98"/>
  <c r="B60" i="98"/>
  <c r="B59" i="98"/>
  <c r="B58" i="98"/>
  <c r="B56" i="98"/>
  <c r="B55" i="98"/>
  <c r="B54" i="98"/>
  <c r="B163" i="98" l="1"/>
  <c r="C176" i="98"/>
  <c r="G48" i="103"/>
  <c r="H88" i="103"/>
  <c r="H133" i="103" s="1"/>
  <c r="F48" i="103" l="1"/>
  <c r="G88" i="103"/>
  <c r="G133" i="103" s="1"/>
  <c r="F175" i="91"/>
  <c r="L112" i="91"/>
  <c r="K112" i="91"/>
  <c r="J112" i="91"/>
  <c r="I112" i="91"/>
  <c r="H112" i="91"/>
  <c r="G112" i="91"/>
  <c r="F112" i="91"/>
  <c r="E112" i="91"/>
  <c r="L108" i="91"/>
  <c r="K108" i="91"/>
  <c r="J108" i="91"/>
  <c r="I108" i="91"/>
  <c r="H108" i="91"/>
  <c r="G108" i="91"/>
  <c r="F108" i="91"/>
  <c r="E108" i="91"/>
  <c r="L104" i="91"/>
  <c r="K104" i="91"/>
  <c r="J104" i="91"/>
  <c r="I104" i="91"/>
  <c r="H104" i="91"/>
  <c r="G104" i="91"/>
  <c r="F104" i="91"/>
  <c r="E104" i="91"/>
  <c r="L100" i="91"/>
  <c r="K100" i="91"/>
  <c r="J100" i="91"/>
  <c r="I100" i="91"/>
  <c r="H100" i="91"/>
  <c r="G100" i="91"/>
  <c r="F100" i="91"/>
  <c r="E100" i="91"/>
  <c r="L96" i="91"/>
  <c r="K96" i="91"/>
  <c r="J96" i="91"/>
  <c r="I96" i="91"/>
  <c r="H96" i="91"/>
  <c r="G96" i="91"/>
  <c r="F96" i="91"/>
  <c r="E96" i="91"/>
  <c r="L68" i="91"/>
  <c r="K68" i="91"/>
  <c r="J68" i="91"/>
  <c r="I68" i="91"/>
  <c r="H68" i="91"/>
  <c r="G68" i="91"/>
  <c r="F68" i="91"/>
  <c r="E68" i="91"/>
  <c r="L64" i="91"/>
  <c r="K64" i="91"/>
  <c r="J64" i="91"/>
  <c r="I64" i="91"/>
  <c r="H64" i="91"/>
  <c r="G64" i="91"/>
  <c r="F64" i="91"/>
  <c r="E64" i="91"/>
  <c r="L60" i="91"/>
  <c r="K60" i="91"/>
  <c r="J60" i="91"/>
  <c r="I60" i="91"/>
  <c r="H60" i="91"/>
  <c r="G60" i="91"/>
  <c r="F60" i="91"/>
  <c r="E60" i="91"/>
  <c r="L56" i="91"/>
  <c r="K56" i="91"/>
  <c r="J56" i="91"/>
  <c r="I56" i="91"/>
  <c r="H56" i="91"/>
  <c r="G56" i="91"/>
  <c r="F56" i="91"/>
  <c r="E56" i="91"/>
  <c r="F52" i="91"/>
  <c r="G52" i="91"/>
  <c r="H52" i="91"/>
  <c r="I52" i="91"/>
  <c r="J52" i="91"/>
  <c r="K52" i="91"/>
  <c r="L52" i="91"/>
  <c r="E52" i="91"/>
  <c r="B23" i="91"/>
  <c r="P36" i="86"/>
  <c r="P310" i="83"/>
  <c r="B12" i="90"/>
  <c r="D189" i="98"/>
  <c r="B189" i="98"/>
  <c r="D188" i="98"/>
  <c r="L68" i="98"/>
  <c r="K68" i="98"/>
  <c r="J68" i="98"/>
  <c r="I68" i="98"/>
  <c r="H68" i="98"/>
  <c r="G68" i="98"/>
  <c r="F68" i="98"/>
  <c r="E68" i="98"/>
  <c r="L64" i="98"/>
  <c r="K64" i="98"/>
  <c r="J64" i="98"/>
  <c r="I64" i="98"/>
  <c r="H64" i="98"/>
  <c r="G64" i="98"/>
  <c r="F64" i="98"/>
  <c r="E64" i="98"/>
  <c r="L60" i="98"/>
  <c r="K60" i="98"/>
  <c r="J60" i="98"/>
  <c r="I60" i="98"/>
  <c r="H60" i="98"/>
  <c r="G60" i="98"/>
  <c r="F60" i="98"/>
  <c r="E60" i="98"/>
  <c r="L56" i="98"/>
  <c r="K56" i="98"/>
  <c r="J56" i="98"/>
  <c r="I56" i="98"/>
  <c r="H56" i="98"/>
  <c r="G56" i="98"/>
  <c r="F56" i="98"/>
  <c r="E56" i="98"/>
  <c r="L52" i="98"/>
  <c r="K52" i="98"/>
  <c r="J52" i="98"/>
  <c r="I52" i="98"/>
  <c r="H52" i="98"/>
  <c r="G52" i="98"/>
  <c r="F52" i="98"/>
  <c r="E52" i="98"/>
  <c r="B52" i="98"/>
  <c r="B51" i="98"/>
  <c r="B50" i="98"/>
  <c r="L48" i="98"/>
  <c r="I73" i="98" s="1"/>
  <c r="K36" i="98"/>
  <c r="I43" i="90" s="1"/>
  <c r="M8" i="107" s="1"/>
  <c r="J36" i="98"/>
  <c r="H43" i="90" s="1"/>
  <c r="L8" i="107" s="1"/>
  <c r="I36" i="98"/>
  <c r="G43" i="90" s="1"/>
  <c r="K8" i="107" s="1"/>
  <c r="G36" i="98"/>
  <c r="E43" i="90" s="1"/>
  <c r="I8" i="107" s="1"/>
  <c r="K33" i="98"/>
  <c r="I42" i="90" s="1"/>
  <c r="M7" i="107" s="1"/>
  <c r="J33" i="98"/>
  <c r="H42" i="90" s="1"/>
  <c r="L7" i="107" s="1"/>
  <c r="I33" i="98"/>
  <c r="G42" i="90" s="1"/>
  <c r="K7" i="107" s="1"/>
  <c r="G33" i="98"/>
  <c r="B30" i="98"/>
  <c r="K29" i="98"/>
  <c r="J29" i="98"/>
  <c r="I29" i="98"/>
  <c r="G29" i="98"/>
  <c r="D29" i="98"/>
  <c r="D33" i="98" s="1"/>
  <c r="D36" i="98" s="1"/>
  <c r="D39" i="98" s="1"/>
  <c r="D27" i="98"/>
  <c r="D31" i="98" s="1"/>
  <c r="B27" i="98"/>
  <c r="B26" i="98"/>
  <c r="K25" i="98"/>
  <c r="J25" i="98"/>
  <c r="G25" i="98"/>
  <c r="L157" i="91"/>
  <c r="K157" i="91"/>
  <c r="J157" i="91"/>
  <c r="I157" i="91"/>
  <c r="H157" i="91"/>
  <c r="G157" i="91"/>
  <c r="F157" i="91"/>
  <c r="E157" i="91"/>
  <c r="L153" i="91"/>
  <c r="K153" i="91"/>
  <c r="J153" i="91"/>
  <c r="I153" i="91"/>
  <c r="H153" i="91"/>
  <c r="G153" i="91"/>
  <c r="F153" i="91"/>
  <c r="E153" i="91"/>
  <c r="L149" i="91"/>
  <c r="K149" i="91"/>
  <c r="J149" i="91"/>
  <c r="I149" i="91"/>
  <c r="H149" i="91"/>
  <c r="G149" i="91"/>
  <c r="F149" i="91"/>
  <c r="E149" i="91"/>
  <c r="L145" i="91"/>
  <c r="K145" i="91"/>
  <c r="J145" i="91"/>
  <c r="I145" i="91"/>
  <c r="H145" i="91"/>
  <c r="G145" i="91"/>
  <c r="F145" i="91"/>
  <c r="E145" i="91"/>
  <c r="L141" i="91"/>
  <c r="K141" i="91"/>
  <c r="J141" i="91"/>
  <c r="I141" i="91"/>
  <c r="H141" i="91"/>
  <c r="G141" i="91"/>
  <c r="F141" i="91"/>
  <c r="E141" i="91"/>
  <c r="L137" i="91"/>
  <c r="K137" i="91"/>
  <c r="J137" i="91"/>
  <c r="I137" i="91"/>
  <c r="H137" i="91"/>
  <c r="G137" i="91"/>
  <c r="F137" i="91"/>
  <c r="E137" i="91"/>
  <c r="B134" i="83"/>
  <c r="B133" i="83"/>
  <c r="B132" i="83"/>
  <c r="J47" i="83"/>
  <c r="G47" i="83"/>
  <c r="E47" i="83"/>
  <c r="C47" i="83"/>
  <c r="E42" i="90" l="1"/>
  <c r="I7" i="107" s="1"/>
  <c r="I77" i="98"/>
  <c r="I117" i="98"/>
  <c r="D34" i="98"/>
  <c r="D37" i="98" s="1"/>
  <c r="B74" i="98"/>
  <c r="F88" i="103"/>
  <c r="F133" i="103" s="1"/>
  <c r="E48" i="103"/>
  <c r="E88" i="103" s="1"/>
  <c r="E133" i="103" s="1"/>
  <c r="B176" i="98"/>
  <c r="B188" i="98"/>
  <c r="H25" i="98"/>
  <c r="K48" i="98"/>
  <c r="J48" i="98" s="1"/>
  <c r="I48" i="98" s="1"/>
  <c r="H48" i="98" s="1"/>
  <c r="G48" i="98" s="1"/>
  <c r="F48" i="98" s="1"/>
  <c r="E48" i="98" s="1"/>
  <c r="E88" i="98" s="1"/>
  <c r="E133" i="98" s="1"/>
  <c r="L88" i="98"/>
  <c r="I121" i="98" l="1"/>
  <c r="I162" i="98"/>
  <c r="L133" i="98"/>
  <c r="G88" i="98"/>
  <c r="G133" i="98" s="1"/>
  <c r="K88" i="98"/>
  <c r="K133" i="98" s="1"/>
  <c r="I25" i="98"/>
  <c r="F88" i="98"/>
  <c r="F133" i="98" s="1"/>
  <c r="I88" i="98"/>
  <c r="I133" i="98" s="1"/>
  <c r="H88" i="98"/>
  <c r="H133" i="98" s="1"/>
  <c r="J88" i="98"/>
  <c r="J133" i="98" s="1"/>
  <c r="I166" i="98" l="1"/>
  <c r="I187" i="98"/>
  <c r="K28" i="92"/>
  <c r="K27" i="92"/>
  <c r="K51" i="92" s="1"/>
  <c r="J28" i="92"/>
  <c r="J27" i="92"/>
  <c r="J51" i="92" s="1"/>
  <c r="K25" i="92"/>
  <c r="K47" i="92" s="1"/>
  <c r="J25" i="92"/>
  <c r="J47" i="92" s="1"/>
  <c r="K38" i="92"/>
  <c r="K41" i="92"/>
  <c r="P14" i="90"/>
  <c r="O14" i="90"/>
  <c r="J38" i="92"/>
  <c r="J41" i="92"/>
  <c r="H187" i="98" l="1"/>
  <c r="G187" i="98" s="1"/>
  <c r="F187" i="98" s="1"/>
  <c r="E187" i="98" s="1"/>
  <c r="G194" i="98"/>
  <c r="J29" i="92"/>
  <c r="K29" i="92"/>
  <c r="B144" i="86" l="1"/>
  <c r="B130" i="86"/>
  <c r="I34" i="90" l="1"/>
  <c r="H34" i="90"/>
  <c r="K25" i="91" l="1"/>
  <c r="J25" i="91"/>
  <c r="B26" i="91"/>
  <c r="I55" i="86"/>
  <c r="H55" i="86"/>
  <c r="K104" i="86"/>
  <c r="J104" i="86"/>
  <c r="K111" i="86"/>
  <c r="J111" i="86"/>
  <c r="J148" i="81"/>
  <c r="O186" i="83"/>
  <c r="B199" i="98" l="1"/>
  <c r="B185" i="98"/>
  <c r="B172" i="98"/>
  <c r="B130" i="98"/>
  <c r="B114" i="98"/>
  <c r="B154" i="98"/>
  <c r="B150" i="98"/>
  <c r="B146" i="98"/>
  <c r="B142" i="98"/>
  <c r="B138" i="98"/>
  <c r="B134" i="98"/>
  <c r="B86" i="98"/>
  <c r="B70" i="98"/>
  <c r="P65" i="98"/>
  <c r="O65" i="98"/>
  <c r="P61" i="98"/>
  <c r="O61" i="98"/>
  <c r="P57" i="98"/>
  <c r="O57" i="98"/>
  <c r="P53" i="98"/>
  <c r="O53" i="98"/>
  <c r="P49" i="98"/>
  <c r="O49" i="98"/>
  <c r="B45" i="98"/>
  <c r="O34" i="98"/>
  <c r="O31" i="98"/>
  <c r="B31" i="98" s="1"/>
  <c r="B22" i="98"/>
  <c r="B86" i="86"/>
  <c r="B72" i="86"/>
  <c r="B49" i="98" l="1"/>
  <c r="B65" i="98"/>
  <c r="B61" i="98"/>
  <c r="B57" i="98"/>
  <c r="B53" i="98"/>
  <c r="B34" i="98"/>
  <c r="K52" i="92" l="1"/>
  <c r="O83" i="92" l="1"/>
  <c r="O69" i="92"/>
  <c r="O358" i="83"/>
  <c r="O310" i="83"/>
  <c r="B310" i="83" s="1"/>
  <c r="O270" i="83"/>
  <c r="O200" i="83"/>
  <c r="O136" i="83"/>
  <c r="O72" i="83"/>
  <c r="P83" i="92"/>
  <c r="P69" i="92"/>
  <c r="P358" i="83"/>
  <c r="P343" i="83"/>
  <c r="P330" i="83"/>
  <c r="P270" i="83"/>
  <c r="P200" i="83"/>
  <c r="P136" i="83"/>
  <c r="P101" i="83"/>
  <c r="J52" i="92" l="1"/>
  <c r="G41" i="92" l="1"/>
  <c r="H38" i="92"/>
  <c r="G38" i="92"/>
  <c r="I28" i="92"/>
  <c r="H28" i="92"/>
  <c r="I27" i="92"/>
  <c r="I51" i="92" s="1"/>
  <c r="H27" i="92"/>
  <c r="H51" i="92" s="1"/>
  <c r="F179" i="91"/>
  <c r="L92" i="91"/>
  <c r="K92" i="91"/>
  <c r="J92" i="91"/>
  <c r="I92" i="91"/>
  <c r="H92" i="91"/>
  <c r="G92" i="91"/>
  <c r="F92" i="91"/>
  <c r="E92" i="91"/>
  <c r="H29" i="92" l="1"/>
  <c r="I29" i="92"/>
  <c r="B148" i="81" l="1"/>
  <c r="E148" i="81"/>
  <c r="B154" i="91" l="1"/>
  <c r="B199" i="91"/>
  <c r="B176" i="91" l="1"/>
  <c r="B188" i="91" s="1"/>
  <c r="B23" i="86"/>
  <c r="B189" i="91"/>
  <c r="B185" i="91"/>
  <c r="B182" i="91"/>
  <c r="B159" i="91"/>
  <c r="B130" i="91"/>
  <c r="B46" i="105" l="1"/>
  <c r="B131" i="105"/>
  <c r="B46" i="106"/>
  <c r="B131" i="106"/>
  <c r="B131" i="104"/>
  <c r="B46" i="104"/>
  <c r="B131" i="103"/>
  <c r="B102" i="86"/>
  <c r="B118" i="86"/>
  <c r="B46" i="103"/>
  <c r="B39" i="86"/>
  <c r="B131" i="98"/>
  <c r="B46" i="98"/>
  <c r="B46" i="91"/>
  <c r="B131" i="91"/>
  <c r="B53" i="86"/>
  <c r="B70" i="91"/>
  <c r="B172" i="83"/>
  <c r="D27" i="82" l="1"/>
  <c r="B27" i="82"/>
  <c r="D23" i="82"/>
  <c r="B23" i="82"/>
  <c r="D30" i="82"/>
  <c r="B30" i="82"/>
  <c r="B19" i="82"/>
  <c r="L48" i="91" l="1"/>
  <c r="I73" i="91" s="1"/>
  <c r="I77" i="91" l="1"/>
  <c r="I117" i="91"/>
  <c r="I121" i="91" s="1"/>
  <c r="K48" i="91"/>
  <c r="J48" i="91" s="1"/>
  <c r="I48" i="91" s="1"/>
  <c r="H48" i="91" s="1"/>
  <c r="G48" i="91" s="1"/>
  <c r="F48" i="91" s="1"/>
  <c r="L88" i="91"/>
  <c r="B154" i="83"/>
  <c r="B151" i="83"/>
  <c r="I162" i="91" l="1"/>
  <c r="I166" i="91" s="1"/>
  <c r="J88" i="91"/>
  <c r="J133" i="91" s="1"/>
  <c r="I88" i="91"/>
  <c r="I133" i="91" s="1"/>
  <c r="H88" i="91"/>
  <c r="H133" i="91" s="1"/>
  <c r="G88" i="91"/>
  <c r="G133" i="91" s="1"/>
  <c r="K88" i="91"/>
  <c r="K133" i="91" s="1"/>
  <c r="E48" i="91"/>
  <c r="F88" i="91"/>
  <c r="F133" i="91" s="1"/>
  <c r="L133" i="91"/>
  <c r="P66" i="91"/>
  <c r="O66" i="91"/>
  <c r="P62" i="91"/>
  <c r="O62" i="91"/>
  <c r="P58" i="91"/>
  <c r="O58" i="91"/>
  <c r="P54" i="91"/>
  <c r="O54" i="91"/>
  <c r="P50" i="91"/>
  <c r="O50" i="91"/>
  <c r="O117" i="86" l="1"/>
  <c r="P117" i="86"/>
  <c r="E88" i="91"/>
  <c r="E133" i="91" s="1"/>
  <c r="I187" i="91"/>
  <c r="H187" i="91" l="1"/>
  <c r="G187" i="91" s="1"/>
  <c r="F187" i="91" s="1"/>
  <c r="E187" i="91" s="1"/>
  <c r="G194" i="91"/>
  <c r="B22" i="91"/>
  <c r="B97" i="92" l="1"/>
  <c r="B83" i="92"/>
  <c r="B69" i="92"/>
  <c r="B56" i="92"/>
  <c r="B52" i="92"/>
  <c r="G47" i="92"/>
  <c r="B45" i="92"/>
  <c r="I41" i="92"/>
  <c r="H41" i="92"/>
  <c r="D41" i="92"/>
  <c r="D39" i="92"/>
  <c r="B39" i="92"/>
  <c r="I38" i="92"/>
  <c r="D38" i="92"/>
  <c r="D36" i="92"/>
  <c r="B36" i="92"/>
  <c r="D44" i="90" s="1"/>
  <c r="D29" i="92"/>
  <c r="D27" i="92"/>
  <c r="B27" i="92"/>
  <c r="G25" i="92"/>
  <c r="H25" i="92" s="1"/>
  <c r="I25" i="92" s="1"/>
  <c r="B23" i="92"/>
  <c r="B114" i="91"/>
  <c r="B86" i="91"/>
  <c r="B65" i="91"/>
  <c r="B61" i="91"/>
  <c r="B57" i="91"/>
  <c r="B53" i="91"/>
  <c r="B49" i="91"/>
  <c r="B45" i="91"/>
  <c r="P34" i="91"/>
  <c r="O34" i="91"/>
  <c r="P31" i="91"/>
  <c r="O31" i="91"/>
  <c r="B30" i="91"/>
  <c r="D29" i="91"/>
  <c r="D27" i="91"/>
  <c r="B27" i="91"/>
  <c r="G25" i="91"/>
  <c r="B17" i="91"/>
  <c r="B17" i="103" s="1"/>
  <c r="D32" i="92" l="1"/>
  <c r="D35" i="92"/>
  <c r="D30" i="92"/>
  <c r="D33" i="92"/>
  <c r="D31" i="91"/>
  <c r="B90" i="91"/>
  <c r="B118" i="91" s="1"/>
  <c r="B110" i="91"/>
  <c r="B98" i="91"/>
  <c r="B102" i="91"/>
  <c r="B94" i="91"/>
  <c r="B106" i="91"/>
  <c r="D33" i="91"/>
  <c r="B100" i="91"/>
  <c r="B108" i="91"/>
  <c r="B96" i="91"/>
  <c r="B104" i="91"/>
  <c r="B92" i="91"/>
  <c r="B112" i="91"/>
  <c r="B17" i="98"/>
  <c r="B150" i="91"/>
  <c r="B146" i="91"/>
  <c r="B138" i="91"/>
  <c r="B142" i="91"/>
  <c r="B34" i="91"/>
  <c r="D43" i="90" s="1"/>
  <c r="B31" i="91"/>
  <c r="D42" i="90" s="1"/>
  <c r="B134" i="91"/>
  <c r="H52" i="92"/>
  <c r="I52" i="92"/>
  <c r="H47" i="92"/>
  <c r="I47" i="92" s="1"/>
  <c r="H25" i="91"/>
  <c r="B36" i="86"/>
  <c r="D36" i="91" l="1"/>
  <c r="D39" i="91" s="1"/>
  <c r="B153" i="91"/>
  <c r="B141" i="91"/>
  <c r="B60" i="91"/>
  <c r="B52" i="91"/>
  <c r="B149" i="91"/>
  <c r="B68" i="91"/>
  <c r="B157" i="91"/>
  <c r="B145" i="91"/>
  <c r="B64" i="91"/>
  <c r="B137" i="91"/>
  <c r="C179" i="91" s="1"/>
  <c r="B56" i="91"/>
  <c r="D34" i="91"/>
  <c r="D37" i="91" s="1"/>
  <c r="B155" i="91"/>
  <c r="B143" i="91"/>
  <c r="B62" i="91"/>
  <c r="B50" i="91"/>
  <c r="B151" i="91"/>
  <c r="B74" i="91"/>
  <c r="B139" i="91"/>
  <c r="B58" i="91"/>
  <c r="B147" i="91"/>
  <c r="B66" i="91"/>
  <c r="B54" i="91"/>
  <c r="B135" i="91"/>
  <c r="I25" i="91"/>
  <c r="B163" i="91" l="1"/>
  <c r="C176" i="91"/>
  <c r="G162" i="91"/>
  <c r="H162" i="91"/>
  <c r="H166" i="91" s="1"/>
  <c r="D189" i="91" l="1"/>
  <c r="D188" i="91"/>
  <c r="G166" i="91"/>
  <c r="B136" i="83"/>
  <c r="B130" i="83"/>
  <c r="B101" i="83"/>
  <c r="E34" i="90" l="1"/>
  <c r="B31" i="90"/>
  <c r="B16" i="90"/>
  <c r="G15" i="90"/>
  <c r="F15" i="90"/>
  <c r="E15" i="90"/>
  <c r="D15" i="90"/>
  <c r="C15" i="90"/>
  <c r="B15" i="90"/>
  <c r="B124" i="86"/>
  <c r="B123" i="86"/>
  <c r="B122" i="86"/>
  <c r="B121" i="86"/>
  <c r="B120" i="86"/>
  <c r="B117" i="86"/>
  <c r="B114" i="86"/>
  <c r="I111" i="86"/>
  <c r="H111" i="86"/>
  <c r="G111" i="86"/>
  <c r="B111" i="86"/>
  <c r="B110" i="86"/>
  <c r="B109" i="86"/>
  <c r="B108" i="86"/>
  <c r="B107" i="86"/>
  <c r="B106" i="86"/>
  <c r="G104" i="86"/>
  <c r="B101" i="86"/>
  <c r="B98" i="86"/>
  <c r="B59" i="86"/>
  <c r="B57" i="86"/>
  <c r="E55" i="86"/>
  <c r="B52" i="86"/>
  <c r="B22" i="86"/>
  <c r="B19" i="86"/>
  <c r="B17" i="86"/>
  <c r="B16" i="86"/>
  <c r="B15" i="86"/>
  <c r="B13" i="86"/>
  <c r="B12" i="86"/>
  <c r="P10" i="86"/>
  <c r="B10" i="86" s="1"/>
  <c r="B13" i="84"/>
  <c r="B10" i="84"/>
  <c r="B10" i="89" s="1"/>
  <c r="B8" i="84"/>
  <c r="B372" i="83"/>
  <c r="B358" i="83"/>
  <c r="B343" i="83"/>
  <c r="B330" i="83"/>
  <c r="B328" i="83"/>
  <c r="B327" i="83"/>
  <c r="B326" i="83"/>
  <c r="B324" i="83"/>
  <c r="B296" i="83"/>
  <c r="B283" i="83"/>
  <c r="B270" i="83"/>
  <c r="B254" i="83"/>
  <c r="B241" i="83"/>
  <c r="B228" i="83"/>
  <c r="B215" i="83"/>
  <c r="B213" i="83"/>
  <c r="B200" i="83"/>
  <c r="B186" i="83"/>
  <c r="B117" i="83"/>
  <c r="B87" i="83"/>
  <c r="B72" i="83"/>
  <c r="B41" i="83"/>
  <c r="B28" i="83"/>
  <c r="B10" i="83"/>
  <c r="B9" i="83"/>
  <c r="B8" i="83"/>
  <c r="B15" i="82"/>
  <c r="B12" i="82"/>
  <c r="B10" i="82"/>
  <c r="L8" i="82"/>
  <c r="K8" i="82"/>
  <c r="J8" i="82"/>
  <c r="I8" i="82"/>
  <c r="H8" i="82"/>
  <c r="G8" i="82"/>
  <c r="F8" i="82"/>
  <c r="E8" i="82"/>
  <c r="D8" i="82"/>
  <c r="B8" i="82"/>
  <c r="J147" i="81"/>
  <c r="E147" i="81"/>
  <c r="B147" i="81"/>
  <c r="B145" i="81"/>
  <c r="L143" i="81"/>
  <c r="K143" i="81"/>
  <c r="J143" i="81"/>
  <c r="I143" i="81"/>
  <c r="H143" i="81"/>
  <c r="F143" i="81"/>
  <c r="E143" i="81"/>
  <c r="D143" i="81"/>
  <c r="C143" i="81"/>
  <c r="B138" i="81"/>
  <c r="B140" i="81"/>
  <c r="B137" i="81"/>
  <c r="B136" i="81"/>
  <c r="L134" i="81"/>
  <c r="K134" i="81"/>
  <c r="J134" i="81"/>
  <c r="I134" i="81"/>
  <c r="H134" i="81"/>
  <c r="F134" i="81"/>
  <c r="E134" i="81"/>
  <c r="D134" i="81"/>
  <c r="C134" i="81"/>
  <c r="B126" i="81"/>
  <c r="B124" i="81"/>
  <c r="B122" i="81"/>
  <c r="B120" i="81"/>
  <c r="B118" i="81"/>
  <c r="B104" i="81"/>
  <c r="B103" i="81"/>
  <c r="B97" i="81"/>
  <c r="B95" i="81"/>
  <c r="B93" i="81"/>
  <c r="B87" i="81"/>
  <c r="L85" i="81"/>
  <c r="K85" i="81"/>
  <c r="J85" i="81"/>
  <c r="I85" i="81"/>
  <c r="H85" i="81"/>
  <c r="F85" i="81"/>
  <c r="E85" i="81"/>
  <c r="D85" i="81"/>
  <c r="C85" i="81"/>
  <c r="P81" i="81"/>
  <c r="O81" i="81"/>
  <c r="L79" i="81"/>
  <c r="K79" i="81"/>
  <c r="J79" i="81"/>
  <c r="I79" i="81"/>
  <c r="H79" i="81"/>
  <c r="F79" i="81"/>
  <c r="E79" i="81"/>
  <c r="D79" i="81"/>
  <c r="C79" i="81"/>
  <c r="B79" i="81"/>
  <c r="B62" i="81"/>
  <c r="B64" i="81"/>
  <c r="B54" i="81"/>
  <c r="B27" i="81"/>
  <c r="L25" i="81"/>
  <c r="K25" i="81"/>
  <c r="J25" i="81"/>
  <c r="I25" i="81"/>
  <c r="H25" i="81"/>
  <c r="F25" i="81"/>
  <c r="E25" i="81"/>
  <c r="D25" i="81"/>
  <c r="C25" i="81"/>
  <c r="B16" i="103" l="1"/>
  <c r="B16" i="104"/>
  <c r="B16" i="106"/>
  <c r="B16" i="105"/>
  <c r="B9" i="106"/>
  <c r="B9" i="104"/>
  <c r="B9" i="105"/>
  <c r="B8" i="104"/>
  <c r="B8" i="105"/>
  <c r="B8" i="106"/>
  <c r="B12" i="103"/>
  <c r="B12" i="104"/>
  <c r="B12" i="106"/>
  <c r="B12" i="105"/>
  <c r="B13" i="103"/>
  <c r="B13" i="104"/>
  <c r="B13" i="106"/>
  <c r="B13" i="105"/>
  <c r="B15" i="103"/>
  <c r="B15" i="106"/>
  <c r="B15" i="105"/>
  <c r="B15" i="104"/>
  <c r="B14" i="103"/>
  <c r="B14" i="104"/>
  <c r="B14" i="106"/>
  <c r="B14" i="105"/>
  <c r="B8" i="103"/>
  <c r="B9" i="103"/>
  <c r="B10" i="92"/>
  <c r="B10" i="98"/>
  <c r="B10" i="103"/>
  <c r="B15" i="92"/>
  <c r="B16" i="92"/>
  <c r="B12" i="92"/>
  <c r="B13" i="92"/>
  <c r="B17" i="92"/>
  <c r="B4" i="98"/>
  <c r="B4" i="91"/>
  <c r="B4" i="86"/>
  <c r="B4" i="89"/>
  <c r="B4" i="84"/>
  <c r="B4" i="90"/>
  <c r="B4" i="92"/>
  <c r="B4" i="83"/>
  <c r="B8" i="91"/>
  <c r="B8" i="92"/>
  <c r="B8" i="86"/>
  <c r="B8" i="98"/>
  <c r="B9" i="92"/>
  <c r="B9" i="98"/>
  <c r="B9" i="91"/>
  <c r="B9" i="86"/>
  <c r="B12" i="98"/>
  <c r="B12" i="91"/>
  <c r="B13" i="91"/>
  <c r="B13" i="98"/>
  <c r="B15" i="91"/>
  <c r="B15" i="98"/>
  <c r="B14" i="91"/>
  <c r="B14" i="98"/>
  <c r="B16" i="91"/>
  <c r="B16" i="98"/>
  <c r="D81" i="81"/>
  <c r="B14" i="90"/>
  <c r="B5" i="82"/>
  <c r="C16" i="90"/>
  <c r="G16" i="90"/>
  <c r="F16" i="90"/>
  <c r="E16" i="90"/>
  <c r="D16" i="90"/>
  <c r="F55" i="86"/>
  <c r="G55" i="86" s="1"/>
  <c r="H104" i="86"/>
  <c r="I104" i="86" s="1"/>
  <c r="F34" i="90"/>
  <c r="G34" i="90" s="1"/>
  <c r="B5" i="106" l="1"/>
  <c r="B5" i="104"/>
  <c r="B5" i="105"/>
  <c r="B5" i="90"/>
  <c r="B5" i="83"/>
  <c r="B5" i="84"/>
  <c r="B5" i="98"/>
  <c r="B5" i="86"/>
  <c r="B5" i="91"/>
  <c r="B5" i="103"/>
  <c r="B5" i="92"/>
  <c r="B5" i="8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984502D4-C8F0-4FF6-BFED-6B6F8D7076BE}">
      <text>
        <r>
          <rPr>
            <sz val="9"/>
            <color indexed="81"/>
            <rFont val="Tahoma"/>
            <family val="2"/>
          </rPr>
          <t>If there is more than one type (i.e. dumping for China, dumping &amp; subsidizing for Korea), you must manually modify the Intro paragraph.</t>
        </r>
      </text>
    </comment>
    <comment ref="A17" authorId="0" shapeId="0" xr:uid="{D717962A-D7A8-4C00-8763-CDE397445B30}">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tc={32958E7C-C115-44D2-8ECA-B8DB96EAAE61}</author>
  </authors>
  <commentList>
    <comment ref="O1" authorId="0" shapeId="0" xr:uid="{32958E7C-C115-44D2-8ECA-B8DB96EAAE61}">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<sst xmlns="http://schemas.openxmlformats.org/spreadsheetml/2006/main" count="2582" uniqueCount="741">
  <si>
    <t>TRANSMISSION DU QUESTIONNAIRE REMPLI</t>
  </si>
  <si>
    <t>Firm Name</t>
  </si>
  <si>
    <t>Firm Address</t>
  </si>
  <si>
    <t>Adresse de l'entreprise</t>
  </si>
  <si>
    <t>Adresse du site Web</t>
  </si>
  <si>
    <t>Name of Authorized Official</t>
  </si>
  <si>
    <t>Nom du représentant autorisé</t>
  </si>
  <si>
    <t>Title of Authorized Official</t>
  </si>
  <si>
    <t>Titre du représentant autorisé</t>
  </si>
  <si>
    <t>E-mail Address</t>
  </si>
  <si>
    <t>Telephone</t>
  </si>
  <si>
    <t>Téléphone</t>
  </si>
  <si>
    <t>Question 1</t>
  </si>
  <si>
    <t xml:space="preserve">Dénomination sociale de l'entreprise </t>
  </si>
  <si>
    <t>Role in the Industry</t>
  </si>
  <si>
    <t>Question 2</t>
  </si>
  <si>
    <t>Question 3</t>
  </si>
  <si>
    <t>Question 4</t>
  </si>
  <si>
    <t>Question 5</t>
  </si>
  <si>
    <t>Question 6</t>
  </si>
  <si>
    <t>Question 7</t>
  </si>
  <si>
    <t>Question 8</t>
  </si>
  <si>
    <t>Question 9</t>
  </si>
  <si>
    <t>Question 10</t>
  </si>
  <si>
    <t>Question 11</t>
  </si>
  <si>
    <t>Provide the names and addresses of other locations, facilities, and outlets in Canada on behalf of which your company is responding.</t>
  </si>
  <si>
    <t>Question 12</t>
  </si>
  <si>
    <t>FIRM INFORMATION</t>
  </si>
  <si>
    <t>RENSEIGNEMENTS SUR L’ENTREPRISE</t>
  </si>
  <si>
    <t>CONFIRMATION DES DONNÉES DÉCLARÉES</t>
  </si>
  <si>
    <t>CERTIFICATION</t>
  </si>
  <si>
    <t>ATTESTATION</t>
  </si>
  <si>
    <t>Website Address</t>
  </si>
  <si>
    <t>PUBLIC COMMENTS</t>
  </si>
  <si>
    <t>Atlantic Provinces</t>
  </si>
  <si>
    <t>Provinces de l’Atlantique</t>
  </si>
  <si>
    <t xml:space="preserve">Quebec and Ontario </t>
  </si>
  <si>
    <t>Québec et Ontario</t>
  </si>
  <si>
    <t>Manitoba and Saskatchewan</t>
  </si>
  <si>
    <t>Alberta and British Columbia</t>
  </si>
  <si>
    <t>Alberta et Colombie-Britannique</t>
  </si>
  <si>
    <t>Nunavut, Yukon and Northwest Territories</t>
  </si>
  <si>
    <t>Nunavut, Yukon et Territoires du Nord-Ouest</t>
  </si>
  <si>
    <t xml:space="preserve">Manitoba et Saskatchewan </t>
  </si>
  <si>
    <t>Question 13</t>
  </si>
  <si>
    <t>Account 1</t>
  </si>
  <si>
    <t>Client 1</t>
  </si>
  <si>
    <t>Account 2</t>
  </si>
  <si>
    <t>Client 2</t>
  </si>
  <si>
    <t>Account 3</t>
  </si>
  <si>
    <t>Client 3</t>
  </si>
  <si>
    <t>Account 4</t>
  </si>
  <si>
    <t>Client 4</t>
  </si>
  <si>
    <t>Account 5</t>
  </si>
  <si>
    <t>Client 5</t>
  </si>
  <si>
    <t>Question 16</t>
  </si>
  <si>
    <t>Question 14</t>
  </si>
  <si>
    <t>Question 15</t>
  </si>
  <si>
    <t>QUESTIONNAIRE DUE DATE</t>
  </si>
  <si>
    <t>DATE D'ÉCHÉANCE DU QUESTIONNAIRE</t>
  </si>
  <si>
    <t>CONFIRMATION OF REPORTED DATA</t>
  </si>
  <si>
    <t>I understand that checking this box constitutes my legally binding signature.</t>
  </si>
  <si>
    <t>Je comprends que le fait de cocher cette case constitue ma signature juridiquement contraignante.</t>
  </si>
  <si>
    <t>Utilisateur final</t>
  </si>
  <si>
    <t>Rôle dans l'industrie</t>
  </si>
  <si>
    <t>Question 19</t>
  </si>
  <si>
    <t>PUBLIC</t>
  </si>
  <si>
    <t>SUBMITTING THE QUESTIONNAIRE RESPONSE</t>
  </si>
  <si>
    <t>Fournissez les noms et adresses des autres emplacements, installations et points de vente au Canada au nom de laquelle votre entreprise répond. </t>
  </si>
  <si>
    <t>Adresse de courrier électronique</t>
  </si>
  <si>
    <t>Date</t>
  </si>
  <si>
    <t>End user</t>
  </si>
  <si>
    <t>Provide a brief history of your firm, with particular emphasis on activities regarding the goods.</t>
  </si>
  <si>
    <t>Donnez un bref historique de votre entreprise, en insistant plus particulièrement sur les activités entourant les marchandises.</t>
  </si>
  <si>
    <t>Question 17</t>
  </si>
  <si>
    <t>Question 18</t>
  </si>
  <si>
    <t>Question 20</t>
  </si>
  <si>
    <t>Question 21</t>
  </si>
  <si>
    <t>Question 22</t>
  </si>
  <si>
    <t>Question 23</t>
  </si>
  <si>
    <t>Question 24</t>
  </si>
  <si>
    <t>Question 25</t>
  </si>
  <si>
    <t>COMMENTAIRES PUBLICS</t>
  </si>
  <si>
    <t>Fournissez les stocks et ventes à l'exportation des marchandises importées.</t>
  </si>
  <si>
    <t>Describe the method used to value your firm's sales to Canadian or foreign associated firms.</t>
  </si>
  <si>
    <t>Décrivez la méthode utilisée pour déterminer la valeur des ventes de votre entreprise à ses entreprises associées au Canada et/ou à l’étranger.</t>
  </si>
  <si>
    <t>PROTECTED COMMENTS</t>
  </si>
  <si>
    <t>Confirm that all information is reported on a calendar-year basis.</t>
  </si>
  <si>
    <t>Confirmez que tous les renseignements déclarés le sont selon l’année civile.</t>
  </si>
  <si>
    <t>Imports</t>
  </si>
  <si>
    <t>Variable</t>
  </si>
  <si>
    <t>English</t>
  </si>
  <si>
    <t>French</t>
  </si>
  <si>
    <t>Data Validation comments</t>
  </si>
  <si>
    <t>Case Number</t>
  </si>
  <si>
    <t>The Goods</t>
  </si>
  <si>
    <t>Due Date</t>
  </si>
  <si>
    <t>Trade Level 1 (plural)</t>
  </si>
  <si>
    <t>Benchmark Products 1</t>
  </si>
  <si>
    <t>Benchmark Products 2</t>
  </si>
  <si>
    <t>Benchmark Products 3</t>
  </si>
  <si>
    <t>Benchmark Products 4</t>
  </si>
  <si>
    <t>Benchmark Products 5</t>
  </si>
  <si>
    <t>Product Defn</t>
  </si>
  <si>
    <t>HS Code defn change date</t>
  </si>
  <si>
    <t>HS Codes before change</t>
  </si>
  <si>
    <t>HS Codes after change</t>
  </si>
  <si>
    <t>Français</t>
  </si>
  <si>
    <t>In which language would you prefer to complete this questionnaire?</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</si>
  <si>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</si>
  <si>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</si>
  <si>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</si>
  <si>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</si>
  <si>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</si>
  <si>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</si>
  <si>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</si>
  <si>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</si>
  <si>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</si>
  <si>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</si>
  <si>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</si>
  <si>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</si>
  <si>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t>
  </si>
  <si>
    <t>Price Premium</t>
  </si>
  <si>
    <t xml:space="preserve"> Majoration du prix</t>
  </si>
  <si>
    <t>Sales</t>
  </si>
  <si>
    <t>Ventes</t>
  </si>
  <si>
    <t>Describe how delivery of the goods sold by your firm is paid for.</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</si>
  <si>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</si>
  <si>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</si>
  <si>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</si>
  <si>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</si>
  <si>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</si>
  <si>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</si>
  <si>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</si>
  <si>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</si>
  <si>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</si>
  <si>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</si>
  <si>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</si>
  <si>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</si>
  <si>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</si>
  <si>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For the questions in this tab, note the following:</t>
  </si>
  <si>
    <t>Pour les questions de cet onglet, notez ce qui suit :</t>
  </si>
  <si>
    <t>Beginning inventory</t>
  </si>
  <si>
    <t>Stock d'ouverture</t>
  </si>
  <si>
    <t>Ventes à l'exportation</t>
  </si>
  <si>
    <t>Ending inventory</t>
  </si>
  <si>
    <t>Décrivez les plans de votre entreprise pour gérer les niveaux de stocks au cours des deux prochaines années. Fournissez les motifs et les hypothèses sous-tendant ces objectifs et ces stratégies.</t>
  </si>
  <si>
    <t>Regional Sales</t>
  </si>
  <si>
    <t>Ventes régionales</t>
  </si>
  <si>
    <t>References to "the goods" in this questionnaire refer to:</t>
  </si>
  <si>
    <t>Les références aux « marchandises » dans ce questionnaire font référence à :</t>
  </si>
  <si>
    <t>Describe how delivery of the goods purchased by your firm is paid for.</t>
  </si>
  <si>
    <t>Explain circumstances where Canadian purchasers are willing to pay a price premium for the goods produced in Canada and what the amount of that premium would be.</t>
  </si>
  <si>
    <t xml:space="preserve">Primary Industry 1 </t>
  </si>
  <si>
    <t>Segment de marché 1</t>
  </si>
  <si>
    <t>Primary Industry 2</t>
  </si>
  <si>
    <t>Segment de marché 2</t>
  </si>
  <si>
    <t>Primary Industry 3</t>
  </si>
  <si>
    <t>Segment de marché 3</t>
  </si>
  <si>
    <t>Fournissez la répartition régionale du volume des ventes d'importations de marchandises par votre entreprise.</t>
  </si>
  <si>
    <t>Type</t>
  </si>
  <si>
    <t xml:space="preserve">Exporter name: </t>
  </si>
  <si>
    <t>Nom de l'exportateur :</t>
  </si>
  <si>
    <t>Importations</t>
  </si>
  <si>
    <t xml:space="preserve">Report the volume and value of sales of imports in Canada for each benchmark product listed below : </t>
  </si>
  <si>
    <t xml:space="preserve">Report the volume and value of sales of imports in Canada for each account listed below : </t>
  </si>
  <si>
    <t>Déclarez le volume et la valeur des ventes d'importations au Canada pour chaque compte indiqué ci-dessous :</t>
  </si>
  <si>
    <t>Provide your firm's inventories and export sales of imports of the goods.</t>
  </si>
  <si>
    <t>If the volume of ending inventory in Question 1 on the Invent-Stock tab differs from the calculated ending inventory, explain why there is a difference.</t>
  </si>
  <si>
    <t>Les informations publiques/non confidentielles de ce tableau sont automatiquement générées à partir des informations fournies dans les onglets "Imp" et l'onglet "Invent-Stock". Toute modification de ce résumé public doit donc être effectuée dans ces onglets.</t>
  </si>
  <si>
    <t>Select Yes or No</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</si>
  <si>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</si>
  <si>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</si>
  <si>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</si>
  <si>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Retournez le questionnaire rempli en utilisant l’une des options suivantes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</si>
  <si>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</si>
  <si>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Net delivered selling value</t>
  </si>
  <si>
    <t>Valeur de vente nette rendue</t>
  </si>
  <si>
    <t>Net delivered purchase value (laid-in cost)</t>
  </si>
  <si>
    <t>Describe whether there is seasonality in the Canadian market for the goods. Describe any seasonal patterns in your firm's imports, inventory or sales of imports in Canada.</t>
  </si>
  <si>
    <t>Décrivez s'il y a une saisonnalité sur le marché canadien pour les marchandises. Décrivez les tendances saisonnières dans les importations, les stocks ou les ventes d’importations de votre entreprise au Canada.</t>
  </si>
  <si>
    <t>Expliquez les changements que vous prévoyez voir sur le marché canadien et sur d’autres marchés mondiaux pour les marchandises au cours des deux prochaines années en ce qui concerne la demande, les prix, les volumes d’importation ou tout autre facteur.</t>
  </si>
  <si>
    <t>Error</t>
  </si>
  <si>
    <t>Erreur</t>
  </si>
  <si>
    <t>Okay</t>
  </si>
  <si>
    <t xml:space="preserve">Report the volume and value of imports for each benchmark product listed below : </t>
  </si>
  <si>
    <t>Indiquez le volume et la valeur des importations pour chaque produit de référence :</t>
  </si>
  <si>
    <t xml:space="preserve">Report the volume of imports and the ending inventory in Canada of the goods originating from the exporter outlined above : </t>
  </si>
  <si>
    <t>Ending Inventories</t>
  </si>
  <si>
    <t>Difference between ending inventory in Question 1 on the Invent-Stock tab and the calculated ending inventory</t>
  </si>
  <si>
    <t>GLOSSAIRE</t>
  </si>
  <si>
    <t/>
  </si>
  <si>
    <t>Benchmark Products 6</t>
  </si>
  <si>
    <t xml:space="preserve">Questions relating to this questionnaire should be directed to:
</t>
  </si>
  <si>
    <t xml:space="preserve">Toutes les questions relatives au présent questionnaire doivent être adressées à :
</t>
  </si>
  <si>
    <t>Dénomination sociale 
(en français et en anglais, le cas échéant)</t>
  </si>
  <si>
    <t>Dans quelle langue préférez-vous remplir ce questionnaire?</t>
  </si>
  <si>
    <t>SALES OF IMPORTS IN CANADA TO TOP FIVE ACCOUNTS</t>
  </si>
  <si>
    <t>VENTES D'IMPORTATIONS AU CANADA À VOS CINQ PLUS IMPORTANTS CLIENTS</t>
  </si>
  <si>
    <t>Nature of association</t>
  </si>
  <si>
    <t>Décrivez comment les coûts de livraison des marchandises achetées par votre entreprise sont payés.</t>
  </si>
  <si>
    <t>Décrivez comment les coûts de livraison des marchandises vendues par votre entreprise sont payés.</t>
  </si>
  <si>
    <t>Expliquez les circonstances dans lesquelles les acheteurs canadiens sont prêts à payer un prix plus élevé pour les marchandises produites au Canada. Quel serait le montant de ce supplément?</t>
  </si>
  <si>
    <t>Si votre entreprise désire ajouter des commentaires concernant vos réponses, vous les inscrivez ici. Indiquez à quelle question se rapportent vos commentaires.</t>
  </si>
  <si>
    <t>Describe your firm’s plans to manage inventory levels, in the next two years. Provide the rationale and assumptions underlying these strategies and objectives.</t>
  </si>
  <si>
    <t>COMMENTAIRES PROTÉGÉS</t>
  </si>
  <si>
    <t>Confirmez que toutes les valeurs déclarées dans ce questionnaire sont en dollars canadiens.</t>
  </si>
  <si>
    <t>Confirm that all values reported in this questionnaire are in Canadian dollars.</t>
  </si>
  <si>
    <t>Maximum length reached. Please use the AddPro tab to add further info. | La limite maximale de caractères est atteinte. SVP utiliser l'onglet AddPro pour ajouter plus d'information.</t>
  </si>
  <si>
    <t>Maximum length reached. Please use the AddPub tab to add further info. | La limite maximale de caractères est atteinte. SVP utiliser l'onglet AddPub pour ajouter plus d'information.</t>
  </si>
  <si>
    <t>1000 character limit | limite de 1000 caractères</t>
  </si>
  <si>
    <t>Broker or trader</t>
  </si>
  <si>
    <t>Courtier ou commerçant</t>
  </si>
  <si>
    <t>Unaccounted</t>
  </si>
  <si>
    <t>Provide the regional distribution of your firm's volume of import sales of the goods.</t>
  </si>
  <si>
    <t>Provide your firm’s strategies and objectives for the next two years with respect to imports and sales of imports of the goods. Provide the rationale and assumptions underlying these strategies and objectives.</t>
  </si>
  <si>
    <t>Fournissez les stratégies et les objectifs de votre entreprise pour les deux prochaines années en ce qui concerne les importations et les ventes de marchandises importées. Fournir la justification et les hypothèses qui sous-tendent ces stratégies et objectifs.</t>
  </si>
  <si>
    <t>Fournissez les stratégies et les objectifs de votre entreprise pour les deux prochaines années en ce qui concerne les achats de marchandises fabriquées au Canada. Fournir la justification et les hypothèses qui sous-tendent ces stratégies et objectifs.</t>
  </si>
  <si>
    <t>Benchmark Products 7</t>
  </si>
  <si>
    <t>Benchmark Products 8</t>
  </si>
  <si>
    <t>Is there a different customer base in Canada for purchasing these goods?</t>
  </si>
  <si>
    <t>Existe-t-il une clientèle distincte au Canada pour l'achat de ces marchandises?</t>
  </si>
  <si>
    <t>Int period 1</t>
  </si>
  <si>
    <t>Int period 2</t>
  </si>
  <si>
    <t>Should your firm wish to add any comments related to its responses, submit them here. Be sure to indicate the applicable question number.</t>
  </si>
  <si>
    <t>Imports in Canada</t>
  </si>
  <si>
    <t>Importations au Canada</t>
  </si>
  <si>
    <t>Sales in Canada</t>
  </si>
  <si>
    <t>Ventes au Canada</t>
  </si>
  <si>
    <t>CAD</t>
  </si>
  <si>
    <t>Explain any changes you expect to see in the Canadian market and in other markets globally for the goods over the next two years with respect to demand, prices, import volumes or any other factor.</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</si>
  <si>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</si>
  <si>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</si>
  <si>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Firm Name (In English and French, if applicable)</t>
  </si>
  <si>
    <t>Trade Level 2 (plural)</t>
  </si>
  <si>
    <t>HS Codes</t>
  </si>
  <si>
    <t>Date of change</t>
  </si>
  <si>
    <t>Si le questionnaire n’est pas rempli dans les délais impartis, le Tribunal peut rendre une ordonnance de production, aux termes de l’article 17 de la Loi sur le Tribunal canadien du commerce extérieur, afin d’exiger la production d’une réponse au questionnaire.</t>
  </si>
  <si>
    <t>Type d'affiliation</t>
  </si>
  <si>
    <t>Non Imputé</t>
  </si>
  <si>
    <t>Last Quarter of POI (ie Q2)</t>
  </si>
  <si>
    <t>Last Year of POI</t>
  </si>
  <si>
    <t>First Year of POI</t>
  </si>
  <si>
    <t>United States of America</t>
  </si>
  <si>
    <t>États-Unis d'Amérique</t>
  </si>
  <si>
    <t>Correct</t>
  </si>
  <si>
    <t>CBSA POI</t>
  </si>
  <si>
    <t>• Report all sales to Canadian and foreign associated firms.</t>
  </si>
  <si>
    <t>• Report all sales as of the date of shipment to the customer or the customer’s warehouse.</t>
  </si>
  <si>
    <t>• Report all values in Canadian dollars.</t>
  </si>
  <si>
    <t xml:space="preserve">• Veuillez indiquer seulement les ventes effectuées à partir des importations de votre entreprise. Les ventes de marchandises achetées auprès de producteurs canadiens doivent être exclues. </t>
  </si>
  <si>
    <t>• Déclarez toutes les ventes aux entreprises associées canadiennes et étrangères.</t>
  </si>
  <si>
    <t>• Déclarez toutes les ventes à compter de la date de l’expédition au client ou à son entrepôt.</t>
  </si>
  <si>
    <t>• Déclarez toutes les valeurs en dollars canadiens.</t>
  </si>
  <si>
    <t>Export sales</t>
  </si>
  <si>
    <t>Différence entre le stock de clôture à la question 1 dans l'onglet Invent-Stock et le stock de clôture calculé</t>
  </si>
  <si>
    <t>Si le volume du stock de clôture à la question 1 dans l'onglet Invent-Stock diffère du stock de clôture calculé, expliquez pourquoi il y a une différence.</t>
  </si>
  <si>
    <t>Last Day of POI</t>
  </si>
  <si>
    <t>The purchase value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(including anti-dumping and countervailing duties), brokerage fees and surcharges.</t>
  </si>
  <si>
    <t xml:space="preserve">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 </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</si>
  <si>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</si>
  <si>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</si>
  <si>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</si>
  <si>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</si>
  <si>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Describe the differences between the commercial and structural quality of the goods on both a price and cost basis. If available, please also provide the price lists to demonstrate these differences.</t>
  </si>
  <si>
    <t>Décrivez les différences entre la qualité commerciale et la qualité de construction des marchandises, tant en termes de prix que de coût. Si vous disposez des listes de prix, veuillez également les fournir de manière à illustrer ces différences.</t>
  </si>
  <si>
    <t>Provide your firm’s strategies and objectives for the next two years with respect to purchases of the goods made in Canada. Provide the rationale and assumptions underlying these strategies and objectives.</t>
  </si>
  <si>
    <t>Plans</t>
  </si>
  <si>
    <t>Related firms</t>
  </si>
  <si>
    <t>Entreprises affiliées</t>
  </si>
  <si>
    <t xml:space="preserve">Other countries include: </t>
  </si>
  <si>
    <t xml:space="preserve">Autres pays incluent : </t>
  </si>
  <si>
    <t>Additional Product Info</t>
  </si>
  <si>
    <t>Analyst 1</t>
  </si>
  <si>
    <t>Analyst 2</t>
  </si>
  <si>
    <t>Unit of measure (plural)</t>
  </si>
  <si>
    <t>Unit of measure (singular)</t>
  </si>
  <si>
    <t>distributors</t>
  </si>
  <si>
    <t>distributeurs</t>
  </si>
  <si>
    <t>Important notes for formatting</t>
  </si>
  <si>
    <t>Insert and merge rows where needed to expand height of text boxes.</t>
  </si>
  <si>
    <t>Subject Countries (incl. French pronouns)</t>
  </si>
  <si>
    <t>INTRODUCTION</t>
  </si>
  <si>
    <t>LANGUAGE PREFERENCE | PRÉFÉRENCE LINGUISTIQUE</t>
  </si>
  <si>
    <t>DEFINITION OF "THE GOODS"</t>
  </si>
  <si>
    <t>LA DÉFINITION "DES MARCHANDISES"</t>
  </si>
  <si>
    <t>DO YOU NEED TO COMPLETE THIS QUESTIONNAIRE?</t>
  </si>
  <si>
    <t>FAILURE TO COMPLETE QUESTIONNAIRE</t>
  </si>
  <si>
    <t>QUESTIONNAIRE NON REMPLI</t>
  </si>
  <si>
    <t>QUESTIONS</t>
  </si>
  <si>
    <t>QUESTIONNAIRE À L'INTENTION DES IMPORTATEURS</t>
  </si>
  <si>
    <t>QUESTIONNAIRE OUTLINE</t>
  </si>
  <si>
    <t>APERÇU DU QUESTIONNAIRE</t>
  </si>
  <si>
    <t>GLOSSARY</t>
  </si>
  <si>
    <t>La valeur de vos ventes après déduction des escomptes au comptant, des remises sur quantité et des escomptes reportés, des rabais, des taxes, des ristournes et des primes, qu’ils soient indiqués ou non sur la facture. Incluez le coût de livraison.</t>
  </si>
  <si>
    <t>GENERAL FIRM INFORMATION</t>
  </si>
  <si>
    <t>INFORMATIONS GÉNÉRALES SUR L'ENTREPRISE</t>
  </si>
  <si>
    <t>PRODUCER INTERACTIONS</t>
  </si>
  <si>
    <t>INTERACTIONS AVEC LES PRODUCTEURS</t>
  </si>
  <si>
    <t>IMPORTATION</t>
  </si>
  <si>
    <t>MARKET CHARACTERISTICS OF THE GOODS</t>
  </si>
  <si>
    <t>CARACTÉRISTIQUES DU MARCHÉ DES MARCHANDISES</t>
  </si>
  <si>
    <t>SALES</t>
  </si>
  <si>
    <t>VENTES</t>
  </si>
  <si>
    <t>MARKETS</t>
  </si>
  <si>
    <t>MARCHÉS</t>
  </si>
  <si>
    <t>Other</t>
  </si>
  <si>
    <t>Autre</t>
  </si>
  <si>
    <t>PROTECTED</t>
  </si>
  <si>
    <t>PROTÉGÉ</t>
  </si>
  <si>
    <t>IMPORTS OF BENCHMARK PRODUCTS</t>
  </si>
  <si>
    <t>IMPORTS AND SALES</t>
  </si>
  <si>
    <t>IMPORTATIONS ET VENTES</t>
  </si>
  <si>
    <t>SALES IN CANADA OF IMPORTS TO THE TOP FIVE ACCOUNTS</t>
  </si>
  <si>
    <t>SALES IN CANADA OF IMPORTS OF BENCHMARK PRODUCTS</t>
  </si>
  <si>
    <t>IMPORT DATA FOR CBSA PERIOD OF DUMPING INVESTIGATION</t>
  </si>
  <si>
    <t>DONNÉES SUR LES IMPORTATIONS POUR LA PÉRIODE D'ENQUÊTE ANTIDUMPING DE L'ASFC</t>
  </si>
  <si>
    <t>IMPORT DATA FOR MASSIVE IMPORTATION ANALYSIS</t>
  </si>
  <si>
    <t>Utilisez un onglet numéroté « Imp-Exp » pour chaque exportateur à partir duquel votre entreprise a importé. Pour obtenir des onglets « Imp-Exp » supplémentaires, contactez un analyste de cas identifié dans l'onglet « Intro ».</t>
  </si>
  <si>
    <t>Use one numbered "Imp-Exp" tab for each exporter your firm imported from. To acquire additional "Imp-Exp" tabs, contact a case analyst identified on the "Intro" tab.</t>
  </si>
  <si>
    <t>valeur d'achat nette rendue (CAD)</t>
  </si>
  <si>
    <t>net delivered purchase value (CAD)</t>
  </si>
  <si>
    <t>valeur de vente nette rendue (CAD)</t>
  </si>
  <si>
    <t>net delivered selling value (CAD)</t>
  </si>
  <si>
    <t>Total sales in Canada</t>
  </si>
  <si>
    <t>Ventes totales au Canada</t>
  </si>
  <si>
    <t>GENERAL</t>
  </si>
  <si>
    <t>GÉNÉRAL</t>
  </si>
  <si>
    <t>Public Question 1</t>
  </si>
  <si>
    <t>Countries for Imp-Exp tabs</t>
  </si>
  <si>
    <t>Other country 3</t>
  </si>
  <si>
    <t>Autre pays 3</t>
  </si>
  <si>
    <t>Other country 4</t>
  </si>
  <si>
    <t>Autre pays 4</t>
  </si>
  <si>
    <t>Other country 5</t>
  </si>
  <si>
    <t>Autre pays 5</t>
  </si>
  <si>
    <t>Imp-Exp Question 1</t>
  </si>
  <si>
    <t>Imp-Exp Questions 2, 3, 4</t>
  </si>
  <si>
    <t>• Report only sales from your firm’s imports. Sales of goods purchased from Canadian producers must be excluded.</t>
  </si>
  <si>
    <t>Distributor</t>
  </si>
  <si>
    <t>Distributeur</t>
  </si>
  <si>
    <t>Note: Public/non-confidential information in this table is automatically generated from the information provided in the "Imp" tabs and "Invent-Stock" tab. Any changes to this public summary must therefore be made in those tabs.</t>
  </si>
  <si>
    <t>Drop down lists (MODIFY AS PER CASE SPECIFICS)</t>
  </si>
  <si>
    <t>In the table below, “Error” means that the total sales to your firm’s top five accounts for that period exceed your firm’s total import sales for that period. Therefore, please modify the above data if necessary.</t>
  </si>
  <si>
    <t>Dans le tableau ci-dessous, « Erreur » signifie que le total des ventes des cinq principaux comptes de votre entreprise pour cette période dépasse le total des ventes d'importations de votre entreprise pour cette période. Par conséquent, veuillez modifier les données ci-dessus si nécessaire.</t>
  </si>
  <si>
    <t>In the table below, “Error” means that the total imports of your firm's benchmark products exceed your firm's total imports for that period. Therefore, please modify the above data if necessary.</t>
  </si>
  <si>
    <t>Dans le tableau ci-dessous, « Erreur » signifie que les importations totales des produits de référence de votre entreprise dépassent les importations totales de votre entreprise pour cette période. Par conséquent, veuillez modifier les données ci-dessus si nécessaire.</t>
  </si>
  <si>
    <t>In the table below, “Error” means that the total sales of your firm's benchmark products exceed your firm's total import sales for that period. Therefore, please modify the above data if necessary.</t>
  </si>
  <si>
    <t>Explain any impacts on these outlooks should there be a finding of injury or threat of injury. Provide documents, or the names of documents, such as studies or articles in trade journals, that support your firm's statement.</t>
  </si>
  <si>
    <t>Expliquez les effets possibles sur ces perspectives advenant des conclusions du dommage ou du menace de dommage. Fournissez des documents, ou les noms de documents, tels que des études ou des articles dans des revues spécialisées, qui appuient la déclaration de votre entreprise.</t>
  </si>
  <si>
    <t>INVENTORIES AND EXPORT SALES</t>
  </si>
  <si>
    <t>STOCKS ET VENTES À L'EXPORTATION</t>
  </si>
  <si>
    <t>Intro</t>
  </si>
  <si>
    <t>Yes</t>
  </si>
  <si>
    <t>No</t>
  </si>
  <si>
    <t>Oui</t>
  </si>
  <si>
    <t>Non</t>
  </si>
  <si>
    <t>If no, explain.</t>
  </si>
  <si>
    <t>Si non, expliquez.</t>
  </si>
  <si>
    <t>Describe any factors (for example, shipping delays, seasonality, etc.) which would explain the overall trend in your firm's quarterly import volumes and ending inventories, as reported in Question 6.</t>
  </si>
  <si>
    <t>Décrivez tous les facteurs (par exemple, les retards d’expédition, la saisonnalité, etc.) qui pourraient expliquer la tendance générale des volumes d’importation trimestriels et des stocks finals de votre entreprise, comme indiqué dans la question 6.</t>
  </si>
  <si>
    <t>Q1</t>
  </si>
  <si>
    <t>T1</t>
  </si>
  <si>
    <t>Other Countries</t>
  </si>
  <si>
    <t>Autre pays</t>
  </si>
  <si>
    <t>Massive Importation Dates:</t>
  </si>
  <si>
    <t>Jan</t>
  </si>
  <si>
    <t>Feb</t>
  </si>
  <si>
    <t>Mar</t>
  </si>
  <si>
    <t>Apr</t>
  </si>
  <si>
    <t>May</t>
  </si>
  <si>
    <t>Jun</t>
  </si>
  <si>
    <t>Jul</t>
  </si>
  <si>
    <t>Aug</t>
  </si>
  <si>
    <t>Sep</t>
  </si>
  <si>
    <t>Oct</t>
  </si>
  <si>
    <t>Nov</t>
  </si>
  <si>
    <t>Dec</t>
  </si>
  <si>
    <t>Last Q requested</t>
  </si>
  <si>
    <t>Q3</t>
  </si>
  <si>
    <t>Q4</t>
  </si>
  <si>
    <t>Q2</t>
  </si>
  <si>
    <t>Months left</t>
  </si>
  <si>
    <t>Oct-Dec</t>
  </si>
  <si>
    <t>Jan-Feb</t>
  </si>
  <si>
    <t>Apr-May</t>
  </si>
  <si>
    <t>Jul-Aug</t>
  </si>
  <si>
    <t>Oct-Nov</t>
  </si>
  <si>
    <t>Month Q posted</t>
  </si>
  <si>
    <t>Date for massive importation</t>
  </si>
  <si>
    <t>Year</t>
  </si>
  <si>
    <t>n/a</t>
  </si>
  <si>
    <t>CBSA Determination Date</t>
  </si>
  <si>
    <t>90 Days Prior</t>
  </si>
  <si>
    <t>Last Q to request</t>
  </si>
  <si>
    <t>Quest Posted</t>
  </si>
  <si>
    <t>Last Q</t>
  </si>
  <si>
    <t>DEVEZ-VOUS REMPLIR CE QUESTIONNAIRE?</t>
  </si>
  <si>
    <t>Valeur d’achat nette rendue (coût de revient)</t>
  </si>
  <si>
    <t>les pays sujets</t>
  </si>
  <si>
    <t xml:space="preserve">The exporter handles delivery, and the cost is built into the price. </t>
  </si>
  <si>
    <t xml:space="preserve">The exporter handles delivery, but charges your firm separately for it. </t>
  </si>
  <si>
    <t>L'exportateur s'occupe de la livraison et les frais de livraison sont inclus dans le prix de vente.</t>
  </si>
  <si>
    <t>La livraison et ses frais sont pris en charge par votre entreprise.</t>
  </si>
  <si>
    <t>L'exportateur s'occupe de la livraison mais les frais de livraison sont facturés séparément à votre entreprise.</t>
  </si>
  <si>
    <t>Sélectionnez oui ou non</t>
  </si>
  <si>
    <t>VENTES AU CANADA D'IMPORTATIONS À VOS CINQ PLUS IMPORTANTS CLIENTS</t>
  </si>
  <si>
    <t>IMPORTATIONS DE PRODUITS DE RÉFÉRENCE</t>
  </si>
  <si>
    <t>Indiquez le volume et la valeur des ventes d'importations au Canada pour chaque produit de référence :</t>
  </si>
  <si>
    <t>VENTES AU CANADA D'IMPORTATIONS DE PRODUITS DE RÉFÉRENCE</t>
  </si>
  <si>
    <t>Dans le tableau ci-dessous, « Erreur » signifie que les ventes totales des produits de référence de votre entreprise dépassent les ventes totales d'importations de votre entreprise pour cette période. Par conséquent, veuillez modifier les données ci-dessus si nécessaire.</t>
  </si>
  <si>
    <t>DONNÉES SUR LES IMPORTATIONS POUR L'ANALYSE DES IMPORTATIONS MASSIVES</t>
  </si>
  <si>
    <t>Stock de clôture</t>
  </si>
  <si>
    <t>Indiquez le volume des importations et le stock de clôture au Canada des marchandises provenant de l'exportateur décrit ci-dessus :</t>
  </si>
  <si>
    <t>oct.-déc.</t>
  </si>
  <si>
    <t>janv.</t>
  </si>
  <si>
    <t>janv.-févr.</t>
  </si>
  <si>
    <t>avr.</t>
  </si>
  <si>
    <t>avr.-mai</t>
  </si>
  <si>
    <t>juill.</t>
  </si>
  <si>
    <t>juill.-août</t>
  </si>
  <si>
    <t>oct.-nov.</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</si>
  <si>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</si>
  <si>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</si>
  <si>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</si>
  <si>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</si>
  <si>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</si>
  <si>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i.e. columns B-L should be 160 pixels each.</t>
  </si>
  <si>
    <t>When adding or modifying columns, please ensure the total of all column widths in a tab equals 1760 pixels to allow for consistent scaling when exported to PDF.</t>
  </si>
  <si>
    <t>Using data provided in Question 1 in the country tabs with the data provided in Question 1 on the Invent-Stock tab, the questionnaire calculates ending inventory as follows:</t>
  </si>
  <si>
    <t>En utilisant les données fournies à la question 1 dans les onglets des pays avec les données fournies à la question 1 sur l'onglet Invent-Stock, le questionnaire calcule le stock de clôture comme suit :</t>
  </si>
  <si>
    <t>Pro Questions 2, 3, 4</t>
  </si>
  <si>
    <t xml:space="preserve">Your firm arranges and pays for delivery directly. </t>
  </si>
  <si>
    <t>hiddenc</t>
  </si>
  <si>
    <t>Delivery costs</t>
  </si>
  <si>
    <t>Coûts de livraison</t>
  </si>
  <si>
    <t>The costs of freight, handling, and insurance to your Canadian warehouse and, where applicable, all import costs such as customs and other duties (including anti-dumping and countervailing duties), brokerage fees and surcharges.</t>
  </si>
  <si>
    <t xml:space="preserve">Les coûts de fret, manutention et assurance à votre entrepôt canadien et, le cas échéant, tous les frais d’importation, comme les droits de douane et autres (y compris les droits antidumping et compensateurs), les frais de courtage et les suppléments. </t>
  </si>
  <si>
    <t>The value of your sales net of all discounts (cash, quantity or deferred), allowances, taxes, rebates and incentives, whether or not shown on the invoice. It includes all delivery costs.</t>
  </si>
  <si>
    <t>Verification - volume</t>
  </si>
  <si>
    <t>Vérification - volume</t>
  </si>
  <si>
    <t>Verification - value</t>
  </si>
  <si>
    <t>Vérification - valeur</t>
  </si>
  <si>
    <t>volume - total imports of benchmark products (Question 3)</t>
  </si>
  <si>
    <t>volume - total des importations des produits de référence (Question 3)</t>
  </si>
  <si>
    <t>volume - total imports (Question 1)</t>
  </si>
  <si>
    <t>volume - total des importations (Question 1)</t>
  </si>
  <si>
    <t>value - total imports of benchmark products (Question 3)</t>
  </si>
  <si>
    <t>valeur - total des importations des produits de référence (Question 3)</t>
  </si>
  <si>
    <t>valeur - total imports (Question 1)</t>
  </si>
  <si>
    <t>valeur - total des importations (Question 1)</t>
  </si>
  <si>
    <t>volume - total sales in Canada of imports to the top five accounts (Question 2)</t>
  </si>
  <si>
    <t>volume - total sales in Canada of imports (Question 1)</t>
  </si>
  <si>
    <t>volume - total des ventes au Canada d'importations aux cinq principaux clients (Question 2)</t>
  </si>
  <si>
    <t>volume - total des ventes au Canada d'importations (Question 1)</t>
  </si>
  <si>
    <t>valeur - total des ventes au Canada d'importations aux cinq principaux clients (Question 2)</t>
  </si>
  <si>
    <t>valeur - total des ventes au Canada d'importations (Question 1)</t>
  </si>
  <si>
    <t>value - total sales in Canada of imports to the top five accounts (Question 2)</t>
  </si>
  <si>
    <t>value - total sales in Canada of imports (Question 1)</t>
  </si>
  <si>
    <t>volume - total sales in Canada of imports of benchmark products (Question 4)</t>
  </si>
  <si>
    <t>value - total sales in Canada of imports of benchmark products (Question 4)</t>
  </si>
  <si>
    <t>volume - total des ventes au Canada d'importations des produits de référence (Question 4)</t>
  </si>
  <si>
    <t>valeur - total des ventes au Canada d'importations des produits de référence (Question 4)</t>
  </si>
  <si>
    <t xml:space="preserve">Your firm handles delivery, and the cost is built into the price. </t>
  </si>
  <si>
    <t xml:space="preserve">Your firm handles delivery, but charges the purchaser separately for it. </t>
  </si>
  <si>
    <t xml:space="preserve">The purchaser arranges and pays for delivery directly. </t>
  </si>
  <si>
    <t>Votre entreprise s'occupe de la livraison et les frais de livraison sont inclus dans le prix de vente.</t>
  </si>
  <si>
    <t>Votre entreprise s'occupe de la livraison mais les frais de livraison sont facturés séparément à l’acheteur.</t>
  </si>
  <si>
    <t>La livraison et ses frais sont pris en charge par l’acheteur.</t>
  </si>
  <si>
    <t>In the table below, “Error” means that the sum of the quarterly imports reported above exceeds the annual imports reported in Question 1. Therefore, please modify the data if necessary.</t>
  </si>
  <si>
    <t>Dans le tableau ci-dessous, « Erreur » signifie que la somme des importations trimestrielles déclarées ci-dessus dépasse les importations annuelles déclarées à la question 1. Par conséquent, veuillez modifier les données si nécessaire.</t>
  </si>
  <si>
    <t>Select all that apply</t>
  </si>
  <si>
    <t>Sélectionnez toutes les réponses qui s'appliquent</t>
  </si>
  <si>
    <t>Report the volume of imports and the ending inventory in Canada of the goods imported from the United States of America.</t>
  </si>
  <si>
    <t>Report the volume of imports and the ending inventory in Canada of the goods imported from Other Countries.</t>
  </si>
  <si>
    <t>Indiquez le volume des importations et le stock de clôture au Canada des marchandises importées des autre pays.</t>
  </si>
  <si>
    <t>Indiquez le volume des importations et le stock de clôture au Canada des marchandises importées des États-Unis d'Amérique.</t>
  </si>
  <si>
    <t>Confirm that all the sources of imports (countries) of the goods have been reported in this questionnaire.</t>
  </si>
  <si>
    <t>Confirmez que toutes les sources d'importations (pays) des marchandises ont été déclarées dans ce questionnaire.</t>
  </si>
  <si>
    <t>If your firm is a distributor, indicate the primary industries in which the goods are sold.</t>
  </si>
  <si>
    <t>Si votre entreprise est un distributeur, indiquez dans quels segments de marché ces marchandises sont vendues.</t>
  </si>
  <si>
    <t>Si votre entreprise est un utilisateur final, indiquez vos segments de marché.</t>
  </si>
  <si>
    <t>If your firm is an end user, indicate your primary industries.</t>
  </si>
  <si>
    <t>AA</t>
  </si>
  <si>
    <t>Is your firm registered as a non-resident business with the Canada Revenue Agency?</t>
  </si>
  <si>
    <t>Votre entreprise est-elle enregistrée auprès de l'Agence du revenu du Canada en tant qu'entreprise non-résidente ?</t>
  </si>
  <si>
    <t>Provide the average percentage of net delivered selling values that is represented by delivery costs.</t>
  </si>
  <si>
    <t>Indiquez le pourcentage moyen des valeurs de vente nettes livrées qui représente les frais de livraison.</t>
  </si>
  <si>
    <t>Delivery Cost (%)</t>
  </si>
  <si>
    <t>Coût de livraison (%)</t>
  </si>
  <si>
    <t>If the percentages changed between periods, please provide the reason.</t>
  </si>
  <si>
    <t>Si les pourcentages ont changé d'une période à l'autre, veuillez en indiquer la raison.</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</si>
  <si>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</si>
  <si>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</si>
  <si>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 xml:space="preserve">Provide your firm's imports and sales of imports of the goods originating in: </t>
  </si>
  <si>
    <t xml:space="preserve">Indiquez les importations et les ventes de marchandises de votre entreprise originaires de : </t>
  </si>
  <si>
    <t>dumping and the subsidizing</t>
  </si>
  <si>
    <t>le dumping et le subventionnement </t>
  </si>
  <si>
    <t>China</t>
  </si>
  <si>
    <t>la Chine</t>
  </si>
  <si>
    <t>Jan-Mar 2025</t>
  </si>
  <si>
    <t>janv.-mars 2025</t>
  </si>
  <si>
    <t>Jan-Mar 2026</t>
  </si>
  <si>
    <t>janv.-mars 2026</t>
  </si>
  <si>
    <t>Nicole Lalonde</t>
  </si>
  <si>
    <t xml:space="preserve">nicole.lalonde@tribunal.gc.ca </t>
  </si>
  <si>
    <t>343-574-8274</t>
  </si>
  <si>
    <t>Paula Place</t>
  </si>
  <si>
    <t>paula.place@tribunal.gc.ca</t>
  </si>
  <si>
    <t>343-574-3196</t>
  </si>
  <si>
    <t>metres</t>
  </si>
  <si>
    <t>mètres</t>
  </si>
  <si>
    <t>metre</t>
  </si>
  <si>
    <t>mètre</t>
  </si>
  <si>
    <t>Jan 2025 - Dec 2025</t>
  </si>
  <si>
    <t>janv 2025 - déc 2025</t>
  </si>
  <si>
    <t>Chine</t>
  </si>
  <si>
    <t>8544.49.00.19 • 8544.49.00.90 • 7408.11.10.00 • 7408.19.00.10 • 7605.29.00.00 • 7614.90.00.00</t>
  </si>
  <si>
    <t>Your firm sold the goods, without modification, directly to members of the public (i.e. your firm is a retailer).</t>
  </si>
  <si>
    <t>Votre entreprise a vendu les marchandises, sans modification, directement à des particuliers (c'est-à-dire votre entreprise est un détaillant).</t>
  </si>
  <si>
    <t>Your firm sold the goods, without modification, to other businesses (i.e. your firm is a distributor of the goods).</t>
  </si>
  <si>
    <t>Votre entreprise a vendu les marchandises, sans modification, à d'autres entreprises (c'est-à-dire votre entreprise est un distributeur des marchandises).</t>
  </si>
  <si>
    <t>Your firm used the goods in the production of a different product which your firm then sold (i.e. your firm is an end user of the goods).</t>
  </si>
  <si>
    <t>Votre entreprise a utilisé les marchandises dans la production d'un produit différent que votre entreprise a ensuite vendu (c'est-à-dire votre entreprise est un utilisateur final des marchandises).</t>
  </si>
  <si>
    <t>Your firm used the goods for its own purposes and the goods were not sold in any capacity (i.e. your firm is an end user of the goods).</t>
  </si>
  <si>
    <t>Votre entreprise a utilisé les marchandises à ses propres fins et les marchandises n'ont été vendues sous aucune forme (c'est-à-dire un votre entreprise est un utilisateur final des marchandises).</t>
  </si>
  <si>
    <t>• If your firm is an end user or a retailer, do not report sales of imports in Questions 1, 2, and 4, or inventories of imports in Question 6.</t>
  </si>
  <si>
    <t>• If your firm is an end user or a retailer, do not complete this tab.</t>
  </si>
  <si>
    <t>• Si votre entreprise est un utilisateur final ou un détaillant, ne remplissez pas cet onglet.</t>
  </si>
  <si>
    <t>retailers/end users</t>
  </si>
  <si>
    <t>détaillants/utilisateurs finals</t>
  </si>
  <si>
    <t>English:</t>
  </si>
  <si>
    <t>Français:</t>
  </si>
  <si>
    <t>For additional product information, including Harmonized Commodity Description and Coding System (HS) tariff classification numbers, please see the link below.</t>
  </si>
  <si>
    <t>Pour obtenir des renseignements supplémentaires sur le produit, ainsi que les les numéros de classement tarifaire dans le Tarif des douanes sous les numéros suivants du Système harmonisé de désignation et de codification des marchandises (SH) veuillez consulter le lien ci-dessous.</t>
  </si>
  <si>
    <t>If no, explain why import data indicates that you imported using the applicable HS numbers during this period.</t>
  </si>
  <si>
    <t>Si non, expliquez pourquoi les données d'importation indiquent que vous avez importé en utilisant les numéros SH applicables au cours de cette période.</t>
  </si>
  <si>
    <t>Q2-Q4 2024</t>
  </si>
  <si>
    <t>unarmoured building cables</t>
  </si>
  <si>
    <t>câbles de bâtiments non armés</t>
  </si>
  <si>
    <t>August 20, 2026</t>
  </si>
  <si>
    <t>20 août 2026</t>
  </si>
  <si>
    <t>T2</t>
  </si>
  <si>
    <t>T3</t>
  </si>
  <si>
    <t>No. 1 - NMD90 14/3</t>
  </si>
  <si>
    <t>N° 1 - NMD90 14/3</t>
  </si>
  <si>
    <t>No. 2 - NMD90 14/2</t>
  </si>
  <si>
    <t>N° 2 - NMD90 14/2</t>
  </si>
  <si>
    <t>No. 3 - NMD90 12/2</t>
  </si>
  <si>
    <t>N° 3 - NMD90 12/2</t>
  </si>
  <si>
    <t>No. 4 - NMD90 10/3</t>
  </si>
  <si>
    <t>N° 4 - NMD90 10/3</t>
  </si>
  <si>
    <t>No. 5 - NMD90 8/3</t>
  </si>
  <si>
    <t>N° 5 - NMD90 8/3</t>
  </si>
  <si>
    <t>No. 6 - NMD90 6/3</t>
  </si>
  <si>
    <t>N° 6 - NMD90 6/3</t>
  </si>
  <si>
    <t>Company:</t>
  </si>
  <si>
    <t>Respondent Type:</t>
  </si>
  <si>
    <t>Activity:</t>
  </si>
  <si>
    <t>Country:</t>
  </si>
  <si>
    <t>Subject/Non:</t>
  </si>
  <si>
    <t>Other Country:</t>
  </si>
  <si>
    <t>Trade Level:</t>
  </si>
  <si>
    <t>Sales To:</t>
  </si>
  <si>
    <t>I 2025</t>
  </si>
  <si>
    <t>Importer   |  Importateurs</t>
  </si>
  <si>
    <t>Imports from  |  Importations de</t>
  </si>
  <si>
    <t>China  |  Chine</t>
  </si>
  <si>
    <t>Subject</t>
  </si>
  <si>
    <t>-</t>
  </si>
  <si>
    <t>United States  |  États-Unis</t>
  </si>
  <si>
    <t>Non-subject</t>
  </si>
  <si>
    <t>Other Countries  |  Autres pays</t>
  </si>
  <si>
    <t>Sales to | Ventes à</t>
  </si>
  <si>
    <t>From Imports</t>
  </si>
  <si>
    <t>Distributors  |  Distributeurs</t>
  </si>
  <si>
    <t>End users  |  Utilisateurs finals</t>
  </si>
  <si>
    <t>Export Sales |  Ventes à l'exportation</t>
  </si>
  <si>
    <t>I-2025</t>
  </si>
  <si>
    <t>I-2026</t>
  </si>
  <si>
    <t>Respondent</t>
  </si>
  <si>
    <t>Collapsed Respondent Name</t>
  </si>
  <si>
    <t>Resp. Type</t>
  </si>
  <si>
    <t>Trade Level</t>
  </si>
  <si>
    <t>Tab in Q</t>
  </si>
  <si>
    <t>Countries - Q</t>
  </si>
  <si>
    <t>Exporter - Q</t>
  </si>
  <si>
    <t>Exporter</t>
  </si>
  <si>
    <t>de minimis</t>
  </si>
  <si>
    <t>Subject &amp; NS #</t>
  </si>
  <si>
    <t>Source</t>
  </si>
  <si>
    <t>Other
Countries</t>
  </si>
  <si>
    <t>Inquiry Type</t>
  </si>
  <si>
    <t>Transaction</t>
  </si>
  <si>
    <t>Sales to:</t>
  </si>
  <si>
    <t>Market Segment</t>
  </si>
  <si>
    <t>VOL  - 2023</t>
  </si>
  <si>
    <t>VOL  - 2024</t>
  </si>
  <si>
    <t>VOL  - 2025</t>
  </si>
  <si>
    <t>VOL  - Q
2026</t>
  </si>
  <si>
    <t>POID</t>
  </si>
  <si>
    <t>VAL  - 2023</t>
  </si>
  <si>
    <t>VAL  - 2024</t>
  </si>
  <si>
    <t>VAL  - 2025</t>
  </si>
  <si>
    <t>VAL  - Q
2025</t>
  </si>
  <si>
    <t>VAL  - Q
2026</t>
  </si>
  <si>
    <t>UV  - 2023</t>
  </si>
  <si>
    <t>UV  - 2024</t>
  </si>
  <si>
    <t>UV  - 2025</t>
  </si>
  <si>
    <t>UV  - Q
2025</t>
  </si>
  <si>
    <t>UV  - Q
2026</t>
  </si>
  <si>
    <t>DEL  - 2023</t>
  </si>
  <si>
    <t>DEL  - 2024</t>
  </si>
  <si>
    <t>DEL  - 2025</t>
  </si>
  <si>
    <t>DEL  - Q
2025</t>
  </si>
  <si>
    <t>DEL  - Q
2026</t>
  </si>
  <si>
    <t>Importer sample 1</t>
  </si>
  <si>
    <t>2 - Importer</t>
  </si>
  <si>
    <t>1 - Distributor</t>
  </si>
  <si>
    <t>B - Vendor 1</t>
  </si>
  <si>
    <t>Significant</t>
  </si>
  <si>
    <t>1 - China</t>
  </si>
  <si>
    <t>Dumping and Subsidizing</t>
  </si>
  <si>
    <t>Imp</t>
  </si>
  <si>
    <t>Imp-Sls</t>
  </si>
  <si>
    <t>2 - End user/Retailers</t>
  </si>
  <si>
    <t>C - Vendor 2</t>
  </si>
  <si>
    <t>D - Vendor 3</t>
  </si>
  <si>
    <t>E - Vendor 4</t>
  </si>
  <si>
    <t>zUS</t>
  </si>
  <si>
    <t>Insignificant</t>
  </si>
  <si>
    <t>2 - USA</t>
  </si>
  <si>
    <t xml:space="preserve">United States  |  États-Unis </t>
  </si>
  <si>
    <t>Non-Subject</t>
  </si>
  <si>
    <t>zzOther</t>
  </si>
  <si>
    <t>3 - Other Countries</t>
  </si>
  <si>
    <t>VOL - Q
2025</t>
  </si>
  <si>
    <t>Firm Type</t>
  </si>
  <si>
    <t>Product</t>
  </si>
  <si>
    <t>Importer 1</t>
  </si>
  <si>
    <t>Importer</t>
  </si>
  <si>
    <t>DIST VS EU</t>
  </si>
  <si>
    <t>Other Country</t>
  </si>
  <si>
    <t>VOL-Q1 - 2025</t>
  </si>
  <si>
    <t>VOL-Q2 - 2025</t>
  </si>
  <si>
    <t>VOL-Q3 - 2025</t>
  </si>
  <si>
    <t>VOL-Q4 - 2025</t>
  </si>
  <si>
    <t>VOL-Q1 - 2026</t>
  </si>
  <si>
    <t>VOL-Q2 - 2026</t>
  </si>
  <si>
    <t>INV-Q1 - 2025</t>
  </si>
  <si>
    <t>INV-Q2 - 2025</t>
  </si>
  <si>
    <t>INV-Q3 - 2025</t>
  </si>
  <si>
    <t>INV-Q4 - 2025</t>
  </si>
  <si>
    <t>INV-Q1 - 2026</t>
  </si>
  <si>
    <t>INV-Q2 - 2026</t>
  </si>
  <si>
    <t>VOLUME</t>
  </si>
  <si>
    <t>VALUE</t>
  </si>
  <si>
    <t>UNIT VALUE</t>
  </si>
  <si>
    <t>Collapsed Respondent</t>
  </si>
  <si>
    <t>Tab in Q.</t>
  </si>
  <si>
    <t>Product Name</t>
  </si>
  <si>
    <t>Product #</t>
  </si>
  <si>
    <t>Q2  |  T2 2024 VOL</t>
  </si>
  <si>
    <t>Q3  |  T3 2024 VOL</t>
  </si>
  <si>
    <t>Q4  |  T4 2024 VOL</t>
  </si>
  <si>
    <t>Q1  |  T1 2025 VOL</t>
  </si>
  <si>
    <t>Q2  |  T2 2024 VAL</t>
  </si>
  <si>
    <t>Q3  |  T3 2024 VAL</t>
  </si>
  <si>
    <t>Q4  |  T4 2024 VAL</t>
  </si>
  <si>
    <t>Q1  |  T1 2025 VAL</t>
  </si>
  <si>
    <t>Q2  |  T2 2024 UV</t>
  </si>
  <si>
    <t>Q3  |  T3 2024 UV</t>
  </si>
  <si>
    <t>Q4  |  T4 2024 UV</t>
  </si>
  <si>
    <t>Q1  |  T1 2025 UV</t>
  </si>
  <si>
    <t>NMD90 14/2</t>
  </si>
  <si>
    <t>Benchmark Product 1  |  Produit de référence 1</t>
  </si>
  <si>
    <t>NMD90 12/2</t>
  </si>
  <si>
    <t>Benchmark Product 2  |  Produit de référence 2</t>
  </si>
  <si>
    <t>NMD90 14/3</t>
  </si>
  <si>
    <t>Benchmark Product 3  |  Produit de référence 3</t>
  </si>
  <si>
    <t>Benchmark Product 4  |  Produit de référence 4</t>
  </si>
  <si>
    <t>Benchmark Product 5  |  Produit de référence 5</t>
  </si>
  <si>
    <t>Benchmark Product 6  |  Produit de référence 6</t>
  </si>
  <si>
    <t>NMD90 10/3</t>
  </si>
  <si>
    <t>NMD90 8/3</t>
  </si>
  <si>
    <t>NMD90 6/3</t>
  </si>
  <si>
    <t>Q2  |  T2 2025 VOL</t>
  </si>
  <si>
    <t>Q3  |  T3 2025 VOL</t>
  </si>
  <si>
    <t>Q4  |  T4 2025 VOL</t>
  </si>
  <si>
    <t>Q1  |  T1 2026 VOL</t>
  </si>
  <si>
    <t>Q2  |  T2 2025 VAL</t>
  </si>
  <si>
    <t>Q3  |  T3 2025 VAL</t>
  </si>
  <si>
    <t>Q4  |  T4 2025 VAL</t>
  </si>
  <si>
    <t>Q1  |  T1 2026 VAL</t>
  </si>
  <si>
    <t>Q2  |  T2 2025 UV</t>
  </si>
  <si>
    <t>Q3  |  T3 2025 UV</t>
  </si>
  <si>
    <t>Q4  |  T4 2025 UV</t>
  </si>
  <si>
    <t>Q1  |  T1 2026 UV</t>
  </si>
  <si>
    <t>Account #</t>
  </si>
  <si>
    <t>Name of Account</t>
  </si>
  <si>
    <t>Match</t>
  </si>
  <si>
    <t>Account #1</t>
  </si>
  <si>
    <t>Account #2</t>
  </si>
  <si>
    <t>Account #3</t>
  </si>
  <si>
    <t>Account #4</t>
  </si>
  <si>
    <t>Account #5</t>
  </si>
  <si>
    <t>Respondent Type</t>
  </si>
  <si>
    <t>From</t>
  </si>
  <si>
    <t>Section</t>
  </si>
  <si>
    <t>Region</t>
  </si>
  <si>
    <t>I 2026</t>
  </si>
  <si>
    <t>IMPORTER</t>
  </si>
  <si>
    <t>Import Sales</t>
  </si>
  <si>
    <t>a</t>
  </si>
  <si>
    <t>Atlantic Provinces  |  Provinces de l'Atlantique</t>
  </si>
  <si>
    <t>b</t>
  </si>
  <si>
    <t>Quebec and Ontario  |  Québec et Ontario</t>
  </si>
  <si>
    <t>c</t>
  </si>
  <si>
    <t>Manitoba and Saskatchewan  |  Manitoba et Saskatchewan</t>
  </si>
  <si>
    <t>d</t>
  </si>
  <si>
    <t>Alberta and British Columbia  |  Alberta et Colombie-Britannique</t>
  </si>
  <si>
    <t>e</t>
  </si>
  <si>
    <t>Nunavut, Yukon and Northwest Territories  |  Nunavut, Yukon et Territoires du Nord-Ouest</t>
  </si>
  <si>
    <t>% DISTRIBUTION</t>
  </si>
  <si>
    <t>March 31</t>
  </si>
  <si>
    <t>31 mars</t>
  </si>
  <si>
    <t>Unarmoured building cables, and conductors for use in unarmoured building cables, where unarmoured building cables are defined as an assembly of two or three insulated copper or aluminum electrical conductors, plus a metallic conductor intended for use as a bonding wire, and jacketed with a thermoplastic or thermoset, with or without connectors, provided that:
a. each insulated conductor has a voltage rating greater than 80 volts and not exceeding 300 volts;
b. each insulated conductor has a size not less than American Wire Gauge (“AWG”) 14 and not greater than AWG 2;
c. the primary purpose of the electric cable is distribution of electric current to power lighting, appliances, electrical sockets and like items; and
d. the cable is certified to meet applicable Canadian standards by a recognized certifying body.
And excluding:
a. wire and cable in lengths less than 2 metres;
b. extension cords with permanently attached connections at both ends consisting of a 2 or more prong plug at one end and a receptacle at the other end, designed and intended to connect portable electrical equipment or appliances to a source of electrical supply, and not permanently affixed to a building or structure or part of a permanent electrical wiring system;
c. wire and cable that is to be permanently installed in vehicles and mobile equipment, with the exception of “NMD90” and “NMWU” type cables;
d. wiring harnesses; and
e. wire and cable for use as an input in the manufacturing of mechanical or electrical products, not including electric cable installed as part of a modular construction assembly where the cable is used to distribute power from a power source to machinery and equipment attached to the modular construction assembly.
For clarity, the product definition:
a. does not include cables for the distribution of data, signals, information or communications and
b. does not include cables and wiring typically used in vehicles and mobile equipment where the purpose of the cable relates to the vehicular nature or functions of the item.</t>
  </si>
  <si>
    <t>Câbles de bâtiments non armés, et conducteurs destinés à des câbles de bâtiments non armés, s’entend d’assemblages de deux ou trois conducteurs isolés en cuivre ou en aluminium avec un conducteur métallique devant servir de fil de mise à la masse, gainés de thermoplastique ou de plastique thermodurcissable, avec ou sans connecteurs, pourvu que :
a. la tension nominale de chaque conducteur isolé soit supérieure à 80 volts, mais ne dépasse pas 300 volts;
b. le calibre American Wire Gauge (AWG) de chaque conducteur soit d’au moins 14, mais ne dépasse pas 2;
c. le câble électrique serve avant tout à acheminer du courant électrique à des luminaires, des appareils, des prises de courant, etc.; et
d. le câble soit reconnu par un organisme de certification comme satisfaisant aux normes canadiennes pertinentes.
Sont exclus :
a. les fils et les câbles faisant moins de deux mètres de long;
b. les rallonges électriques munies de raccordements permanents aux deux extrémités, à savoir d’une fiche à au moins deux branches à l’une et d’une prise à l’autre, conçues pour brancher de l’équipement électrique portatif ou des appareils à une source d’alimentation électrique, sans être fixées à demeure à un bâtiment ou autre ouvrage ni faire partie d’un câblage électrique permanent;
c. les fils et les câbles destinés à être installés en permanence dans des véhicules ou de l’équipement mobile, outre les câbles NMD90 et NMWU;
d. les faisceaux de câbles; et
e. les fils et les câbles entrant dans la fabrication de produits mécaniques ou électriques, à l’exception des câbles intégrés à des assemblages pour construction modulaire où ils servent à acheminer le courant depuis une source d’alimentation électrique jusqu’à de l’équipement ou machinerie fixé à l’assemblage pour construction modulaire.
Il est entendu que la définition de produits n’inclut pas :
a. les câbles pour la distribution de données, de signaux, d’information ou de communications; et
b. les fils et les câbles du genre de ceux que l’on trouve d’habitude dans les véhicules et l’équipement mobile, où leur utilité est indissociable de la nature ou des fonctions qui leur sont propres en tant que véhicules.</t>
  </si>
  <si>
    <t>NQ-2026-003</t>
  </si>
  <si>
    <t>IMPORTER QUESTIONNAIRE | QUESTIONNAIRE À L'INTENTION DES IMPORTATEURS</t>
  </si>
  <si>
    <t>IMPORTER QUESTIONNAIRE</t>
  </si>
  <si>
    <t>kgs</t>
  </si>
  <si>
    <t>Analyst 3</t>
  </si>
  <si>
    <t>Jornette Dangbedji</t>
  </si>
  <si>
    <t>jornette.dangbedji@tribunal.gc.ca</t>
  </si>
  <si>
    <t>613-408-8743</t>
  </si>
  <si>
    <t>T2-T4 2024</t>
  </si>
  <si>
    <t xml:space="preserve">Describe any factors (for example, shipping delays, seasonality, etc.) which would explain the overall trend in your firm's quarterly import volumes and ending inventories, as reported in Question 6. </t>
  </si>
  <si>
    <t>• Si votre entreprise est un utilisateur final ou un détaillant, ne déclarez pas ses ventes d’importations dans les questions 1, 2, et 4, ou ses stocks d’importations dans la question 6.</t>
  </si>
  <si>
    <t>https://www.cbsa-asfc.gc.ca/sima-lmsi/i-e/ubc2026/ubc2026-in-eng.html#3-2</t>
  </si>
  <si>
    <t>https://www.cbsa-asfc.gc.ca/sima-lmsi/i-e/ubc2026/ubc2026-in-fra.html#3-2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</si>
</sst>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1009]d\-mmm\-yy;@"/>
    <numFmt numFmtId="167" formatCode="_(* #,##0_);_(* \(#,##0\);_(* &quot;-&quot;??_);_(@_)"/>
    <numFmt numFmtId="168" formatCode="_-* #,##0_-;\-* #,##0_-;_-* &quot;-&quot;??_-;_-@_-"/>
  </numFmts>
  <fonts count="72" x14ac:knownFonts="1">
    <font>
      <sz val="11"/>
      <color theme="1"/>
      <name val="Calibri"/>
      <family val="2"/>
      <scheme val="minor"/>
    </font>
    <font>
      <sz val="11"/>
      <color theme="1"/>
      <name val="Calibri"/>
      <family val="2"/>
      <scheme val="minor"/>
    </font>
    <font>
      <sz val="10.5"/>
      <color theme="0"/>
      <name val="Calibri"/>
      <family val="2"/>
      <scheme val="minor"/>
    </font>
    <font>
      <sz val="10.5"/>
      <color theme="0"/>
      <name val="Calibri"/>
      <family val="2"/>
    </font>
    <font>
      <sz val="10.5"/>
      <color theme="1"/>
      <name val="Calibri"/>
      <family val="2"/>
      <scheme val="minor"/>
    </font>
    <font>
      <sz val="10.5"/>
      <name val="Calibri"/>
      <family val="2"/>
      <scheme val="minor"/>
    </font>
    <font>
      <b/>
      <sz val="10.5"/>
      <name val="Calibri"/>
      <family val="2"/>
      <scheme val="minor"/>
    </font>
    <font>
      <b/>
      <sz val="10.5"/>
      <color theme="1"/>
      <name val="Calibri"/>
      <family val="2"/>
      <scheme val="minor"/>
    </font>
    <font>
      <sz val="10"/>
      <color theme="0"/>
      <name val="Calibri"/>
      <family val="2"/>
      <scheme val="minor"/>
    </font>
    <font>
      <sz val="10"/>
      <color theme="1"/>
      <name val="Calibri"/>
      <family val="2"/>
      <scheme val="minor"/>
    </font>
    <font>
      <b/>
      <sz val="10"/>
      <color theme="1"/>
      <name val="Calibri"/>
      <family val="2"/>
      <scheme val="minor"/>
    </font>
    <font>
      <sz val="9"/>
      <name val="Times New Roman"/>
      <family val="1"/>
    </font>
    <font>
      <sz val="10"/>
      <color rgb="FF9C0006"/>
      <name val="Calibri"/>
      <family val="2"/>
      <scheme val="minor"/>
    </font>
    <font>
      <b/>
      <sz val="10"/>
      <color rgb="FFFA7D00"/>
      <name val="Calibri"/>
      <family val="2"/>
      <scheme val="minor"/>
    </font>
    <font>
      <b/>
      <sz val="10"/>
      <color theme="0"/>
      <name val="Calibri"/>
      <family val="2"/>
      <scheme val="minor"/>
    </font>
    <font>
      <b/>
      <sz val="12"/>
      <name val="Times New Roman"/>
      <family val="1"/>
    </font>
    <font>
      <sz val="10"/>
      <name val="Arial"/>
      <family val="2"/>
    </font>
    <font>
      <sz val="11"/>
      <color indexed="8"/>
      <name val="Calibri"/>
      <family val="2"/>
    </font>
    <font>
      <sz val="11"/>
      <color theme="1"/>
      <name val="Calibri"/>
      <family val="2"/>
    </font>
    <font>
      <sz val="10"/>
      <color indexed="8"/>
      <name val="Arial"/>
      <family val="2"/>
    </font>
    <font>
      <sz val="10"/>
      <color theme="1"/>
      <name val="Times New Roman"/>
      <family val="2"/>
    </font>
    <font>
      <sz val="8"/>
      <name val="Courier"/>
      <family val="3"/>
    </font>
    <font>
      <sz val="10"/>
      <name val="Times New Roman"/>
      <family val="1"/>
    </font>
    <font>
      <sz val="10"/>
      <color theme="1"/>
      <name val="Arial"/>
      <family val="2"/>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sz val="8"/>
      <name val="Arial"/>
      <family val="2"/>
    </font>
    <font>
      <sz val="12"/>
      <name val="Helv"/>
    </font>
    <font>
      <sz val="12"/>
      <color theme="1"/>
      <name val="Times New Roman"/>
      <family val="2"/>
    </font>
    <font>
      <b/>
      <sz val="10"/>
      <color rgb="FF3F3F3F"/>
      <name val="Calibri"/>
      <family val="2"/>
      <scheme val="minor"/>
    </font>
    <font>
      <b/>
      <sz val="14"/>
      <name val="Times New Roman"/>
      <family val="1"/>
    </font>
    <font>
      <sz val="10"/>
      <color rgb="FFFF0000"/>
      <name val="Calibri"/>
      <family val="2"/>
      <scheme val="minor"/>
    </font>
    <font>
      <b/>
      <sz val="10"/>
      <name val="Times New Roman"/>
      <family val="1"/>
    </font>
    <font>
      <sz val="10.5"/>
      <color theme="1"/>
      <name val="Calibri"/>
      <family val="2"/>
    </font>
    <font>
      <sz val="10.5"/>
      <name val="Calibri"/>
      <family val="2"/>
    </font>
    <font>
      <b/>
      <sz val="10.5"/>
      <color theme="1"/>
      <name val="Calibri"/>
      <family val="2"/>
    </font>
    <font>
      <sz val="10.5"/>
      <color rgb="FF000000"/>
      <name val="Calibri"/>
      <family val="2"/>
      <scheme val="minor"/>
    </font>
    <font>
      <b/>
      <sz val="10.5"/>
      <color rgb="FF000000"/>
      <name val="Calibri"/>
      <family val="2"/>
      <scheme val="minor"/>
    </font>
    <font>
      <b/>
      <sz val="10.5"/>
      <color theme="0"/>
      <name val="Calibri"/>
      <family val="2"/>
      <scheme val="minor"/>
    </font>
    <font>
      <sz val="8"/>
      <name val="Calibri"/>
      <family val="2"/>
      <scheme val="minor"/>
    </font>
    <font>
      <u/>
      <sz val="10.5"/>
      <color rgb="FF0070C0"/>
      <name val="Calibri"/>
      <family val="2"/>
      <scheme val="minor"/>
    </font>
    <font>
      <b/>
      <sz val="12"/>
      <name val="Calibri"/>
      <family val="2"/>
      <scheme val="minor"/>
    </font>
    <font>
      <b/>
      <sz val="12"/>
      <color theme="1"/>
      <name val="Calibri"/>
      <family val="2"/>
      <scheme val="minor"/>
    </font>
    <font>
      <sz val="12"/>
      <color rgb="FF000000"/>
      <name val="Calibri"/>
      <family val="2"/>
      <scheme val="minor"/>
    </font>
    <font>
      <b/>
      <sz val="10.5"/>
      <name val="Calibri"/>
      <family val="2"/>
    </font>
    <font>
      <u/>
      <sz val="10.5"/>
      <color theme="1"/>
      <name val="Calibri"/>
      <family val="2"/>
      <scheme val="minor"/>
    </font>
    <font>
      <sz val="10"/>
      <name val="Calibri"/>
      <family val="2"/>
      <scheme val="minor"/>
    </font>
    <font>
      <b/>
      <u/>
      <sz val="10.5"/>
      <color theme="1"/>
      <name val="Calibri"/>
      <family val="2"/>
      <scheme val="minor"/>
    </font>
    <font>
      <sz val="16"/>
      <color rgb="FF000000"/>
      <name val="Calibri"/>
      <family val="2"/>
      <scheme val="minor"/>
    </font>
    <font>
      <sz val="10.5"/>
      <color rgb="FF000000"/>
      <name val="Calibri"/>
      <family val="2"/>
    </font>
    <font>
      <sz val="10.5"/>
      <color rgb="FFFF0000"/>
      <name val="Calibri"/>
      <family val="2"/>
      <scheme val="minor"/>
    </font>
    <font>
      <b/>
      <sz val="10.5"/>
      <color rgb="FFFF0000"/>
      <name val="Calibri"/>
      <family val="2"/>
      <scheme val="minor"/>
    </font>
    <font>
      <b/>
      <sz val="9"/>
      <color indexed="81"/>
      <name val="Tahoma"/>
      <family val="2"/>
    </font>
    <font>
      <sz val="9"/>
      <color indexed="81"/>
      <name val="Tahoma"/>
      <family val="2"/>
    </font>
    <font>
      <sz val="9"/>
      <color theme="1"/>
      <name val="Calibri"/>
      <family val="2"/>
      <scheme val="minor"/>
    </font>
    <font>
      <u/>
      <sz val="11"/>
      <color theme="10"/>
      <name val="Calibri"/>
      <family val="2"/>
      <scheme val="minor"/>
    </font>
    <font>
      <b/>
      <u/>
      <sz val="10"/>
      <color theme="0"/>
      <name val="Cambria"/>
      <family val="2"/>
      <scheme val="major"/>
    </font>
    <font>
      <b/>
      <sz val="9"/>
      <color theme="0"/>
      <name val="Cambria"/>
      <family val="2"/>
      <scheme val="major"/>
    </font>
    <font>
      <b/>
      <sz val="9"/>
      <color theme="0"/>
      <name val="Calibri"/>
      <family val="2"/>
      <scheme val="minor"/>
    </font>
    <font>
      <b/>
      <sz val="10"/>
      <color theme="0"/>
      <name val="Cambria"/>
      <family val="2"/>
      <scheme val="major"/>
    </font>
    <font>
      <b/>
      <u/>
      <sz val="9"/>
      <color theme="0"/>
      <name val="Cambria"/>
      <family val="2"/>
      <scheme val="major"/>
    </font>
    <font>
      <b/>
      <sz val="9"/>
      <name val="Calibri"/>
      <family val="2"/>
      <scheme val="minor"/>
    </font>
    <font>
      <sz val="9"/>
      <name val="Calibri"/>
      <family val="2"/>
      <scheme val="minor"/>
    </font>
    <font>
      <b/>
      <u/>
      <sz val="10"/>
      <color theme="0"/>
      <name val="Calibri"/>
      <family val="2"/>
      <scheme val="minor"/>
    </font>
    <font>
      <sz val="8"/>
      <color theme="1"/>
      <name val="Arial"/>
      <family val="2"/>
    </font>
    <font>
      <b/>
      <sz val="11"/>
      <color theme="1"/>
      <name val="Calibri"/>
      <family val="2"/>
      <scheme val="minor"/>
    </font>
    <font>
      <b/>
      <sz val="9"/>
      <color theme="1"/>
      <name val="Calibri"/>
      <family val="2"/>
      <scheme val="minor"/>
    </font>
    <font>
      <b/>
      <sz val="10"/>
      <name val="Calibri"/>
      <family val="2"/>
      <scheme val="minor"/>
    </font>
    <font>
      <b/>
      <sz val="11"/>
      <name val="Calibri"/>
      <family val="2"/>
      <scheme val="minor"/>
    </font>
  </fonts>
  <fills count="5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tint="-0.14996795556505021"/>
        <bgColor indexed="64"/>
      </patternFill>
    </fill>
    <fill>
      <patternFill patternType="solid">
        <fgColor rgb="FFFFFFFF"/>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A9D08E"/>
        <bgColor indexed="64"/>
      </patternFill>
    </fill>
    <fill>
      <patternFill patternType="solid">
        <fgColor rgb="FFE2EFDA"/>
        <bgColor indexed="64"/>
      </patternFill>
    </fill>
    <fill>
      <patternFill patternType="solid">
        <fgColor rgb="FFFFC000"/>
        <bgColor indexed="64"/>
      </patternFill>
    </fill>
    <fill>
      <patternFill patternType="darkUp">
        <bgColor theme="4" tint="0.59999389629810485"/>
      </patternFill>
    </fill>
    <fill>
      <patternFill patternType="darkUp"/>
    </fill>
    <fill>
      <patternFill patternType="solid">
        <fgColor theme="9" tint="0.59999389629810485"/>
        <bgColor indexed="64"/>
      </patternFill>
    </fill>
    <fill>
      <patternFill patternType="darkUp">
        <bgColor theme="9" tint="0.59999389629810485"/>
      </patternFill>
    </fill>
    <fill>
      <patternFill patternType="darkUp">
        <bgColor auto="1"/>
      </patternFill>
    </fill>
    <fill>
      <patternFill patternType="solid">
        <fgColor theme="4" tint="0.79998168889431442"/>
        <bgColor theme="4" tint="0.79998168889431442"/>
      </patternFill>
    </fill>
    <fill>
      <patternFill patternType="solid">
        <fgColor rgb="FFFFC000"/>
        <bgColor theme="4" tint="0.79998168889431442"/>
      </patternFill>
    </fill>
    <fill>
      <patternFill patternType="darkUp">
        <bgColor theme="0"/>
      </patternFill>
    </fill>
    <fill>
      <patternFill patternType="darkUp">
        <bgColor theme="4" tint="0.79998168889431442"/>
      </patternFill>
    </fill>
    <fill>
      <patternFill patternType="darkUp">
        <bgColor theme="9" tint="0.79998168889431442"/>
      </patternFill>
    </fill>
    <fill>
      <patternFill patternType="solid">
        <fgColor theme="5" tint="0.59999389629810485"/>
        <bgColor indexed="64"/>
      </patternFill>
    </fill>
    <fill>
      <patternFill patternType="solid">
        <fgColor theme="3" tint="0.79998168889431442"/>
        <bgColor indexed="64"/>
      </patternFill>
    </fill>
    <fill>
      <patternFill patternType="solid">
        <fgColor theme="3" tint="0.59999389629810485"/>
        <bgColor indexed="64"/>
      </patternFill>
    </fill>
  </fills>
  <borders count="9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auto="1"/>
      </right>
      <top style="thin">
        <color theme="0" tint="-0.499984740745262"/>
      </top>
      <bottom style="thin">
        <color theme="0" tint="-0.499984740745262"/>
      </bottom>
      <diagonal/>
    </border>
    <border>
      <left style="thin">
        <color theme="0" tint="-0.499984740745262"/>
      </left>
      <right style="thin">
        <color auto="1"/>
      </right>
      <top style="thin">
        <color theme="0" tint="-0.499984740745262"/>
      </top>
      <bottom/>
      <diagonal/>
    </border>
    <border>
      <left style="thin">
        <color theme="0" tint="-0.499984740745262"/>
      </left>
      <right style="thin">
        <color auto="1"/>
      </right>
      <top/>
      <bottom style="thin">
        <color theme="0" tint="-0.499984740745262"/>
      </bottom>
      <diagonal/>
    </border>
    <border>
      <left style="thin">
        <color indexed="64"/>
      </left>
      <right style="thin">
        <color auto="1"/>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auto="1"/>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theme="0" tint="-0.499984740745262"/>
      </top>
      <bottom/>
      <diagonal/>
    </border>
    <border>
      <left/>
      <right style="thin">
        <color auto="1"/>
      </right>
      <top style="thin">
        <color theme="0" tint="-0.499984740745262"/>
      </top>
      <bottom/>
      <diagonal/>
    </border>
    <border>
      <left/>
      <right style="thin">
        <color auto="1"/>
      </right>
      <top/>
      <bottom style="thin">
        <color theme="0" tint="-0.499984740745262"/>
      </bottom>
      <diagonal/>
    </border>
    <border>
      <left style="thin">
        <color indexed="64"/>
      </left>
      <right style="thin">
        <color auto="1"/>
      </right>
      <top style="thin">
        <color theme="0" tint="-0.499984740745262"/>
      </top>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auto="1"/>
      </right>
      <top style="thin">
        <color indexed="64"/>
      </top>
      <bottom style="thin">
        <color theme="0" tint="-0.499984740745262"/>
      </bottom>
      <diagonal/>
    </border>
    <border>
      <left/>
      <right style="thin">
        <color theme="0" tint="-0.499984740745262"/>
      </right>
      <top style="thin">
        <color auto="1"/>
      </top>
      <bottom style="thin">
        <color auto="1"/>
      </bottom>
      <diagonal/>
    </border>
    <border>
      <left/>
      <right style="thin">
        <color auto="1"/>
      </right>
      <top style="thin">
        <color theme="0" tint="-0.499984740745262"/>
      </top>
      <bottom style="thin">
        <color theme="0" tint="-0.499984740745262"/>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top/>
      <bottom style="thin">
        <color indexed="64"/>
      </bottom>
      <diagonal/>
    </border>
    <border>
      <left style="thin">
        <color theme="0" tint="-0.499984740745262"/>
      </left>
      <right style="thin">
        <color theme="0" tint="-0.499984740745262"/>
      </right>
      <top style="medium">
        <color theme="0" tint="-0.499984740745262"/>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Dashed">
        <color indexed="64"/>
      </left>
      <right style="medium">
        <color indexed="64"/>
      </right>
      <top style="medium">
        <color indexed="64"/>
      </top>
      <bottom/>
      <diagonal/>
    </border>
    <border>
      <left/>
      <right style="dashDot">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dashDot">
        <color indexed="64"/>
      </right>
      <top/>
      <bottom style="medium">
        <color indexed="64"/>
      </bottom>
      <diagonal/>
    </border>
    <border>
      <left/>
      <right style="medium">
        <color indexed="64"/>
      </right>
      <top style="medium">
        <color indexed="64"/>
      </top>
      <bottom/>
      <diagonal/>
    </border>
    <border>
      <left style="thin">
        <color auto="1"/>
      </left>
      <right/>
      <top/>
      <bottom style="medium">
        <color indexed="64"/>
      </bottom>
      <diagonal/>
    </border>
    <border>
      <left/>
      <right/>
      <top style="thin">
        <color theme="4" tint="0.39997558519241921"/>
      </top>
      <bottom/>
      <diagonal/>
    </border>
    <border>
      <left/>
      <right style="thin">
        <color auto="1"/>
      </right>
      <top style="thin">
        <color theme="4" tint="0.39997558519241921"/>
      </top>
      <bottom/>
      <diagonal/>
    </border>
    <border>
      <left style="thin">
        <color auto="1"/>
      </left>
      <right/>
      <top style="thin">
        <color theme="4" tint="0.39997558519241921"/>
      </top>
      <bottom/>
      <diagonal/>
    </border>
    <border>
      <left style="medium">
        <color indexed="64"/>
      </left>
      <right/>
      <top style="medium">
        <color indexed="64"/>
      </top>
      <bottom style="thin">
        <color theme="4" tint="0.39997558519241921"/>
      </bottom>
      <diagonal/>
    </border>
    <border>
      <left/>
      <right/>
      <top style="medium">
        <color indexed="64"/>
      </top>
      <bottom style="thin">
        <color theme="4" tint="0.39997558519241921"/>
      </bottom>
      <diagonal/>
    </border>
    <border>
      <left/>
      <right style="thin">
        <color auto="1"/>
      </right>
      <top style="medium">
        <color indexed="64"/>
      </top>
      <bottom style="thin">
        <color theme="4" tint="0.39997558519241921"/>
      </bottom>
      <diagonal/>
    </border>
    <border>
      <left style="thin">
        <color auto="1"/>
      </left>
      <right/>
      <top style="medium">
        <color indexed="64"/>
      </top>
      <bottom style="thin">
        <color theme="4" tint="0.39997558519241921"/>
      </bottom>
      <diagonal/>
    </border>
    <border>
      <left style="medium">
        <color indexed="64"/>
      </left>
      <right style="medium">
        <color indexed="64"/>
      </right>
      <top style="medium">
        <color indexed="64"/>
      </top>
      <bottom style="thin">
        <color theme="4" tint="0.39997558519241921"/>
      </bottom>
      <diagonal/>
    </border>
    <border>
      <left style="medium">
        <color indexed="64"/>
      </left>
      <right/>
      <top style="thin">
        <color theme="4" tint="0.39997558519241921"/>
      </top>
      <bottom/>
      <diagonal/>
    </border>
    <border>
      <left/>
      <right style="medium">
        <color indexed="64"/>
      </right>
      <top style="thin">
        <color theme="4" tint="0.39997558519241921"/>
      </top>
      <bottom/>
      <diagonal/>
    </border>
    <border>
      <left/>
      <right style="thin">
        <color auto="1"/>
      </right>
      <top/>
      <bottom style="medium">
        <color indexed="64"/>
      </bottom>
      <diagonal/>
    </border>
    <border>
      <left/>
      <right style="medium">
        <color indexed="64"/>
      </right>
      <top style="medium">
        <color indexed="64"/>
      </top>
      <bottom style="thin">
        <color theme="4" tint="0.39997558519241921"/>
      </bottom>
      <diagonal/>
    </border>
  </borders>
  <cellStyleXfs count="25692">
    <xf numFmtId="0" fontId="0" fillId="0" borderId="0"/>
    <xf numFmtId="37" fontId="11" fillId="0" borderId="16">
      <alignment horizontal="right"/>
    </xf>
    <xf numFmtId="0" fontId="9"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9"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9"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9"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9"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9"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9"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9"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9"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9"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9"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9"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12" fillId="3" borderId="0" applyNumberFormat="0" applyBorder="0" applyAlignment="0" applyProtection="0"/>
    <xf numFmtId="0" fontId="13" fillId="6" borderId="1" applyNumberFormat="0" applyAlignment="0" applyProtection="0"/>
    <xf numFmtId="0" fontId="14" fillId="7" borderId="4" applyNumberFormat="0" applyAlignment="0" applyProtection="0"/>
    <xf numFmtId="37" fontId="15" fillId="0" borderId="0">
      <alignment horizontal="left"/>
    </xf>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165" fontId="20" fillId="0" borderId="0" applyFont="0" applyFill="0" applyBorder="0" applyAlignment="0" applyProtection="0"/>
    <xf numFmtId="43" fontId="1"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9"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44" fontId="1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16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16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0" fontId="24" fillId="0" borderId="0" applyNumberFormat="0" applyFill="0" applyBorder="0" applyAlignment="0" applyProtection="0"/>
    <xf numFmtId="0" fontId="25" fillId="2" borderId="0" applyNumberFormat="0" applyBorder="0" applyAlignment="0" applyProtection="0"/>
    <xf numFmtId="37" fontId="22" fillId="0" borderId="15"/>
    <xf numFmtId="37" fontId="22" fillId="0" borderId="15"/>
    <xf numFmtId="37" fontId="22" fillId="0" borderId="18"/>
    <xf numFmtId="37" fontId="22" fillId="0" borderId="18"/>
    <xf numFmtId="0" fontId="26" fillId="5" borderId="1" applyNumberFormat="0" applyAlignment="0" applyProtection="0"/>
    <xf numFmtId="0" fontId="27" fillId="0" borderId="3"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8" fillId="4" borderId="0" applyNumberFormat="0" applyBorder="0" applyAlignment="0" applyProtection="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37" fontId="29" fillId="0" borderId="0"/>
    <xf numFmtId="0" fontId="20" fillId="0" borderId="0"/>
    <xf numFmtId="0" fontId="22" fillId="0" borderId="0"/>
    <xf numFmtId="0" fontId="16" fillId="0" borderId="0"/>
    <xf numFmtId="0" fontId="16" fillId="0" borderId="0"/>
    <xf numFmtId="0" fontId="30"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22" fillId="0" borderId="0"/>
    <xf numFmtId="166" fontId="16" fillId="0" borderId="0"/>
    <xf numFmtId="166" fontId="16" fillId="0" borderId="0"/>
    <xf numFmtId="0" fontId="9" fillId="0" borderId="0"/>
    <xf numFmtId="0" fontId="31" fillId="0" borderId="0"/>
    <xf numFmtId="0" fontId="16"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37" fontId="16" fillId="0" borderId="0"/>
    <xf numFmtId="0" fontId="18" fillId="0" borderId="0"/>
    <xf numFmtId="0" fontId="30" fillId="0" borderId="0"/>
    <xf numFmtId="0" fontId="1" fillId="0" borderId="0"/>
    <xf numFmtId="0" fontId="1" fillId="0" borderId="0"/>
    <xf numFmtId="0" fontId="1" fillId="0" borderId="0"/>
    <xf numFmtId="0" fontId="1" fillId="0" borderId="0"/>
    <xf numFmtId="0" fontId="1" fillId="0" borderId="0"/>
    <xf numFmtId="0" fontId="18" fillId="0" borderId="0"/>
    <xf numFmtId="37" fontId="16" fillId="0" borderId="0"/>
    <xf numFmtId="0" fontId="9" fillId="0" borderId="0"/>
    <xf numFmtId="0" fontId="19" fillId="0" borderId="0"/>
    <xf numFmtId="0" fontId="18" fillId="0" borderId="0"/>
    <xf numFmtId="0" fontId="9"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7" fontId="16" fillId="0" borderId="0"/>
    <xf numFmtId="37" fontId="16" fillId="0" borderId="0"/>
    <xf numFmtId="0" fontId="23" fillId="0" borderId="0"/>
    <xf numFmtId="0" fontId="23" fillId="0" borderId="0"/>
    <xf numFmtId="0" fontId="1" fillId="0" borderId="0"/>
    <xf numFmtId="0" fontId="1" fillId="0" borderId="0"/>
    <xf numFmtId="0" fontId="1" fillId="0" borderId="0"/>
    <xf numFmtId="0" fontId="1"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19" fillId="0" borderId="0"/>
    <xf numFmtId="0" fontId="23" fillId="0" borderId="0"/>
    <xf numFmtId="166" fontId="19"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32" fillId="6" borderId="2" applyNumberFormat="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0"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37" fontId="22" fillId="0" borderId="0"/>
    <xf numFmtId="166" fontId="33" fillId="0" borderId="0">
      <alignment horizontal="centerContinuous"/>
    </xf>
    <xf numFmtId="0" fontId="33" fillId="0" borderId="0">
      <alignment horizontal="centerContinuous"/>
    </xf>
    <xf numFmtId="0" fontId="10" fillId="0" borderId="6" applyNumberFormat="0" applyFill="0" applyAlignment="0" applyProtection="0"/>
    <xf numFmtId="0" fontId="34" fillId="0" borderId="0" applyNumberFormat="0" applyFill="0" applyBorder="0" applyAlignment="0" applyProtection="0"/>
    <xf numFmtId="166" fontId="35" fillId="0" borderId="0" applyAlignment="0"/>
    <xf numFmtId="0" fontId="35" fillId="0" borderId="0" applyAlignment="0"/>
    <xf numFmtId="165" fontId="1" fillId="0" borderId="0" applyFont="0" applyFill="0" applyBorder="0" applyAlignment="0" applyProtection="0"/>
    <xf numFmtId="9" fontId="1" fillId="0" borderId="0" applyFont="0" applyFill="0" applyBorder="0" applyAlignment="0" applyProtection="0"/>
    <xf numFmtId="0" fontId="58" fillId="0" borderId="0" applyNumberFormat="0" applyFill="0" applyBorder="0" applyAlignment="0" applyProtection="0"/>
    <xf numFmtId="0" fontId="29" fillId="0" borderId="0"/>
    <xf numFmtId="0" fontId="22" fillId="0" borderId="0"/>
    <xf numFmtId="0" fontId="16" fillId="0" borderId="0"/>
  </cellStyleXfs>
  <cellXfs count="778">
    <xf numFmtId="0" fontId="0" fillId="0" borderId="0" xfId="0"/>
    <xf numFmtId="0" fontId="4" fillId="34" borderId="0" xfId="0" applyFont="1" applyFill="1" applyAlignment="1">
      <alignment vertical="top" wrapText="1"/>
    </xf>
    <xf numFmtId="0" fontId="36" fillId="34" borderId="0" xfId="0" applyFont="1" applyFill="1" applyAlignment="1">
      <alignment horizontal="left" vertical="top"/>
    </xf>
    <xf numFmtId="0" fontId="36" fillId="0" borderId="0" xfId="0" applyFont="1" applyAlignment="1">
      <alignment vertical="top" wrapText="1"/>
    </xf>
    <xf numFmtId="0" fontId="3" fillId="0" borderId="0" xfId="0" applyFont="1" applyAlignment="1">
      <alignment vertical="top" wrapText="1"/>
    </xf>
    <xf numFmtId="0" fontId="38" fillId="34" borderId="0" xfId="0" applyFont="1" applyFill="1" applyAlignment="1">
      <alignment vertical="center"/>
    </xf>
    <xf numFmtId="0" fontId="36" fillId="0" borderId="0" xfId="0" applyFont="1" applyAlignment="1">
      <alignment vertical="top"/>
    </xf>
    <xf numFmtId="0" fontId="2" fillId="0" borderId="0" xfId="0" applyFont="1" applyAlignment="1">
      <alignment vertical="top" wrapText="1"/>
    </xf>
    <xf numFmtId="0" fontId="4" fillId="34" borderId="0" xfId="0" applyFont="1" applyFill="1" applyAlignment="1">
      <alignment vertical="top"/>
    </xf>
    <xf numFmtId="0" fontId="4" fillId="0" borderId="0" xfId="0" applyFont="1" applyAlignment="1">
      <alignment vertical="top"/>
    </xf>
    <xf numFmtId="0" fontId="7" fillId="0" borderId="0" xfId="0" applyFont="1" applyAlignment="1">
      <alignment vertical="top"/>
    </xf>
    <xf numFmtId="0" fontId="6" fillId="0" borderId="0" xfId="0" applyFont="1" applyAlignment="1">
      <alignment horizontal="left" vertical="top" wrapText="1"/>
    </xf>
    <xf numFmtId="0" fontId="7" fillId="34" borderId="0" xfId="0" applyFont="1" applyFill="1" applyAlignment="1">
      <alignment vertical="top" wrapText="1"/>
    </xf>
    <xf numFmtId="0" fontId="41" fillId="0" borderId="0" xfId="0" applyFont="1" applyAlignment="1">
      <alignment horizontal="left" vertical="top" wrapText="1"/>
    </xf>
    <xf numFmtId="0" fontId="37" fillId="0" borderId="0" xfId="0" applyFont="1" applyAlignment="1">
      <alignment vertical="top"/>
    </xf>
    <xf numFmtId="0" fontId="6" fillId="0" borderId="7" xfId="0" applyFont="1" applyBorder="1" applyAlignment="1">
      <alignment horizontal="centerContinuous" vertical="top" wrapText="1"/>
    </xf>
    <xf numFmtId="0" fontId="4" fillId="0" borderId="8" xfId="0" applyFont="1" applyBorder="1" applyAlignment="1">
      <alignment horizontal="centerContinuous" vertical="top" wrapText="1"/>
    </xf>
    <xf numFmtId="0" fontId="5" fillId="0" borderId="0" xfId="0" applyFont="1" applyAlignment="1">
      <alignment horizontal="left" vertical="top"/>
    </xf>
    <xf numFmtId="0" fontId="36" fillId="34" borderId="0" xfId="0" applyFont="1" applyFill="1" applyAlignment="1">
      <alignment vertical="top"/>
    </xf>
    <xf numFmtId="0" fontId="3" fillId="0" borderId="0" xfId="0" applyFont="1" applyAlignment="1">
      <alignment vertical="top"/>
    </xf>
    <xf numFmtId="0" fontId="6" fillId="37" borderId="13" xfId="0" applyFont="1" applyFill="1" applyBorder="1" applyAlignment="1">
      <alignment horizontal="centerContinuous" vertical="top" wrapText="1"/>
    </xf>
    <xf numFmtId="0" fontId="6" fillId="37" borderId="17" xfId="0" applyFont="1" applyFill="1" applyBorder="1" applyAlignment="1">
      <alignment horizontal="centerContinuous" vertical="top" wrapText="1"/>
    </xf>
    <xf numFmtId="0" fontId="4" fillId="37" borderId="17" xfId="0" applyFont="1" applyFill="1" applyBorder="1" applyAlignment="1">
      <alignment horizontal="centerContinuous" vertical="top" wrapText="1"/>
    </xf>
    <xf numFmtId="0" fontId="4" fillId="37" borderId="14" xfId="0" applyFont="1" applyFill="1" applyBorder="1" applyAlignment="1">
      <alignment horizontal="centerContinuous" vertical="top" wrapText="1"/>
    </xf>
    <xf numFmtId="0" fontId="38" fillId="34" borderId="0" xfId="0" applyFont="1" applyFill="1" applyAlignment="1">
      <alignment vertical="top"/>
    </xf>
    <xf numFmtId="0" fontId="6" fillId="0" borderId="0" xfId="0" applyFont="1" applyAlignment="1">
      <alignment horizontal="left" vertical="top"/>
    </xf>
    <xf numFmtId="0" fontId="5" fillId="0" borderId="0" xfId="0" applyFont="1" applyAlignment="1">
      <alignment vertical="top"/>
    </xf>
    <xf numFmtId="0" fontId="5" fillId="34" borderId="0" xfId="0" applyFont="1" applyFill="1" applyAlignment="1">
      <alignment vertical="top"/>
    </xf>
    <xf numFmtId="1" fontId="39" fillId="0" borderId="0" xfId="183" applyNumberFormat="1" applyFont="1" applyFill="1" applyBorder="1" applyAlignment="1" applyProtection="1">
      <alignment horizontal="right" vertical="top" wrapText="1"/>
    </xf>
    <xf numFmtId="1" fontId="39" fillId="0" borderId="8" xfId="183" applyNumberFormat="1" applyFont="1" applyFill="1" applyBorder="1" applyAlignment="1" applyProtection="1">
      <alignment horizontal="right" vertical="top" wrapText="1"/>
    </xf>
    <xf numFmtId="0" fontId="5" fillId="34" borderId="0" xfId="0" applyFont="1" applyFill="1" applyAlignment="1">
      <alignment vertical="top" wrapText="1"/>
    </xf>
    <xf numFmtId="0" fontId="41" fillId="0" borderId="0" xfId="0" applyFont="1" applyAlignment="1">
      <alignment vertical="top" wrapText="1"/>
    </xf>
    <xf numFmtId="1" fontId="39" fillId="0" borderId="16" xfId="183" applyNumberFormat="1" applyFont="1" applyFill="1" applyBorder="1" applyAlignment="1" applyProtection="1">
      <alignment horizontal="right" vertical="top" wrapText="1"/>
    </xf>
    <xf numFmtId="0" fontId="6" fillId="0" borderId="0" xfId="0" applyFont="1" applyAlignment="1">
      <alignment horizontal="centerContinuous" vertical="top" wrapText="1"/>
    </xf>
    <xf numFmtId="0" fontId="4" fillId="0" borderId="0" xfId="0" applyFont="1" applyAlignment="1">
      <alignment horizontal="centerContinuous" vertical="top" wrapText="1"/>
    </xf>
    <xf numFmtId="1" fontId="39" fillId="0" borderId="10" xfId="183" applyNumberFormat="1" applyFont="1" applyFill="1" applyBorder="1" applyAlignment="1" applyProtection="1">
      <alignment horizontal="right" vertical="top" wrapText="1"/>
    </xf>
    <xf numFmtId="0" fontId="4" fillId="0" borderId="0" xfId="0" applyFont="1"/>
    <xf numFmtId="15" fontId="4" fillId="0" borderId="0" xfId="0" applyNumberFormat="1" applyFont="1" applyAlignment="1">
      <alignment vertical="top"/>
    </xf>
    <xf numFmtId="0" fontId="4" fillId="0" borderId="0" xfId="0" applyFont="1" applyAlignment="1">
      <alignment vertical="top" wrapText="1"/>
    </xf>
    <xf numFmtId="0" fontId="4" fillId="34" borderId="0" xfId="0" applyFont="1" applyFill="1" applyAlignment="1">
      <alignment horizontal="left" vertical="top"/>
    </xf>
    <xf numFmtId="0" fontId="39" fillId="0" borderId="0" xfId="183" applyNumberFormat="1" applyFont="1" applyFill="1" applyBorder="1" applyAlignment="1" applyProtection="1">
      <alignment vertical="top" wrapText="1"/>
    </xf>
    <xf numFmtId="0" fontId="39" fillId="0" borderId="8" xfId="183" applyNumberFormat="1" applyFont="1" applyFill="1" applyBorder="1" applyAlignment="1" applyProtection="1">
      <alignment vertical="top" wrapText="1"/>
    </xf>
    <xf numFmtId="49" fontId="4" fillId="0" borderId="0" xfId="0" applyNumberFormat="1" applyFont="1" applyAlignment="1">
      <alignment vertical="top" wrapText="1"/>
    </xf>
    <xf numFmtId="0" fontId="5" fillId="0" borderId="9" xfId="0" applyFont="1" applyBorder="1" applyAlignment="1">
      <alignment horizontal="left" vertical="top" wrapText="1"/>
    </xf>
    <xf numFmtId="0" fontId="5" fillId="34" borderId="0" xfId="0" applyFont="1" applyFill="1" applyAlignment="1">
      <alignment horizontal="left" vertical="top"/>
    </xf>
    <xf numFmtId="0" fontId="4" fillId="0" borderId="7" xfId="0" applyFont="1" applyBorder="1" applyAlignment="1">
      <alignment vertical="top"/>
    </xf>
    <xf numFmtId="0" fontId="2" fillId="0" borderId="0" xfId="0" applyFont="1" applyAlignment="1">
      <alignment wrapText="1"/>
    </xf>
    <xf numFmtId="0" fontId="4" fillId="0" borderId="9" xfId="0" applyFont="1" applyBorder="1" applyAlignment="1">
      <alignment wrapText="1"/>
    </xf>
    <xf numFmtId="0" fontId="4" fillId="0" borderId="16" xfId="0" applyFont="1" applyBorder="1" applyAlignment="1">
      <alignment wrapText="1"/>
    </xf>
    <xf numFmtId="0" fontId="4" fillId="0" borderId="10" xfId="0" applyFont="1" applyBorder="1" applyAlignment="1">
      <alignment wrapText="1"/>
    </xf>
    <xf numFmtId="0" fontId="4" fillId="0" borderId="7" xfId="0" applyFont="1" applyBorder="1" applyAlignment="1">
      <alignment wrapText="1"/>
    </xf>
    <xf numFmtId="0" fontId="4" fillId="0" borderId="8" xfId="0" applyFont="1" applyBorder="1" applyAlignment="1">
      <alignment wrapText="1"/>
    </xf>
    <xf numFmtId="0" fontId="37" fillId="0" borderId="0" xfId="0" applyFont="1" applyAlignment="1">
      <alignment horizontal="left" vertical="top"/>
    </xf>
    <xf numFmtId="0" fontId="47" fillId="34" borderId="7" xfId="0" applyFont="1" applyFill="1" applyBorder="1" applyAlignment="1">
      <alignment horizontal="center" vertical="top" wrapText="1"/>
    </xf>
    <xf numFmtId="0" fontId="47" fillId="34" borderId="0" xfId="0" applyFont="1" applyFill="1" applyAlignment="1">
      <alignment horizontal="center" vertical="top" wrapText="1"/>
    </xf>
    <xf numFmtId="0" fontId="4" fillId="0" borderId="8" xfId="0" applyFont="1" applyBorder="1" applyAlignment="1">
      <alignment vertical="top" wrapText="1"/>
    </xf>
    <xf numFmtId="0" fontId="37" fillId="0" borderId="0" xfId="0" applyFont="1" applyAlignment="1">
      <alignment horizontal="left" vertical="top" wrapText="1"/>
    </xf>
    <xf numFmtId="0" fontId="37" fillId="0" borderId="0" xfId="0" applyFont="1" applyAlignment="1">
      <alignment horizontal="left" vertical="top" wrapText="1" inden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5" fillId="0" borderId="16" xfId="0" applyFont="1" applyBorder="1" applyAlignment="1">
      <alignment horizontal="left" vertical="top" wrapText="1"/>
    </xf>
    <xf numFmtId="0" fontId="5" fillId="0" borderId="7" xfId="0" applyFont="1" applyBorder="1" applyAlignment="1">
      <alignment vertical="top" wrapText="1"/>
    </xf>
    <xf numFmtId="0" fontId="5" fillId="0" borderId="0" xfId="0" applyFont="1" applyAlignment="1">
      <alignment vertical="top" wrapText="1"/>
    </xf>
    <xf numFmtId="0" fontId="5" fillId="0" borderId="8" xfId="0" applyFont="1" applyBorder="1" applyAlignment="1">
      <alignment vertical="top" wrapText="1"/>
    </xf>
    <xf numFmtId="0" fontId="4" fillId="0" borderId="16" xfId="0" applyFont="1" applyBorder="1" applyAlignment="1">
      <alignment vertical="top" wrapText="1"/>
    </xf>
    <xf numFmtId="0" fontId="4" fillId="0" borderId="10" xfId="0" applyFont="1" applyBorder="1" applyAlignment="1">
      <alignment vertical="top" wrapText="1"/>
    </xf>
    <xf numFmtId="0" fontId="4" fillId="0" borderId="8" xfId="0" applyFont="1" applyBorder="1"/>
    <xf numFmtId="0" fontId="4" fillId="0" borderId="9" xfId="0" applyFont="1" applyBorder="1" applyAlignment="1">
      <alignment vertical="top" wrapText="1"/>
    </xf>
    <xf numFmtId="0" fontId="4" fillId="0" borderId="0" xfId="0" applyFont="1" applyAlignment="1">
      <alignment horizontal="left" vertical="top"/>
    </xf>
    <xf numFmtId="0" fontId="4" fillId="0" borderId="7" xfId="0" applyFont="1" applyBorder="1" applyAlignment="1">
      <alignment vertical="top" wrapText="1"/>
    </xf>
    <xf numFmtId="0" fontId="2" fillId="0" borderId="0" xfId="0" applyFont="1" applyAlignment="1">
      <alignment horizontal="left" vertical="top" wrapText="1"/>
    </xf>
    <xf numFmtId="49" fontId="4" fillId="34" borderId="0" xfId="0" applyNumberFormat="1" applyFont="1" applyFill="1" applyAlignment="1">
      <alignment vertical="top" wrapText="1"/>
    </xf>
    <xf numFmtId="49" fontId="4" fillId="0" borderId="0" xfId="0" applyNumberFormat="1" applyFont="1" applyAlignment="1">
      <alignment vertical="top"/>
    </xf>
    <xf numFmtId="0" fontId="5" fillId="0" borderId="7" xfId="0" applyFont="1" applyBorder="1" applyAlignment="1">
      <alignment horizontal="right" vertical="top" wrapText="1" indent="1"/>
    </xf>
    <xf numFmtId="0" fontId="5" fillId="0" borderId="0" xfId="0" applyFont="1" applyAlignment="1">
      <alignment horizontal="right" vertical="top" wrapText="1" indent="1"/>
    </xf>
    <xf numFmtId="0" fontId="4" fillId="37" borderId="0" xfId="0" applyFont="1" applyFill="1" applyAlignment="1">
      <alignment vertical="top"/>
    </xf>
    <xf numFmtId="0" fontId="4" fillId="34" borderId="0" xfId="0" applyFont="1" applyFill="1" applyAlignment="1">
      <alignment horizontal="left" vertical="top" wrapText="1"/>
    </xf>
    <xf numFmtId="0" fontId="4" fillId="0" borderId="0" xfId="0" applyFont="1" applyAlignment="1">
      <alignment horizontal="left" vertical="top" wrapText="1"/>
    </xf>
    <xf numFmtId="0" fontId="7" fillId="0" borderId="0" xfId="0" applyFont="1" applyAlignment="1">
      <alignment vertical="top" wrapText="1"/>
    </xf>
    <xf numFmtId="0" fontId="4" fillId="0" borderId="0" xfId="0" applyFont="1" applyAlignment="1">
      <alignment wrapText="1"/>
    </xf>
    <xf numFmtId="0" fontId="4" fillId="0" borderId="8" xfId="0" applyFont="1" applyBorder="1" applyAlignment="1">
      <alignment vertical="top"/>
    </xf>
    <xf numFmtId="0" fontId="6" fillId="0" borderId="0" xfId="0" applyFont="1" applyAlignment="1">
      <alignment vertical="center"/>
    </xf>
    <xf numFmtId="0" fontId="4" fillId="37" borderId="0" xfId="0" applyFont="1" applyFill="1" applyAlignment="1">
      <alignment vertical="top" wrapText="1"/>
    </xf>
    <xf numFmtId="0" fontId="4" fillId="37" borderId="0" xfId="0" applyFont="1" applyFill="1"/>
    <xf numFmtId="0" fontId="50" fillId="0" borderId="0" xfId="0" applyFont="1"/>
    <xf numFmtId="0" fontId="4" fillId="0" borderId="0" xfId="0" applyFont="1" applyAlignment="1">
      <alignment horizontal="left"/>
    </xf>
    <xf numFmtId="0" fontId="4" fillId="37" borderId="0" xfId="0" applyFont="1" applyFill="1" applyAlignment="1">
      <alignment wrapText="1"/>
    </xf>
    <xf numFmtId="0" fontId="50" fillId="37" borderId="0" xfId="0" applyFont="1" applyFill="1" applyAlignment="1">
      <alignment vertical="top"/>
    </xf>
    <xf numFmtId="0" fontId="52" fillId="0" borderId="0" xfId="0" applyFont="1" applyAlignment="1">
      <alignment vertical="center"/>
    </xf>
    <xf numFmtId="0" fontId="39" fillId="0" borderId="0" xfId="0" applyFont="1"/>
    <xf numFmtId="0" fontId="52" fillId="40" borderId="0" xfId="0" applyFont="1" applyFill="1" applyAlignment="1">
      <alignment vertical="center"/>
    </xf>
    <xf numFmtId="0" fontId="48" fillId="0" borderId="0" xfId="0" applyFont="1" applyAlignment="1">
      <alignment vertical="top"/>
    </xf>
    <xf numFmtId="0" fontId="4" fillId="34" borderId="0" xfId="0" applyFont="1" applyFill="1" applyAlignment="1">
      <alignment horizontal="right" vertical="top" indent="1"/>
    </xf>
    <xf numFmtId="0" fontId="37" fillId="0" borderId="0" xfId="0" applyFont="1" applyAlignment="1">
      <alignment horizontal="left" vertical="top" indent="1"/>
    </xf>
    <xf numFmtId="0" fontId="40" fillId="0" borderId="0" xfId="183" applyNumberFormat="1" applyFont="1" applyFill="1" applyBorder="1" applyAlignment="1" applyProtection="1">
      <alignment vertical="top" wrapText="1"/>
    </xf>
    <xf numFmtId="0" fontId="40" fillId="0" borderId="8" xfId="183" applyNumberFormat="1" applyFont="1" applyFill="1" applyBorder="1" applyAlignment="1" applyProtection="1">
      <alignment vertical="top" wrapText="1"/>
    </xf>
    <xf numFmtId="0" fontId="51" fillId="35" borderId="20" xfId="183" applyNumberFormat="1" applyFont="1" applyFill="1" applyBorder="1" applyAlignment="1" applyProtection="1">
      <alignment horizontal="center" vertical="center" wrapText="1"/>
      <protection locked="0"/>
    </xf>
    <xf numFmtId="0" fontId="39" fillId="35" borderId="20" xfId="183" applyNumberFormat="1" applyFont="1" applyFill="1" applyBorder="1" applyAlignment="1" applyProtection="1">
      <alignment horizontal="center" vertical="top" wrapText="1"/>
      <protection locked="0"/>
    </xf>
    <xf numFmtId="0" fontId="5" fillId="0" borderId="20" xfId="0" applyFont="1" applyBorder="1" applyAlignment="1">
      <alignment horizontal="center" vertical="center" wrapText="1"/>
    </xf>
    <xf numFmtId="0" fontId="5" fillId="0" borderId="20" xfId="0" applyFont="1" applyBorder="1" applyAlignment="1">
      <alignment horizontal="center" vertical="top" wrapText="1"/>
    </xf>
    <xf numFmtId="167" fontId="39" fillId="35" borderId="20" xfId="25686" applyNumberFormat="1" applyFont="1" applyFill="1" applyBorder="1" applyAlignment="1" applyProtection="1">
      <alignment horizontal="right" vertical="top" wrapText="1"/>
      <protection locked="0"/>
    </xf>
    <xf numFmtId="0" fontId="6" fillId="0" borderId="16" xfId="0" applyFont="1" applyBorder="1" applyAlignment="1">
      <alignment horizontal="centerContinuous" vertical="top" wrapText="1"/>
    </xf>
    <xf numFmtId="0" fontId="4" fillId="0" borderId="16" xfId="0" applyFont="1" applyBorder="1" applyAlignment="1">
      <alignment horizontal="centerContinuous" vertical="top" wrapText="1"/>
    </xf>
    <xf numFmtId="0" fontId="4" fillId="0" borderId="10" xfId="0" applyFont="1" applyBorder="1" applyAlignment="1">
      <alignment horizontal="centerContinuous" vertical="top" wrapText="1"/>
    </xf>
    <xf numFmtId="0" fontId="49" fillId="0" borderId="7" xfId="0" applyFont="1" applyBorder="1" applyAlignment="1">
      <alignment vertical="top" wrapText="1"/>
    </xf>
    <xf numFmtId="0" fontId="49" fillId="0" borderId="0" xfId="0" applyFont="1" applyAlignment="1">
      <alignment vertical="top" wrapText="1"/>
    </xf>
    <xf numFmtId="167" fontId="39" fillId="35" borderId="20" xfId="25686" applyNumberFormat="1" applyFont="1" applyFill="1" applyBorder="1" applyAlignment="1" applyProtection="1">
      <alignment horizontal="right" vertical="top"/>
      <protection locked="0"/>
    </xf>
    <xf numFmtId="167" fontId="40" fillId="36" borderId="20" xfId="25686" applyNumberFormat="1" applyFont="1" applyFill="1" applyBorder="1" applyAlignment="1" applyProtection="1">
      <alignment horizontal="right" vertical="center" wrapText="1"/>
    </xf>
    <xf numFmtId="167" fontId="40" fillId="36" borderId="23" xfId="25686" applyNumberFormat="1" applyFont="1" applyFill="1" applyBorder="1" applyAlignment="1" applyProtection="1">
      <alignment horizontal="right" vertical="center" wrapText="1"/>
    </xf>
    <xf numFmtId="167" fontId="39" fillId="35" borderId="20" xfId="25686" applyNumberFormat="1" applyFont="1" applyFill="1" applyBorder="1" applyAlignment="1" applyProtection="1">
      <alignment horizontal="right" vertical="center" wrapText="1"/>
      <protection locked="0"/>
    </xf>
    <xf numFmtId="167" fontId="39" fillId="35" borderId="31" xfId="25686" applyNumberFormat="1" applyFont="1" applyFill="1" applyBorder="1" applyAlignment="1" applyProtection="1">
      <alignment horizontal="right" vertical="center" wrapText="1"/>
      <protection locked="0"/>
    </xf>
    <xf numFmtId="0" fontId="5" fillId="0" borderId="0" xfId="0" applyFont="1" applyAlignment="1">
      <alignment horizontal="right" vertical="top" indent="1"/>
    </xf>
    <xf numFmtId="1" fontId="39" fillId="36" borderId="20" xfId="183" applyNumberFormat="1" applyFont="1" applyFill="1" applyBorder="1" applyAlignment="1" applyProtection="1">
      <alignment horizontal="center" vertical="top" wrapText="1"/>
    </xf>
    <xf numFmtId="0" fontId="7" fillId="38" borderId="31" xfId="0" applyFont="1" applyFill="1" applyBorder="1" applyAlignment="1">
      <alignment horizontal="center" vertical="top" wrapText="1"/>
    </xf>
    <xf numFmtId="0" fontId="38" fillId="0" borderId="0" xfId="0" applyFont="1" applyAlignment="1">
      <alignment vertical="top"/>
    </xf>
    <xf numFmtId="0" fontId="40" fillId="0" borderId="0" xfId="183" applyNumberFormat="1" applyFont="1" applyFill="1" applyBorder="1" applyAlignment="1" applyProtection="1">
      <alignment horizontal="right" vertical="center"/>
    </xf>
    <xf numFmtId="14" fontId="4" fillId="0" borderId="0" xfId="0" applyNumberFormat="1" applyFont="1" applyAlignment="1">
      <alignment vertical="top"/>
    </xf>
    <xf numFmtId="9" fontId="39" fillId="35" borderId="20" xfId="25687" applyFont="1" applyFill="1" applyBorder="1" applyAlignment="1" applyProtection="1">
      <alignment horizontal="center" vertical="center" wrapText="1"/>
      <protection locked="0"/>
    </xf>
    <xf numFmtId="165" fontId="39" fillId="36" borderId="20" xfId="25686" applyFont="1" applyFill="1" applyBorder="1" applyAlignment="1" applyProtection="1">
      <alignment horizontal="right" vertical="top"/>
    </xf>
    <xf numFmtId="165" fontId="39" fillId="36" borderId="20" xfId="25686" applyFont="1" applyFill="1" applyBorder="1" applyAlignment="1" applyProtection="1">
      <alignment horizontal="right" vertical="center" wrapText="1"/>
    </xf>
    <xf numFmtId="165" fontId="39" fillId="36" borderId="31" xfId="25686" applyFont="1" applyFill="1" applyBorder="1" applyAlignment="1" applyProtection="1">
      <alignment horizontal="right" vertical="center" wrapText="1"/>
    </xf>
    <xf numFmtId="0" fontId="54" fillId="0" borderId="0" xfId="0" applyFont="1" applyAlignment="1">
      <alignment vertical="top"/>
    </xf>
    <xf numFmtId="0" fontId="54" fillId="0" borderId="0" xfId="0" applyFont="1" applyAlignment="1">
      <alignment horizontal="left" vertical="top"/>
    </xf>
    <xf numFmtId="0" fontId="36" fillId="33" borderId="7" xfId="0" applyFont="1" applyFill="1" applyBorder="1" applyAlignment="1">
      <alignment vertical="top" wrapText="1"/>
    </xf>
    <xf numFmtId="0" fontId="36" fillId="33" borderId="0" xfId="0" applyFont="1" applyFill="1" applyAlignment="1">
      <alignment vertical="top" wrapText="1"/>
    </xf>
    <xf numFmtId="0" fontId="36" fillId="33" borderId="8" xfId="0" applyFont="1" applyFill="1" applyBorder="1" applyAlignment="1">
      <alignment vertical="top" wrapText="1"/>
    </xf>
    <xf numFmtId="0" fontId="41" fillId="33" borderId="7" xfId="0" applyFont="1" applyFill="1" applyBorder="1" applyAlignment="1">
      <alignment horizontal="left" vertical="top" wrapText="1"/>
    </xf>
    <xf numFmtId="0" fontId="41" fillId="33" borderId="0" xfId="0" applyFont="1" applyFill="1" applyAlignment="1">
      <alignment horizontal="left" vertical="top" wrapText="1"/>
    </xf>
    <xf numFmtId="0" fontId="2" fillId="34" borderId="0" xfId="0" applyFont="1" applyFill="1" applyAlignment="1">
      <alignment vertical="top" wrapText="1"/>
    </xf>
    <xf numFmtId="0" fontId="4" fillId="34" borderId="8" xfId="0" applyFont="1" applyFill="1" applyBorder="1" applyAlignment="1">
      <alignment vertical="top" wrapText="1"/>
    </xf>
    <xf numFmtId="0" fontId="4" fillId="0" borderId="16" xfId="0" applyFont="1" applyBorder="1"/>
    <xf numFmtId="0" fontId="4" fillId="0" borderId="10" xfId="0" applyFont="1" applyBorder="1"/>
    <xf numFmtId="15" fontId="4" fillId="0" borderId="0" xfId="0" quotePrefix="1" applyNumberFormat="1" applyFont="1" applyAlignment="1">
      <alignment horizontal="left" vertical="top"/>
    </xf>
    <xf numFmtId="15" fontId="4" fillId="37" borderId="0" xfId="0" quotePrefix="1" applyNumberFormat="1" applyFont="1" applyFill="1" applyAlignment="1">
      <alignment horizontal="left" vertical="top"/>
    </xf>
    <xf numFmtId="0" fontId="4" fillId="37" borderId="0" xfId="0" quotePrefix="1" applyFont="1" applyFill="1" applyAlignment="1">
      <alignment horizontal="left" vertical="top"/>
    </xf>
    <xf numFmtId="14" fontId="4" fillId="37" borderId="0" xfId="0" quotePrefix="1" applyNumberFormat="1" applyFont="1" applyFill="1" applyAlignment="1">
      <alignment horizontal="left" vertical="top"/>
    </xf>
    <xf numFmtId="0" fontId="48" fillId="37" borderId="0" xfId="0" applyFont="1" applyFill="1" applyAlignment="1">
      <alignment vertical="top"/>
    </xf>
    <xf numFmtId="0" fontId="5" fillId="0" borderId="7" xfId="0" applyFont="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7" fillId="38" borderId="20" xfId="0" applyFont="1" applyFill="1" applyBorder="1" applyAlignment="1">
      <alignment horizontal="center" vertical="top" wrapText="1"/>
    </xf>
    <xf numFmtId="0" fontId="7" fillId="38" borderId="22" xfId="0" applyFont="1" applyFill="1" applyBorder="1" applyAlignment="1">
      <alignment horizontal="center" vertical="center" wrapText="1"/>
    </xf>
    <xf numFmtId="0" fontId="7" fillId="38" borderId="20" xfId="0" applyFont="1" applyFill="1" applyBorder="1" applyAlignment="1">
      <alignment horizontal="center" vertical="center" wrapText="1"/>
    </xf>
    <xf numFmtId="15" fontId="7" fillId="38" borderId="20" xfId="0" applyNumberFormat="1" applyFont="1" applyFill="1" applyBorder="1" applyAlignment="1">
      <alignment horizontal="center" vertical="center" wrapText="1"/>
    </xf>
    <xf numFmtId="167" fontId="39" fillId="36" borderId="20" xfId="25686" applyNumberFormat="1" applyFont="1" applyFill="1" applyBorder="1" applyAlignment="1" applyProtection="1">
      <alignment horizontal="right" vertical="center"/>
    </xf>
    <xf numFmtId="167" fontId="39" fillId="35" borderId="20" xfId="25686" applyNumberFormat="1" applyFont="1" applyFill="1" applyBorder="1" applyAlignment="1" applyProtection="1">
      <alignment vertical="center"/>
      <protection locked="0"/>
    </xf>
    <xf numFmtId="167" fontId="39" fillId="36" borderId="20" xfId="25686" applyNumberFormat="1" applyFont="1" applyFill="1" applyBorder="1" applyAlignment="1" applyProtection="1">
      <alignment vertical="center"/>
    </xf>
    <xf numFmtId="167" fontId="39" fillId="36" borderId="46" xfId="25686" applyNumberFormat="1" applyFont="1" applyFill="1" applyBorder="1" applyAlignment="1" applyProtection="1">
      <alignment vertical="center"/>
    </xf>
    <xf numFmtId="167" fontId="39" fillId="35" borderId="48" xfId="25686" applyNumberFormat="1" applyFont="1" applyFill="1" applyBorder="1" applyAlignment="1" applyProtection="1">
      <alignment vertical="center"/>
      <protection locked="0"/>
    </xf>
    <xf numFmtId="167" fontId="39" fillId="36" borderId="20" xfId="183" applyNumberFormat="1" applyFont="1" applyFill="1" applyBorder="1" applyAlignment="1" applyProtection="1">
      <alignment horizontal="center" vertical="center"/>
    </xf>
    <xf numFmtId="167" fontId="39" fillId="35" borderId="20" xfId="25686" applyNumberFormat="1" applyFont="1" applyFill="1" applyBorder="1" applyAlignment="1" applyProtection="1">
      <alignment horizontal="center" vertical="top"/>
      <protection locked="0"/>
    </xf>
    <xf numFmtId="167" fontId="39" fillId="35" borderId="20" xfId="25686" applyNumberFormat="1" applyFont="1" applyFill="1" applyBorder="1" applyAlignment="1" applyProtection="1">
      <alignment vertical="top"/>
      <protection locked="0"/>
    </xf>
    <xf numFmtId="167" fontId="39" fillId="36" borderId="20" xfId="25686" applyNumberFormat="1" applyFont="1" applyFill="1" applyBorder="1" applyAlignment="1" applyProtection="1">
      <alignment vertical="top" wrapText="1"/>
    </xf>
    <xf numFmtId="167" fontId="39" fillId="36" borderId="22" xfId="183" applyNumberFormat="1" applyFont="1" applyFill="1" applyBorder="1" applyAlignment="1" applyProtection="1">
      <alignment horizontal="center" vertical="center"/>
    </xf>
    <xf numFmtId="0" fontId="4" fillId="34" borderId="7" xfId="0" applyFont="1" applyFill="1" applyBorder="1" applyAlignment="1">
      <alignment vertical="top" wrapText="1"/>
    </xf>
    <xf numFmtId="0" fontId="6" fillId="0" borderId="0" xfId="0" applyFont="1" applyAlignment="1">
      <alignment horizontal="center" vertical="top"/>
    </xf>
    <xf numFmtId="0" fontId="3" fillId="0" borderId="7" xfId="0" applyFont="1" applyBorder="1" applyAlignment="1">
      <alignment vertical="top" wrapText="1"/>
    </xf>
    <xf numFmtId="49" fontId="4" fillId="34" borderId="8" xfId="0" applyNumberFormat="1" applyFont="1" applyFill="1" applyBorder="1" applyAlignment="1">
      <alignment vertical="top" wrapText="1"/>
    </xf>
    <xf numFmtId="0" fontId="7" fillId="0" borderId="0" xfId="0" applyFont="1" applyAlignment="1">
      <alignment horizontal="center" vertical="top"/>
    </xf>
    <xf numFmtId="0" fontId="5" fillId="0" borderId="7" xfId="0" applyFont="1" applyBorder="1" applyAlignment="1">
      <alignment horizontal="left" vertical="center" indent="1"/>
    </xf>
    <xf numFmtId="0" fontId="7" fillId="34" borderId="0" xfId="0" applyFont="1" applyFill="1" applyAlignment="1">
      <alignment horizontal="center" vertical="center"/>
    </xf>
    <xf numFmtId="0" fontId="4" fillId="0" borderId="0" xfId="0" applyFont="1" applyAlignment="1">
      <alignment vertical="center"/>
    </xf>
    <xf numFmtId="167" fontId="39" fillId="36" borderId="65" xfId="25686" applyNumberFormat="1" applyFont="1" applyFill="1" applyBorder="1" applyAlignment="1" applyProtection="1">
      <alignment horizontal="right" vertical="center"/>
    </xf>
    <xf numFmtId="167" fontId="39" fillId="36" borderId="46" xfId="25686" applyNumberFormat="1" applyFont="1" applyFill="1" applyBorder="1" applyAlignment="1" applyProtection="1">
      <alignment horizontal="right" vertical="center"/>
    </xf>
    <xf numFmtId="0" fontId="5" fillId="0" borderId="51" xfId="0" applyFont="1" applyBorder="1" applyAlignment="1">
      <alignment horizontal="left" vertical="top" wrapText="1"/>
    </xf>
    <xf numFmtId="0" fontId="4" fillId="34" borderId="25" xfId="0" applyFont="1" applyFill="1" applyBorder="1" applyAlignment="1">
      <alignment vertical="top" wrapText="1"/>
    </xf>
    <xf numFmtId="0" fontId="4" fillId="34" borderId="26" xfId="0" applyFont="1" applyFill="1" applyBorder="1" applyAlignment="1">
      <alignment vertical="top" wrapText="1"/>
    </xf>
    <xf numFmtId="0" fontId="6" fillId="0" borderId="22" xfId="0" applyFont="1" applyBorder="1" applyAlignment="1">
      <alignment horizontal="centerContinuous" vertical="top" wrapText="1"/>
    </xf>
    <xf numFmtId="0" fontId="4" fillId="34" borderId="21" xfId="0" applyFont="1" applyFill="1" applyBorder="1" applyAlignment="1">
      <alignment vertical="top" wrapText="1"/>
    </xf>
    <xf numFmtId="0" fontId="6" fillId="0" borderId="38" xfId="0" applyFont="1" applyBorder="1" applyAlignment="1">
      <alignment horizontal="centerContinuous" vertical="top" wrapText="1"/>
    </xf>
    <xf numFmtId="0" fontId="5" fillId="0" borderId="23" xfId="0" applyFont="1" applyBorder="1" applyAlignment="1">
      <alignment horizontal="center" vertical="center" wrapText="1"/>
    </xf>
    <xf numFmtId="0" fontId="39" fillId="0" borderId="0" xfId="0" applyFont="1" applyAlignment="1">
      <alignment horizontal="left"/>
    </xf>
    <xf numFmtId="15" fontId="4" fillId="0" borderId="0" xfId="0" quotePrefix="1" applyNumberFormat="1" applyFont="1"/>
    <xf numFmtId="0" fontId="4" fillId="0" borderId="0" xfId="0" quotePrefix="1" applyFont="1"/>
    <xf numFmtId="49" fontId="4" fillId="0" borderId="0" xfId="0" quotePrefix="1" applyNumberFormat="1" applyFont="1"/>
    <xf numFmtId="0" fontId="58" fillId="0" borderId="0" xfId="25688" applyAlignment="1"/>
    <xf numFmtId="0" fontId="5" fillId="0" borderId="7" xfId="0" applyFont="1" applyBorder="1" applyAlignment="1">
      <alignment horizontal="left" vertical="top"/>
    </xf>
    <xf numFmtId="0" fontId="5" fillId="0" borderId="8" xfId="0" applyFont="1" applyBorder="1" applyAlignment="1">
      <alignment horizontal="left" vertical="top"/>
    </xf>
    <xf numFmtId="0" fontId="59" fillId="33" borderId="66" xfId="0" applyFont="1" applyFill="1" applyBorder="1" applyAlignment="1">
      <alignment horizontal="center"/>
    </xf>
    <xf numFmtId="0" fontId="59" fillId="33" borderId="67" xfId="0" applyFont="1" applyFill="1" applyBorder="1" applyAlignment="1">
      <alignment horizontal="center"/>
    </xf>
    <xf numFmtId="0" fontId="10" fillId="43" borderId="17" xfId="0" applyFont="1" applyFill="1" applyBorder="1"/>
    <xf numFmtId="167" fontId="10" fillId="43" borderId="17" xfId="25686" applyNumberFormat="1" applyFont="1" applyFill="1" applyBorder="1"/>
    <xf numFmtId="167" fontId="10" fillId="43" borderId="68" xfId="25686" applyNumberFormat="1" applyFont="1" applyFill="1" applyBorder="1"/>
    <xf numFmtId="1" fontId="10" fillId="45" borderId="17" xfId="0" applyNumberFormat="1" applyFont="1" applyFill="1" applyBorder="1" applyAlignment="1">
      <alignment horizontal="center"/>
    </xf>
    <xf numFmtId="0" fontId="10" fillId="45" borderId="17" xfId="0" applyFont="1" applyFill="1" applyBorder="1" applyAlignment="1">
      <alignment horizontal="center"/>
    </xf>
    <xf numFmtId="0" fontId="10" fillId="45" borderId="68" xfId="0" applyFont="1" applyFill="1" applyBorder="1" applyAlignment="1">
      <alignment horizontal="center"/>
    </xf>
    <xf numFmtId="0" fontId="9" fillId="0" borderId="0" xfId="0" applyFont="1"/>
    <xf numFmtId="167" fontId="9" fillId="0" borderId="0" xfId="25686" applyNumberFormat="1" applyFont="1" applyBorder="1"/>
    <xf numFmtId="167" fontId="9" fillId="0" borderId="69" xfId="25686" applyNumberFormat="1" applyFont="1" applyBorder="1"/>
    <xf numFmtId="1" fontId="9" fillId="45" borderId="0" xfId="0" applyNumberFormat="1" applyFont="1" applyFill="1" applyAlignment="1">
      <alignment horizontal="center"/>
    </xf>
    <xf numFmtId="0" fontId="9" fillId="45" borderId="0" xfId="0" applyFont="1" applyFill="1" applyAlignment="1">
      <alignment horizontal="center"/>
    </xf>
    <xf numFmtId="0" fontId="9" fillId="45" borderId="69" xfId="0" applyFont="1" applyFill="1" applyBorder="1" applyAlignment="1">
      <alignment horizontal="center"/>
    </xf>
    <xf numFmtId="0" fontId="9" fillId="44" borderId="0" xfId="0" applyFont="1" applyFill="1"/>
    <xf numFmtId="167" fontId="9" fillId="44" borderId="0" xfId="25686" applyNumberFormat="1" applyFont="1" applyFill="1" applyBorder="1"/>
    <xf numFmtId="167" fontId="9" fillId="45" borderId="0" xfId="25686" applyNumberFormat="1" applyFont="1" applyFill="1" applyBorder="1"/>
    <xf numFmtId="167" fontId="9" fillId="44" borderId="69" xfId="25686" applyNumberFormat="1" applyFont="1" applyFill="1" applyBorder="1"/>
    <xf numFmtId="0" fontId="59" fillId="33" borderId="70" xfId="0" applyFont="1" applyFill="1" applyBorder="1"/>
    <xf numFmtId="0" fontId="59" fillId="33" borderId="66" xfId="0" applyFont="1" applyFill="1" applyBorder="1"/>
    <xf numFmtId="167" fontId="59" fillId="33" borderId="66" xfId="25686" applyNumberFormat="1" applyFont="1" applyFill="1" applyBorder="1"/>
    <xf numFmtId="167" fontId="59" fillId="33" borderId="66" xfId="25686" applyNumberFormat="1" applyFont="1" applyFill="1" applyBorder="1" applyAlignment="1">
      <alignment horizontal="left"/>
    </xf>
    <xf numFmtId="167" fontId="59" fillId="33" borderId="67" xfId="25686" applyNumberFormat="1" applyFont="1" applyFill="1" applyBorder="1"/>
    <xf numFmtId="0" fontId="9" fillId="0" borderId="74" xfId="0" applyFont="1" applyBorder="1"/>
    <xf numFmtId="167" fontId="9" fillId="0" borderId="74" xfId="25686" applyNumberFormat="1" applyFont="1" applyBorder="1"/>
    <xf numFmtId="167" fontId="9" fillId="0" borderId="75" xfId="25686" applyNumberFormat="1" applyFont="1" applyBorder="1"/>
    <xf numFmtId="1" fontId="9" fillId="45" borderId="74" xfId="0" applyNumberFormat="1" applyFont="1" applyFill="1" applyBorder="1" applyAlignment="1">
      <alignment horizontal="center"/>
    </xf>
    <xf numFmtId="0" fontId="9" fillId="45" borderId="74" xfId="0" applyFont="1" applyFill="1" applyBorder="1" applyAlignment="1">
      <alignment horizontal="center"/>
    </xf>
    <xf numFmtId="0" fontId="9" fillId="45" borderId="75" xfId="0" applyFont="1" applyFill="1" applyBorder="1" applyAlignment="1">
      <alignment horizontal="center"/>
    </xf>
    <xf numFmtId="168" fontId="63" fillId="33" borderId="76" xfId="25690" applyNumberFormat="1" applyFont="1" applyFill="1" applyBorder="1" applyAlignment="1">
      <alignment horizontal="left" wrapText="1"/>
    </xf>
    <xf numFmtId="168" fontId="64" fillId="36" borderId="69" xfId="25689" applyNumberFormat="1" applyFont="1" applyFill="1" applyBorder="1" applyAlignment="1">
      <alignment wrapText="1"/>
    </xf>
    <xf numFmtId="168" fontId="64" fillId="36" borderId="0" xfId="601" applyNumberFormat="1" applyFont="1" applyFill="1" applyBorder="1" applyAlignment="1">
      <alignment wrapText="1"/>
    </xf>
    <xf numFmtId="168" fontId="64" fillId="36" borderId="69" xfId="601" applyNumberFormat="1" applyFont="1" applyFill="1" applyBorder="1" applyAlignment="1">
      <alignment wrapText="1"/>
    </xf>
    <xf numFmtId="168" fontId="64" fillId="36" borderId="72" xfId="601" applyNumberFormat="1" applyFont="1" applyFill="1" applyBorder="1" applyAlignment="1">
      <alignment wrapText="1"/>
    </xf>
    <xf numFmtId="168" fontId="65" fillId="0" borderId="69" xfId="25689" applyNumberFormat="1" applyFont="1" applyBorder="1" applyAlignment="1">
      <alignment wrapText="1"/>
    </xf>
    <xf numFmtId="168" fontId="65" fillId="0" borderId="0" xfId="601" applyNumberFormat="1" applyFont="1" applyFill="1" applyBorder="1" applyAlignment="1">
      <alignment wrapText="1"/>
    </xf>
    <xf numFmtId="168" fontId="65" fillId="0" borderId="69" xfId="601" applyNumberFormat="1" applyFont="1" applyFill="1" applyBorder="1" applyAlignment="1">
      <alignment wrapText="1"/>
    </xf>
    <xf numFmtId="168" fontId="65" fillId="0" borderId="72" xfId="601" applyNumberFormat="1" applyFont="1" applyFill="1" applyBorder="1" applyAlignment="1">
      <alignment wrapText="1"/>
    </xf>
    <xf numFmtId="168" fontId="64" fillId="48" borderId="69" xfId="25689" applyNumberFormat="1" applyFont="1" applyFill="1" applyBorder="1" applyAlignment="1">
      <alignment wrapText="1"/>
    </xf>
    <xf numFmtId="168" fontId="64" fillId="48" borderId="0" xfId="601" applyNumberFormat="1" applyFont="1" applyFill="1" applyBorder="1" applyAlignment="1">
      <alignment wrapText="1"/>
    </xf>
    <xf numFmtId="168" fontId="64" fillId="48" borderId="69" xfId="601" applyNumberFormat="1" applyFont="1" applyFill="1" applyBorder="1" applyAlignment="1">
      <alignment wrapText="1"/>
    </xf>
    <xf numFmtId="168" fontId="64" fillId="48" borderId="72" xfId="601" applyNumberFormat="1" applyFont="1" applyFill="1" applyBorder="1" applyAlignment="1">
      <alignment wrapText="1"/>
    </xf>
    <xf numFmtId="168" fontId="64" fillId="45" borderId="0" xfId="601" applyNumberFormat="1" applyFont="1" applyFill="1" applyBorder="1" applyAlignment="1">
      <alignment wrapText="1"/>
    </xf>
    <xf numFmtId="168" fontId="64" fillId="45" borderId="77" xfId="601" applyNumberFormat="1" applyFont="1" applyFill="1" applyBorder="1" applyAlignment="1">
      <alignment wrapText="1"/>
    </xf>
    <xf numFmtId="168" fontId="64" fillId="45" borderId="69" xfId="601" applyNumberFormat="1" applyFont="1" applyFill="1" applyBorder="1" applyAlignment="1">
      <alignment wrapText="1"/>
    </xf>
    <xf numFmtId="168" fontId="65" fillId="45" borderId="0" xfId="601" applyNumberFormat="1" applyFont="1" applyFill="1" applyBorder="1" applyAlignment="1">
      <alignment wrapText="1"/>
    </xf>
    <xf numFmtId="168" fontId="65" fillId="45" borderId="77" xfId="601" applyNumberFormat="1" applyFont="1" applyFill="1" applyBorder="1" applyAlignment="1">
      <alignment wrapText="1"/>
    </xf>
    <xf numFmtId="168" fontId="65" fillId="45" borderId="69" xfId="601" applyNumberFormat="1" applyFont="1" applyFill="1" applyBorder="1" applyAlignment="1">
      <alignment wrapText="1"/>
    </xf>
    <xf numFmtId="168" fontId="64" fillId="45" borderId="72" xfId="601" applyNumberFormat="1" applyFont="1" applyFill="1" applyBorder="1" applyAlignment="1" applyProtection="1">
      <alignment wrapText="1"/>
    </xf>
    <xf numFmtId="168" fontId="64" fillId="45" borderId="0" xfId="601" applyNumberFormat="1" applyFont="1" applyFill="1" applyBorder="1" applyAlignment="1" applyProtection="1">
      <alignment wrapText="1"/>
    </xf>
    <xf numFmtId="168" fontId="64" fillId="45" borderId="69" xfId="601" applyNumberFormat="1" applyFont="1" applyFill="1" applyBorder="1" applyAlignment="1" applyProtection="1">
      <alignment wrapText="1"/>
    </xf>
    <xf numFmtId="168" fontId="65" fillId="45" borderId="72" xfId="601" applyNumberFormat="1" applyFont="1" applyFill="1" applyBorder="1" applyAlignment="1" applyProtection="1">
      <alignment wrapText="1"/>
    </xf>
    <xf numFmtId="168" fontId="65" fillId="45" borderId="0" xfId="601" applyNumberFormat="1" applyFont="1" applyFill="1" applyBorder="1" applyAlignment="1" applyProtection="1">
      <alignment wrapText="1"/>
    </xf>
    <xf numFmtId="168" fontId="65" fillId="45" borderId="69" xfId="601" applyNumberFormat="1" applyFont="1" applyFill="1" applyBorder="1" applyAlignment="1" applyProtection="1">
      <alignment wrapText="1"/>
    </xf>
    <xf numFmtId="0" fontId="60" fillId="33" borderId="78" xfId="25689" applyFont="1" applyFill="1" applyBorder="1" applyAlignment="1">
      <alignment wrapText="1"/>
    </xf>
    <xf numFmtId="0" fontId="60" fillId="33" borderId="79" xfId="25689" applyFont="1" applyFill="1" applyBorder="1" applyAlignment="1">
      <alignment wrapText="1"/>
    </xf>
    <xf numFmtId="0" fontId="61" fillId="33" borderId="79" xfId="25689" applyFont="1" applyFill="1" applyBorder="1"/>
    <xf numFmtId="0" fontId="62" fillId="33" borderId="79" xfId="0" applyFont="1" applyFill="1" applyBorder="1"/>
    <xf numFmtId="0" fontId="60" fillId="33" borderId="79" xfId="25689" applyFont="1" applyFill="1" applyBorder="1" applyAlignment="1">
      <alignment horizontal="center" wrapText="1"/>
    </xf>
    <xf numFmtId="168" fontId="63" fillId="33" borderId="78" xfId="25690" applyNumberFormat="1" applyFont="1" applyFill="1" applyBorder="1" applyAlignment="1">
      <alignment horizontal="left" wrapText="1"/>
    </xf>
    <xf numFmtId="168" fontId="63" fillId="33" borderId="78" xfId="25690" applyNumberFormat="1" applyFont="1" applyFill="1" applyBorder="1" applyAlignment="1">
      <alignment horizontal="center" wrapText="1"/>
    </xf>
    <xf numFmtId="43" fontId="63" fillId="33" borderId="79" xfId="25690" applyNumberFormat="1" applyFont="1" applyFill="1" applyBorder="1" applyAlignment="1">
      <alignment horizontal="left" wrapText="1"/>
    </xf>
    <xf numFmtId="43" fontId="63" fillId="33" borderId="78" xfId="25690" applyNumberFormat="1" applyFont="1" applyFill="1" applyBorder="1" applyAlignment="1">
      <alignment horizontal="left" wrapText="1"/>
    </xf>
    <xf numFmtId="43" fontId="63" fillId="33" borderId="80" xfId="25690" applyNumberFormat="1" applyFont="1" applyFill="1" applyBorder="1" applyAlignment="1">
      <alignment horizontal="left" wrapText="1"/>
    </xf>
    <xf numFmtId="0" fontId="63" fillId="33" borderId="78" xfId="25690" applyFont="1" applyFill="1" applyBorder="1" applyAlignment="1">
      <alignment horizontal="left" wrapText="1"/>
    </xf>
    <xf numFmtId="0" fontId="63" fillId="33" borderId="80" xfId="25690" applyFont="1" applyFill="1" applyBorder="1" applyAlignment="1">
      <alignment horizontal="left" wrapText="1"/>
    </xf>
    <xf numFmtId="168" fontId="63" fillId="33" borderId="78" xfId="601" applyNumberFormat="1" applyFont="1" applyFill="1" applyBorder="1" applyAlignment="1" applyProtection="1">
      <alignment horizontal="left" wrapText="1"/>
    </xf>
    <xf numFmtId="168" fontId="63" fillId="33" borderId="80" xfId="601" applyNumberFormat="1" applyFont="1" applyFill="1" applyBorder="1" applyAlignment="1" applyProtection="1">
      <alignment horizontal="left" wrapText="1"/>
    </xf>
    <xf numFmtId="0" fontId="64" fillId="36" borderId="0" xfId="25689" applyFont="1" applyFill="1"/>
    <xf numFmtId="0" fontId="64" fillId="46" borderId="0" xfId="25689" applyFont="1" applyFill="1"/>
    <xf numFmtId="0" fontId="64" fillId="36" borderId="0" xfId="25689" applyFont="1" applyFill="1" applyAlignment="1">
      <alignment horizontal="center"/>
    </xf>
    <xf numFmtId="0" fontId="64" fillId="36" borderId="0" xfId="25689" applyFont="1" applyFill="1" applyAlignment="1">
      <alignment horizontal="left"/>
    </xf>
    <xf numFmtId="168" fontId="64" fillId="36" borderId="0" xfId="25689" applyNumberFormat="1" applyFont="1" applyFill="1" applyAlignment="1">
      <alignment wrapText="1"/>
    </xf>
    <xf numFmtId="0" fontId="65" fillId="0" borderId="0" xfId="25689" applyFont="1"/>
    <xf numFmtId="0" fontId="65" fillId="50" borderId="0" xfId="25689" applyFont="1" applyFill="1"/>
    <xf numFmtId="0" fontId="65" fillId="0" borderId="0" xfId="25689" applyFont="1" applyAlignment="1">
      <alignment horizontal="center"/>
    </xf>
    <xf numFmtId="0" fontId="65" fillId="0" borderId="0" xfId="25689" applyFont="1" applyAlignment="1">
      <alignment horizontal="left"/>
    </xf>
    <xf numFmtId="168" fontId="65" fillId="0" borderId="0" xfId="25689" applyNumberFormat="1" applyFont="1" applyAlignment="1">
      <alignment wrapText="1"/>
    </xf>
    <xf numFmtId="0" fontId="64" fillId="48" borderId="0" xfId="25689" applyFont="1" applyFill="1"/>
    <xf numFmtId="0" fontId="64" fillId="49" borderId="0" xfId="25689" applyFont="1" applyFill="1"/>
    <xf numFmtId="0" fontId="64" fillId="48" borderId="0" xfId="25689" applyFont="1" applyFill="1" applyAlignment="1">
      <alignment horizontal="center"/>
    </xf>
    <xf numFmtId="0" fontId="64" fillId="48" borderId="0" xfId="25689" applyFont="1" applyFill="1" applyAlignment="1">
      <alignment horizontal="left"/>
    </xf>
    <xf numFmtId="168" fontId="64" fillId="48" borderId="0" xfId="25689" applyNumberFormat="1" applyFont="1" applyFill="1" applyAlignment="1">
      <alignment wrapText="1"/>
    </xf>
    <xf numFmtId="0" fontId="64" fillId="45" borderId="0" xfId="25689" applyFont="1" applyFill="1" applyAlignment="1">
      <alignment horizontal="left"/>
    </xf>
    <xf numFmtId="0" fontId="65" fillId="0" borderId="74" xfId="25689" applyFont="1" applyBorder="1"/>
    <xf numFmtId="0" fontId="65" fillId="50" borderId="74" xfId="25689" applyFont="1" applyFill="1" applyBorder="1"/>
    <xf numFmtId="0" fontId="65" fillId="0" borderId="74" xfId="25689" applyFont="1" applyBorder="1" applyAlignment="1">
      <alignment horizontal="left"/>
    </xf>
    <xf numFmtId="168" fontId="65" fillId="0" borderId="74" xfId="25689" applyNumberFormat="1" applyFont="1" applyBorder="1" applyAlignment="1">
      <alignment wrapText="1"/>
    </xf>
    <xf numFmtId="168" fontId="65" fillId="0" borderId="75" xfId="25689" applyNumberFormat="1" applyFont="1" applyBorder="1" applyAlignment="1">
      <alignment wrapText="1"/>
    </xf>
    <xf numFmtId="168" fontId="65" fillId="45" borderId="74" xfId="601" applyNumberFormat="1" applyFont="1" applyFill="1" applyBorder="1" applyAlignment="1">
      <alignment wrapText="1"/>
    </xf>
    <xf numFmtId="168" fontId="65" fillId="45" borderId="81" xfId="601" applyNumberFormat="1" applyFont="1" applyFill="1" applyBorder="1" applyAlignment="1">
      <alignment wrapText="1"/>
    </xf>
    <xf numFmtId="168" fontId="65" fillId="45" borderId="75" xfId="601" applyNumberFormat="1" applyFont="1" applyFill="1" applyBorder="1" applyAlignment="1">
      <alignment wrapText="1"/>
    </xf>
    <xf numFmtId="168" fontId="65" fillId="0" borderId="73" xfId="601" applyNumberFormat="1" applyFont="1" applyFill="1" applyBorder="1" applyAlignment="1">
      <alignment wrapText="1"/>
    </xf>
    <xf numFmtId="168" fontId="65" fillId="0" borderId="74" xfId="601" applyNumberFormat="1" applyFont="1" applyFill="1" applyBorder="1" applyAlignment="1">
      <alignment wrapText="1"/>
    </xf>
    <xf numFmtId="168" fontId="65" fillId="0" borderId="75" xfId="601" applyNumberFormat="1" applyFont="1" applyFill="1" applyBorder="1" applyAlignment="1">
      <alignment wrapText="1"/>
    </xf>
    <xf numFmtId="168" fontId="65" fillId="45" borderId="73" xfId="601" applyNumberFormat="1" applyFont="1" applyFill="1" applyBorder="1" applyAlignment="1" applyProtection="1">
      <alignment wrapText="1"/>
    </xf>
    <xf numFmtId="168" fontId="65" fillId="45" borderId="74" xfId="601" applyNumberFormat="1" applyFont="1" applyFill="1" applyBorder="1" applyAlignment="1" applyProtection="1">
      <alignment wrapText="1"/>
    </xf>
    <xf numFmtId="168" fontId="65" fillId="45" borderId="75" xfId="601" applyNumberFormat="1" applyFont="1" applyFill="1" applyBorder="1" applyAlignment="1" applyProtection="1">
      <alignment wrapText="1"/>
    </xf>
    <xf numFmtId="0" fontId="65" fillId="45" borderId="0" xfId="25689" applyFont="1" applyFill="1" applyAlignment="1">
      <alignment horizontal="left"/>
    </xf>
    <xf numFmtId="0" fontId="10" fillId="45" borderId="71" xfId="0" applyFont="1" applyFill="1" applyBorder="1" applyAlignment="1">
      <alignment horizontal="left"/>
    </xf>
    <xf numFmtId="0" fontId="9" fillId="0" borderId="72" xfId="0" applyFont="1" applyBorder="1" applyAlignment="1">
      <alignment horizontal="left"/>
    </xf>
    <xf numFmtId="0" fontId="9" fillId="44" borderId="72" xfId="0" applyFont="1" applyFill="1" applyBorder="1" applyAlignment="1">
      <alignment horizontal="left"/>
    </xf>
    <xf numFmtId="0" fontId="9" fillId="0" borderId="73" xfId="0" applyFont="1" applyBorder="1" applyAlignment="1">
      <alignment horizontal="left"/>
    </xf>
    <xf numFmtId="0" fontId="64" fillId="45" borderId="72" xfId="25689" applyFont="1" applyFill="1" applyBorder="1" applyAlignment="1">
      <alignment horizontal="left"/>
    </xf>
    <xf numFmtId="0" fontId="65" fillId="0" borderId="72" xfId="25689" applyFont="1" applyBorder="1" applyAlignment="1">
      <alignment horizontal="left"/>
    </xf>
    <xf numFmtId="0" fontId="64" fillId="36" borderId="72" xfId="25689" applyFont="1" applyFill="1" applyBorder="1" applyAlignment="1">
      <alignment horizontal="left"/>
    </xf>
    <xf numFmtId="0" fontId="64" fillId="48" borderId="72" xfId="25689" applyFont="1" applyFill="1" applyBorder="1" applyAlignment="1">
      <alignment horizontal="left"/>
    </xf>
    <xf numFmtId="0" fontId="65" fillId="0" borderId="73" xfId="25689" applyFont="1" applyBorder="1" applyAlignment="1">
      <alignment horizontal="left"/>
    </xf>
    <xf numFmtId="0" fontId="14" fillId="33" borderId="78" xfId="0" applyFont="1" applyFill="1" applyBorder="1"/>
    <xf numFmtId="0" fontId="14" fillId="33" borderId="79" xfId="0" applyFont="1" applyFill="1" applyBorder="1"/>
    <xf numFmtId="0" fontId="66" fillId="33" borderId="79" xfId="0" applyFont="1" applyFill="1" applyBorder="1"/>
    <xf numFmtId="0" fontId="66" fillId="33" borderId="82" xfId="0" applyFont="1" applyFill="1" applyBorder="1"/>
    <xf numFmtId="0" fontId="49" fillId="0" borderId="74" xfId="0" applyFont="1" applyBorder="1"/>
    <xf numFmtId="43" fontId="49" fillId="0" borderId="74" xfId="103" applyFont="1" applyFill="1" applyBorder="1"/>
    <xf numFmtId="43" fontId="49" fillId="0" borderId="75" xfId="103" applyFont="1" applyFill="1" applyBorder="1"/>
    <xf numFmtId="168" fontId="49" fillId="45" borderId="74" xfId="103" applyNumberFormat="1" applyFont="1" applyFill="1" applyBorder="1"/>
    <xf numFmtId="168" fontId="49" fillId="45" borderId="75" xfId="103" applyNumberFormat="1" applyFont="1" applyFill="1" applyBorder="1"/>
    <xf numFmtId="168" fontId="49" fillId="45" borderId="73" xfId="103" applyNumberFormat="1" applyFont="1" applyFill="1" applyBorder="1"/>
    <xf numFmtId="0" fontId="9" fillId="45" borderId="73" xfId="0" applyFont="1" applyFill="1" applyBorder="1" applyAlignment="1">
      <alignment horizontal="left"/>
    </xf>
    <xf numFmtId="0" fontId="67" fillId="51" borderId="84" xfId="0" applyFont="1" applyFill="1" applyBorder="1"/>
    <xf numFmtId="0" fontId="67" fillId="0" borderId="0" xfId="0" applyFont="1"/>
    <xf numFmtId="37" fontId="67" fillId="0" borderId="0" xfId="0" applyNumberFormat="1" applyFont="1"/>
    <xf numFmtId="0" fontId="67" fillId="51" borderId="0" xfId="0" applyFont="1" applyFill="1"/>
    <xf numFmtId="37" fontId="67" fillId="51" borderId="0" xfId="0" applyNumberFormat="1" applyFont="1" applyFill="1"/>
    <xf numFmtId="0" fontId="60" fillId="33" borderId="87" xfId="25689" applyFont="1" applyFill="1" applyBorder="1" applyAlignment="1">
      <alignment wrapText="1"/>
    </xf>
    <xf numFmtId="0" fontId="60" fillId="33" borderId="88" xfId="25689" applyFont="1" applyFill="1" applyBorder="1" applyAlignment="1">
      <alignment wrapText="1"/>
    </xf>
    <xf numFmtId="0" fontId="62" fillId="33" borderId="88" xfId="0" applyFont="1" applyFill="1" applyBorder="1"/>
    <xf numFmtId="0" fontId="60" fillId="33" borderId="88" xfId="25689" applyFont="1" applyFill="1" applyBorder="1" applyAlignment="1">
      <alignment horizontal="center" wrapText="1"/>
    </xf>
    <xf numFmtId="168" fontId="63" fillId="33" borderId="87" xfId="25690" applyNumberFormat="1" applyFont="1" applyFill="1" applyBorder="1" applyAlignment="1">
      <alignment horizontal="left" wrapText="1"/>
    </xf>
    <xf numFmtId="168" fontId="63" fillId="33" borderId="87" xfId="25690" applyNumberFormat="1" applyFont="1" applyFill="1" applyBorder="1" applyAlignment="1">
      <alignment horizontal="center" wrapText="1"/>
    </xf>
    <xf numFmtId="168" fontId="63" fillId="33" borderId="89" xfId="25690" applyNumberFormat="1" applyFont="1" applyFill="1" applyBorder="1" applyAlignment="1">
      <alignment horizontal="center" wrapText="1"/>
    </xf>
    <xf numFmtId="43" fontId="63" fillId="33" borderId="90" xfId="25690" applyNumberFormat="1" applyFont="1" applyFill="1" applyBorder="1" applyAlignment="1">
      <alignment horizontal="left" wrapText="1"/>
    </xf>
    <xf numFmtId="43" fontId="63" fillId="33" borderId="88" xfId="25690" applyNumberFormat="1" applyFont="1" applyFill="1" applyBorder="1" applyAlignment="1">
      <alignment horizontal="left" wrapText="1"/>
    </xf>
    <xf numFmtId="43" fontId="63" fillId="33" borderId="87" xfId="25690" applyNumberFormat="1" applyFont="1" applyFill="1" applyBorder="1" applyAlignment="1">
      <alignment horizontal="left" wrapText="1"/>
    </xf>
    <xf numFmtId="43" fontId="63" fillId="33" borderId="91" xfId="25690" applyNumberFormat="1" applyFont="1" applyFill="1" applyBorder="1" applyAlignment="1">
      <alignment horizontal="left" wrapText="1"/>
    </xf>
    <xf numFmtId="0" fontId="67" fillId="0" borderId="74" xfId="0" applyFont="1" applyBorder="1"/>
    <xf numFmtId="168" fontId="67" fillId="52" borderId="86" xfId="0" applyNumberFormat="1" applyFont="1" applyFill="1" applyBorder="1"/>
    <xf numFmtId="168" fontId="67" fillId="52" borderId="84" xfId="0" applyNumberFormat="1" applyFont="1" applyFill="1" applyBorder="1"/>
    <xf numFmtId="168" fontId="67" fillId="52" borderId="85" xfId="0" applyNumberFormat="1" applyFont="1" applyFill="1" applyBorder="1"/>
    <xf numFmtId="168" fontId="67" fillId="52" borderId="93" xfId="0" applyNumberFormat="1" applyFont="1" applyFill="1" applyBorder="1"/>
    <xf numFmtId="168" fontId="67" fillId="45" borderId="7" xfId="0" applyNumberFormat="1" applyFont="1" applyFill="1" applyBorder="1"/>
    <xf numFmtId="168" fontId="67" fillId="45" borderId="0" xfId="0" applyNumberFormat="1" applyFont="1" applyFill="1"/>
    <xf numFmtId="168" fontId="67" fillId="45" borderId="8" xfId="0" applyNumberFormat="1" applyFont="1" applyFill="1" applyBorder="1"/>
    <xf numFmtId="168" fontId="67" fillId="45" borderId="69" xfId="0" applyNumberFormat="1" applyFont="1" applyFill="1" applyBorder="1"/>
    <xf numFmtId="168" fontId="67" fillId="52" borderId="7" xfId="0" applyNumberFormat="1" applyFont="1" applyFill="1" applyBorder="1"/>
    <xf numFmtId="168" fontId="67" fillId="52" borderId="0" xfId="0" applyNumberFormat="1" applyFont="1" applyFill="1"/>
    <xf numFmtId="168" fontId="67" fillId="52" borderId="8" xfId="0" applyNumberFormat="1" applyFont="1" applyFill="1" applyBorder="1"/>
    <xf numFmtId="168" fontId="67" fillId="52" borderId="69" xfId="0" applyNumberFormat="1" applyFont="1" applyFill="1" applyBorder="1"/>
    <xf numFmtId="168" fontId="67" fillId="45" borderId="83" xfId="0" applyNumberFormat="1" applyFont="1" applyFill="1" applyBorder="1"/>
    <xf numFmtId="168" fontId="67" fillId="45" borderId="74" xfId="0" applyNumberFormat="1" applyFont="1" applyFill="1" applyBorder="1"/>
    <xf numFmtId="168" fontId="67" fillId="45" borderId="94" xfId="0" applyNumberFormat="1" applyFont="1" applyFill="1" applyBorder="1"/>
    <xf numFmtId="168" fontId="67" fillId="45" borderId="75" xfId="0" applyNumberFormat="1" applyFont="1" applyFill="1" applyBorder="1"/>
    <xf numFmtId="0" fontId="67" fillId="52" borderId="92" xfId="0" applyFont="1" applyFill="1" applyBorder="1" applyAlignment="1">
      <alignment horizontal="left"/>
    </xf>
    <xf numFmtId="0" fontId="67" fillId="0" borderId="72" xfId="0" applyFont="1" applyBorder="1" applyAlignment="1">
      <alignment horizontal="left"/>
    </xf>
    <xf numFmtId="0" fontId="67" fillId="51" borderId="72" xfId="0" applyFont="1" applyFill="1" applyBorder="1" applyAlignment="1">
      <alignment horizontal="left"/>
    </xf>
    <xf numFmtId="0" fontId="67" fillId="0" borderId="73" xfId="0" applyFont="1" applyBorder="1" applyAlignment="1">
      <alignment horizontal="left"/>
    </xf>
    <xf numFmtId="0" fontId="14" fillId="33" borderId="87" xfId="25689" applyFont="1" applyFill="1" applyBorder="1"/>
    <xf numFmtId="0" fontId="14" fillId="33" borderId="88" xfId="25689" applyFont="1" applyFill="1" applyBorder="1"/>
    <xf numFmtId="0" fontId="61" fillId="33" borderId="88" xfId="25689" applyFont="1" applyFill="1" applyBorder="1" applyAlignment="1">
      <alignment wrapText="1"/>
    </xf>
    <xf numFmtId="0" fontId="14" fillId="33" borderId="88" xfId="25689" applyFont="1" applyFill="1" applyBorder="1" applyAlignment="1">
      <alignment wrapText="1"/>
    </xf>
    <xf numFmtId="0" fontId="14" fillId="33" borderId="95" xfId="25689" applyFont="1" applyFill="1" applyBorder="1" applyAlignment="1">
      <alignment wrapText="1"/>
    </xf>
    <xf numFmtId="0" fontId="10" fillId="36" borderId="84" xfId="25689" applyFont="1" applyFill="1" applyBorder="1"/>
    <xf numFmtId="0" fontId="69" fillId="46" borderId="84" xfId="25689" applyFont="1" applyFill="1" applyBorder="1"/>
    <xf numFmtId="0" fontId="10" fillId="36" borderId="93" xfId="25689" applyFont="1" applyFill="1" applyBorder="1"/>
    <xf numFmtId="167" fontId="9" fillId="36" borderId="84" xfId="105" applyNumberFormat="1" applyFont="1" applyFill="1" applyBorder="1"/>
    <xf numFmtId="167" fontId="9" fillId="36" borderId="93" xfId="105" applyNumberFormat="1" applyFont="1" applyFill="1" applyBorder="1"/>
    <xf numFmtId="0" fontId="9" fillId="34" borderId="72" xfId="25689" applyFont="1" applyFill="1" applyBorder="1"/>
    <xf numFmtId="0" fontId="9" fillId="34" borderId="0" xfId="25689" applyFont="1" applyFill="1"/>
    <xf numFmtId="0" fontId="57" fillId="53" borderId="0" xfId="25689" applyFont="1" applyFill="1"/>
    <xf numFmtId="0" fontId="9" fillId="34" borderId="69" xfId="25689" applyFont="1" applyFill="1" applyBorder="1"/>
    <xf numFmtId="167" fontId="9" fillId="34" borderId="0" xfId="105" applyNumberFormat="1" applyFont="1" applyFill="1" applyBorder="1"/>
    <xf numFmtId="167" fontId="9" fillId="34" borderId="69" xfId="105" applyNumberFormat="1" applyFont="1" applyFill="1" applyBorder="1"/>
    <xf numFmtId="0" fontId="9" fillId="35" borderId="72" xfId="25689" applyFont="1" applyFill="1" applyBorder="1"/>
    <xf numFmtId="0" fontId="9" fillId="35" borderId="0" xfId="25689" applyFont="1" applyFill="1"/>
    <xf numFmtId="0" fontId="57" fillId="54" borderId="0" xfId="25689" applyFont="1" applyFill="1"/>
    <xf numFmtId="0" fontId="9" fillId="35" borderId="69" xfId="25689" applyFont="1" applyFill="1" applyBorder="1"/>
    <xf numFmtId="167" fontId="9" fillId="35" borderId="0" xfId="105" applyNumberFormat="1" applyFont="1" applyFill="1" applyBorder="1"/>
    <xf numFmtId="167" fontId="9" fillId="35" borderId="69" xfId="105" applyNumberFormat="1" applyFont="1" applyFill="1" applyBorder="1"/>
    <xf numFmtId="0" fontId="9" fillId="42" borderId="72" xfId="25689" applyFont="1" applyFill="1" applyBorder="1"/>
    <xf numFmtId="0" fontId="9" fillId="42" borderId="0" xfId="25689" applyFont="1" applyFill="1"/>
    <xf numFmtId="0" fontId="57" fillId="55" borderId="0" xfId="25689" applyFont="1" applyFill="1"/>
    <xf numFmtId="0" fontId="9" fillId="42" borderId="69" xfId="25689" applyFont="1" applyFill="1" applyBorder="1"/>
    <xf numFmtId="167" fontId="9" fillId="42" borderId="0" xfId="105" applyNumberFormat="1" applyFont="1" applyFill="1" applyBorder="1"/>
    <xf numFmtId="167" fontId="9" fillId="42" borderId="69" xfId="105" applyNumberFormat="1" applyFont="1" applyFill="1" applyBorder="1"/>
    <xf numFmtId="0" fontId="69" fillId="36" borderId="84" xfId="25689" applyFont="1" applyFill="1" applyBorder="1" applyAlignment="1">
      <alignment horizontal="left"/>
    </xf>
    <xf numFmtId="0" fontId="57" fillId="34" borderId="0" xfId="25689" applyFont="1" applyFill="1" applyAlignment="1">
      <alignment horizontal="left"/>
    </xf>
    <xf numFmtId="0" fontId="57" fillId="35" borderId="0" xfId="25689" applyFont="1" applyFill="1" applyAlignment="1">
      <alignment horizontal="left"/>
    </xf>
    <xf numFmtId="0" fontId="9" fillId="42" borderId="0" xfId="25689" applyFont="1" applyFill="1" applyAlignment="1">
      <alignment horizontal="left"/>
    </xf>
    <xf numFmtId="0" fontId="9" fillId="34" borderId="0" xfId="25689" applyFont="1" applyFill="1" applyAlignment="1">
      <alignment horizontal="left"/>
    </xf>
    <xf numFmtId="0" fontId="9" fillId="45" borderId="0" xfId="25689" applyFont="1" applyFill="1" applyAlignment="1">
      <alignment horizontal="left"/>
    </xf>
    <xf numFmtId="0" fontId="10" fillId="45" borderId="92" xfId="25689" applyFont="1" applyFill="1" applyBorder="1"/>
    <xf numFmtId="167" fontId="10" fillId="45" borderId="84" xfId="105" applyNumberFormat="1" applyFont="1" applyFill="1" applyBorder="1"/>
    <xf numFmtId="167" fontId="10" fillId="45" borderId="93" xfId="105" applyNumberFormat="1" applyFont="1" applyFill="1" applyBorder="1"/>
    <xf numFmtId="167" fontId="9" fillId="45" borderId="0" xfId="105" applyNumberFormat="1" applyFont="1" applyFill="1" applyBorder="1"/>
    <xf numFmtId="167" fontId="9" fillId="45" borderId="69" xfId="105" applyNumberFormat="1" applyFont="1" applyFill="1" applyBorder="1"/>
    <xf numFmtId="167" fontId="9" fillId="45" borderId="0" xfId="25689" applyNumberFormat="1" applyFont="1" applyFill="1"/>
    <xf numFmtId="0" fontId="49" fillId="36" borderId="69" xfId="25689" applyFont="1" applyFill="1" applyBorder="1"/>
    <xf numFmtId="167" fontId="49" fillId="36" borderId="0" xfId="102" applyNumberFormat="1" applyFont="1" applyFill="1" applyBorder="1" applyAlignment="1"/>
    <xf numFmtId="167" fontId="49" fillId="36" borderId="69" xfId="102" applyNumberFormat="1" applyFont="1" applyFill="1" applyBorder="1" applyAlignment="1"/>
    <xf numFmtId="167" fontId="9" fillId="36" borderId="0" xfId="102" applyNumberFormat="1" applyFont="1" applyFill="1" applyBorder="1"/>
    <xf numFmtId="167" fontId="9" fillId="36" borderId="69" xfId="102" applyNumberFormat="1" applyFont="1" applyFill="1" applyBorder="1"/>
    <xf numFmtId="0" fontId="49" fillId="0" borderId="69" xfId="25689" applyFont="1" applyBorder="1"/>
    <xf numFmtId="167" fontId="49" fillId="0" borderId="0" xfId="102" applyNumberFormat="1" applyFont="1" applyFill="1" applyBorder="1" applyAlignment="1"/>
    <xf numFmtId="167" fontId="49" fillId="0" borderId="69" xfId="102" applyNumberFormat="1" applyFont="1" applyFill="1" applyBorder="1" applyAlignment="1"/>
    <xf numFmtId="167" fontId="9" fillId="0" borderId="0" xfId="102" applyNumberFormat="1" applyFont="1" applyFill="1" applyBorder="1"/>
    <xf numFmtId="167" fontId="9" fillId="0" borderId="69" xfId="102" applyNumberFormat="1" applyFont="1" applyFill="1" applyBorder="1"/>
    <xf numFmtId="0" fontId="49" fillId="35" borderId="69" xfId="25689" applyFont="1" applyFill="1" applyBorder="1"/>
    <xf numFmtId="167" fontId="49" fillId="35" borderId="0" xfId="102" applyNumberFormat="1" applyFont="1" applyFill="1" applyBorder="1" applyAlignment="1"/>
    <xf numFmtId="167" fontId="49" fillId="35" borderId="69" xfId="102" applyNumberFormat="1" applyFont="1" applyFill="1" applyBorder="1" applyAlignment="1"/>
    <xf numFmtId="167" fontId="9" fillId="35" borderId="0" xfId="102" applyNumberFormat="1" applyFont="1" applyFill="1" applyBorder="1"/>
    <xf numFmtId="167" fontId="9" fillId="35" borderId="69" xfId="102" applyNumberFormat="1" applyFont="1" applyFill="1" applyBorder="1"/>
    <xf numFmtId="0" fontId="14" fillId="33" borderId="78" xfId="25689" applyFont="1" applyFill="1" applyBorder="1"/>
    <xf numFmtId="0" fontId="14" fillId="33" borderId="79" xfId="25689" applyFont="1" applyFill="1" applyBorder="1"/>
    <xf numFmtId="0" fontId="64" fillId="56" borderId="79" xfId="102" applyNumberFormat="1" applyFont="1" applyFill="1" applyBorder="1" applyAlignment="1" applyProtection="1">
      <alignment horizontal="left"/>
    </xf>
    <xf numFmtId="0" fontId="64" fillId="56" borderId="79" xfId="102" applyNumberFormat="1" applyFont="1" applyFill="1" applyBorder="1" applyAlignment="1" applyProtection="1">
      <alignment horizontal="left" wrapText="1"/>
    </xf>
    <xf numFmtId="0" fontId="59" fillId="33" borderId="79" xfId="0" applyFont="1" applyFill="1" applyBorder="1"/>
    <xf numFmtId="0" fontId="14" fillId="33" borderId="79" xfId="25689" applyFont="1" applyFill="1" applyBorder="1" applyAlignment="1">
      <alignment wrapText="1"/>
    </xf>
    <xf numFmtId="0" fontId="14" fillId="33" borderId="82" xfId="25689" applyFont="1" applyFill="1" applyBorder="1" applyAlignment="1">
      <alignment wrapText="1"/>
    </xf>
    <xf numFmtId="0" fontId="49" fillId="36" borderId="0" xfId="25689" applyFont="1" applyFill="1"/>
    <xf numFmtId="0" fontId="65" fillId="46" borderId="0" xfId="25689" applyFont="1" applyFill="1"/>
    <xf numFmtId="0" fontId="49" fillId="36" borderId="0" xfId="25689" applyFont="1" applyFill="1" applyAlignment="1">
      <alignment horizontal="center"/>
    </xf>
    <xf numFmtId="0" fontId="49" fillId="45" borderId="0" xfId="25689" applyFont="1" applyFill="1" applyAlignment="1">
      <alignment horizontal="left"/>
    </xf>
    <xf numFmtId="0" fontId="49" fillId="0" borderId="0" xfId="25689" applyFont="1"/>
    <xf numFmtId="0" fontId="65" fillId="47" borderId="0" xfId="25689" applyFont="1" applyFill="1"/>
    <xf numFmtId="0" fontId="49" fillId="0" borderId="0" xfId="25689" applyFont="1" applyAlignment="1">
      <alignment horizontal="center"/>
    </xf>
    <xf numFmtId="0" fontId="49" fillId="35" borderId="0" xfId="25689" applyFont="1" applyFill="1"/>
    <xf numFmtId="0" fontId="65" fillId="54" borderId="0" xfId="25689" applyFont="1" applyFill="1"/>
    <xf numFmtId="0" fontId="49" fillId="35" borderId="0" xfId="25689" applyFont="1" applyFill="1" applyAlignment="1">
      <alignment horizontal="center"/>
    </xf>
    <xf numFmtId="0" fontId="49" fillId="0" borderId="0" xfId="25689" applyFont="1" applyAlignment="1">
      <alignment horizontal="left"/>
    </xf>
    <xf numFmtId="0" fontId="49" fillId="35" borderId="0" xfId="25689" applyFont="1" applyFill="1" applyAlignment="1">
      <alignment horizontal="left"/>
    </xf>
    <xf numFmtId="0" fontId="49" fillId="0" borderId="74" xfId="25689" applyFont="1" applyBorder="1"/>
    <xf numFmtId="0" fontId="65" fillId="47" borderId="74" xfId="25689" applyFont="1" applyFill="1" applyBorder="1"/>
    <xf numFmtId="0" fontId="49" fillId="0" borderId="74" xfId="25689" applyFont="1" applyBorder="1" applyAlignment="1">
      <alignment horizontal="left"/>
    </xf>
    <xf numFmtId="0" fontId="49" fillId="0" borderId="74" xfId="25689" applyFont="1" applyBorder="1" applyAlignment="1">
      <alignment horizontal="center"/>
    </xf>
    <xf numFmtId="0" fontId="49" fillId="0" borderId="75" xfId="25689" applyFont="1" applyBorder="1"/>
    <xf numFmtId="167" fontId="49" fillId="0" borderId="74" xfId="102" applyNumberFormat="1" applyFont="1" applyFill="1" applyBorder="1" applyAlignment="1"/>
    <xf numFmtId="167" fontId="49" fillId="0" borderId="75" xfId="102" applyNumberFormat="1" applyFont="1" applyFill="1" applyBorder="1" applyAlignment="1"/>
    <xf numFmtId="167" fontId="9" fillId="0" borderId="74" xfId="102" applyNumberFormat="1" applyFont="1" applyFill="1" applyBorder="1"/>
    <xf numFmtId="167" fontId="9" fillId="0" borderId="75" xfId="102" applyNumberFormat="1" applyFont="1" applyFill="1" applyBorder="1"/>
    <xf numFmtId="0" fontId="49" fillId="45" borderId="72" xfId="25689" applyFont="1" applyFill="1" applyBorder="1" applyAlignment="1">
      <alignment horizontal="left"/>
    </xf>
    <xf numFmtId="0" fontId="49" fillId="36" borderId="0" xfId="25689" applyFont="1" applyFill="1" applyAlignment="1">
      <alignment horizontal="left"/>
    </xf>
    <xf numFmtId="0" fontId="49" fillId="0" borderId="72" xfId="25689" applyFont="1" applyBorder="1" applyAlignment="1">
      <alignment horizontal="left"/>
    </xf>
    <xf numFmtId="0" fontId="49" fillId="35" borderId="72" xfId="25689" applyFont="1" applyFill="1" applyBorder="1" applyAlignment="1">
      <alignment horizontal="left"/>
    </xf>
    <xf numFmtId="0" fontId="49" fillId="0" borderId="73" xfId="25689" applyFont="1" applyBorder="1" applyAlignment="1">
      <alignment horizontal="left"/>
    </xf>
    <xf numFmtId="0" fontId="49" fillId="42" borderId="72" xfId="25689" applyFont="1" applyFill="1" applyBorder="1" applyAlignment="1">
      <alignment horizontal="left"/>
    </xf>
    <xf numFmtId="0" fontId="49" fillId="42" borderId="0" xfId="25689" applyFont="1" applyFill="1" applyAlignment="1">
      <alignment horizontal="left"/>
    </xf>
    <xf numFmtId="0" fontId="49" fillId="42" borderId="0" xfId="25689" applyFont="1" applyFill="1"/>
    <xf numFmtId="0" fontId="65" fillId="55" borderId="0" xfId="25689" applyFont="1" applyFill="1"/>
    <xf numFmtId="0" fontId="49" fillId="42" borderId="0" xfId="25689" applyFont="1" applyFill="1" applyAlignment="1">
      <alignment horizontal="center"/>
    </xf>
    <xf numFmtId="0" fontId="49" fillId="42" borderId="69" xfId="25689" applyFont="1" applyFill="1" applyBorder="1"/>
    <xf numFmtId="167" fontId="49" fillId="42" borderId="0" xfId="102" applyNumberFormat="1" applyFont="1" applyFill="1" applyBorder="1" applyAlignment="1"/>
    <xf numFmtId="167" fontId="49" fillId="42" borderId="69" xfId="102" applyNumberFormat="1" applyFont="1" applyFill="1" applyBorder="1" applyAlignment="1"/>
    <xf numFmtId="167" fontId="9" fillId="42" borderId="0" xfId="102" applyNumberFormat="1" applyFont="1" applyFill="1" applyBorder="1"/>
    <xf numFmtId="167" fontId="9" fillId="42" borderId="69" xfId="102" applyNumberFormat="1" applyFont="1" applyFill="1" applyBorder="1"/>
    <xf numFmtId="0" fontId="49" fillId="37" borderId="69" xfId="0" applyFont="1" applyFill="1" applyBorder="1" applyAlignment="1">
      <alignment horizontal="left" indent="1"/>
    </xf>
    <xf numFmtId="0" fontId="49" fillId="0" borderId="69" xfId="0" applyFont="1" applyBorder="1" applyAlignment="1">
      <alignment horizontal="left" indent="1"/>
    </xf>
    <xf numFmtId="0" fontId="66" fillId="33" borderId="78" xfId="25691" applyFont="1" applyFill="1" applyBorder="1"/>
    <xf numFmtId="0" fontId="66" fillId="33" borderId="79" xfId="25691" applyFont="1" applyFill="1" applyBorder="1"/>
    <xf numFmtId="0" fontId="66" fillId="33" borderId="79" xfId="25690" quotePrefix="1" applyFont="1" applyFill="1" applyBorder="1" applyAlignment="1">
      <alignment horizontal="right"/>
    </xf>
    <xf numFmtId="0" fontId="66" fillId="33" borderId="82" xfId="25690" quotePrefix="1" applyFont="1" applyFill="1" applyBorder="1" applyAlignment="1">
      <alignment horizontal="right"/>
    </xf>
    <xf numFmtId="0" fontId="66" fillId="33" borderId="78" xfId="25690" quotePrefix="1" applyFont="1" applyFill="1" applyBorder="1" applyAlignment="1">
      <alignment horizontal="right"/>
    </xf>
    <xf numFmtId="0" fontId="49" fillId="37" borderId="72" xfId="25691" applyFont="1" applyFill="1" applyBorder="1"/>
    <xf numFmtId="0" fontId="49" fillId="37" borderId="0" xfId="0" applyFont="1" applyFill="1" applyAlignment="1">
      <alignment horizontal="left" indent="1"/>
    </xf>
    <xf numFmtId="0" fontId="49" fillId="0" borderId="72" xfId="25691" applyFont="1" applyBorder="1"/>
    <xf numFmtId="0" fontId="49" fillId="0" borderId="0" xfId="0" applyFont="1" applyAlignment="1">
      <alignment horizontal="left" indent="1"/>
    </xf>
    <xf numFmtId="0" fontId="49" fillId="0" borderId="73" xfId="25691" applyFont="1" applyBorder="1"/>
    <xf numFmtId="0" fontId="49" fillId="0" borderId="74" xfId="0" applyFont="1" applyBorder="1" applyAlignment="1">
      <alignment horizontal="left" indent="1"/>
    </xf>
    <xf numFmtId="0" fontId="49" fillId="0" borderId="75" xfId="0" applyFont="1" applyBorder="1" applyAlignment="1">
      <alignment horizontal="left" indent="1"/>
    </xf>
    <xf numFmtId="167" fontId="49" fillId="45" borderId="0" xfId="25691" applyNumberFormat="1" applyFont="1" applyFill="1"/>
    <xf numFmtId="167" fontId="49" fillId="45" borderId="69" xfId="619" applyNumberFormat="1" applyFont="1" applyFill="1" applyBorder="1"/>
    <xf numFmtId="9" fontId="49" fillId="45" borderId="72" xfId="25687" applyFont="1" applyFill="1" applyBorder="1"/>
    <xf numFmtId="9" fontId="49" fillId="45" borderId="0" xfId="25687" applyFont="1" applyFill="1" applyBorder="1"/>
    <xf numFmtId="9" fontId="49" fillId="45" borderId="69" xfId="25687" applyFont="1" applyFill="1" applyBorder="1"/>
    <xf numFmtId="167" fontId="49" fillId="45" borderId="74" xfId="25691" applyNumberFormat="1" applyFont="1" applyFill="1" applyBorder="1"/>
    <xf numFmtId="167" fontId="49" fillId="45" borderId="75" xfId="619" applyNumberFormat="1" applyFont="1" applyFill="1" applyBorder="1"/>
    <xf numFmtId="9" fontId="49" fillId="45" borderId="73" xfId="25687" applyFont="1" applyFill="1" applyBorder="1"/>
    <xf numFmtId="9" fontId="49" fillId="45" borderId="74" xfId="25687" applyFont="1" applyFill="1" applyBorder="1"/>
    <xf numFmtId="9" fontId="49" fillId="45" borderId="75" xfId="25687" applyFont="1" applyFill="1" applyBorder="1"/>
    <xf numFmtId="167" fontId="39" fillId="35" borderId="31" xfId="25686" applyNumberFormat="1" applyFont="1" applyFill="1" applyBorder="1" applyAlignment="1" applyProtection="1">
      <alignment horizontal="right" vertical="top"/>
      <protection locked="0"/>
    </xf>
    <xf numFmtId="0" fontId="71" fillId="0" borderId="7" xfId="0" applyFont="1" applyBorder="1" applyAlignment="1">
      <alignment horizontal="right" vertical="center" wrapText="1" indent="1"/>
    </xf>
    <xf numFmtId="0" fontId="71" fillId="0" borderId="0" xfId="0" applyFont="1" applyAlignment="1">
      <alignment horizontal="right" vertical="center" wrapText="1" indent="1"/>
    </xf>
    <xf numFmtId="0" fontId="68" fillId="0" borderId="0" xfId="0" applyFont="1" applyAlignment="1">
      <alignment horizontal="left" vertical="center" wrapText="1" indent="1"/>
    </xf>
    <xf numFmtId="0" fontId="68" fillId="0" borderId="8" xfId="0" applyFont="1" applyBorder="1" applyAlignment="1">
      <alignment horizontal="left" vertical="center" wrapText="1" indent="1"/>
    </xf>
    <xf numFmtId="0" fontId="39" fillId="35" borderId="20" xfId="183" applyNumberFormat="1" applyFont="1" applyFill="1" applyBorder="1" applyAlignment="1" applyProtection="1">
      <alignment horizontal="left" vertical="center" wrapText="1"/>
      <protection locked="0"/>
    </xf>
    <xf numFmtId="0" fontId="39" fillId="35" borderId="31" xfId="183" applyNumberFormat="1" applyFont="1" applyFill="1"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5" fillId="0" borderId="35" xfId="0" applyFont="1" applyBorder="1" applyAlignment="1">
      <alignment horizontal="left" vertical="center" wrapText="1"/>
    </xf>
    <xf numFmtId="0" fontId="4" fillId="0" borderId="20" xfId="0" applyFont="1" applyBorder="1" applyAlignment="1">
      <alignment horizontal="left" vertical="center" wrapText="1"/>
    </xf>
    <xf numFmtId="0" fontId="0" fillId="0" borderId="35" xfId="0" applyBorder="1" applyAlignment="1">
      <alignment horizontal="left" vertical="center" wrapText="1"/>
    </xf>
    <xf numFmtId="0" fontId="0" fillId="0" borderId="20" xfId="0" applyBorder="1" applyAlignment="1">
      <alignment horizontal="left" vertical="center" wrapText="1"/>
    </xf>
    <xf numFmtId="0" fontId="5" fillId="0" borderId="7" xfId="0" applyFont="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41" fillId="33" borderId="11" xfId="0" applyFont="1" applyFill="1" applyBorder="1" applyAlignment="1">
      <alignment horizontal="center" vertical="top"/>
    </xf>
    <xf numFmtId="0" fontId="41" fillId="33" borderId="15" xfId="0" applyFont="1" applyFill="1" applyBorder="1" applyAlignment="1">
      <alignment horizontal="center" vertical="top"/>
    </xf>
    <xf numFmtId="0" fontId="41" fillId="33" borderId="12" xfId="0" applyFont="1" applyFill="1" applyBorder="1" applyAlignment="1">
      <alignment horizontal="center" vertical="top"/>
    </xf>
    <xf numFmtId="0" fontId="41" fillId="33" borderId="13" xfId="0" applyFont="1" applyFill="1" applyBorder="1" applyAlignment="1">
      <alignment horizontal="center" vertical="top"/>
    </xf>
    <xf numFmtId="0" fontId="41" fillId="33" borderId="17" xfId="0" applyFont="1" applyFill="1" applyBorder="1" applyAlignment="1">
      <alignment horizontal="center" vertical="top"/>
    </xf>
    <xf numFmtId="0" fontId="41" fillId="33" borderId="14" xfId="0" applyFont="1" applyFill="1" applyBorder="1" applyAlignment="1">
      <alignment horizontal="center" vertical="top"/>
    </xf>
    <xf numFmtId="0" fontId="39" fillId="35" borderId="22" xfId="183" applyNumberFormat="1" applyFont="1" applyFill="1" applyBorder="1" applyAlignment="1" applyProtection="1">
      <alignment horizontal="center" vertical="center" wrapText="1"/>
      <protection locked="0"/>
    </xf>
    <xf numFmtId="0" fontId="39" fillId="35" borderId="38" xfId="183" applyNumberFormat="1" applyFont="1" applyFill="1" applyBorder="1" applyAlignment="1" applyProtection="1">
      <alignment horizontal="center" vertical="center" wrapText="1"/>
      <protection locked="0"/>
    </xf>
    <xf numFmtId="0" fontId="39" fillId="35" borderId="23" xfId="183" applyNumberFormat="1" applyFont="1" applyFill="1" applyBorder="1" applyAlignment="1" applyProtection="1">
      <alignment horizontal="center" vertical="center" wrapText="1"/>
      <protection locked="0"/>
    </xf>
    <xf numFmtId="0" fontId="44" fillId="38" borderId="24" xfId="0" applyFont="1" applyFill="1" applyBorder="1" applyAlignment="1">
      <alignment horizontal="center" vertical="center"/>
    </xf>
    <xf numFmtId="0" fontId="44" fillId="38" borderId="25" xfId="0" applyFont="1" applyFill="1" applyBorder="1" applyAlignment="1">
      <alignment horizontal="center" vertical="center"/>
    </xf>
    <xf numFmtId="0" fontId="44" fillId="38" borderId="26" xfId="0" applyFont="1" applyFill="1" applyBorder="1" applyAlignment="1">
      <alignment horizontal="center" vertical="center"/>
    </xf>
    <xf numFmtId="0" fontId="44" fillId="38" borderId="28" xfId="0" applyFont="1" applyFill="1" applyBorder="1" applyAlignment="1">
      <alignment horizontal="center" vertical="center"/>
    </xf>
    <xf numFmtId="0" fontId="44" fillId="38" borderId="29" xfId="0" applyFont="1" applyFill="1" applyBorder="1" applyAlignment="1">
      <alignment horizontal="center" vertical="center"/>
    </xf>
    <xf numFmtId="0" fontId="44" fillId="38" borderId="30" xfId="0" applyFont="1" applyFill="1" applyBorder="1" applyAlignment="1">
      <alignment horizontal="center" vertical="center"/>
    </xf>
    <xf numFmtId="0" fontId="58" fillId="0" borderId="0" xfId="25688" applyBorder="1" applyAlignment="1" applyProtection="1">
      <alignment horizontal="left" vertical="top"/>
      <protection locked="0"/>
    </xf>
    <xf numFmtId="0" fontId="5" fillId="38" borderId="35" xfId="0" applyFont="1" applyFill="1" applyBorder="1" applyAlignment="1">
      <alignment horizontal="center" vertical="top" wrapText="1"/>
    </xf>
    <xf numFmtId="0" fontId="5" fillId="38" borderId="20" xfId="0" applyFont="1" applyFill="1" applyBorder="1" applyAlignment="1">
      <alignment horizontal="center" vertical="top" wrapText="1"/>
    </xf>
    <xf numFmtId="0" fontId="5" fillId="38" borderId="31" xfId="0" applyFont="1" applyFill="1" applyBorder="1" applyAlignment="1">
      <alignment horizontal="center" vertical="top"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41" fillId="33" borderId="11" xfId="0" applyFont="1" applyFill="1" applyBorder="1" applyAlignment="1">
      <alignment horizontal="center" vertical="top" wrapText="1"/>
    </xf>
    <xf numFmtId="0" fontId="41" fillId="33" borderId="15" xfId="0" applyFont="1" applyFill="1" applyBorder="1" applyAlignment="1">
      <alignment horizontal="center" vertical="top" wrapText="1"/>
    </xf>
    <xf numFmtId="0" fontId="41" fillId="33" borderId="12" xfId="0" applyFont="1" applyFill="1" applyBorder="1" applyAlignment="1">
      <alignment horizontal="center" vertical="top" wrapText="1"/>
    </xf>
    <xf numFmtId="0" fontId="43" fillId="0" borderId="7" xfId="0" applyFont="1" applyBorder="1" applyAlignment="1" applyProtection="1">
      <alignment horizontal="left" vertical="top" wrapText="1"/>
      <protection locked="0"/>
    </xf>
    <xf numFmtId="0" fontId="43" fillId="0" borderId="0" xfId="0" applyFont="1" applyAlignment="1" applyProtection="1">
      <alignment horizontal="left" vertical="top" wrapText="1"/>
      <protection locked="0"/>
    </xf>
    <xf numFmtId="0" fontId="43" fillId="0" borderId="8" xfId="0" applyFont="1" applyBorder="1" applyAlignment="1" applyProtection="1">
      <alignment horizontal="left" vertical="top" wrapText="1"/>
      <protection locked="0"/>
    </xf>
    <xf numFmtId="0" fontId="5" fillId="34" borderId="7" xfId="0" applyFont="1" applyFill="1" applyBorder="1" applyAlignment="1">
      <alignment horizontal="left" vertical="top" wrapText="1"/>
    </xf>
    <xf numFmtId="0" fontId="5" fillId="34" borderId="0" xfId="0" applyFont="1" applyFill="1" applyAlignment="1">
      <alignment horizontal="left" vertical="top" wrapText="1"/>
    </xf>
    <xf numFmtId="0" fontId="5" fillId="34" borderId="8" xfId="0" applyFont="1" applyFill="1" applyBorder="1" applyAlignment="1">
      <alignment horizontal="left" vertical="top" wrapText="1"/>
    </xf>
    <xf numFmtId="0" fontId="5" fillId="0" borderId="36" xfId="0" applyFont="1" applyBorder="1" applyAlignment="1">
      <alignment horizontal="left" vertical="center" wrapText="1"/>
    </xf>
    <xf numFmtId="0" fontId="5" fillId="0" borderId="22" xfId="0" applyFont="1" applyBorder="1" applyAlignment="1">
      <alignment horizontal="left" vertical="center" wrapText="1"/>
    </xf>
    <xf numFmtId="0" fontId="5" fillId="0" borderId="37" xfId="0" applyFont="1" applyBorder="1" applyAlignment="1">
      <alignment horizontal="left" vertical="center" wrapText="1"/>
    </xf>
    <xf numFmtId="0" fontId="5" fillId="0" borderId="38" xfId="0" applyFont="1" applyBorder="1" applyAlignment="1">
      <alignment horizontal="left" vertical="center" wrapText="1"/>
    </xf>
    <xf numFmtId="0" fontId="5" fillId="0" borderId="40" xfId="0" applyFont="1" applyBorder="1" applyAlignment="1">
      <alignment horizontal="left" vertical="center" wrapText="1"/>
    </xf>
    <xf numFmtId="0" fontId="5" fillId="0" borderId="23" xfId="0" applyFont="1" applyBorder="1" applyAlignment="1">
      <alignment horizontal="left" vertical="center" wrapText="1"/>
    </xf>
    <xf numFmtId="0" fontId="39" fillId="35" borderId="22" xfId="183" applyNumberFormat="1" applyFont="1" applyFill="1" applyBorder="1" applyAlignment="1" applyProtection="1">
      <alignment horizontal="left" vertical="center" wrapText="1"/>
      <protection locked="0"/>
    </xf>
    <xf numFmtId="0" fontId="39" fillId="35" borderId="32" xfId="183" applyNumberFormat="1" applyFont="1" applyFill="1" applyBorder="1" applyAlignment="1" applyProtection="1">
      <alignment horizontal="left" vertical="center" wrapText="1"/>
      <protection locked="0"/>
    </xf>
    <xf numFmtId="0" fontId="39" fillId="35" borderId="38" xfId="183" applyNumberFormat="1" applyFont="1" applyFill="1" applyBorder="1" applyAlignment="1" applyProtection="1">
      <alignment horizontal="left" vertical="center" wrapText="1"/>
      <protection locked="0"/>
    </xf>
    <xf numFmtId="0" fontId="39" fillId="35" borderId="39" xfId="183" applyNumberFormat="1" applyFont="1" applyFill="1" applyBorder="1" applyAlignment="1" applyProtection="1">
      <alignment horizontal="left" vertical="center" wrapText="1"/>
      <protection locked="0"/>
    </xf>
    <xf numFmtId="0" fontId="39" fillId="35" borderId="23" xfId="183" applyNumberFormat="1" applyFont="1" applyFill="1" applyBorder="1" applyAlignment="1" applyProtection="1">
      <alignment horizontal="left" vertical="center" wrapText="1"/>
      <protection locked="0"/>
    </xf>
    <xf numFmtId="0" fontId="39" fillId="35" borderId="33" xfId="183" applyNumberFormat="1" applyFont="1" applyFill="1" applyBorder="1" applyAlignment="1" applyProtection="1">
      <alignment horizontal="left" vertical="center" wrapText="1"/>
      <protection locked="0"/>
    </xf>
    <xf numFmtId="0" fontId="5" fillId="0" borderId="20" xfId="0" applyFont="1" applyBorder="1" applyAlignment="1">
      <alignment horizontal="left" vertical="center" wrapText="1"/>
    </xf>
    <xf numFmtId="0" fontId="5" fillId="0" borderId="7" xfId="0" applyFont="1" applyBorder="1" applyAlignment="1">
      <alignment horizontal="left" vertical="top" wrapText="1" indent="1"/>
    </xf>
    <xf numFmtId="0" fontId="5" fillId="0" borderId="0" xfId="0" applyFont="1" applyAlignment="1">
      <alignment horizontal="left" vertical="top" wrapText="1" indent="1"/>
    </xf>
    <xf numFmtId="0" fontId="5" fillId="0" borderId="8" xfId="0" applyFont="1" applyBorder="1" applyAlignment="1">
      <alignment horizontal="left" vertical="top" wrapText="1" indent="1"/>
    </xf>
    <xf numFmtId="0" fontId="41" fillId="33" borderId="13" xfId="0" applyFont="1" applyFill="1" applyBorder="1" applyAlignment="1">
      <alignment horizontal="center" vertical="top" wrapText="1"/>
    </xf>
    <xf numFmtId="0" fontId="41" fillId="33" borderId="17" xfId="0" applyFont="1" applyFill="1" applyBorder="1" applyAlignment="1">
      <alignment horizontal="center" vertical="top" wrapText="1"/>
    </xf>
    <xf numFmtId="0" fontId="41" fillId="33" borderId="14" xfId="0" applyFont="1" applyFill="1" applyBorder="1" applyAlignment="1">
      <alignment horizontal="center" vertical="top" wrapText="1"/>
    </xf>
    <xf numFmtId="0" fontId="41" fillId="33" borderId="7" xfId="0" applyFont="1" applyFill="1" applyBorder="1" applyAlignment="1">
      <alignment horizontal="center" vertical="top" wrapText="1"/>
    </xf>
    <xf numFmtId="0" fontId="41" fillId="33" borderId="0" xfId="0" applyFont="1" applyFill="1" applyAlignment="1">
      <alignment horizontal="center" vertical="top" wrapText="1"/>
    </xf>
    <xf numFmtId="0" fontId="41" fillId="33" borderId="8" xfId="0" applyFont="1" applyFill="1" applyBorder="1" applyAlignment="1">
      <alignment horizontal="center" vertical="top" wrapText="1"/>
    </xf>
    <xf numFmtId="0" fontId="41" fillId="33" borderId="9" xfId="0" applyFont="1" applyFill="1" applyBorder="1" applyAlignment="1">
      <alignment horizontal="center" vertical="top" wrapText="1"/>
    </xf>
    <xf numFmtId="0" fontId="41" fillId="33" borderId="16" xfId="0" applyFont="1" applyFill="1" applyBorder="1" applyAlignment="1">
      <alignment horizontal="center" vertical="top" wrapText="1"/>
    </xf>
    <xf numFmtId="0" fontId="41" fillId="33" borderId="10" xfId="0" applyFont="1" applyFill="1" applyBorder="1" applyAlignment="1">
      <alignment horizontal="center" vertical="top" wrapText="1"/>
    </xf>
    <xf numFmtId="0" fontId="4" fillId="0" borderId="0" xfId="0" applyFont="1" applyAlignment="1">
      <alignment horizontal="left" vertical="top" wrapText="1"/>
    </xf>
    <xf numFmtId="0" fontId="4" fillId="0" borderId="8" xfId="0" applyFont="1" applyBorder="1" applyAlignment="1">
      <alignment horizontal="left" vertical="top" wrapText="1"/>
    </xf>
    <xf numFmtId="0" fontId="5" fillId="0" borderId="51"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21" xfId="0" applyFont="1" applyBorder="1" applyAlignment="1">
      <alignment horizontal="left" vertical="center" wrapText="1"/>
    </xf>
    <xf numFmtId="0" fontId="5" fillId="0" borderId="49" xfId="0" applyFont="1" applyBorder="1" applyAlignment="1">
      <alignment horizontal="left"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0" fontId="53" fillId="34" borderId="0" xfId="0" applyFont="1" applyFill="1" applyAlignment="1">
      <alignment horizontal="left" vertical="top" wrapText="1"/>
    </xf>
    <xf numFmtId="0" fontId="68" fillId="35" borderId="22" xfId="0" applyFont="1" applyFill="1" applyBorder="1" applyAlignment="1" applyProtection="1">
      <alignment horizontal="center" vertical="center" wrapText="1"/>
      <protection locked="0"/>
    </xf>
    <xf numFmtId="0" fontId="68" fillId="35" borderId="23" xfId="0" applyFont="1" applyFill="1" applyBorder="1" applyAlignment="1" applyProtection="1">
      <alignment horizontal="center" vertical="center" wrapText="1"/>
      <protection locked="0"/>
    </xf>
    <xf numFmtId="0" fontId="5" fillId="38" borderId="24" xfId="0" applyFont="1" applyFill="1" applyBorder="1" applyAlignment="1">
      <alignment horizontal="left" vertical="center" wrapText="1"/>
    </xf>
    <xf numFmtId="0" fontId="5" fillId="38" borderId="25" xfId="0" applyFont="1" applyFill="1" applyBorder="1" applyAlignment="1">
      <alignment horizontal="left" vertical="center" wrapText="1"/>
    </xf>
    <xf numFmtId="0" fontId="5" fillId="38" borderId="26" xfId="0" applyFont="1" applyFill="1" applyBorder="1" applyAlignment="1">
      <alignment horizontal="left" vertical="center" wrapText="1"/>
    </xf>
    <xf numFmtId="0" fontId="5" fillId="38" borderId="27" xfId="0" applyFont="1" applyFill="1" applyBorder="1" applyAlignment="1">
      <alignment horizontal="left" vertical="center" wrapText="1"/>
    </xf>
    <xf numFmtId="0" fontId="5" fillId="38" borderId="0" xfId="0" applyFont="1" applyFill="1" applyAlignment="1">
      <alignment horizontal="left" vertical="center" wrapText="1"/>
    </xf>
    <xf numFmtId="0" fontId="5" fillId="38" borderId="21" xfId="0" applyFont="1" applyFill="1" applyBorder="1" applyAlignment="1">
      <alignment horizontal="left" vertical="center" wrapText="1"/>
    </xf>
    <xf numFmtId="0" fontId="5" fillId="38" borderId="28" xfId="0" applyFont="1" applyFill="1" applyBorder="1" applyAlignment="1">
      <alignment horizontal="left" vertical="center" wrapText="1"/>
    </xf>
    <xf numFmtId="0" fontId="5" fillId="38" borderId="29" xfId="0" applyFont="1" applyFill="1" applyBorder="1" applyAlignment="1">
      <alignment horizontal="left" vertical="center" wrapText="1"/>
    </xf>
    <xf numFmtId="0" fontId="5" fillId="38" borderId="30" xfId="0" applyFont="1" applyFill="1" applyBorder="1" applyAlignment="1">
      <alignment horizontal="left" vertical="center" wrapText="1"/>
    </xf>
    <xf numFmtId="0" fontId="4" fillId="0" borderId="7" xfId="0" applyFont="1" applyBorder="1" applyAlignment="1">
      <alignment horizontal="right" vertical="center" wrapText="1" indent="1"/>
    </xf>
    <xf numFmtId="0" fontId="4" fillId="0" borderId="0" xfId="0" applyFont="1" applyAlignment="1">
      <alignment horizontal="right" vertical="center" wrapText="1" indent="1"/>
    </xf>
    <xf numFmtId="0" fontId="39" fillId="38" borderId="24" xfId="183" applyNumberFormat="1" applyFont="1" applyFill="1" applyBorder="1" applyAlignment="1" applyProtection="1">
      <alignment horizontal="left" vertical="center" wrapText="1" indent="2"/>
    </xf>
    <xf numFmtId="0" fontId="39" fillId="38" borderId="25" xfId="183" applyNumberFormat="1" applyFont="1" applyFill="1" applyBorder="1" applyAlignment="1" applyProtection="1">
      <alignment horizontal="left" vertical="center" wrapText="1" indent="2"/>
    </xf>
    <xf numFmtId="0" fontId="39" fillId="38" borderId="26" xfId="183" applyNumberFormat="1" applyFont="1" applyFill="1" applyBorder="1" applyAlignment="1" applyProtection="1">
      <alignment horizontal="left" vertical="center" wrapText="1" indent="2"/>
    </xf>
    <xf numFmtId="0" fontId="39" fillId="38" borderId="28" xfId="183" applyNumberFormat="1" applyFont="1" applyFill="1" applyBorder="1" applyAlignment="1" applyProtection="1">
      <alignment horizontal="left" vertical="center" wrapText="1" indent="2"/>
    </xf>
    <xf numFmtId="0" fontId="39" fillId="38" borderId="29" xfId="183" applyNumberFormat="1" applyFont="1" applyFill="1" applyBorder="1" applyAlignment="1" applyProtection="1">
      <alignment horizontal="left" vertical="center" wrapText="1" indent="2"/>
    </xf>
    <xf numFmtId="0" fontId="39" fillId="38" borderId="30" xfId="183" applyNumberFormat="1" applyFont="1" applyFill="1" applyBorder="1" applyAlignment="1" applyProtection="1">
      <alignment horizontal="left" vertical="center" wrapText="1" indent="2"/>
    </xf>
    <xf numFmtId="0" fontId="39" fillId="35" borderId="7" xfId="183" applyNumberFormat="1" applyFont="1" applyFill="1" applyBorder="1" applyAlignment="1" applyProtection="1">
      <alignment horizontal="left" vertical="center" wrapText="1"/>
      <protection locked="0"/>
    </xf>
    <xf numFmtId="0" fontId="39" fillId="35" borderId="0" xfId="183" applyNumberFormat="1" applyFont="1" applyFill="1" applyBorder="1" applyAlignment="1" applyProtection="1">
      <alignment horizontal="left" vertical="center" wrapText="1"/>
      <protection locked="0"/>
    </xf>
    <xf numFmtId="0" fontId="39" fillId="35" borderId="8" xfId="183" applyNumberFormat="1" applyFont="1" applyFill="1" applyBorder="1" applyAlignment="1" applyProtection="1">
      <alignment horizontal="left" vertical="center" wrapText="1"/>
      <protection locked="0"/>
    </xf>
    <xf numFmtId="0" fontId="48" fillId="41" borderId="0" xfId="0" applyFont="1" applyFill="1" applyAlignment="1">
      <alignment horizontal="center" vertical="top"/>
    </xf>
    <xf numFmtId="0" fontId="48" fillId="37" borderId="0" xfId="0" applyFont="1" applyFill="1" applyAlignment="1">
      <alignment horizontal="center" vertical="top" wrapText="1"/>
    </xf>
    <xf numFmtId="0" fontId="48" fillId="37" borderId="0" xfId="0" applyFont="1" applyFill="1" applyAlignment="1">
      <alignment horizontal="center" vertical="top"/>
    </xf>
    <xf numFmtId="0" fontId="41" fillId="33" borderId="19" xfId="0" applyFont="1" applyFill="1" applyBorder="1" applyAlignment="1">
      <alignment horizontal="center" vertical="top" wrapText="1"/>
    </xf>
    <xf numFmtId="0" fontId="5" fillId="34" borderId="20" xfId="0" applyFont="1" applyFill="1" applyBorder="1" applyAlignment="1">
      <alignment horizontal="left" vertical="center" wrapText="1"/>
    </xf>
    <xf numFmtId="0" fontId="5" fillId="34" borderId="31" xfId="0" applyFont="1" applyFill="1" applyBorder="1" applyAlignment="1">
      <alignment horizontal="left" vertical="center" wrapText="1"/>
    </xf>
    <xf numFmtId="0" fontId="5" fillId="34" borderId="22" xfId="0" applyFont="1" applyFill="1" applyBorder="1" applyAlignment="1">
      <alignment horizontal="left" vertical="center" wrapText="1"/>
    </xf>
    <xf numFmtId="0" fontId="5" fillId="34" borderId="32" xfId="0" applyFont="1" applyFill="1" applyBorder="1" applyAlignment="1">
      <alignment horizontal="left" vertical="center" wrapText="1"/>
    </xf>
    <xf numFmtId="0" fontId="6" fillId="0" borderId="35" xfId="0" applyFont="1" applyBorder="1" applyAlignment="1">
      <alignment horizontal="left" vertical="center" wrapText="1"/>
    </xf>
    <xf numFmtId="0" fontId="6" fillId="0" borderId="20" xfId="0" applyFont="1" applyBorder="1" applyAlignment="1">
      <alignment horizontal="left" vertical="center" wrapText="1"/>
    </xf>
    <xf numFmtId="0" fontId="6" fillId="0" borderId="36" xfId="0" applyFont="1" applyBorder="1" applyAlignment="1">
      <alignment horizontal="left" vertical="center" wrapText="1"/>
    </xf>
    <xf numFmtId="0" fontId="6" fillId="0" borderId="22" xfId="0" applyFont="1" applyBorder="1" applyAlignment="1">
      <alignment horizontal="left" vertical="center" wrapText="1"/>
    </xf>
    <xf numFmtId="0" fontId="5" fillId="34" borderId="23" xfId="0" applyFont="1" applyFill="1" applyBorder="1" applyAlignment="1">
      <alignment horizontal="left" vertical="center" wrapText="1"/>
    </xf>
    <xf numFmtId="0" fontId="5" fillId="34" borderId="33" xfId="0" applyFont="1" applyFill="1" applyBorder="1" applyAlignment="1">
      <alignment horizontal="left" vertical="center" wrapText="1"/>
    </xf>
    <xf numFmtId="0" fontId="5" fillId="0" borderId="31" xfId="0" applyFont="1" applyBorder="1" applyAlignment="1">
      <alignment horizontal="left" vertical="center" wrapText="1"/>
    </xf>
    <xf numFmtId="0" fontId="5" fillId="0" borderId="42" xfId="0" applyFont="1" applyBorder="1" applyAlignment="1">
      <alignment horizontal="left" vertical="center" wrapText="1"/>
    </xf>
    <xf numFmtId="0" fontId="5" fillId="0" borderId="43" xfId="0" applyFont="1" applyBorder="1" applyAlignment="1">
      <alignment horizontal="left" vertical="center" wrapText="1"/>
    </xf>
    <xf numFmtId="0" fontId="6" fillId="0" borderId="41" xfId="0" applyFont="1" applyBorder="1" applyAlignment="1">
      <alignment horizontal="left" vertical="center" wrapText="1"/>
    </xf>
    <xf numFmtId="0" fontId="6" fillId="0" borderId="42" xfId="0" applyFont="1" applyBorder="1" applyAlignment="1">
      <alignment horizontal="left" vertical="center" wrapText="1"/>
    </xf>
    <xf numFmtId="0" fontId="6" fillId="0" borderId="40" xfId="0" applyFont="1" applyBorder="1" applyAlignment="1">
      <alignment horizontal="left" vertical="center" wrapText="1"/>
    </xf>
    <xf numFmtId="0" fontId="6" fillId="0" borderId="23" xfId="0" applyFont="1" applyBorder="1" applyAlignment="1">
      <alignment horizontal="left" vertical="center" wrapText="1"/>
    </xf>
    <xf numFmtId="0" fontId="6" fillId="0" borderId="57" xfId="0" applyFont="1" applyBorder="1" applyAlignment="1">
      <alignment horizontal="left" vertical="center" wrapText="1"/>
    </xf>
    <xf numFmtId="0" fontId="6" fillId="0" borderId="58" xfId="0" applyFont="1" applyBorder="1" applyAlignment="1">
      <alignment horizontal="left" vertical="center" wrapText="1"/>
    </xf>
    <xf numFmtId="0" fontId="5" fillId="34" borderId="58" xfId="0" applyFont="1" applyFill="1" applyBorder="1" applyAlignment="1">
      <alignment horizontal="left" vertical="center" wrapText="1"/>
    </xf>
    <xf numFmtId="0" fontId="5" fillId="34" borderId="59" xfId="0" applyFont="1" applyFill="1" applyBorder="1" applyAlignment="1">
      <alignment horizontal="left" vertical="center" wrapText="1"/>
    </xf>
    <xf numFmtId="0" fontId="6" fillId="37" borderId="13" xfId="0" applyFont="1" applyFill="1" applyBorder="1" applyAlignment="1">
      <alignment horizontal="center" vertical="top" wrapText="1"/>
    </xf>
    <xf numFmtId="0" fontId="6" fillId="37" borderId="17" xfId="0" applyFont="1" applyFill="1" applyBorder="1" applyAlignment="1">
      <alignment horizontal="center" vertical="top" wrapText="1"/>
    </xf>
    <xf numFmtId="0" fontId="6" fillId="37" borderId="14" xfId="0" applyFont="1" applyFill="1" applyBorder="1" applyAlignment="1">
      <alignment horizontal="center" vertical="top" wrapText="1"/>
    </xf>
    <xf numFmtId="0" fontId="5" fillId="0" borderId="7" xfId="0" applyFont="1" applyBorder="1" applyAlignment="1">
      <alignment vertical="top" wrapText="1"/>
    </xf>
    <xf numFmtId="0" fontId="5" fillId="0" borderId="0" xfId="0" applyFont="1" applyAlignment="1">
      <alignment vertical="top" wrapText="1"/>
    </xf>
    <xf numFmtId="0" fontId="5" fillId="0" borderId="8" xfId="0" applyFont="1" applyBorder="1" applyAlignment="1">
      <alignment vertical="top" wrapText="1"/>
    </xf>
    <xf numFmtId="0" fontId="39" fillId="35" borderId="44" xfId="183" applyNumberFormat="1" applyFont="1" applyFill="1" applyBorder="1" applyAlignment="1" applyProtection="1">
      <alignment horizontal="left" vertical="center" wrapText="1"/>
      <protection locked="0"/>
    </xf>
    <xf numFmtId="0" fontId="7" fillId="34" borderId="35" xfId="0" applyFont="1" applyFill="1" applyBorder="1" applyAlignment="1">
      <alignment horizontal="center" vertical="center"/>
    </xf>
    <xf numFmtId="0" fontId="6" fillId="37" borderId="7" xfId="0" applyFont="1" applyFill="1" applyBorder="1" applyAlignment="1">
      <alignment horizontal="center" vertical="top" wrapText="1"/>
    </xf>
    <xf numFmtId="0" fontId="6" fillId="37" borderId="0" xfId="0" applyFont="1" applyFill="1" applyAlignment="1">
      <alignment horizontal="center" vertical="top" wrapText="1"/>
    </xf>
    <xf numFmtId="0" fontId="6" fillId="37" borderId="8" xfId="0" applyFont="1" applyFill="1" applyBorder="1" applyAlignment="1">
      <alignment horizontal="center" vertical="top" wrapText="1"/>
    </xf>
    <xf numFmtId="0" fontId="6" fillId="38" borderId="20" xfId="0" applyFont="1" applyFill="1" applyBorder="1" applyAlignment="1">
      <alignment horizontal="center" vertical="center" wrapText="1"/>
    </xf>
    <xf numFmtId="0" fontId="6" fillId="38" borderId="31" xfId="0" applyFont="1" applyFill="1" applyBorder="1" applyAlignment="1">
      <alignment horizontal="center" vertical="center" wrapText="1"/>
    </xf>
    <xf numFmtId="0" fontId="4" fillId="35" borderId="7" xfId="0" applyFont="1" applyFill="1" applyBorder="1" applyAlignment="1" applyProtection="1">
      <alignment horizontal="left" vertical="top" wrapText="1"/>
      <protection locked="0"/>
    </xf>
    <xf numFmtId="0" fontId="4" fillId="35" borderId="0" xfId="0" applyFont="1" applyFill="1" applyAlignment="1" applyProtection="1">
      <alignment horizontal="left" vertical="top" wrapText="1"/>
      <protection locked="0"/>
    </xf>
    <xf numFmtId="0" fontId="4" fillId="35" borderId="8" xfId="0" applyFont="1" applyFill="1" applyBorder="1" applyAlignment="1" applyProtection="1">
      <alignment horizontal="left" vertical="top" wrapText="1"/>
      <protection locked="0"/>
    </xf>
    <xf numFmtId="0" fontId="4" fillId="0" borderId="51" xfId="0" applyFont="1" applyBorder="1" applyAlignment="1">
      <alignmen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49" xfId="0" applyFont="1" applyBorder="1" applyAlignment="1">
      <alignment vertical="center" wrapText="1"/>
    </xf>
    <xf numFmtId="0" fontId="4" fillId="0" borderId="29" xfId="0" applyFont="1" applyBorder="1" applyAlignment="1">
      <alignment vertical="center" wrapText="1"/>
    </xf>
    <xf numFmtId="0" fontId="4" fillId="0" borderId="30" xfId="0" applyFont="1" applyBorder="1" applyAlignment="1">
      <alignment vertical="center" wrapText="1"/>
    </xf>
    <xf numFmtId="0" fontId="4" fillId="35" borderId="22" xfId="0" applyFont="1" applyFill="1" applyBorder="1" applyAlignment="1" applyProtection="1">
      <alignment horizontal="center" vertical="center" wrapText="1"/>
      <protection locked="0"/>
    </xf>
    <xf numFmtId="0" fontId="4" fillId="35" borderId="23" xfId="0" applyFont="1" applyFill="1" applyBorder="1" applyAlignment="1" applyProtection="1">
      <alignment horizontal="center" vertical="center" wrapText="1"/>
      <protection locked="0"/>
    </xf>
    <xf numFmtId="0" fontId="4" fillId="34" borderId="9" xfId="0" applyFont="1" applyFill="1" applyBorder="1" applyAlignment="1">
      <alignment horizontal="center" vertical="top" wrapText="1"/>
    </xf>
    <xf numFmtId="0" fontId="4" fillId="34" borderId="16" xfId="0" applyFont="1" applyFill="1" applyBorder="1" applyAlignment="1">
      <alignment horizontal="center" vertical="top" wrapText="1"/>
    </xf>
    <xf numFmtId="0" fontId="4" fillId="34" borderId="10" xfId="0" applyFont="1" applyFill="1" applyBorder="1" applyAlignment="1">
      <alignment horizontal="center" vertical="top" wrapText="1"/>
    </xf>
    <xf numFmtId="0" fontId="5" fillId="0" borderId="11" xfId="0" applyFont="1" applyBorder="1" applyAlignment="1">
      <alignment horizontal="left" vertical="top" wrapText="1"/>
    </xf>
    <xf numFmtId="0" fontId="5" fillId="0" borderId="15" xfId="0" applyFont="1" applyBorder="1" applyAlignment="1">
      <alignment horizontal="left" vertical="top" wrapText="1"/>
    </xf>
    <xf numFmtId="0" fontId="5" fillId="0" borderId="60" xfId="0" applyFont="1" applyBorder="1" applyAlignment="1">
      <alignment horizontal="left" vertical="top" wrapText="1"/>
    </xf>
    <xf numFmtId="0" fontId="47" fillId="39" borderId="13" xfId="0" applyFont="1" applyFill="1" applyBorder="1" applyAlignment="1">
      <alignment horizontal="center" vertical="top" wrapText="1"/>
    </xf>
    <xf numFmtId="0" fontId="47" fillId="39" borderId="17" xfId="0" applyFont="1" applyFill="1" applyBorder="1" applyAlignment="1">
      <alignment horizontal="center" vertical="top" wrapText="1"/>
    </xf>
    <xf numFmtId="0" fontId="4" fillId="0" borderId="17" xfId="0" applyFont="1" applyBorder="1" applyAlignment="1">
      <alignment vertical="top" wrapText="1"/>
    </xf>
    <xf numFmtId="0" fontId="4" fillId="0" borderId="14" xfId="0" applyFont="1" applyBorder="1" applyAlignment="1">
      <alignment vertical="top" wrapText="1"/>
    </xf>
    <xf numFmtId="0" fontId="4" fillId="0" borderId="7" xfId="0" applyFont="1" applyBorder="1" applyAlignment="1">
      <alignment horizontal="left" vertical="top" wrapText="1"/>
    </xf>
    <xf numFmtId="0" fontId="4" fillId="0" borderId="35" xfId="0" applyFont="1" applyBorder="1" applyAlignment="1">
      <alignment vertical="center" wrapText="1"/>
    </xf>
    <xf numFmtId="0" fontId="4" fillId="0" borderId="20" xfId="0" applyFont="1" applyBorder="1" applyAlignment="1">
      <alignment vertical="center" wrapText="1"/>
    </xf>
    <xf numFmtId="0" fontId="5" fillId="0" borderId="55" xfId="0" applyFont="1" applyBorder="1" applyAlignment="1">
      <alignment horizontal="left" vertical="top" wrapText="1"/>
    </xf>
    <xf numFmtId="0" fontId="5" fillId="0" borderId="56" xfId="0" applyFont="1" applyBorder="1" applyAlignment="1">
      <alignment horizontal="left" vertical="top" wrapText="1"/>
    </xf>
    <xf numFmtId="0" fontId="5" fillId="0" borderId="44" xfId="0" applyFont="1" applyBorder="1" applyAlignment="1">
      <alignment horizontal="left" vertical="top" wrapText="1"/>
    </xf>
    <xf numFmtId="0" fontId="41" fillId="33" borderId="7" xfId="0" applyFont="1" applyFill="1" applyBorder="1" applyAlignment="1">
      <alignment horizontal="center" vertical="top"/>
    </xf>
    <xf numFmtId="0" fontId="41" fillId="33" borderId="0" xfId="0" applyFont="1" applyFill="1" applyAlignment="1">
      <alignment horizontal="center" vertical="top"/>
    </xf>
    <xf numFmtId="0" fontId="41" fillId="33" borderId="8" xfId="0" applyFont="1" applyFill="1" applyBorder="1" applyAlignment="1">
      <alignment horizontal="center" vertical="top"/>
    </xf>
    <xf numFmtId="0" fontId="41" fillId="33" borderId="7" xfId="0" applyFont="1" applyFill="1" applyBorder="1" applyAlignment="1">
      <alignment horizontal="left" vertical="top" wrapText="1"/>
    </xf>
    <xf numFmtId="0" fontId="41" fillId="33" borderId="0" xfId="0" applyFont="1" applyFill="1" applyAlignment="1">
      <alignment horizontal="left" vertical="top" wrapText="1"/>
    </xf>
    <xf numFmtId="0" fontId="41" fillId="33" borderId="8" xfId="0" applyFont="1" applyFill="1" applyBorder="1" applyAlignment="1">
      <alignment horizontal="left" vertical="top" wrapText="1"/>
    </xf>
    <xf numFmtId="0" fontId="41" fillId="33" borderId="9" xfId="0" applyFont="1" applyFill="1" applyBorder="1" applyAlignment="1">
      <alignment horizontal="left" vertical="top" wrapText="1"/>
    </xf>
    <xf numFmtId="0" fontId="41" fillId="33" borderId="16" xfId="0" applyFont="1" applyFill="1" applyBorder="1" applyAlignment="1">
      <alignment horizontal="left" vertical="top" wrapText="1"/>
    </xf>
    <xf numFmtId="0" fontId="41" fillId="33" borderId="10" xfId="0" applyFont="1" applyFill="1" applyBorder="1" applyAlignment="1">
      <alignment horizontal="left" vertical="top" wrapText="1"/>
    </xf>
    <xf numFmtId="0" fontId="6" fillId="34" borderId="7" xfId="0" applyFont="1" applyFill="1" applyBorder="1" applyAlignment="1">
      <alignment horizontal="center" vertical="top" wrapText="1"/>
    </xf>
    <xf numFmtId="0" fontId="39" fillId="35" borderId="22" xfId="183" applyNumberFormat="1" applyFont="1" applyFill="1" applyBorder="1" applyAlignment="1" applyProtection="1">
      <alignment horizontal="left" vertical="top" wrapText="1"/>
      <protection locked="0"/>
    </xf>
    <xf numFmtId="0" fontId="39" fillId="35" borderId="38" xfId="183" applyNumberFormat="1" applyFont="1" applyFill="1" applyBorder="1" applyAlignment="1" applyProtection="1">
      <alignment horizontal="left" vertical="top" wrapText="1"/>
      <protection locked="0"/>
    </xf>
    <xf numFmtId="0" fontId="39" fillId="35" borderId="63" xfId="183" applyNumberFormat="1" applyFont="1" applyFill="1" applyBorder="1" applyAlignment="1" applyProtection="1">
      <alignment horizontal="left" vertical="top" wrapText="1"/>
      <protection locked="0"/>
    </xf>
    <xf numFmtId="0" fontId="39" fillId="35" borderId="24" xfId="183" applyNumberFormat="1" applyFont="1" applyFill="1" applyBorder="1" applyAlignment="1" applyProtection="1">
      <alignment horizontal="left" vertical="top" wrapText="1"/>
      <protection locked="0"/>
    </xf>
    <xf numFmtId="0" fontId="39" fillId="35" borderId="25" xfId="183" applyNumberFormat="1" applyFont="1" applyFill="1" applyBorder="1" applyAlignment="1" applyProtection="1">
      <alignment horizontal="left" vertical="top" wrapText="1"/>
      <protection locked="0"/>
    </xf>
    <xf numFmtId="0" fontId="39" fillId="35" borderId="52" xfId="183" applyNumberFormat="1" applyFont="1" applyFill="1" applyBorder="1" applyAlignment="1" applyProtection="1">
      <alignment horizontal="left" vertical="top" wrapText="1"/>
      <protection locked="0"/>
    </xf>
    <xf numFmtId="0" fontId="39" fillId="35" borderId="27" xfId="183" applyNumberFormat="1" applyFont="1" applyFill="1" applyBorder="1" applyAlignment="1" applyProtection="1">
      <alignment horizontal="left" vertical="top" wrapText="1"/>
      <protection locked="0"/>
    </xf>
    <xf numFmtId="0" fontId="39" fillId="35" borderId="0" xfId="183" applyNumberFormat="1" applyFont="1" applyFill="1" applyBorder="1" applyAlignment="1" applyProtection="1">
      <alignment horizontal="left" vertical="top" wrapText="1"/>
      <protection locked="0"/>
    </xf>
    <xf numFmtId="0" fontId="39" fillId="35" borderId="8" xfId="183" applyNumberFormat="1" applyFont="1" applyFill="1" applyBorder="1" applyAlignment="1" applyProtection="1">
      <alignment horizontal="left" vertical="top" wrapText="1"/>
      <protection locked="0"/>
    </xf>
    <xf numFmtId="0" fontId="39" fillId="35" borderId="64" xfId="183" applyNumberFormat="1" applyFont="1" applyFill="1" applyBorder="1" applyAlignment="1" applyProtection="1">
      <alignment horizontal="left" vertical="top" wrapText="1"/>
      <protection locked="0"/>
    </xf>
    <xf numFmtId="0" fontId="39" fillId="35" borderId="16" xfId="183" applyNumberFormat="1" applyFont="1" applyFill="1" applyBorder="1" applyAlignment="1" applyProtection="1">
      <alignment horizontal="left" vertical="top" wrapText="1"/>
      <protection locked="0"/>
    </xf>
    <xf numFmtId="0" fontId="39" fillId="35" borderId="10" xfId="183" applyNumberFormat="1" applyFont="1" applyFill="1" applyBorder="1" applyAlignment="1" applyProtection="1">
      <alignment horizontal="left" vertical="top" wrapText="1"/>
      <protection locked="0"/>
    </xf>
    <xf numFmtId="0" fontId="7" fillId="38" borderId="50" xfId="0" applyFont="1" applyFill="1" applyBorder="1" applyAlignment="1">
      <alignment horizontal="center" vertical="center" wrapText="1"/>
    </xf>
    <xf numFmtId="0" fontId="7" fillId="38" borderId="56" xfId="0" applyFont="1" applyFill="1" applyBorder="1" applyAlignment="1">
      <alignment horizontal="center" vertical="center" wrapText="1"/>
    </xf>
    <xf numFmtId="0" fontId="7" fillId="38" borderId="61" xfId="0" applyFont="1" applyFill="1" applyBorder="1" applyAlignment="1">
      <alignment horizontal="center" vertical="center" wrapText="1"/>
    </xf>
    <xf numFmtId="0" fontId="39" fillId="35" borderId="28" xfId="183" applyNumberFormat="1" applyFont="1" applyFill="1" applyBorder="1" applyAlignment="1" applyProtection="1">
      <alignment horizontal="left" vertical="top" wrapText="1"/>
      <protection locked="0"/>
    </xf>
    <xf numFmtId="0" fontId="39" fillId="35" borderId="29" xfId="183" applyNumberFormat="1" applyFont="1" applyFill="1" applyBorder="1" applyAlignment="1" applyProtection="1">
      <alignment horizontal="left" vertical="top" wrapText="1"/>
      <protection locked="0"/>
    </xf>
    <xf numFmtId="0" fontId="39" fillId="35" borderId="53" xfId="183" applyNumberFormat="1" applyFont="1" applyFill="1" applyBorder="1" applyAlignment="1" applyProtection="1">
      <alignment horizontal="left" vertical="top" wrapText="1"/>
      <protection locked="0"/>
    </xf>
    <xf numFmtId="0" fontId="39" fillId="35" borderId="23" xfId="183" applyNumberFormat="1" applyFont="1" applyFill="1" applyBorder="1" applyAlignment="1" applyProtection="1">
      <alignment horizontal="left" vertical="top" wrapText="1"/>
      <protection locked="0"/>
    </xf>
    <xf numFmtId="0" fontId="5" fillId="0" borderId="36" xfId="0" applyFont="1" applyBorder="1" applyAlignment="1">
      <alignment horizontal="left" vertical="top" wrapText="1"/>
    </xf>
    <xf numFmtId="0" fontId="5" fillId="0" borderId="37" xfId="0" applyFont="1" applyBorder="1" applyAlignment="1">
      <alignment horizontal="left" vertical="top" wrapText="1"/>
    </xf>
    <xf numFmtId="0" fontId="5" fillId="0" borderId="40" xfId="0" applyFont="1" applyBorder="1" applyAlignment="1">
      <alignment horizontal="left" vertical="top" wrapText="1"/>
    </xf>
    <xf numFmtId="0" fontId="5" fillId="0" borderId="62" xfId="0" applyFont="1" applyBorder="1" applyAlignment="1">
      <alignment horizontal="left" vertical="top" wrapText="1"/>
    </xf>
    <xf numFmtId="0" fontId="41" fillId="33" borderId="9" xfId="0" applyFont="1" applyFill="1" applyBorder="1" applyAlignment="1">
      <alignment horizontal="center" vertical="top"/>
    </xf>
    <xf numFmtId="0" fontId="41" fillId="33" borderId="16" xfId="0" applyFont="1" applyFill="1" applyBorder="1" applyAlignment="1">
      <alignment horizontal="center" vertical="top"/>
    </xf>
    <xf numFmtId="0" fontId="41" fillId="33" borderId="10" xfId="0" applyFont="1" applyFill="1" applyBorder="1" applyAlignment="1">
      <alignment horizontal="center" vertical="top"/>
    </xf>
    <xf numFmtId="0" fontId="41" fillId="33" borderId="7" xfId="0" applyFont="1" applyFill="1" applyBorder="1" applyAlignment="1">
      <alignment wrapText="1"/>
    </xf>
    <xf numFmtId="0" fontId="41" fillId="33" borderId="0" xfId="0" applyFont="1" applyFill="1" applyAlignment="1">
      <alignment wrapText="1"/>
    </xf>
    <xf numFmtId="0" fontId="41" fillId="33" borderId="8" xfId="0" applyFont="1" applyFill="1" applyBorder="1" applyAlignment="1">
      <alignment wrapText="1"/>
    </xf>
    <xf numFmtId="0" fontId="7" fillId="38" borderId="22" xfId="0" applyFont="1" applyFill="1" applyBorder="1" applyAlignment="1">
      <alignment horizontal="center" vertical="center" wrapText="1"/>
    </xf>
    <xf numFmtId="0" fontId="7" fillId="38" borderId="23" xfId="0" applyFont="1" applyFill="1" applyBorder="1" applyAlignment="1">
      <alignment horizontal="center" vertical="center" wrapText="1"/>
    </xf>
    <xf numFmtId="0" fontId="7" fillId="38" borderId="20" xfId="0" applyFont="1" applyFill="1" applyBorder="1" applyAlignment="1">
      <alignment horizontal="center" vertical="center" wrapText="1"/>
    </xf>
    <xf numFmtId="0" fontId="39" fillId="35" borderId="31" xfId="183" applyNumberFormat="1" applyFont="1" applyFill="1" applyBorder="1" applyAlignment="1" applyProtection="1">
      <alignment horizontal="left" vertical="top" wrapText="1"/>
      <protection locked="0"/>
    </xf>
    <xf numFmtId="0" fontId="39" fillId="35" borderId="34" xfId="183" applyNumberFormat="1" applyFont="1" applyFill="1" applyBorder="1" applyAlignment="1" applyProtection="1">
      <alignment horizontal="left" vertical="top" wrapText="1"/>
      <protection locked="0"/>
    </xf>
    <xf numFmtId="0" fontId="5" fillId="0" borderId="35" xfId="0" applyFont="1" applyBorder="1" applyAlignment="1">
      <alignment horizontal="left" vertical="top" wrapText="1"/>
    </xf>
    <xf numFmtId="0" fontId="5" fillId="0" borderId="20" xfId="0" applyFont="1" applyBorder="1" applyAlignment="1">
      <alignment horizontal="left" vertical="top" wrapText="1"/>
    </xf>
    <xf numFmtId="0" fontId="5" fillId="0" borderId="7" xfId="0" applyFont="1" applyBorder="1" applyAlignment="1">
      <alignment horizontal="right" vertical="top" wrapText="1" indent="1"/>
    </xf>
    <xf numFmtId="0" fontId="4" fillId="0" borderId="0" xfId="0" applyFont="1" applyAlignment="1">
      <alignment horizontal="right" vertical="top" wrapText="1" indent="1"/>
    </xf>
    <xf numFmtId="0" fontId="5" fillId="0" borderId="0" xfId="0" applyFont="1" applyAlignment="1">
      <alignment horizontal="right" vertical="top" wrapText="1" indent="1"/>
    </xf>
    <xf numFmtId="0" fontId="5" fillId="0" borderId="55" xfId="0" applyFont="1" applyBorder="1" applyAlignment="1">
      <alignment horizontal="right" vertical="center" wrapText="1" indent="1"/>
    </xf>
    <xf numFmtId="0" fontId="5" fillId="0" borderId="56" xfId="0" applyFont="1" applyBorder="1" applyAlignment="1">
      <alignment horizontal="right" vertical="center" wrapText="1" indent="1"/>
    </xf>
    <xf numFmtId="0" fontId="5" fillId="0" borderId="44" xfId="0" applyFont="1" applyBorder="1" applyAlignment="1">
      <alignment horizontal="right" vertical="center" wrapText="1" indent="1"/>
    </xf>
    <xf numFmtId="0" fontId="6" fillId="38" borderId="55" xfId="0" applyFont="1" applyFill="1" applyBorder="1" applyAlignment="1">
      <alignment horizontal="center" vertical="center" wrapText="1"/>
    </xf>
    <xf numFmtId="0" fontId="6" fillId="38" borderId="56" xfId="0" applyFont="1" applyFill="1" applyBorder="1" applyAlignment="1">
      <alignment horizontal="center" vertical="center" wrapText="1"/>
    </xf>
    <xf numFmtId="0" fontId="6" fillId="38" borderId="44" xfId="0" applyFont="1" applyFill="1" applyBorder="1" applyAlignment="1">
      <alignment horizontal="center" vertical="center" wrapText="1"/>
    </xf>
    <xf numFmtId="0" fontId="4" fillId="34" borderId="55" xfId="0" applyFont="1" applyFill="1" applyBorder="1" applyAlignment="1">
      <alignment horizontal="right" vertical="top" wrapText="1" indent="1"/>
    </xf>
    <xf numFmtId="0" fontId="4" fillId="34" borderId="56" xfId="0" applyFont="1" applyFill="1" applyBorder="1" applyAlignment="1">
      <alignment horizontal="right" vertical="top" wrapText="1" indent="1"/>
    </xf>
    <xf numFmtId="0" fontId="4" fillId="34" borderId="44" xfId="0" applyFont="1" applyFill="1" applyBorder="1" applyAlignment="1">
      <alignment horizontal="right" vertical="top" wrapText="1" indent="1"/>
    </xf>
    <xf numFmtId="0" fontId="5" fillId="0" borderId="55" xfId="0" applyFont="1" applyBorder="1" applyAlignment="1">
      <alignment horizontal="right" vertical="top" wrapText="1" indent="1"/>
    </xf>
    <xf numFmtId="0" fontId="5" fillId="0" borderId="56" xfId="0" applyFont="1" applyBorder="1" applyAlignment="1">
      <alignment horizontal="right" vertical="top" wrapText="1" indent="1"/>
    </xf>
    <xf numFmtId="0" fontId="5" fillId="0" borderId="44" xfId="0" applyFont="1" applyBorder="1" applyAlignment="1">
      <alignment horizontal="right" vertical="top" wrapText="1" indent="1"/>
    </xf>
    <xf numFmtId="0" fontId="5" fillId="0" borderId="35" xfId="0" applyFont="1" applyBorder="1" applyAlignment="1">
      <alignment horizontal="right" vertical="top" wrapText="1" indent="1"/>
    </xf>
    <xf numFmtId="0" fontId="5" fillId="0" borderId="20" xfId="0" applyFont="1" applyBorder="1" applyAlignment="1">
      <alignment horizontal="right" vertical="top" wrapText="1" indent="1"/>
    </xf>
    <xf numFmtId="0" fontId="6" fillId="38" borderId="51" xfId="0" applyFont="1" applyFill="1" applyBorder="1" applyAlignment="1">
      <alignment horizontal="center" vertical="center" wrapText="1"/>
    </xf>
    <xf numFmtId="0" fontId="6" fillId="38" borderId="25" xfId="0" applyFont="1" applyFill="1" applyBorder="1" applyAlignment="1">
      <alignment horizontal="center" vertical="center" wrapText="1"/>
    </xf>
    <xf numFmtId="0" fontId="6" fillId="38" borderId="52" xfId="0" applyFont="1" applyFill="1" applyBorder="1" applyAlignment="1">
      <alignment horizontal="center" vertical="center" wrapText="1"/>
    </xf>
    <xf numFmtId="0" fontId="5" fillId="0" borderId="49" xfId="0" applyFont="1" applyBorder="1" applyAlignment="1">
      <alignment horizontal="center" vertical="top" wrapText="1"/>
    </xf>
    <xf numFmtId="0" fontId="5" fillId="0" borderId="29" xfId="0" applyFont="1" applyBorder="1" applyAlignment="1">
      <alignment horizontal="center" vertical="top" wrapText="1"/>
    </xf>
    <xf numFmtId="0" fontId="5" fillId="0" borderId="30" xfId="0" applyFont="1" applyBorder="1" applyAlignment="1">
      <alignment horizontal="center" vertical="top" wrapText="1"/>
    </xf>
    <xf numFmtId="0" fontId="4" fillId="34" borderId="55" xfId="0" applyFont="1" applyFill="1" applyBorder="1" applyAlignment="1">
      <alignment horizontal="right" vertical="center" wrapText="1" indent="1"/>
    </xf>
    <xf numFmtId="0" fontId="4" fillId="34" borderId="56" xfId="0" applyFont="1" applyFill="1" applyBorder="1" applyAlignment="1">
      <alignment horizontal="right" vertical="center" wrapText="1" indent="1"/>
    </xf>
    <xf numFmtId="0" fontId="4" fillId="34" borderId="44" xfId="0" applyFont="1" applyFill="1" applyBorder="1" applyAlignment="1">
      <alignment horizontal="right" vertical="center" wrapText="1" indent="1"/>
    </xf>
    <xf numFmtId="0" fontId="5" fillId="0" borderId="50" xfId="0" applyFont="1" applyBorder="1" applyAlignment="1">
      <alignment horizontal="right" vertical="top" indent="1"/>
    </xf>
    <xf numFmtId="0" fontId="5" fillId="0" borderId="44" xfId="0" applyFont="1" applyBorder="1" applyAlignment="1">
      <alignment horizontal="right" vertical="top" indent="1"/>
    </xf>
    <xf numFmtId="0" fontId="5" fillId="0" borderId="35" xfId="0" applyFont="1" applyBorder="1" applyAlignment="1">
      <alignment vertical="center" wrapText="1"/>
    </xf>
    <xf numFmtId="0" fontId="5" fillId="0" borderId="20" xfId="0" applyFont="1" applyBorder="1" applyAlignment="1">
      <alignment vertical="center" wrapText="1"/>
    </xf>
    <xf numFmtId="167" fontId="39" fillId="35" borderId="31" xfId="25686" applyNumberFormat="1" applyFont="1" applyFill="1" applyBorder="1" applyAlignment="1" applyProtection="1">
      <alignment horizontal="center" vertical="center"/>
      <protection locked="0"/>
    </xf>
    <xf numFmtId="167" fontId="39" fillId="35" borderId="35" xfId="25686" applyNumberFormat="1" applyFont="1" applyFill="1" applyBorder="1" applyAlignment="1" applyProtection="1">
      <alignment horizontal="center" vertical="center"/>
      <protection locked="0"/>
    </xf>
    <xf numFmtId="0" fontId="7" fillId="38" borderId="44" xfId="0" applyFont="1" applyFill="1" applyBorder="1" applyAlignment="1">
      <alignment horizontal="center" vertical="center" wrapText="1"/>
    </xf>
    <xf numFmtId="167" fontId="39" fillId="36" borderId="31" xfId="25686" applyNumberFormat="1" applyFont="1" applyFill="1" applyBorder="1" applyAlignment="1" applyProtection="1">
      <alignment horizontal="center" vertical="center"/>
    </xf>
    <xf numFmtId="167" fontId="39" fillId="36" borderId="35" xfId="25686" applyNumberFormat="1" applyFont="1" applyFill="1" applyBorder="1" applyAlignment="1" applyProtection="1">
      <alignment horizontal="center" vertical="center"/>
    </xf>
    <xf numFmtId="165" fontId="39" fillId="36" borderId="31" xfId="25686" applyFont="1" applyFill="1" applyBorder="1" applyAlignment="1" applyProtection="1">
      <alignment horizontal="center" vertical="center"/>
    </xf>
    <xf numFmtId="165" fontId="39" fillId="36" borderId="35" xfId="25686" applyFont="1" applyFill="1" applyBorder="1" applyAlignment="1" applyProtection="1">
      <alignment horizontal="center" vertical="center"/>
    </xf>
    <xf numFmtId="0" fontId="6" fillId="38" borderId="35" xfId="0" applyFont="1" applyFill="1" applyBorder="1" applyAlignment="1">
      <alignment horizontal="center" vertical="center" wrapText="1"/>
    </xf>
    <xf numFmtId="0" fontId="5" fillId="0" borderId="35" xfId="0" applyFont="1" applyBorder="1" applyAlignment="1">
      <alignment horizontal="left" vertical="center"/>
    </xf>
    <xf numFmtId="0" fontId="5" fillId="0" borderId="20" xfId="0" applyFont="1" applyBorder="1" applyAlignment="1">
      <alignment horizontal="left" vertical="center"/>
    </xf>
    <xf numFmtId="0" fontId="5" fillId="0" borderId="20" xfId="0" applyFont="1" applyBorder="1" applyAlignment="1">
      <alignment horizontal="right" vertical="top" indent="1"/>
    </xf>
    <xf numFmtId="0" fontId="5" fillId="0" borderId="45" xfId="0" applyFont="1" applyBorder="1" applyAlignment="1">
      <alignment horizontal="left" vertical="center" wrapText="1"/>
    </xf>
    <xf numFmtId="0" fontId="5" fillId="0" borderId="46" xfId="0" applyFont="1" applyBorder="1" applyAlignment="1">
      <alignment horizontal="left" vertical="center" wrapText="1"/>
    </xf>
    <xf numFmtId="0" fontId="5" fillId="0" borderId="47" xfId="0" applyFont="1" applyBorder="1" applyAlignment="1">
      <alignment horizontal="left" vertical="center" wrapText="1"/>
    </xf>
    <xf numFmtId="0" fontId="5" fillId="0" borderId="48" xfId="0" applyFont="1" applyBorder="1" applyAlignment="1">
      <alignment horizontal="left" vertical="center" wrapText="1"/>
    </xf>
    <xf numFmtId="0" fontId="6" fillId="38" borderId="35" xfId="0" applyFont="1" applyFill="1" applyBorder="1" applyAlignment="1">
      <alignment horizontal="center" vertical="top" wrapText="1"/>
    </xf>
    <xf numFmtId="0" fontId="6" fillId="38" borderId="20" xfId="0" applyFont="1" applyFill="1" applyBorder="1" applyAlignment="1">
      <alignment horizontal="center" vertical="top" wrapText="1"/>
    </xf>
    <xf numFmtId="0" fontId="6" fillId="38" borderId="35" xfId="0" applyFont="1" applyFill="1" applyBorder="1" applyAlignment="1">
      <alignment horizontal="center" vertical="top"/>
    </xf>
    <xf numFmtId="0" fontId="6" fillId="38" borderId="20" xfId="0" applyFont="1" applyFill="1" applyBorder="1" applyAlignment="1">
      <alignment horizontal="center" vertical="top"/>
    </xf>
    <xf numFmtId="0" fontId="45" fillId="38" borderId="20" xfId="0" applyFont="1" applyFill="1" applyBorder="1" applyAlignment="1">
      <alignment horizontal="center" vertical="top" wrapText="1"/>
    </xf>
    <xf numFmtId="0" fontId="5" fillId="0" borderId="46" xfId="0" applyFont="1" applyBorder="1" applyAlignment="1">
      <alignment horizontal="right" vertical="top" indent="1"/>
    </xf>
    <xf numFmtId="0" fontId="5" fillId="0" borderId="48" xfId="0" applyFont="1" applyBorder="1" applyAlignment="1">
      <alignment horizontal="right" vertical="top" indent="1"/>
    </xf>
    <xf numFmtId="0" fontId="4" fillId="34" borderId="55" xfId="0" applyFont="1" applyFill="1" applyBorder="1" applyAlignment="1">
      <alignment horizontal="right" vertical="center" wrapText="1"/>
    </xf>
    <xf numFmtId="0" fontId="4" fillId="34" borderId="56" xfId="0" applyFont="1" applyFill="1" applyBorder="1" applyAlignment="1">
      <alignment horizontal="right" vertical="center" wrapText="1"/>
    </xf>
    <xf numFmtId="0" fontId="4" fillId="34" borderId="44" xfId="0" applyFont="1" applyFill="1" applyBorder="1" applyAlignment="1">
      <alignment horizontal="right" vertical="center" wrapText="1"/>
    </xf>
    <xf numFmtId="0" fontId="5" fillId="0" borderId="55" xfId="0" applyFont="1" applyBorder="1" applyAlignment="1">
      <alignment horizontal="right" vertical="center" wrapText="1"/>
    </xf>
    <xf numFmtId="0" fontId="5" fillId="0" borderId="56" xfId="0" applyFont="1" applyBorder="1" applyAlignment="1">
      <alignment horizontal="right" vertical="center" wrapText="1"/>
    </xf>
    <xf numFmtId="0" fontId="5" fillId="0" borderId="44" xfId="0" applyFont="1" applyBorder="1" applyAlignment="1">
      <alignment horizontal="right" vertical="center" wrapText="1"/>
    </xf>
    <xf numFmtId="0" fontId="41" fillId="33" borderId="7" xfId="0" applyFont="1" applyFill="1" applyBorder="1" applyAlignment="1">
      <alignment horizontal="left" wrapText="1"/>
    </xf>
    <xf numFmtId="0" fontId="41" fillId="33" borderId="0" xfId="0" applyFont="1" applyFill="1" applyAlignment="1">
      <alignment horizontal="left" wrapText="1"/>
    </xf>
    <xf numFmtId="0" fontId="41" fillId="33" borderId="8" xfId="0" applyFont="1" applyFill="1" applyBorder="1" applyAlignment="1">
      <alignment horizontal="left" wrapText="1"/>
    </xf>
    <xf numFmtId="0" fontId="46" fillId="35" borderId="20" xfId="183" applyNumberFormat="1" applyFont="1" applyFill="1" applyBorder="1" applyAlignment="1" applyProtection="1">
      <alignment horizontal="center" vertical="center" wrapText="1"/>
      <protection locked="0"/>
    </xf>
    <xf numFmtId="0" fontId="5" fillId="0" borderId="7" xfId="0" applyFont="1" applyBorder="1" applyAlignment="1">
      <alignment horizontal="right" vertical="top" indent="1"/>
    </xf>
    <xf numFmtId="0" fontId="5" fillId="0" borderId="0" xfId="0" applyFont="1" applyAlignment="1">
      <alignment horizontal="right" vertical="top" indent="1"/>
    </xf>
    <xf numFmtId="0" fontId="6" fillId="0" borderId="23" xfId="0" applyFont="1" applyBorder="1" applyAlignment="1">
      <alignment horizontal="right" vertical="center" wrapText="1" indent="1"/>
    </xf>
    <xf numFmtId="0" fontId="6" fillId="0" borderId="20" xfId="0" applyFont="1" applyBorder="1" applyAlignment="1">
      <alignment horizontal="right" vertical="center" wrapText="1" indent="1"/>
    </xf>
    <xf numFmtId="0" fontId="7" fillId="38" borderId="24" xfId="0" applyFont="1" applyFill="1" applyBorder="1" applyAlignment="1">
      <alignment horizontal="center" vertical="center" wrapText="1"/>
    </xf>
    <xf numFmtId="0" fontId="7" fillId="38" borderId="26" xfId="0" applyFont="1" applyFill="1" applyBorder="1" applyAlignment="1">
      <alignment horizontal="center" vertical="center" wrapText="1"/>
    </xf>
    <xf numFmtId="0" fontId="5" fillId="0" borderId="20" xfId="0" applyFont="1" applyBorder="1" applyAlignment="1">
      <alignment horizontal="right" vertical="center" wrapText="1" indent="1"/>
    </xf>
    <xf numFmtId="0" fontId="45" fillId="38" borderId="31" xfId="0" applyFont="1" applyFill="1" applyBorder="1" applyAlignment="1">
      <alignment horizontal="center" vertical="top" wrapText="1"/>
    </xf>
    <xf numFmtId="0" fontId="45" fillId="38" borderId="34" xfId="0" applyFont="1" applyFill="1" applyBorder="1" applyAlignment="1">
      <alignment horizontal="center" vertical="top" wrapText="1"/>
    </xf>
    <xf numFmtId="0" fontId="45" fillId="38" borderId="35" xfId="0" applyFont="1" applyFill="1" applyBorder="1" applyAlignment="1">
      <alignment horizontal="center" vertical="top" wrapText="1"/>
    </xf>
    <xf numFmtId="0" fontId="5" fillId="0" borderId="46" xfId="0" applyFont="1" applyBorder="1" applyAlignment="1">
      <alignment horizontal="right" vertical="center" wrapText="1" indent="1"/>
    </xf>
    <xf numFmtId="0" fontId="5" fillId="0" borderId="48" xfId="0" applyFont="1" applyBorder="1" applyAlignment="1">
      <alignment horizontal="right" vertical="center" wrapText="1" indent="1"/>
    </xf>
    <xf numFmtId="0" fontId="4" fillId="35" borderId="9" xfId="0" applyFont="1" applyFill="1" applyBorder="1" applyAlignment="1" applyProtection="1">
      <alignment horizontal="left" vertical="top" wrapText="1"/>
      <protection locked="0"/>
    </xf>
    <xf numFmtId="0" fontId="4" fillId="35" borderId="16" xfId="0" applyFont="1" applyFill="1" applyBorder="1" applyAlignment="1" applyProtection="1">
      <alignment horizontal="left" vertical="top" wrapText="1"/>
      <protection locked="0"/>
    </xf>
    <xf numFmtId="0" fontId="4" fillId="35" borderId="10" xfId="0" applyFont="1" applyFill="1" applyBorder="1" applyAlignment="1" applyProtection="1">
      <alignment horizontal="left" vertical="top" wrapText="1"/>
      <protection locked="0"/>
    </xf>
    <xf numFmtId="0" fontId="45" fillId="38" borderId="32" xfId="0" applyFont="1" applyFill="1" applyBorder="1" applyAlignment="1">
      <alignment horizontal="center" vertical="center" wrapText="1"/>
    </xf>
    <xf numFmtId="0" fontId="45" fillId="38" borderId="54" xfId="0" applyFont="1" applyFill="1" applyBorder="1" applyAlignment="1">
      <alignment horizontal="center" vertical="center" wrapText="1"/>
    </xf>
    <xf numFmtId="0" fontId="45" fillId="38" borderId="36" xfId="0" applyFont="1" applyFill="1" applyBorder="1" applyAlignment="1">
      <alignment horizontal="center" vertical="center" wrapText="1"/>
    </xf>
    <xf numFmtId="0" fontId="7" fillId="35" borderId="31" xfId="0" applyFont="1" applyFill="1" applyBorder="1" applyAlignment="1" applyProtection="1">
      <alignment horizontal="center" vertical="center" wrapText="1"/>
      <protection locked="0"/>
    </xf>
    <xf numFmtId="0" fontId="7" fillId="35" borderId="34" xfId="0" applyFont="1" applyFill="1" applyBorder="1" applyAlignment="1" applyProtection="1">
      <alignment horizontal="center" vertical="center" wrapText="1"/>
      <protection locked="0"/>
    </xf>
    <xf numFmtId="0" fontId="7" fillId="35" borderId="35" xfId="0" applyFont="1" applyFill="1" applyBorder="1" applyAlignment="1" applyProtection="1">
      <alignment horizontal="center" vertical="center" wrapText="1"/>
      <protection locked="0"/>
    </xf>
    <xf numFmtId="0" fontId="57" fillId="36" borderId="22" xfId="0" applyFont="1" applyFill="1" applyBorder="1" applyAlignment="1">
      <alignment horizontal="center" vertical="center" wrapText="1"/>
    </xf>
    <xf numFmtId="0" fontId="57" fillId="36" borderId="23" xfId="0" applyFont="1" applyFill="1" applyBorder="1" applyAlignment="1">
      <alignment horizontal="center" vertical="center" wrapText="1"/>
    </xf>
    <xf numFmtId="0" fontId="5" fillId="0" borderId="49" xfId="0" applyFont="1" applyBorder="1" applyAlignment="1">
      <alignment horizontal="left" vertical="center" wrapText="1" indent="1"/>
    </xf>
    <xf numFmtId="0" fontId="5" fillId="0" borderId="29" xfId="0" applyFont="1" applyBorder="1" applyAlignment="1">
      <alignment horizontal="left" vertical="center" wrapText="1" indent="1"/>
    </xf>
    <xf numFmtId="0" fontId="5" fillId="0" borderId="30" xfId="0" applyFont="1" applyBorder="1" applyAlignment="1">
      <alignment horizontal="left" vertical="center" wrapText="1" indent="1"/>
    </xf>
    <xf numFmtId="167" fontId="39" fillId="36" borderId="20" xfId="25686" applyNumberFormat="1" applyFont="1" applyFill="1" applyBorder="1" applyAlignment="1" applyProtection="1">
      <alignment horizontal="center" vertical="center"/>
    </xf>
    <xf numFmtId="0" fontId="5" fillId="0" borderId="22"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51" xfId="0" applyFont="1" applyBorder="1" applyAlignment="1">
      <alignment horizontal="left" vertical="center" wrapText="1" indent="1"/>
    </xf>
    <xf numFmtId="0" fontId="5" fillId="0" borderId="25" xfId="0" applyFont="1" applyBorder="1" applyAlignment="1">
      <alignment horizontal="left" vertical="center" wrapText="1" indent="1"/>
    </xf>
    <xf numFmtId="0" fontId="5" fillId="0" borderId="26"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0" xfId="0" applyFont="1" applyAlignment="1">
      <alignment horizontal="left" vertical="center" wrapText="1" indent="1"/>
    </xf>
    <xf numFmtId="0" fontId="5" fillId="0" borderId="21" xfId="0" applyFont="1" applyBorder="1" applyAlignment="1">
      <alignment horizontal="left" vertical="center" wrapText="1" indent="1"/>
    </xf>
    <xf numFmtId="0" fontId="5" fillId="0" borderId="23" xfId="0" applyFont="1" applyBorder="1" applyAlignment="1">
      <alignment horizontal="right" vertical="center" wrapText="1" indent="1"/>
    </xf>
    <xf numFmtId="0" fontId="39" fillId="36" borderId="20" xfId="183" applyNumberFormat="1" applyFont="1" applyFill="1" applyBorder="1" applyAlignment="1" applyProtection="1">
      <alignment horizontal="left" vertical="top" wrapText="1"/>
    </xf>
    <xf numFmtId="0" fontId="68" fillId="0" borderId="74" xfId="0" applyFont="1" applyBorder="1" applyAlignment="1">
      <alignment horizontal="center"/>
    </xf>
    <xf numFmtId="0" fontId="70" fillId="57" borderId="78" xfId="25691" applyFont="1" applyFill="1" applyBorder="1" applyAlignment="1">
      <alignment horizontal="center"/>
    </xf>
    <xf numFmtId="0" fontId="70" fillId="57" borderId="79" xfId="25691" applyFont="1" applyFill="1" applyBorder="1" applyAlignment="1">
      <alignment horizontal="center"/>
    </xf>
    <xf numFmtId="0" fontId="70" fillId="58" borderId="78" xfId="25691" applyFont="1" applyFill="1" applyBorder="1" applyAlignment="1">
      <alignment horizontal="center"/>
    </xf>
    <xf numFmtId="0" fontId="70" fillId="58" borderId="79" xfId="25691" applyFont="1" applyFill="1" applyBorder="1" applyAlignment="1">
      <alignment horizontal="center"/>
    </xf>
    <xf numFmtId="0" fontId="70" fillId="58" borderId="82" xfId="25691" applyFont="1" applyFill="1" applyBorder="1" applyAlignment="1">
      <alignment horizontal="center"/>
    </xf>
  </cellXfs>
  <cellStyles count="25692">
    <cellStyle name="$ sign heading" xfId="1" xr:uid="{00000000-0005-0000-0000-000000000000}"/>
    <cellStyle name="20% - Accent1 2" xfId="2" xr:uid="{00000000-0005-0000-0000-000001000000}"/>
    <cellStyle name="20% - Accent1 3" xfId="3" xr:uid="{00000000-0005-0000-0000-000002000000}"/>
    <cellStyle name="20% - Accent1 3 2" xfId="4" xr:uid="{00000000-0005-0000-0000-000003000000}"/>
    <cellStyle name="20% - Accent1 4" xfId="5" xr:uid="{00000000-0005-0000-0000-000004000000}"/>
    <cellStyle name="20% - Accent1 4 2" xfId="6" xr:uid="{00000000-0005-0000-0000-000005000000}"/>
    <cellStyle name="20% - Accent1 5" xfId="7" xr:uid="{00000000-0005-0000-0000-000006000000}"/>
    <cellStyle name="20% - Accent1 6" xfId="8" xr:uid="{00000000-0005-0000-0000-000007000000}"/>
    <cellStyle name="20% - Accent2 2" xfId="9" xr:uid="{00000000-0005-0000-0000-000008000000}"/>
    <cellStyle name="20% - Accent2 3" xfId="10" xr:uid="{00000000-0005-0000-0000-000009000000}"/>
    <cellStyle name="20% - Accent2 3 2" xfId="11" xr:uid="{00000000-0005-0000-0000-00000A000000}"/>
    <cellStyle name="20% - Accent2 4" xfId="12" xr:uid="{00000000-0005-0000-0000-00000B000000}"/>
    <cellStyle name="20% - Accent2 4 2" xfId="13" xr:uid="{00000000-0005-0000-0000-00000C000000}"/>
    <cellStyle name="20% - Accent2 5" xfId="14" xr:uid="{00000000-0005-0000-0000-00000D000000}"/>
    <cellStyle name="20% - Accent2 6" xfId="15" xr:uid="{00000000-0005-0000-0000-00000E000000}"/>
    <cellStyle name="20% - Accent3 2" xfId="16" xr:uid="{00000000-0005-0000-0000-00000F000000}"/>
    <cellStyle name="20% - Accent3 3" xfId="17" xr:uid="{00000000-0005-0000-0000-000010000000}"/>
    <cellStyle name="20% - Accent3 3 2" xfId="18" xr:uid="{00000000-0005-0000-0000-000011000000}"/>
    <cellStyle name="20% - Accent3 4" xfId="19" xr:uid="{00000000-0005-0000-0000-000012000000}"/>
    <cellStyle name="20% - Accent3 4 2" xfId="20" xr:uid="{00000000-0005-0000-0000-000013000000}"/>
    <cellStyle name="20% - Accent3 5" xfId="21" xr:uid="{00000000-0005-0000-0000-000014000000}"/>
    <cellStyle name="20% - Accent3 6" xfId="22" xr:uid="{00000000-0005-0000-0000-000015000000}"/>
    <cellStyle name="20% - Accent4 2" xfId="23" xr:uid="{00000000-0005-0000-0000-000016000000}"/>
    <cellStyle name="20% - Accent4 3" xfId="24" xr:uid="{00000000-0005-0000-0000-000017000000}"/>
    <cellStyle name="20% - Accent4 3 2" xfId="25" xr:uid="{00000000-0005-0000-0000-000018000000}"/>
    <cellStyle name="20% - Accent4 4" xfId="26" xr:uid="{00000000-0005-0000-0000-000019000000}"/>
    <cellStyle name="20% - Accent4 4 2" xfId="27" xr:uid="{00000000-0005-0000-0000-00001A000000}"/>
    <cellStyle name="20% - Accent4 5" xfId="28" xr:uid="{00000000-0005-0000-0000-00001B000000}"/>
    <cellStyle name="20% - Accent4 6" xfId="29" xr:uid="{00000000-0005-0000-0000-00001C000000}"/>
    <cellStyle name="20% - Accent5 2" xfId="30" xr:uid="{00000000-0005-0000-0000-00001D000000}"/>
    <cellStyle name="20% - Accent5 3" xfId="31" xr:uid="{00000000-0005-0000-0000-00001E000000}"/>
    <cellStyle name="20% - Accent5 3 2" xfId="32" xr:uid="{00000000-0005-0000-0000-00001F000000}"/>
    <cellStyle name="20% - Accent5 4" xfId="33" xr:uid="{00000000-0005-0000-0000-000020000000}"/>
    <cellStyle name="20% - Accent5 4 2" xfId="34" xr:uid="{00000000-0005-0000-0000-000021000000}"/>
    <cellStyle name="20% - Accent5 5" xfId="35" xr:uid="{00000000-0005-0000-0000-000022000000}"/>
    <cellStyle name="20% - Accent5 6" xfId="36" xr:uid="{00000000-0005-0000-0000-000023000000}"/>
    <cellStyle name="20% - Accent6 2" xfId="37" xr:uid="{00000000-0005-0000-0000-000024000000}"/>
    <cellStyle name="20% - Accent6 3" xfId="38" xr:uid="{00000000-0005-0000-0000-000025000000}"/>
    <cellStyle name="20% - Accent6 3 2" xfId="39" xr:uid="{00000000-0005-0000-0000-000026000000}"/>
    <cellStyle name="20% - Accent6 4" xfId="40" xr:uid="{00000000-0005-0000-0000-000027000000}"/>
    <cellStyle name="20% - Accent6 4 2" xfId="41" xr:uid="{00000000-0005-0000-0000-000028000000}"/>
    <cellStyle name="20% - Accent6 5" xfId="42" xr:uid="{00000000-0005-0000-0000-000029000000}"/>
    <cellStyle name="20% - Accent6 6" xfId="43" xr:uid="{00000000-0005-0000-0000-00002A000000}"/>
    <cellStyle name="40% - Accent1 2" xfId="44" xr:uid="{00000000-0005-0000-0000-00002B000000}"/>
    <cellStyle name="40% - Accent1 3" xfId="45" xr:uid="{00000000-0005-0000-0000-00002C000000}"/>
    <cellStyle name="40% - Accent1 3 2" xfId="46" xr:uid="{00000000-0005-0000-0000-00002D000000}"/>
    <cellStyle name="40% - Accent1 4" xfId="47" xr:uid="{00000000-0005-0000-0000-00002E000000}"/>
    <cellStyle name="40% - Accent1 4 2" xfId="48" xr:uid="{00000000-0005-0000-0000-00002F000000}"/>
    <cellStyle name="40% - Accent1 5" xfId="49" xr:uid="{00000000-0005-0000-0000-000030000000}"/>
    <cellStyle name="40% - Accent1 6" xfId="50" xr:uid="{00000000-0005-0000-0000-000031000000}"/>
    <cellStyle name="40% - Accent2 2" xfId="51" xr:uid="{00000000-0005-0000-0000-000032000000}"/>
    <cellStyle name="40% - Accent2 3" xfId="52" xr:uid="{00000000-0005-0000-0000-000033000000}"/>
    <cellStyle name="40% - Accent2 3 2" xfId="53" xr:uid="{00000000-0005-0000-0000-000034000000}"/>
    <cellStyle name="40% - Accent2 4" xfId="54" xr:uid="{00000000-0005-0000-0000-000035000000}"/>
    <cellStyle name="40% - Accent2 4 2" xfId="55" xr:uid="{00000000-0005-0000-0000-000036000000}"/>
    <cellStyle name="40% - Accent2 5" xfId="56" xr:uid="{00000000-0005-0000-0000-000037000000}"/>
    <cellStyle name="40% - Accent2 6" xfId="57" xr:uid="{00000000-0005-0000-0000-000038000000}"/>
    <cellStyle name="40% - Accent3 2" xfId="58" xr:uid="{00000000-0005-0000-0000-000039000000}"/>
    <cellStyle name="40% - Accent3 3" xfId="59" xr:uid="{00000000-0005-0000-0000-00003A000000}"/>
    <cellStyle name="40% - Accent3 3 2" xfId="60" xr:uid="{00000000-0005-0000-0000-00003B000000}"/>
    <cellStyle name="40% - Accent3 4" xfId="61" xr:uid="{00000000-0005-0000-0000-00003C000000}"/>
    <cellStyle name="40% - Accent3 4 2" xfId="62" xr:uid="{00000000-0005-0000-0000-00003D000000}"/>
    <cellStyle name="40% - Accent3 5" xfId="63" xr:uid="{00000000-0005-0000-0000-00003E000000}"/>
    <cellStyle name="40% - Accent3 6" xfId="64" xr:uid="{00000000-0005-0000-0000-00003F000000}"/>
    <cellStyle name="40% - Accent4 2" xfId="65" xr:uid="{00000000-0005-0000-0000-000040000000}"/>
    <cellStyle name="40% - Accent4 3" xfId="66" xr:uid="{00000000-0005-0000-0000-000041000000}"/>
    <cellStyle name="40% - Accent4 3 2" xfId="67" xr:uid="{00000000-0005-0000-0000-000042000000}"/>
    <cellStyle name="40% - Accent4 4" xfId="68" xr:uid="{00000000-0005-0000-0000-000043000000}"/>
    <cellStyle name="40% - Accent4 4 2" xfId="69" xr:uid="{00000000-0005-0000-0000-000044000000}"/>
    <cellStyle name="40% - Accent4 5" xfId="70" xr:uid="{00000000-0005-0000-0000-000045000000}"/>
    <cellStyle name="40% - Accent4 6" xfId="71" xr:uid="{00000000-0005-0000-0000-000046000000}"/>
    <cellStyle name="40% - Accent5 2" xfId="72" xr:uid="{00000000-0005-0000-0000-000047000000}"/>
    <cellStyle name="40% - Accent5 3" xfId="73" xr:uid="{00000000-0005-0000-0000-000048000000}"/>
    <cellStyle name="40% - Accent5 3 2" xfId="74" xr:uid="{00000000-0005-0000-0000-000049000000}"/>
    <cellStyle name="40% - Accent5 4" xfId="75" xr:uid="{00000000-0005-0000-0000-00004A000000}"/>
    <cellStyle name="40% - Accent5 4 2" xfId="76" xr:uid="{00000000-0005-0000-0000-00004B000000}"/>
    <cellStyle name="40% - Accent5 5" xfId="77" xr:uid="{00000000-0005-0000-0000-00004C000000}"/>
    <cellStyle name="40% - Accent5 6" xfId="78" xr:uid="{00000000-0005-0000-0000-00004D000000}"/>
    <cellStyle name="40% - Accent6 2" xfId="79" xr:uid="{00000000-0005-0000-0000-00004E000000}"/>
    <cellStyle name="40% - Accent6 3" xfId="80" xr:uid="{00000000-0005-0000-0000-00004F000000}"/>
    <cellStyle name="40% - Accent6 3 2" xfId="81" xr:uid="{00000000-0005-0000-0000-000050000000}"/>
    <cellStyle name="40% - Accent6 4" xfId="82" xr:uid="{00000000-0005-0000-0000-000051000000}"/>
    <cellStyle name="40% - Accent6 4 2" xfId="83" xr:uid="{00000000-0005-0000-0000-000052000000}"/>
    <cellStyle name="40% - Accent6 5" xfId="84" xr:uid="{00000000-0005-0000-0000-000053000000}"/>
    <cellStyle name="40% - Accent6 6" xfId="85" xr:uid="{00000000-0005-0000-0000-000054000000}"/>
    <cellStyle name="60% - Accent1 2" xfId="86" xr:uid="{00000000-0005-0000-0000-000055000000}"/>
    <cellStyle name="60% - Accent2 2" xfId="87" xr:uid="{00000000-0005-0000-0000-000056000000}"/>
    <cellStyle name="60% - Accent3 2" xfId="88" xr:uid="{00000000-0005-0000-0000-000057000000}"/>
    <cellStyle name="60% - Accent4 2" xfId="89" xr:uid="{00000000-0005-0000-0000-000058000000}"/>
    <cellStyle name="60% - Accent5 2" xfId="90" xr:uid="{00000000-0005-0000-0000-000059000000}"/>
    <cellStyle name="60% - Accent6 2" xfId="91" xr:uid="{00000000-0005-0000-0000-00005A000000}"/>
    <cellStyle name="Accent1 2" xfId="92" xr:uid="{00000000-0005-0000-0000-00005B000000}"/>
    <cellStyle name="Accent2 2" xfId="93" xr:uid="{00000000-0005-0000-0000-00005C000000}"/>
    <cellStyle name="Accent3 2" xfId="94" xr:uid="{00000000-0005-0000-0000-00005D000000}"/>
    <cellStyle name="Accent4 2" xfId="95" xr:uid="{00000000-0005-0000-0000-00005E000000}"/>
    <cellStyle name="Accent5 2" xfId="96" xr:uid="{00000000-0005-0000-0000-00005F000000}"/>
    <cellStyle name="Accent6 2" xfId="97" xr:uid="{00000000-0005-0000-0000-000060000000}"/>
    <cellStyle name="Bad 2" xfId="98" xr:uid="{00000000-0005-0000-0000-000061000000}"/>
    <cellStyle name="Calculation 2" xfId="99" xr:uid="{00000000-0005-0000-0000-000062000000}"/>
    <cellStyle name="Check Cell 2" xfId="100" xr:uid="{00000000-0005-0000-0000-000063000000}"/>
    <cellStyle name="Co.Name" xfId="101" xr:uid="{00000000-0005-0000-0000-000064000000}"/>
    <cellStyle name="Comma" xfId="25686" builtinId="3"/>
    <cellStyle name="Comma 10" xfId="102" xr:uid="{00000000-0005-0000-0000-000066000000}"/>
    <cellStyle name="Comma 10 2" xfId="103" xr:uid="{00000000-0005-0000-0000-000067000000}"/>
    <cellStyle name="Comma 10 2 2" xfId="104" xr:uid="{00000000-0005-0000-0000-000068000000}"/>
    <cellStyle name="Comma 10 3" xfId="105" xr:uid="{00000000-0005-0000-0000-000069000000}"/>
    <cellStyle name="Comma 10 4" xfId="106" xr:uid="{00000000-0005-0000-0000-00006A000000}"/>
    <cellStyle name="Comma 11" xfId="107" xr:uid="{00000000-0005-0000-0000-00006B000000}"/>
    <cellStyle name="Comma 11 2" xfId="108" xr:uid="{00000000-0005-0000-0000-00006C000000}"/>
    <cellStyle name="Comma 11 2 2" xfId="109" xr:uid="{00000000-0005-0000-0000-00006D000000}"/>
    <cellStyle name="Comma 11 2 3" xfId="110" xr:uid="{00000000-0005-0000-0000-00006E000000}"/>
    <cellStyle name="Comma 11 3" xfId="111" xr:uid="{00000000-0005-0000-0000-00006F000000}"/>
    <cellStyle name="Comma 11 4" xfId="112" xr:uid="{00000000-0005-0000-0000-000070000000}"/>
    <cellStyle name="Comma 12" xfId="113" xr:uid="{00000000-0005-0000-0000-000071000000}"/>
    <cellStyle name="Comma 12 2" xfId="114" xr:uid="{00000000-0005-0000-0000-000072000000}"/>
    <cellStyle name="Comma 12 2 2" xfId="115" xr:uid="{00000000-0005-0000-0000-000073000000}"/>
    <cellStyle name="Comma 12 2 3" xfId="116" xr:uid="{00000000-0005-0000-0000-000074000000}"/>
    <cellStyle name="Comma 12 3" xfId="117" xr:uid="{00000000-0005-0000-0000-000075000000}"/>
    <cellStyle name="Comma 12 4" xfId="118" xr:uid="{00000000-0005-0000-0000-000076000000}"/>
    <cellStyle name="Comma 13" xfId="119" xr:uid="{00000000-0005-0000-0000-000077000000}"/>
    <cellStyle name="Comma 13 2" xfId="120" xr:uid="{00000000-0005-0000-0000-000078000000}"/>
    <cellStyle name="Comma 13 2 2" xfId="121" xr:uid="{00000000-0005-0000-0000-000079000000}"/>
    <cellStyle name="Comma 13 2 3" xfId="122" xr:uid="{00000000-0005-0000-0000-00007A000000}"/>
    <cellStyle name="Comma 13 3" xfId="123" xr:uid="{00000000-0005-0000-0000-00007B000000}"/>
    <cellStyle name="Comma 13 3 2" xfId="124" xr:uid="{00000000-0005-0000-0000-00007C000000}"/>
    <cellStyle name="Comma 13 3 3" xfId="125" xr:uid="{00000000-0005-0000-0000-00007D000000}"/>
    <cellStyle name="Comma 13 4" xfId="126" xr:uid="{00000000-0005-0000-0000-00007E000000}"/>
    <cellStyle name="Comma 13 4 2" xfId="127" xr:uid="{00000000-0005-0000-0000-00007F000000}"/>
    <cellStyle name="Comma 13 4 3" xfId="128" xr:uid="{00000000-0005-0000-0000-000080000000}"/>
    <cellStyle name="Comma 13 5" xfId="129" xr:uid="{00000000-0005-0000-0000-000081000000}"/>
    <cellStyle name="Comma 13 6" xfId="130" xr:uid="{00000000-0005-0000-0000-000082000000}"/>
    <cellStyle name="Comma 13 7" xfId="131" xr:uid="{00000000-0005-0000-0000-000083000000}"/>
    <cellStyle name="Comma 14" xfId="132" xr:uid="{00000000-0005-0000-0000-000084000000}"/>
    <cellStyle name="Comma 14 2" xfId="133" xr:uid="{00000000-0005-0000-0000-000085000000}"/>
    <cellStyle name="Comma 14 2 2" xfId="134" xr:uid="{00000000-0005-0000-0000-000086000000}"/>
    <cellStyle name="Comma 14 2 2 2" xfId="135" xr:uid="{00000000-0005-0000-0000-000087000000}"/>
    <cellStyle name="Comma 14 2 2 2 2" xfId="136" xr:uid="{00000000-0005-0000-0000-000088000000}"/>
    <cellStyle name="Comma 14 2 2 2 3" xfId="137" xr:uid="{00000000-0005-0000-0000-000089000000}"/>
    <cellStyle name="Comma 14 2 2 3" xfId="138" xr:uid="{00000000-0005-0000-0000-00008A000000}"/>
    <cellStyle name="Comma 14 2 2 4" xfId="139" xr:uid="{00000000-0005-0000-0000-00008B000000}"/>
    <cellStyle name="Comma 14 2 3" xfId="140" xr:uid="{00000000-0005-0000-0000-00008C000000}"/>
    <cellStyle name="Comma 14 2 3 2" xfId="141" xr:uid="{00000000-0005-0000-0000-00008D000000}"/>
    <cellStyle name="Comma 14 2 3 3" xfId="142" xr:uid="{00000000-0005-0000-0000-00008E000000}"/>
    <cellStyle name="Comma 14 2 4" xfId="143" xr:uid="{00000000-0005-0000-0000-00008F000000}"/>
    <cellStyle name="Comma 14 2 4 2" xfId="144" xr:uid="{00000000-0005-0000-0000-000090000000}"/>
    <cellStyle name="Comma 14 2 4 3" xfId="145" xr:uid="{00000000-0005-0000-0000-000091000000}"/>
    <cellStyle name="Comma 14 2 4 4" xfId="146" xr:uid="{00000000-0005-0000-0000-000092000000}"/>
    <cellStyle name="Comma 14 3" xfId="147" xr:uid="{00000000-0005-0000-0000-000093000000}"/>
    <cellStyle name="Comma 14 3 2" xfId="148" xr:uid="{00000000-0005-0000-0000-000094000000}"/>
    <cellStyle name="Comma 14 3 2 2" xfId="149" xr:uid="{00000000-0005-0000-0000-000095000000}"/>
    <cellStyle name="Comma 14 3 2 2 2" xfId="150" xr:uid="{00000000-0005-0000-0000-000096000000}"/>
    <cellStyle name="Comma 14 3 2 2 3" xfId="151" xr:uid="{00000000-0005-0000-0000-000097000000}"/>
    <cellStyle name="Comma 14 3 2 3" xfId="152" xr:uid="{00000000-0005-0000-0000-000098000000}"/>
    <cellStyle name="Comma 14 3 3" xfId="153" xr:uid="{00000000-0005-0000-0000-000099000000}"/>
    <cellStyle name="Comma 14 3 3 2" xfId="154" xr:uid="{00000000-0005-0000-0000-00009A000000}"/>
    <cellStyle name="Comma 14 3 3 2 2" xfId="155" xr:uid="{00000000-0005-0000-0000-00009B000000}"/>
    <cellStyle name="Comma 14 3 3 2 3" xfId="156" xr:uid="{00000000-0005-0000-0000-00009C000000}"/>
    <cellStyle name="Comma 14 3 3 3" xfId="157" xr:uid="{00000000-0005-0000-0000-00009D000000}"/>
    <cellStyle name="Comma 14 3 3 3 2" xfId="158" xr:uid="{00000000-0005-0000-0000-00009E000000}"/>
    <cellStyle name="Comma 14 3 3 3 3" xfId="159" xr:uid="{00000000-0005-0000-0000-00009F000000}"/>
    <cellStyle name="Comma 14 3 3 4" xfId="160" xr:uid="{00000000-0005-0000-0000-0000A0000000}"/>
    <cellStyle name="Comma 14 3 4" xfId="161" xr:uid="{00000000-0005-0000-0000-0000A1000000}"/>
    <cellStyle name="Comma 14 3 4 2" xfId="162" xr:uid="{00000000-0005-0000-0000-0000A2000000}"/>
    <cellStyle name="Comma 14 3 4 3" xfId="163" xr:uid="{00000000-0005-0000-0000-0000A3000000}"/>
    <cellStyle name="Comma 14 3 5" xfId="164" xr:uid="{00000000-0005-0000-0000-0000A4000000}"/>
    <cellStyle name="Comma 14 3 5 2" xfId="165" xr:uid="{00000000-0005-0000-0000-0000A5000000}"/>
    <cellStyle name="Comma 14 3 5 3" xfId="166" xr:uid="{00000000-0005-0000-0000-0000A6000000}"/>
    <cellStyle name="Comma 14 3 6" xfId="167" xr:uid="{00000000-0005-0000-0000-0000A7000000}"/>
    <cellStyle name="Comma 14 3 7" xfId="168" xr:uid="{00000000-0005-0000-0000-0000A8000000}"/>
    <cellStyle name="Comma 14 3 8" xfId="169" xr:uid="{00000000-0005-0000-0000-0000A9000000}"/>
    <cellStyle name="Comma 14 4" xfId="170" xr:uid="{00000000-0005-0000-0000-0000AA000000}"/>
    <cellStyle name="Comma 14 4 2" xfId="171" xr:uid="{00000000-0005-0000-0000-0000AB000000}"/>
    <cellStyle name="Comma 14 4 2 2" xfId="172" xr:uid="{00000000-0005-0000-0000-0000AC000000}"/>
    <cellStyle name="Comma 14 4 3" xfId="173" xr:uid="{00000000-0005-0000-0000-0000AD000000}"/>
    <cellStyle name="Comma 14 4 4" xfId="174" xr:uid="{00000000-0005-0000-0000-0000AE000000}"/>
    <cellStyle name="Comma 14 4 5" xfId="175" xr:uid="{00000000-0005-0000-0000-0000AF000000}"/>
    <cellStyle name="Comma 14 5" xfId="176" xr:uid="{00000000-0005-0000-0000-0000B0000000}"/>
    <cellStyle name="Comma 14 5 2" xfId="177" xr:uid="{00000000-0005-0000-0000-0000B1000000}"/>
    <cellStyle name="Comma 14 5 3" xfId="178" xr:uid="{00000000-0005-0000-0000-0000B2000000}"/>
    <cellStyle name="Comma 14 6" xfId="179" xr:uid="{00000000-0005-0000-0000-0000B3000000}"/>
    <cellStyle name="Comma 14 7" xfId="180" xr:uid="{00000000-0005-0000-0000-0000B4000000}"/>
    <cellStyle name="Comma 14 8" xfId="181" xr:uid="{00000000-0005-0000-0000-0000B5000000}"/>
    <cellStyle name="Comma 15" xfId="182" xr:uid="{00000000-0005-0000-0000-0000B6000000}"/>
    <cellStyle name="Comma 15 10" xfId="183" xr:uid="{00000000-0005-0000-0000-0000B7000000}"/>
    <cellStyle name="Comma 15 10 2" xfId="184" xr:uid="{00000000-0005-0000-0000-0000B8000000}"/>
    <cellStyle name="Comma 15 10 2 2" xfId="185" xr:uid="{00000000-0005-0000-0000-0000B9000000}"/>
    <cellStyle name="Comma 15 10 3" xfId="186" xr:uid="{00000000-0005-0000-0000-0000BA000000}"/>
    <cellStyle name="Comma 15 10 4" xfId="187" xr:uid="{00000000-0005-0000-0000-0000BB000000}"/>
    <cellStyle name="Comma 15 11" xfId="188" xr:uid="{00000000-0005-0000-0000-0000BC000000}"/>
    <cellStyle name="Comma 15 11 2" xfId="189" xr:uid="{00000000-0005-0000-0000-0000BD000000}"/>
    <cellStyle name="Comma 15 11 2 2" xfId="190" xr:uid="{00000000-0005-0000-0000-0000BE000000}"/>
    <cellStyle name="Comma 15 11 3" xfId="191" xr:uid="{00000000-0005-0000-0000-0000BF000000}"/>
    <cellStyle name="Comma 15 12" xfId="192" xr:uid="{00000000-0005-0000-0000-0000C0000000}"/>
    <cellStyle name="Comma 15 13" xfId="193" xr:uid="{00000000-0005-0000-0000-0000C1000000}"/>
    <cellStyle name="Comma 15 2" xfId="194" xr:uid="{00000000-0005-0000-0000-0000C2000000}"/>
    <cellStyle name="Comma 15 2 2" xfId="195" xr:uid="{00000000-0005-0000-0000-0000C3000000}"/>
    <cellStyle name="Comma 15 2 2 10" xfId="196" xr:uid="{00000000-0005-0000-0000-0000C4000000}"/>
    <cellStyle name="Comma 15 2 2 2" xfId="197" xr:uid="{00000000-0005-0000-0000-0000C5000000}"/>
    <cellStyle name="Comma 15 2 2 2 2" xfId="198" xr:uid="{00000000-0005-0000-0000-0000C6000000}"/>
    <cellStyle name="Comma 15 2 2 2 3" xfId="199" xr:uid="{00000000-0005-0000-0000-0000C7000000}"/>
    <cellStyle name="Comma 15 2 2 3" xfId="200" xr:uid="{00000000-0005-0000-0000-0000C8000000}"/>
    <cellStyle name="Comma 15 2 2 3 2" xfId="201" xr:uid="{00000000-0005-0000-0000-0000C9000000}"/>
    <cellStyle name="Comma 15 2 2 3 3" xfId="202" xr:uid="{00000000-0005-0000-0000-0000CA000000}"/>
    <cellStyle name="Comma 15 2 2 4" xfId="203" xr:uid="{00000000-0005-0000-0000-0000CB000000}"/>
    <cellStyle name="Comma 15 2 2 4 2" xfId="204" xr:uid="{00000000-0005-0000-0000-0000CC000000}"/>
    <cellStyle name="Comma 15 2 2 4 2 2" xfId="205" xr:uid="{00000000-0005-0000-0000-0000CD000000}"/>
    <cellStyle name="Comma 15 2 2 4 3" xfId="206" xr:uid="{00000000-0005-0000-0000-0000CE000000}"/>
    <cellStyle name="Comma 15 2 2 5" xfId="207" xr:uid="{00000000-0005-0000-0000-0000CF000000}"/>
    <cellStyle name="Comma 15 2 2 5 2" xfId="208" xr:uid="{00000000-0005-0000-0000-0000D0000000}"/>
    <cellStyle name="Comma 15 2 2 5 2 2" xfId="209" xr:uid="{00000000-0005-0000-0000-0000D1000000}"/>
    <cellStyle name="Comma 15 2 2 5 3" xfId="210" xr:uid="{00000000-0005-0000-0000-0000D2000000}"/>
    <cellStyle name="Comma 15 2 2 6" xfId="211" xr:uid="{00000000-0005-0000-0000-0000D3000000}"/>
    <cellStyle name="Comma 15 2 2 6 2" xfId="212" xr:uid="{00000000-0005-0000-0000-0000D4000000}"/>
    <cellStyle name="Comma 15 2 2 6 2 2" xfId="213" xr:uid="{00000000-0005-0000-0000-0000D5000000}"/>
    <cellStyle name="Comma 15 2 2 6 3" xfId="214" xr:uid="{00000000-0005-0000-0000-0000D6000000}"/>
    <cellStyle name="Comma 15 2 2 7" xfId="215" xr:uid="{00000000-0005-0000-0000-0000D7000000}"/>
    <cellStyle name="Comma 15 2 2 7 2" xfId="216" xr:uid="{00000000-0005-0000-0000-0000D8000000}"/>
    <cellStyle name="Comma 15 2 2 8" xfId="217" xr:uid="{00000000-0005-0000-0000-0000D9000000}"/>
    <cellStyle name="Comma 15 2 2 8 2" xfId="218" xr:uid="{00000000-0005-0000-0000-0000DA000000}"/>
    <cellStyle name="Comma 15 2 2 9" xfId="219" xr:uid="{00000000-0005-0000-0000-0000DB000000}"/>
    <cellStyle name="Comma 15 2 3" xfId="220" xr:uid="{00000000-0005-0000-0000-0000DC000000}"/>
    <cellStyle name="Comma 15 2 3 10" xfId="221" xr:uid="{00000000-0005-0000-0000-0000DD000000}"/>
    <cellStyle name="Comma 15 2 3 2" xfId="222" xr:uid="{00000000-0005-0000-0000-0000DE000000}"/>
    <cellStyle name="Comma 15 2 3 2 2" xfId="223" xr:uid="{00000000-0005-0000-0000-0000DF000000}"/>
    <cellStyle name="Comma 15 2 3 2 3" xfId="224" xr:uid="{00000000-0005-0000-0000-0000E0000000}"/>
    <cellStyle name="Comma 15 2 3 3" xfId="225" xr:uid="{00000000-0005-0000-0000-0000E1000000}"/>
    <cellStyle name="Comma 15 2 3 3 2" xfId="226" xr:uid="{00000000-0005-0000-0000-0000E2000000}"/>
    <cellStyle name="Comma 15 2 3 3 3" xfId="227" xr:uid="{00000000-0005-0000-0000-0000E3000000}"/>
    <cellStyle name="Comma 15 2 3 4" xfId="228" xr:uid="{00000000-0005-0000-0000-0000E4000000}"/>
    <cellStyle name="Comma 15 2 3 4 2" xfId="229" xr:uid="{00000000-0005-0000-0000-0000E5000000}"/>
    <cellStyle name="Comma 15 2 3 4 2 2" xfId="230" xr:uid="{00000000-0005-0000-0000-0000E6000000}"/>
    <cellStyle name="Comma 15 2 3 4 3" xfId="231" xr:uid="{00000000-0005-0000-0000-0000E7000000}"/>
    <cellStyle name="Comma 15 2 3 5" xfId="232" xr:uid="{00000000-0005-0000-0000-0000E8000000}"/>
    <cellStyle name="Comma 15 2 3 5 2" xfId="233" xr:uid="{00000000-0005-0000-0000-0000E9000000}"/>
    <cellStyle name="Comma 15 2 3 5 2 2" xfId="234" xr:uid="{00000000-0005-0000-0000-0000EA000000}"/>
    <cellStyle name="Comma 15 2 3 5 3" xfId="235" xr:uid="{00000000-0005-0000-0000-0000EB000000}"/>
    <cellStyle name="Comma 15 2 3 6" xfId="236" xr:uid="{00000000-0005-0000-0000-0000EC000000}"/>
    <cellStyle name="Comma 15 2 3 6 2" xfId="237" xr:uid="{00000000-0005-0000-0000-0000ED000000}"/>
    <cellStyle name="Comma 15 2 3 6 2 2" xfId="238" xr:uid="{00000000-0005-0000-0000-0000EE000000}"/>
    <cellStyle name="Comma 15 2 3 6 3" xfId="239" xr:uid="{00000000-0005-0000-0000-0000EF000000}"/>
    <cellStyle name="Comma 15 2 3 7" xfId="240" xr:uid="{00000000-0005-0000-0000-0000F0000000}"/>
    <cellStyle name="Comma 15 2 3 7 2" xfId="241" xr:uid="{00000000-0005-0000-0000-0000F1000000}"/>
    <cellStyle name="Comma 15 2 3 8" xfId="242" xr:uid="{00000000-0005-0000-0000-0000F2000000}"/>
    <cellStyle name="Comma 15 2 3 8 2" xfId="243" xr:uid="{00000000-0005-0000-0000-0000F3000000}"/>
    <cellStyle name="Comma 15 2 3 9" xfId="244" xr:uid="{00000000-0005-0000-0000-0000F4000000}"/>
    <cellStyle name="Comma 15 2 4" xfId="245" xr:uid="{00000000-0005-0000-0000-0000F5000000}"/>
    <cellStyle name="Comma 15 2 4 10" xfId="246" xr:uid="{00000000-0005-0000-0000-0000F6000000}"/>
    <cellStyle name="Comma 15 2 4 2" xfId="247" xr:uid="{00000000-0005-0000-0000-0000F7000000}"/>
    <cellStyle name="Comma 15 2 4 3" xfId="248" xr:uid="{00000000-0005-0000-0000-0000F8000000}"/>
    <cellStyle name="Comma 15 2 4 3 2" xfId="249" xr:uid="{00000000-0005-0000-0000-0000F9000000}"/>
    <cellStyle name="Comma 15 2 4 3 2 2" xfId="250" xr:uid="{00000000-0005-0000-0000-0000FA000000}"/>
    <cellStyle name="Comma 15 2 4 3 3" xfId="251" xr:uid="{00000000-0005-0000-0000-0000FB000000}"/>
    <cellStyle name="Comma 15 2 4 4" xfId="252" xr:uid="{00000000-0005-0000-0000-0000FC000000}"/>
    <cellStyle name="Comma 15 2 4 4 2" xfId="253" xr:uid="{00000000-0005-0000-0000-0000FD000000}"/>
    <cellStyle name="Comma 15 2 4 4 2 2" xfId="254" xr:uid="{00000000-0005-0000-0000-0000FE000000}"/>
    <cellStyle name="Comma 15 2 4 4 3" xfId="255" xr:uid="{00000000-0005-0000-0000-0000FF000000}"/>
    <cellStyle name="Comma 15 2 4 5" xfId="256" xr:uid="{00000000-0005-0000-0000-000000010000}"/>
    <cellStyle name="Comma 15 2 4 5 2" xfId="257" xr:uid="{00000000-0005-0000-0000-000001010000}"/>
    <cellStyle name="Comma 15 2 4 5 2 2" xfId="258" xr:uid="{00000000-0005-0000-0000-000002010000}"/>
    <cellStyle name="Comma 15 2 4 5 3" xfId="259" xr:uid="{00000000-0005-0000-0000-000003010000}"/>
    <cellStyle name="Comma 15 2 4 6" xfId="260" xr:uid="{00000000-0005-0000-0000-000004010000}"/>
    <cellStyle name="Comma 15 2 4 6 2" xfId="261" xr:uid="{00000000-0005-0000-0000-000005010000}"/>
    <cellStyle name="Comma 15 2 4 7" xfId="262" xr:uid="{00000000-0005-0000-0000-000006010000}"/>
    <cellStyle name="Comma 15 2 4 7 2" xfId="263" xr:uid="{00000000-0005-0000-0000-000007010000}"/>
    <cellStyle name="Comma 15 2 4 8" xfId="264" xr:uid="{00000000-0005-0000-0000-000008010000}"/>
    <cellStyle name="Comma 15 2 4 9" xfId="265" xr:uid="{00000000-0005-0000-0000-000009010000}"/>
    <cellStyle name="Comma 15 2 5" xfId="266" xr:uid="{00000000-0005-0000-0000-00000A010000}"/>
    <cellStyle name="Comma 15 2 5 2" xfId="267" xr:uid="{00000000-0005-0000-0000-00000B010000}"/>
    <cellStyle name="Comma 15 2 5 3" xfId="268" xr:uid="{00000000-0005-0000-0000-00000C010000}"/>
    <cellStyle name="Comma 15 2 5 4" xfId="269" xr:uid="{00000000-0005-0000-0000-00000D010000}"/>
    <cellStyle name="Comma 15 2 6" xfId="270" xr:uid="{00000000-0005-0000-0000-00000E010000}"/>
    <cellStyle name="Comma 15 2 6 2" xfId="271" xr:uid="{00000000-0005-0000-0000-00000F010000}"/>
    <cellStyle name="Comma 15 2 6 2 2" xfId="272" xr:uid="{00000000-0005-0000-0000-000010010000}"/>
    <cellStyle name="Comma 15 2 6 2 2 2" xfId="273" xr:uid="{00000000-0005-0000-0000-000011010000}"/>
    <cellStyle name="Comma 15 2 6 2 3" xfId="274" xr:uid="{00000000-0005-0000-0000-000012010000}"/>
    <cellStyle name="Comma 15 2 6 3" xfId="275" xr:uid="{00000000-0005-0000-0000-000013010000}"/>
    <cellStyle name="Comma 15 2 6 3 2" xfId="276" xr:uid="{00000000-0005-0000-0000-000014010000}"/>
    <cellStyle name="Comma 15 2 6 3 2 2" xfId="277" xr:uid="{00000000-0005-0000-0000-000015010000}"/>
    <cellStyle name="Comma 15 2 6 3 3" xfId="278" xr:uid="{00000000-0005-0000-0000-000016010000}"/>
    <cellStyle name="Comma 15 2 6 4" xfId="279" xr:uid="{00000000-0005-0000-0000-000017010000}"/>
    <cellStyle name="Comma 15 2 6 4 2" xfId="280" xr:uid="{00000000-0005-0000-0000-000018010000}"/>
    <cellStyle name="Comma 15 2 6 4 2 2" xfId="281" xr:uid="{00000000-0005-0000-0000-000019010000}"/>
    <cellStyle name="Comma 15 2 6 4 3" xfId="282" xr:uid="{00000000-0005-0000-0000-00001A010000}"/>
    <cellStyle name="Comma 15 2 6 5" xfId="283" xr:uid="{00000000-0005-0000-0000-00001B010000}"/>
    <cellStyle name="Comma 15 2 6 5 2" xfId="284" xr:uid="{00000000-0005-0000-0000-00001C010000}"/>
    <cellStyle name="Comma 15 2 6 6" xfId="285" xr:uid="{00000000-0005-0000-0000-00001D010000}"/>
    <cellStyle name="Comma 15 2 6 6 2" xfId="286" xr:uid="{00000000-0005-0000-0000-00001E010000}"/>
    <cellStyle name="Comma 15 2 6 7" xfId="287" xr:uid="{00000000-0005-0000-0000-00001F010000}"/>
    <cellStyle name="Comma 15 2 7" xfId="288" xr:uid="{00000000-0005-0000-0000-000020010000}"/>
    <cellStyle name="Comma 15 2 7 2" xfId="289" xr:uid="{00000000-0005-0000-0000-000021010000}"/>
    <cellStyle name="Comma 15 2 7 2 2" xfId="290" xr:uid="{00000000-0005-0000-0000-000022010000}"/>
    <cellStyle name="Comma 15 2 7 3" xfId="291" xr:uid="{00000000-0005-0000-0000-000023010000}"/>
    <cellStyle name="Comma 15 2 8" xfId="292" xr:uid="{00000000-0005-0000-0000-000024010000}"/>
    <cellStyle name="Comma 15 2 8 2" xfId="293" xr:uid="{00000000-0005-0000-0000-000025010000}"/>
    <cellStyle name="Comma 15 2 8 2 2" xfId="294" xr:uid="{00000000-0005-0000-0000-000026010000}"/>
    <cellStyle name="Comma 15 2 8 3" xfId="295" xr:uid="{00000000-0005-0000-0000-000027010000}"/>
    <cellStyle name="Comma 15 2 9" xfId="296" xr:uid="{00000000-0005-0000-0000-000028010000}"/>
    <cellStyle name="Comma 15 3" xfId="297" xr:uid="{00000000-0005-0000-0000-000029010000}"/>
    <cellStyle name="Comma 15 3 10" xfId="298" xr:uid="{00000000-0005-0000-0000-00002A010000}"/>
    <cellStyle name="Comma 15 3 11" xfId="299" xr:uid="{00000000-0005-0000-0000-00002B010000}"/>
    <cellStyle name="Comma 15 3 2" xfId="300" xr:uid="{00000000-0005-0000-0000-00002C010000}"/>
    <cellStyle name="Comma 15 3 2 10" xfId="301" xr:uid="{00000000-0005-0000-0000-00002D010000}"/>
    <cellStyle name="Comma 15 3 2 2" xfId="302" xr:uid="{00000000-0005-0000-0000-00002E010000}"/>
    <cellStyle name="Comma 15 3 2 2 2" xfId="303" xr:uid="{00000000-0005-0000-0000-00002F010000}"/>
    <cellStyle name="Comma 15 3 2 2 3" xfId="304" xr:uid="{00000000-0005-0000-0000-000030010000}"/>
    <cellStyle name="Comma 15 3 2 3" xfId="305" xr:uid="{00000000-0005-0000-0000-000031010000}"/>
    <cellStyle name="Comma 15 3 2 3 2" xfId="306" xr:uid="{00000000-0005-0000-0000-000032010000}"/>
    <cellStyle name="Comma 15 3 2 3 3" xfId="307" xr:uid="{00000000-0005-0000-0000-000033010000}"/>
    <cellStyle name="Comma 15 3 2 4" xfId="308" xr:uid="{00000000-0005-0000-0000-000034010000}"/>
    <cellStyle name="Comma 15 3 2 4 2" xfId="309" xr:uid="{00000000-0005-0000-0000-000035010000}"/>
    <cellStyle name="Comma 15 3 2 4 2 2" xfId="310" xr:uid="{00000000-0005-0000-0000-000036010000}"/>
    <cellStyle name="Comma 15 3 2 4 3" xfId="311" xr:uid="{00000000-0005-0000-0000-000037010000}"/>
    <cellStyle name="Comma 15 3 2 5" xfId="312" xr:uid="{00000000-0005-0000-0000-000038010000}"/>
    <cellStyle name="Comma 15 3 2 5 2" xfId="313" xr:uid="{00000000-0005-0000-0000-000039010000}"/>
    <cellStyle name="Comma 15 3 2 5 2 2" xfId="314" xr:uid="{00000000-0005-0000-0000-00003A010000}"/>
    <cellStyle name="Comma 15 3 2 5 3" xfId="315" xr:uid="{00000000-0005-0000-0000-00003B010000}"/>
    <cellStyle name="Comma 15 3 2 6" xfId="316" xr:uid="{00000000-0005-0000-0000-00003C010000}"/>
    <cellStyle name="Comma 15 3 2 6 2" xfId="317" xr:uid="{00000000-0005-0000-0000-00003D010000}"/>
    <cellStyle name="Comma 15 3 2 6 2 2" xfId="318" xr:uid="{00000000-0005-0000-0000-00003E010000}"/>
    <cellStyle name="Comma 15 3 2 6 3" xfId="319" xr:uid="{00000000-0005-0000-0000-00003F010000}"/>
    <cellStyle name="Comma 15 3 2 7" xfId="320" xr:uid="{00000000-0005-0000-0000-000040010000}"/>
    <cellStyle name="Comma 15 3 2 7 2" xfId="321" xr:uid="{00000000-0005-0000-0000-000041010000}"/>
    <cellStyle name="Comma 15 3 2 8" xfId="322" xr:uid="{00000000-0005-0000-0000-000042010000}"/>
    <cellStyle name="Comma 15 3 2 8 2" xfId="323" xr:uid="{00000000-0005-0000-0000-000043010000}"/>
    <cellStyle name="Comma 15 3 2 9" xfId="324" xr:uid="{00000000-0005-0000-0000-000044010000}"/>
    <cellStyle name="Comma 15 3 3" xfId="325" xr:uid="{00000000-0005-0000-0000-000045010000}"/>
    <cellStyle name="Comma 15 3 3 2" xfId="326" xr:uid="{00000000-0005-0000-0000-000046010000}"/>
    <cellStyle name="Comma 15 3 3 3" xfId="327" xr:uid="{00000000-0005-0000-0000-000047010000}"/>
    <cellStyle name="Comma 15 3 4" xfId="328" xr:uid="{00000000-0005-0000-0000-000048010000}"/>
    <cellStyle name="Comma 15 3 4 2" xfId="329" xr:uid="{00000000-0005-0000-0000-000049010000}"/>
    <cellStyle name="Comma 15 3 4 3" xfId="330" xr:uid="{00000000-0005-0000-0000-00004A010000}"/>
    <cellStyle name="Comma 15 3 5" xfId="331" xr:uid="{00000000-0005-0000-0000-00004B010000}"/>
    <cellStyle name="Comma 15 3 5 2" xfId="332" xr:uid="{00000000-0005-0000-0000-00004C010000}"/>
    <cellStyle name="Comma 15 3 5 2 2" xfId="333" xr:uid="{00000000-0005-0000-0000-00004D010000}"/>
    <cellStyle name="Comma 15 3 5 3" xfId="334" xr:uid="{00000000-0005-0000-0000-00004E010000}"/>
    <cellStyle name="Comma 15 3 6" xfId="335" xr:uid="{00000000-0005-0000-0000-00004F010000}"/>
    <cellStyle name="Comma 15 3 6 2" xfId="336" xr:uid="{00000000-0005-0000-0000-000050010000}"/>
    <cellStyle name="Comma 15 3 6 2 2" xfId="337" xr:uid="{00000000-0005-0000-0000-000051010000}"/>
    <cellStyle name="Comma 15 3 6 3" xfId="338" xr:uid="{00000000-0005-0000-0000-000052010000}"/>
    <cellStyle name="Comma 15 3 7" xfId="339" xr:uid="{00000000-0005-0000-0000-000053010000}"/>
    <cellStyle name="Comma 15 3 7 2" xfId="340" xr:uid="{00000000-0005-0000-0000-000054010000}"/>
    <cellStyle name="Comma 15 3 7 2 2" xfId="341" xr:uid="{00000000-0005-0000-0000-000055010000}"/>
    <cellStyle name="Comma 15 3 7 3" xfId="342" xr:uid="{00000000-0005-0000-0000-000056010000}"/>
    <cellStyle name="Comma 15 3 8" xfId="343" xr:uid="{00000000-0005-0000-0000-000057010000}"/>
    <cellStyle name="Comma 15 3 8 2" xfId="344" xr:uid="{00000000-0005-0000-0000-000058010000}"/>
    <cellStyle name="Comma 15 3 9" xfId="345" xr:uid="{00000000-0005-0000-0000-000059010000}"/>
    <cellStyle name="Comma 15 3 9 2" xfId="346" xr:uid="{00000000-0005-0000-0000-00005A010000}"/>
    <cellStyle name="Comma 15 4" xfId="347" xr:uid="{00000000-0005-0000-0000-00005B010000}"/>
    <cellStyle name="Comma 15 4 10" xfId="348" xr:uid="{00000000-0005-0000-0000-00005C010000}"/>
    <cellStyle name="Comma 15 4 2" xfId="349" xr:uid="{00000000-0005-0000-0000-00005D010000}"/>
    <cellStyle name="Comma 15 4 2 2" xfId="350" xr:uid="{00000000-0005-0000-0000-00005E010000}"/>
    <cellStyle name="Comma 15 4 2 3" xfId="351" xr:uid="{00000000-0005-0000-0000-00005F010000}"/>
    <cellStyle name="Comma 15 4 3" xfId="352" xr:uid="{00000000-0005-0000-0000-000060010000}"/>
    <cellStyle name="Comma 15 4 3 2" xfId="353" xr:uid="{00000000-0005-0000-0000-000061010000}"/>
    <cellStyle name="Comma 15 4 3 3" xfId="354" xr:uid="{00000000-0005-0000-0000-000062010000}"/>
    <cellStyle name="Comma 15 4 4" xfId="355" xr:uid="{00000000-0005-0000-0000-000063010000}"/>
    <cellStyle name="Comma 15 4 4 2" xfId="356" xr:uid="{00000000-0005-0000-0000-000064010000}"/>
    <cellStyle name="Comma 15 4 4 2 2" xfId="357" xr:uid="{00000000-0005-0000-0000-000065010000}"/>
    <cellStyle name="Comma 15 4 4 3" xfId="358" xr:uid="{00000000-0005-0000-0000-000066010000}"/>
    <cellStyle name="Comma 15 4 5" xfId="359" xr:uid="{00000000-0005-0000-0000-000067010000}"/>
    <cellStyle name="Comma 15 4 5 2" xfId="360" xr:uid="{00000000-0005-0000-0000-000068010000}"/>
    <cellStyle name="Comma 15 4 5 2 2" xfId="361" xr:uid="{00000000-0005-0000-0000-000069010000}"/>
    <cellStyle name="Comma 15 4 5 3" xfId="362" xr:uid="{00000000-0005-0000-0000-00006A010000}"/>
    <cellStyle name="Comma 15 4 6" xfId="363" xr:uid="{00000000-0005-0000-0000-00006B010000}"/>
    <cellStyle name="Comma 15 4 6 2" xfId="364" xr:uid="{00000000-0005-0000-0000-00006C010000}"/>
    <cellStyle name="Comma 15 4 6 2 2" xfId="365" xr:uid="{00000000-0005-0000-0000-00006D010000}"/>
    <cellStyle name="Comma 15 4 6 3" xfId="366" xr:uid="{00000000-0005-0000-0000-00006E010000}"/>
    <cellStyle name="Comma 15 4 7" xfId="367" xr:uid="{00000000-0005-0000-0000-00006F010000}"/>
    <cellStyle name="Comma 15 4 7 2" xfId="368" xr:uid="{00000000-0005-0000-0000-000070010000}"/>
    <cellStyle name="Comma 15 4 8" xfId="369" xr:uid="{00000000-0005-0000-0000-000071010000}"/>
    <cellStyle name="Comma 15 4 8 2" xfId="370" xr:uid="{00000000-0005-0000-0000-000072010000}"/>
    <cellStyle name="Comma 15 4 9" xfId="371" xr:uid="{00000000-0005-0000-0000-000073010000}"/>
    <cellStyle name="Comma 15 5" xfId="372" xr:uid="{00000000-0005-0000-0000-000074010000}"/>
    <cellStyle name="Comma 15 5 10" xfId="373" xr:uid="{00000000-0005-0000-0000-000075010000}"/>
    <cellStyle name="Comma 15 5 2" xfId="374" xr:uid="{00000000-0005-0000-0000-000076010000}"/>
    <cellStyle name="Comma 15 5 2 2" xfId="375" xr:uid="{00000000-0005-0000-0000-000077010000}"/>
    <cellStyle name="Comma 15 5 2 3" xfId="376" xr:uid="{00000000-0005-0000-0000-000078010000}"/>
    <cellStyle name="Comma 15 5 3" xfId="377" xr:uid="{00000000-0005-0000-0000-000079010000}"/>
    <cellStyle name="Comma 15 5 3 2" xfId="378" xr:uid="{00000000-0005-0000-0000-00007A010000}"/>
    <cellStyle name="Comma 15 5 3 3" xfId="379" xr:uid="{00000000-0005-0000-0000-00007B010000}"/>
    <cellStyle name="Comma 15 5 4" xfId="380" xr:uid="{00000000-0005-0000-0000-00007C010000}"/>
    <cellStyle name="Comma 15 5 4 2" xfId="381" xr:uid="{00000000-0005-0000-0000-00007D010000}"/>
    <cellStyle name="Comma 15 5 4 2 2" xfId="382" xr:uid="{00000000-0005-0000-0000-00007E010000}"/>
    <cellStyle name="Comma 15 5 4 3" xfId="383" xr:uid="{00000000-0005-0000-0000-00007F010000}"/>
    <cellStyle name="Comma 15 5 5" xfId="384" xr:uid="{00000000-0005-0000-0000-000080010000}"/>
    <cellStyle name="Comma 15 5 5 2" xfId="385" xr:uid="{00000000-0005-0000-0000-000081010000}"/>
    <cellStyle name="Comma 15 5 5 2 2" xfId="386" xr:uid="{00000000-0005-0000-0000-000082010000}"/>
    <cellStyle name="Comma 15 5 5 3" xfId="387" xr:uid="{00000000-0005-0000-0000-000083010000}"/>
    <cellStyle name="Comma 15 5 6" xfId="388" xr:uid="{00000000-0005-0000-0000-000084010000}"/>
    <cellStyle name="Comma 15 5 6 2" xfId="389" xr:uid="{00000000-0005-0000-0000-000085010000}"/>
    <cellStyle name="Comma 15 5 6 2 2" xfId="390" xr:uid="{00000000-0005-0000-0000-000086010000}"/>
    <cellStyle name="Comma 15 5 6 3" xfId="391" xr:uid="{00000000-0005-0000-0000-000087010000}"/>
    <cellStyle name="Comma 15 5 7" xfId="392" xr:uid="{00000000-0005-0000-0000-000088010000}"/>
    <cellStyle name="Comma 15 5 7 2" xfId="393" xr:uid="{00000000-0005-0000-0000-000089010000}"/>
    <cellStyle name="Comma 15 5 8" xfId="394" xr:uid="{00000000-0005-0000-0000-00008A010000}"/>
    <cellStyle name="Comma 15 5 8 2" xfId="395" xr:uid="{00000000-0005-0000-0000-00008B010000}"/>
    <cellStyle name="Comma 15 5 9" xfId="396" xr:uid="{00000000-0005-0000-0000-00008C010000}"/>
    <cellStyle name="Comma 15 6" xfId="397" xr:uid="{00000000-0005-0000-0000-00008D010000}"/>
    <cellStyle name="Comma 15 6 10" xfId="398" xr:uid="{00000000-0005-0000-0000-00008E010000}"/>
    <cellStyle name="Comma 15 6 2" xfId="399" xr:uid="{00000000-0005-0000-0000-00008F010000}"/>
    <cellStyle name="Comma 15 6 2 2" xfId="400" xr:uid="{00000000-0005-0000-0000-000090010000}"/>
    <cellStyle name="Comma 15 6 2 3" xfId="401" xr:uid="{00000000-0005-0000-0000-000091010000}"/>
    <cellStyle name="Comma 15 6 3" xfId="402" xr:uid="{00000000-0005-0000-0000-000092010000}"/>
    <cellStyle name="Comma 15 6 3 2" xfId="403" xr:uid="{00000000-0005-0000-0000-000093010000}"/>
    <cellStyle name="Comma 15 6 3 3" xfId="404" xr:uid="{00000000-0005-0000-0000-000094010000}"/>
    <cellStyle name="Comma 15 6 4" xfId="405" xr:uid="{00000000-0005-0000-0000-000095010000}"/>
    <cellStyle name="Comma 15 6 4 2" xfId="406" xr:uid="{00000000-0005-0000-0000-000096010000}"/>
    <cellStyle name="Comma 15 6 4 2 2" xfId="407" xr:uid="{00000000-0005-0000-0000-000097010000}"/>
    <cellStyle name="Comma 15 6 4 3" xfId="408" xr:uid="{00000000-0005-0000-0000-000098010000}"/>
    <cellStyle name="Comma 15 6 5" xfId="409" xr:uid="{00000000-0005-0000-0000-000099010000}"/>
    <cellStyle name="Comma 15 6 5 2" xfId="410" xr:uid="{00000000-0005-0000-0000-00009A010000}"/>
    <cellStyle name="Comma 15 6 5 2 2" xfId="411" xr:uid="{00000000-0005-0000-0000-00009B010000}"/>
    <cellStyle name="Comma 15 6 5 3" xfId="412" xr:uid="{00000000-0005-0000-0000-00009C010000}"/>
    <cellStyle name="Comma 15 6 6" xfId="413" xr:uid="{00000000-0005-0000-0000-00009D010000}"/>
    <cellStyle name="Comma 15 6 6 2" xfId="414" xr:uid="{00000000-0005-0000-0000-00009E010000}"/>
    <cellStyle name="Comma 15 6 6 2 2" xfId="415" xr:uid="{00000000-0005-0000-0000-00009F010000}"/>
    <cellStyle name="Comma 15 6 6 3" xfId="416" xr:uid="{00000000-0005-0000-0000-0000A0010000}"/>
    <cellStyle name="Comma 15 6 7" xfId="417" xr:uid="{00000000-0005-0000-0000-0000A1010000}"/>
    <cellStyle name="Comma 15 6 7 2" xfId="418" xr:uid="{00000000-0005-0000-0000-0000A2010000}"/>
    <cellStyle name="Comma 15 6 8" xfId="419" xr:uid="{00000000-0005-0000-0000-0000A3010000}"/>
    <cellStyle name="Comma 15 6 8 2" xfId="420" xr:uid="{00000000-0005-0000-0000-0000A4010000}"/>
    <cellStyle name="Comma 15 6 9" xfId="421" xr:uid="{00000000-0005-0000-0000-0000A5010000}"/>
    <cellStyle name="Comma 15 7" xfId="422" xr:uid="{00000000-0005-0000-0000-0000A6010000}"/>
    <cellStyle name="Comma 15 7 2" xfId="423" xr:uid="{00000000-0005-0000-0000-0000A7010000}"/>
    <cellStyle name="Comma 15 7 2 2" xfId="424" xr:uid="{00000000-0005-0000-0000-0000A8010000}"/>
    <cellStyle name="Comma 15 7 2 3" xfId="425" xr:uid="{00000000-0005-0000-0000-0000A9010000}"/>
    <cellStyle name="Comma 15 7 3" xfId="426" xr:uid="{00000000-0005-0000-0000-0000AA010000}"/>
    <cellStyle name="Comma 15 7 3 2" xfId="427" xr:uid="{00000000-0005-0000-0000-0000AB010000}"/>
    <cellStyle name="Comma 15 7 3 3" xfId="428" xr:uid="{00000000-0005-0000-0000-0000AC010000}"/>
    <cellStyle name="Comma 15 7 4" xfId="429" xr:uid="{00000000-0005-0000-0000-0000AD010000}"/>
    <cellStyle name="Comma 15 7 5" xfId="430" xr:uid="{00000000-0005-0000-0000-0000AE010000}"/>
    <cellStyle name="Comma 15 8" xfId="431" xr:uid="{00000000-0005-0000-0000-0000AF010000}"/>
    <cellStyle name="Comma 15 8 10" xfId="432" xr:uid="{00000000-0005-0000-0000-0000B0010000}"/>
    <cellStyle name="Comma 15 8 2" xfId="433" xr:uid="{00000000-0005-0000-0000-0000B1010000}"/>
    <cellStyle name="Comma 15 8 3" xfId="434" xr:uid="{00000000-0005-0000-0000-0000B2010000}"/>
    <cellStyle name="Comma 15 8 3 2" xfId="435" xr:uid="{00000000-0005-0000-0000-0000B3010000}"/>
    <cellStyle name="Comma 15 8 3 2 2" xfId="436" xr:uid="{00000000-0005-0000-0000-0000B4010000}"/>
    <cellStyle name="Comma 15 8 3 3" xfId="437" xr:uid="{00000000-0005-0000-0000-0000B5010000}"/>
    <cellStyle name="Comma 15 8 4" xfId="438" xr:uid="{00000000-0005-0000-0000-0000B6010000}"/>
    <cellStyle name="Comma 15 8 4 2" xfId="439" xr:uid="{00000000-0005-0000-0000-0000B7010000}"/>
    <cellStyle name="Comma 15 8 4 2 2" xfId="440" xr:uid="{00000000-0005-0000-0000-0000B8010000}"/>
    <cellStyle name="Comma 15 8 4 3" xfId="441" xr:uid="{00000000-0005-0000-0000-0000B9010000}"/>
    <cellStyle name="Comma 15 8 5" xfId="442" xr:uid="{00000000-0005-0000-0000-0000BA010000}"/>
    <cellStyle name="Comma 15 8 5 2" xfId="443" xr:uid="{00000000-0005-0000-0000-0000BB010000}"/>
    <cellStyle name="Comma 15 8 5 2 2" xfId="444" xr:uid="{00000000-0005-0000-0000-0000BC010000}"/>
    <cellStyle name="Comma 15 8 5 3" xfId="445" xr:uid="{00000000-0005-0000-0000-0000BD010000}"/>
    <cellStyle name="Comma 15 8 6" xfId="446" xr:uid="{00000000-0005-0000-0000-0000BE010000}"/>
    <cellStyle name="Comma 15 8 6 2" xfId="447" xr:uid="{00000000-0005-0000-0000-0000BF010000}"/>
    <cellStyle name="Comma 15 8 7" xfId="448" xr:uid="{00000000-0005-0000-0000-0000C0010000}"/>
    <cellStyle name="Comma 15 8 7 2" xfId="449" xr:uid="{00000000-0005-0000-0000-0000C1010000}"/>
    <cellStyle name="Comma 15 8 8" xfId="450" xr:uid="{00000000-0005-0000-0000-0000C2010000}"/>
    <cellStyle name="Comma 15 8 9" xfId="451" xr:uid="{00000000-0005-0000-0000-0000C3010000}"/>
    <cellStyle name="Comma 15 9" xfId="452" xr:uid="{00000000-0005-0000-0000-0000C4010000}"/>
    <cellStyle name="Comma 15 9 2" xfId="453" xr:uid="{00000000-0005-0000-0000-0000C5010000}"/>
    <cellStyle name="Comma 15 9 3" xfId="454" xr:uid="{00000000-0005-0000-0000-0000C6010000}"/>
    <cellStyle name="Comma 16" xfId="455" xr:uid="{00000000-0005-0000-0000-0000C7010000}"/>
    <cellStyle name="Comma 16 2" xfId="456" xr:uid="{00000000-0005-0000-0000-0000C8010000}"/>
    <cellStyle name="Comma 16 2 2" xfId="457" xr:uid="{00000000-0005-0000-0000-0000C9010000}"/>
    <cellStyle name="Comma 16 2 2 2" xfId="458" xr:uid="{00000000-0005-0000-0000-0000CA010000}"/>
    <cellStyle name="Comma 16 2 2 3" xfId="459" xr:uid="{00000000-0005-0000-0000-0000CB010000}"/>
    <cellStyle name="Comma 16 2 3" xfId="460" xr:uid="{00000000-0005-0000-0000-0000CC010000}"/>
    <cellStyle name="Comma 16 2 3 2" xfId="461" xr:uid="{00000000-0005-0000-0000-0000CD010000}"/>
    <cellStyle name="Comma 16 2 3 3" xfId="462" xr:uid="{00000000-0005-0000-0000-0000CE010000}"/>
    <cellStyle name="Comma 16 2 4" xfId="463" xr:uid="{00000000-0005-0000-0000-0000CF010000}"/>
    <cellStyle name="Comma 16 2 5" xfId="464" xr:uid="{00000000-0005-0000-0000-0000D0010000}"/>
    <cellStyle name="Comma 16 3" xfId="465" xr:uid="{00000000-0005-0000-0000-0000D1010000}"/>
    <cellStyle name="Comma 16 3 2" xfId="466" xr:uid="{00000000-0005-0000-0000-0000D2010000}"/>
    <cellStyle name="Comma 16 3 3" xfId="467" xr:uid="{00000000-0005-0000-0000-0000D3010000}"/>
    <cellStyle name="Comma 16 4" xfId="468" xr:uid="{00000000-0005-0000-0000-0000D4010000}"/>
    <cellStyle name="Comma 16 4 2" xfId="469" xr:uid="{00000000-0005-0000-0000-0000D5010000}"/>
    <cellStyle name="Comma 16 4 3" xfId="470" xr:uid="{00000000-0005-0000-0000-0000D6010000}"/>
    <cellStyle name="Comma 16 5" xfId="471" xr:uid="{00000000-0005-0000-0000-0000D7010000}"/>
    <cellStyle name="Comma 16 5 2" xfId="472" xr:uid="{00000000-0005-0000-0000-0000D8010000}"/>
    <cellStyle name="Comma 16 5 3" xfId="473" xr:uid="{00000000-0005-0000-0000-0000D9010000}"/>
    <cellStyle name="Comma 17" xfId="474" xr:uid="{00000000-0005-0000-0000-0000DA010000}"/>
    <cellStyle name="Comma 17 2" xfId="475" xr:uid="{00000000-0005-0000-0000-0000DB010000}"/>
    <cellStyle name="Comma 17 2 2" xfId="476" xr:uid="{00000000-0005-0000-0000-0000DC010000}"/>
    <cellStyle name="Comma 17 2 3" xfId="477" xr:uid="{00000000-0005-0000-0000-0000DD010000}"/>
    <cellStyle name="Comma 17 2 4" xfId="478" xr:uid="{00000000-0005-0000-0000-0000DE010000}"/>
    <cellStyle name="Comma 18" xfId="479" xr:uid="{00000000-0005-0000-0000-0000DF010000}"/>
    <cellStyle name="Comma 18 10" xfId="480" xr:uid="{00000000-0005-0000-0000-0000E0010000}"/>
    <cellStyle name="Comma 18 11" xfId="481" xr:uid="{00000000-0005-0000-0000-0000E1010000}"/>
    <cellStyle name="Comma 18 12" xfId="482" xr:uid="{00000000-0005-0000-0000-0000E2010000}"/>
    <cellStyle name="Comma 18 2" xfId="483" xr:uid="{00000000-0005-0000-0000-0000E3010000}"/>
    <cellStyle name="Comma 18 2 2" xfId="484" xr:uid="{00000000-0005-0000-0000-0000E4010000}"/>
    <cellStyle name="Comma 18 2 2 2" xfId="485" xr:uid="{00000000-0005-0000-0000-0000E5010000}"/>
    <cellStyle name="Comma 18 2 2 3" xfId="486" xr:uid="{00000000-0005-0000-0000-0000E6010000}"/>
    <cellStyle name="Comma 18 2 3" xfId="487" xr:uid="{00000000-0005-0000-0000-0000E7010000}"/>
    <cellStyle name="Comma 18 3" xfId="488" xr:uid="{00000000-0005-0000-0000-0000E8010000}"/>
    <cellStyle name="Comma 18 4" xfId="489" xr:uid="{00000000-0005-0000-0000-0000E9010000}"/>
    <cellStyle name="Comma 18 4 2" xfId="490" xr:uid="{00000000-0005-0000-0000-0000EA010000}"/>
    <cellStyle name="Comma 18 4 2 2" xfId="491" xr:uid="{00000000-0005-0000-0000-0000EB010000}"/>
    <cellStyle name="Comma 18 4 3" xfId="492" xr:uid="{00000000-0005-0000-0000-0000EC010000}"/>
    <cellStyle name="Comma 18 4 4" xfId="493" xr:uid="{00000000-0005-0000-0000-0000ED010000}"/>
    <cellStyle name="Comma 18 5" xfId="494" xr:uid="{00000000-0005-0000-0000-0000EE010000}"/>
    <cellStyle name="Comma 18 5 2" xfId="495" xr:uid="{00000000-0005-0000-0000-0000EF010000}"/>
    <cellStyle name="Comma 18 5 2 2" xfId="496" xr:uid="{00000000-0005-0000-0000-0000F0010000}"/>
    <cellStyle name="Comma 18 5 3" xfId="497" xr:uid="{00000000-0005-0000-0000-0000F1010000}"/>
    <cellStyle name="Comma 18 6" xfId="498" xr:uid="{00000000-0005-0000-0000-0000F2010000}"/>
    <cellStyle name="Comma 18 6 2" xfId="499" xr:uid="{00000000-0005-0000-0000-0000F3010000}"/>
    <cellStyle name="Comma 18 6 2 2" xfId="500" xr:uid="{00000000-0005-0000-0000-0000F4010000}"/>
    <cellStyle name="Comma 18 6 3" xfId="501" xr:uid="{00000000-0005-0000-0000-0000F5010000}"/>
    <cellStyle name="Comma 18 7" xfId="502" xr:uid="{00000000-0005-0000-0000-0000F6010000}"/>
    <cellStyle name="Comma 18 7 2" xfId="503" xr:uid="{00000000-0005-0000-0000-0000F7010000}"/>
    <cellStyle name="Comma 18 8" xfId="504" xr:uid="{00000000-0005-0000-0000-0000F8010000}"/>
    <cellStyle name="Comma 18 8 2" xfId="505" xr:uid="{00000000-0005-0000-0000-0000F9010000}"/>
    <cellStyle name="Comma 18 9" xfId="506" xr:uid="{00000000-0005-0000-0000-0000FA010000}"/>
    <cellStyle name="Comma 19" xfId="507" xr:uid="{00000000-0005-0000-0000-0000FB010000}"/>
    <cellStyle name="Comma 19 2" xfId="508" xr:uid="{00000000-0005-0000-0000-0000FC010000}"/>
    <cellStyle name="Comma 19 2 2" xfId="509" xr:uid="{00000000-0005-0000-0000-0000FD010000}"/>
    <cellStyle name="Comma 19 3" xfId="510" xr:uid="{00000000-0005-0000-0000-0000FE010000}"/>
    <cellStyle name="Comma 19 4" xfId="511" xr:uid="{00000000-0005-0000-0000-0000FF010000}"/>
    <cellStyle name="Comma 19 5" xfId="512" xr:uid="{00000000-0005-0000-0000-000000020000}"/>
    <cellStyle name="Comma 2" xfId="513" xr:uid="{00000000-0005-0000-0000-000001020000}"/>
    <cellStyle name="Comma 2 10" xfId="514" xr:uid="{00000000-0005-0000-0000-000002020000}"/>
    <cellStyle name="Comma 2 11" xfId="515" xr:uid="{00000000-0005-0000-0000-000003020000}"/>
    <cellStyle name="Comma 2 2" xfId="516" xr:uid="{00000000-0005-0000-0000-000004020000}"/>
    <cellStyle name="Comma 2 2 2" xfId="517" xr:uid="{00000000-0005-0000-0000-000005020000}"/>
    <cellStyle name="Comma 2 2 2 2" xfId="518" xr:uid="{00000000-0005-0000-0000-000006020000}"/>
    <cellStyle name="Comma 2 2 3" xfId="519" xr:uid="{00000000-0005-0000-0000-000007020000}"/>
    <cellStyle name="Comma 2 2 4" xfId="520" xr:uid="{00000000-0005-0000-0000-000008020000}"/>
    <cellStyle name="Comma 2 2 4 2" xfId="521" xr:uid="{00000000-0005-0000-0000-000009020000}"/>
    <cellStyle name="Comma 2 2 4 2 2" xfId="522" xr:uid="{00000000-0005-0000-0000-00000A020000}"/>
    <cellStyle name="Comma 2 2 4 3" xfId="523" xr:uid="{00000000-0005-0000-0000-00000B020000}"/>
    <cellStyle name="Comma 2 2 5" xfId="524" xr:uid="{00000000-0005-0000-0000-00000C020000}"/>
    <cellStyle name="Comma 2 2 5 2" xfId="525" xr:uid="{00000000-0005-0000-0000-00000D020000}"/>
    <cellStyle name="Comma 2 2 6" xfId="526" xr:uid="{00000000-0005-0000-0000-00000E020000}"/>
    <cellStyle name="Comma 2 2 6 2" xfId="527" xr:uid="{00000000-0005-0000-0000-00000F020000}"/>
    <cellStyle name="Comma 2 2 7" xfId="528" xr:uid="{00000000-0005-0000-0000-000010020000}"/>
    <cellStyle name="Comma 2 2 8" xfId="529" xr:uid="{00000000-0005-0000-0000-000011020000}"/>
    <cellStyle name="Comma 2 3" xfId="530" xr:uid="{00000000-0005-0000-0000-000012020000}"/>
    <cellStyle name="Comma 2 3 2" xfId="531" xr:uid="{00000000-0005-0000-0000-000013020000}"/>
    <cellStyle name="Comma 2 3 2 2" xfId="532" xr:uid="{00000000-0005-0000-0000-000014020000}"/>
    <cellStyle name="Comma 2 3 3" xfId="533" xr:uid="{00000000-0005-0000-0000-000015020000}"/>
    <cellStyle name="Comma 2 3 3 2" xfId="534" xr:uid="{00000000-0005-0000-0000-000016020000}"/>
    <cellStyle name="Comma 2 3 3 3" xfId="535" xr:uid="{00000000-0005-0000-0000-000017020000}"/>
    <cellStyle name="Comma 2 4" xfId="536" xr:uid="{00000000-0005-0000-0000-000018020000}"/>
    <cellStyle name="Comma 2 4 2" xfId="537" xr:uid="{00000000-0005-0000-0000-000019020000}"/>
    <cellStyle name="Comma 2 4 2 2" xfId="538" xr:uid="{00000000-0005-0000-0000-00001A020000}"/>
    <cellStyle name="Comma 2 4 2 2 2" xfId="539" xr:uid="{00000000-0005-0000-0000-00001B020000}"/>
    <cellStyle name="Comma 2 4 2 3" xfId="540" xr:uid="{00000000-0005-0000-0000-00001C020000}"/>
    <cellStyle name="Comma 2 4 2 4" xfId="541" xr:uid="{00000000-0005-0000-0000-00001D020000}"/>
    <cellStyle name="Comma 2 4 2 5" xfId="542" xr:uid="{00000000-0005-0000-0000-00001E020000}"/>
    <cellStyle name="Comma 2 5" xfId="543" xr:uid="{00000000-0005-0000-0000-00001F020000}"/>
    <cellStyle name="Comma 2 5 2" xfId="544" xr:uid="{00000000-0005-0000-0000-000020020000}"/>
    <cellStyle name="Comma 2 5 2 2" xfId="545" xr:uid="{00000000-0005-0000-0000-000021020000}"/>
    <cellStyle name="Comma 2 5 2 3" xfId="546" xr:uid="{00000000-0005-0000-0000-000022020000}"/>
    <cellStyle name="Comma 2 5 3" xfId="547" xr:uid="{00000000-0005-0000-0000-000023020000}"/>
    <cellStyle name="Comma 2 6" xfId="548" xr:uid="{00000000-0005-0000-0000-000024020000}"/>
    <cellStyle name="Comma 2 6 2" xfId="549" xr:uid="{00000000-0005-0000-0000-000025020000}"/>
    <cellStyle name="Comma 2 6 3" xfId="550" xr:uid="{00000000-0005-0000-0000-000026020000}"/>
    <cellStyle name="Comma 2 7" xfId="551" xr:uid="{00000000-0005-0000-0000-000027020000}"/>
    <cellStyle name="Comma 2 7 2" xfId="552" xr:uid="{00000000-0005-0000-0000-000028020000}"/>
    <cellStyle name="Comma 2 8" xfId="553" xr:uid="{00000000-0005-0000-0000-000029020000}"/>
    <cellStyle name="Comma 2 8 2" xfId="554" xr:uid="{00000000-0005-0000-0000-00002A020000}"/>
    <cellStyle name="Comma 2 9" xfId="555" xr:uid="{00000000-0005-0000-0000-00002B020000}"/>
    <cellStyle name="Comma 20" xfId="556" xr:uid="{00000000-0005-0000-0000-00002C020000}"/>
    <cellStyle name="Comma 20 2" xfId="557" xr:uid="{00000000-0005-0000-0000-00002D020000}"/>
    <cellStyle name="Comma 20 2 2" xfId="558" xr:uid="{00000000-0005-0000-0000-00002E020000}"/>
    <cellStyle name="Comma 20 2 2 2" xfId="559" xr:uid="{00000000-0005-0000-0000-00002F020000}"/>
    <cellStyle name="Comma 20 2 3" xfId="560" xr:uid="{00000000-0005-0000-0000-000030020000}"/>
    <cellStyle name="Comma 20 3" xfId="561" xr:uid="{00000000-0005-0000-0000-000031020000}"/>
    <cellStyle name="Comma 20 3 2" xfId="562" xr:uid="{00000000-0005-0000-0000-000032020000}"/>
    <cellStyle name="Comma 20 3 2 2" xfId="563" xr:uid="{00000000-0005-0000-0000-000033020000}"/>
    <cellStyle name="Comma 20 3 3" xfId="564" xr:uid="{00000000-0005-0000-0000-000034020000}"/>
    <cellStyle name="Comma 20 4" xfId="565" xr:uid="{00000000-0005-0000-0000-000035020000}"/>
    <cellStyle name="Comma 20 4 2" xfId="566" xr:uid="{00000000-0005-0000-0000-000036020000}"/>
    <cellStyle name="Comma 20 4 2 2" xfId="567" xr:uid="{00000000-0005-0000-0000-000037020000}"/>
    <cellStyle name="Comma 20 4 3" xfId="568" xr:uid="{00000000-0005-0000-0000-000038020000}"/>
    <cellStyle name="Comma 20 5" xfId="569" xr:uid="{00000000-0005-0000-0000-000039020000}"/>
    <cellStyle name="Comma 20 5 2" xfId="570" xr:uid="{00000000-0005-0000-0000-00003A020000}"/>
    <cellStyle name="Comma 20 5 2 2" xfId="571" xr:uid="{00000000-0005-0000-0000-00003B020000}"/>
    <cellStyle name="Comma 20 5 3" xfId="572" xr:uid="{00000000-0005-0000-0000-00003C020000}"/>
    <cellStyle name="Comma 20 6" xfId="573" xr:uid="{00000000-0005-0000-0000-00003D020000}"/>
    <cellStyle name="Comma 20 6 2" xfId="574" xr:uid="{00000000-0005-0000-0000-00003E020000}"/>
    <cellStyle name="Comma 20 7" xfId="575" xr:uid="{00000000-0005-0000-0000-00003F020000}"/>
    <cellStyle name="Comma 20 7 2" xfId="576" xr:uid="{00000000-0005-0000-0000-000040020000}"/>
    <cellStyle name="Comma 20 8" xfId="577" xr:uid="{00000000-0005-0000-0000-000041020000}"/>
    <cellStyle name="Comma 21" xfId="578" xr:uid="{00000000-0005-0000-0000-000042020000}"/>
    <cellStyle name="Comma 21 2" xfId="579" xr:uid="{00000000-0005-0000-0000-000043020000}"/>
    <cellStyle name="Comma 21 2 2" xfId="580" xr:uid="{00000000-0005-0000-0000-000044020000}"/>
    <cellStyle name="Comma 21 3" xfId="581" xr:uid="{00000000-0005-0000-0000-000045020000}"/>
    <cellStyle name="Comma 21 4" xfId="582" xr:uid="{00000000-0005-0000-0000-000046020000}"/>
    <cellStyle name="Comma 21 5" xfId="583" xr:uid="{00000000-0005-0000-0000-000047020000}"/>
    <cellStyle name="Comma 21 6" xfId="584" xr:uid="{00000000-0005-0000-0000-000048020000}"/>
    <cellStyle name="Comma 22" xfId="585" xr:uid="{00000000-0005-0000-0000-000049020000}"/>
    <cellStyle name="Comma 22 2" xfId="586" xr:uid="{00000000-0005-0000-0000-00004A020000}"/>
    <cellStyle name="Comma 22 2 2" xfId="587" xr:uid="{00000000-0005-0000-0000-00004B020000}"/>
    <cellStyle name="Comma 22 3" xfId="588" xr:uid="{00000000-0005-0000-0000-00004C020000}"/>
    <cellStyle name="Comma 23" xfId="589" xr:uid="{00000000-0005-0000-0000-00004D020000}"/>
    <cellStyle name="Comma 23 2" xfId="590" xr:uid="{00000000-0005-0000-0000-00004E020000}"/>
    <cellStyle name="Comma 23 2 2" xfId="591" xr:uid="{00000000-0005-0000-0000-00004F020000}"/>
    <cellStyle name="Comma 23 3" xfId="592" xr:uid="{00000000-0005-0000-0000-000050020000}"/>
    <cellStyle name="Comma 24" xfId="593" xr:uid="{00000000-0005-0000-0000-000051020000}"/>
    <cellStyle name="Comma 24 2" xfId="594" xr:uid="{00000000-0005-0000-0000-000052020000}"/>
    <cellStyle name="Comma 24 2 2" xfId="595" xr:uid="{00000000-0005-0000-0000-000053020000}"/>
    <cellStyle name="Comma 24 3" xfId="596" xr:uid="{00000000-0005-0000-0000-000054020000}"/>
    <cellStyle name="Comma 25" xfId="597" xr:uid="{00000000-0005-0000-0000-000055020000}"/>
    <cellStyle name="Comma 25 2" xfId="598" xr:uid="{00000000-0005-0000-0000-000056020000}"/>
    <cellStyle name="Comma 26" xfId="599" xr:uid="{00000000-0005-0000-0000-000057020000}"/>
    <cellStyle name="Comma 26 2" xfId="600" xr:uid="{00000000-0005-0000-0000-000058020000}"/>
    <cellStyle name="Comma 27" xfId="601" xr:uid="{00000000-0005-0000-0000-000059020000}"/>
    <cellStyle name="Comma 28" xfId="602" xr:uid="{00000000-0005-0000-0000-00005A020000}"/>
    <cellStyle name="Comma 29" xfId="603" xr:uid="{00000000-0005-0000-0000-00005B020000}"/>
    <cellStyle name="Comma 3" xfId="604" xr:uid="{00000000-0005-0000-0000-00005C020000}"/>
    <cellStyle name="Comma 3 2" xfId="605" xr:uid="{00000000-0005-0000-0000-00005D020000}"/>
    <cellStyle name="Comma 3 2 2" xfId="606" xr:uid="{00000000-0005-0000-0000-00005E020000}"/>
    <cellStyle name="Comma 3 2 2 2" xfId="607" xr:uid="{00000000-0005-0000-0000-00005F020000}"/>
    <cellStyle name="Comma 3 2 3" xfId="608" xr:uid="{00000000-0005-0000-0000-000060020000}"/>
    <cellStyle name="Comma 3 3" xfId="609" xr:uid="{00000000-0005-0000-0000-000061020000}"/>
    <cellStyle name="Comma 3 3 2" xfId="610" xr:uid="{00000000-0005-0000-0000-000062020000}"/>
    <cellStyle name="Comma 3 4" xfId="611" xr:uid="{00000000-0005-0000-0000-000063020000}"/>
    <cellStyle name="Comma 3 5" xfId="612" xr:uid="{00000000-0005-0000-0000-000064020000}"/>
    <cellStyle name="Comma 3 6" xfId="613" xr:uid="{00000000-0005-0000-0000-000065020000}"/>
    <cellStyle name="Comma 3 6 2" xfId="614" xr:uid="{00000000-0005-0000-0000-000066020000}"/>
    <cellStyle name="Comma 3 6 2 2" xfId="615" xr:uid="{00000000-0005-0000-0000-000067020000}"/>
    <cellStyle name="Comma 3 6 3" xfId="616" xr:uid="{00000000-0005-0000-0000-000068020000}"/>
    <cellStyle name="Comma 3 7" xfId="617" xr:uid="{00000000-0005-0000-0000-000069020000}"/>
    <cellStyle name="Comma 3_Preliminary financial statement_June 11_updated Aug  24_11" xfId="618" xr:uid="{00000000-0005-0000-0000-00006A020000}"/>
    <cellStyle name="Comma 30" xfId="619" xr:uid="{00000000-0005-0000-0000-00006B020000}"/>
    <cellStyle name="Comma 31" xfId="620" xr:uid="{00000000-0005-0000-0000-00006C020000}"/>
    <cellStyle name="Comma 32" xfId="621" xr:uid="{00000000-0005-0000-0000-00006D020000}"/>
    <cellStyle name="Comma 33" xfId="622" xr:uid="{00000000-0005-0000-0000-00006E020000}"/>
    <cellStyle name="Comma 34" xfId="623" xr:uid="{00000000-0005-0000-0000-00006F020000}"/>
    <cellStyle name="Comma 4" xfId="624" xr:uid="{00000000-0005-0000-0000-000070020000}"/>
    <cellStyle name="Comma 4 2" xfId="625" xr:uid="{00000000-0005-0000-0000-000071020000}"/>
    <cellStyle name="Comma 4 2 2" xfId="626" xr:uid="{00000000-0005-0000-0000-000072020000}"/>
    <cellStyle name="Comma 4 3" xfId="627" xr:uid="{00000000-0005-0000-0000-000073020000}"/>
    <cellStyle name="Comma 4 3 2" xfId="628" xr:uid="{00000000-0005-0000-0000-000074020000}"/>
    <cellStyle name="Comma 4 3 2 2" xfId="629" xr:uid="{00000000-0005-0000-0000-000075020000}"/>
    <cellStyle name="Comma 4 3 3" xfId="630" xr:uid="{00000000-0005-0000-0000-000076020000}"/>
    <cellStyle name="Comma 4 3 4" xfId="631" xr:uid="{00000000-0005-0000-0000-000077020000}"/>
    <cellStyle name="Comma 4 3 5" xfId="632" xr:uid="{00000000-0005-0000-0000-000078020000}"/>
    <cellStyle name="Comma 5" xfId="633" xr:uid="{00000000-0005-0000-0000-000079020000}"/>
    <cellStyle name="Comma 5 2" xfId="634" xr:uid="{00000000-0005-0000-0000-00007A020000}"/>
    <cellStyle name="Comma 5 2 2" xfId="635" xr:uid="{00000000-0005-0000-0000-00007B020000}"/>
    <cellStyle name="Comma 5 3" xfId="636" xr:uid="{00000000-0005-0000-0000-00007C020000}"/>
    <cellStyle name="Comma 6" xfId="637" xr:uid="{00000000-0005-0000-0000-00007D020000}"/>
    <cellStyle name="Comma 6 2" xfId="638" xr:uid="{00000000-0005-0000-0000-00007E020000}"/>
    <cellStyle name="Comma 6 2 2" xfId="639" xr:uid="{00000000-0005-0000-0000-00007F020000}"/>
    <cellStyle name="Comma 6 3" xfId="640" xr:uid="{00000000-0005-0000-0000-000080020000}"/>
    <cellStyle name="Comma 6 4" xfId="641" xr:uid="{00000000-0005-0000-0000-000081020000}"/>
    <cellStyle name="Comma 6_Preliminary financial statement_June 11_updated Aug  24_11" xfId="642" xr:uid="{00000000-0005-0000-0000-000082020000}"/>
    <cellStyle name="Comma 7" xfId="643" xr:uid="{00000000-0005-0000-0000-000083020000}"/>
    <cellStyle name="Comma 7 2" xfId="644" xr:uid="{00000000-0005-0000-0000-000084020000}"/>
    <cellStyle name="Comma 7 2 2" xfId="645" xr:uid="{00000000-0005-0000-0000-000085020000}"/>
    <cellStyle name="Comma 7 3" xfId="646" xr:uid="{00000000-0005-0000-0000-000086020000}"/>
    <cellStyle name="Comma 7 4" xfId="647" xr:uid="{00000000-0005-0000-0000-000087020000}"/>
    <cellStyle name="Comma 8" xfId="648" xr:uid="{00000000-0005-0000-0000-000088020000}"/>
    <cellStyle name="Comma 8 2" xfId="649" xr:uid="{00000000-0005-0000-0000-000089020000}"/>
    <cellStyle name="Comma 8 2 2" xfId="650" xr:uid="{00000000-0005-0000-0000-00008A020000}"/>
    <cellStyle name="Comma 8 3" xfId="651" xr:uid="{00000000-0005-0000-0000-00008B020000}"/>
    <cellStyle name="Comma 8 4" xfId="652" xr:uid="{00000000-0005-0000-0000-00008C020000}"/>
    <cellStyle name="Comma 9" xfId="653" xr:uid="{00000000-0005-0000-0000-00008D020000}"/>
    <cellStyle name="Comma 9 2" xfId="654" xr:uid="{00000000-0005-0000-0000-00008E020000}"/>
    <cellStyle name="Comma 9 2 2" xfId="655" xr:uid="{00000000-0005-0000-0000-00008F020000}"/>
    <cellStyle name="Comma 9 2 2 2" xfId="656" xr:uid="{00000000-0005-0000-0000-000090020000}"/>
    <cellStyle name="Comma 9 2 2 2 2" xfId="657" xr:uid="{00000000-0005-0000-0000-000091020000}"/>
    <cellStyle name="Comma 9 2 2 2 3" xfId="658" xr:uid="{00000000-0005-0000-0000-000092020000}"/>
    <cellStyle name="Comma 9 2 2 3" xfId="659" xr:uid="{00000000-0005-0000-0000-000093020000}"/>
    <cellStyle name="Comma 9 2 2 4" xfId="660" xr:uid="{00000000-0005-0000-0000-000094020000}"/>
    <cellStyle name="Comma 9 2 3" xfId="661" xr:uid="{00000000-0005-0000-0000-000095020000}"/>
    <cellStyle name="Comma 9 2 3 2" xfId="662" xr:uid="{00000000-0005-0000-0000-000096020000}"/>
    <cellStyle name="Comma 9 2 3 3" xfId="663" xr:uid="{00000000-0005-0000-0000-000097020000}"/>
    <cellStyle name="Comma 9 2 4" xfId="664" xr:uid="{00000000-0005-0000-0000-000098020000}"/>
    <cellStyle name="Comma 9 2 5" xfId="665" xr:uid="{00000000-0005-0000-0000-000099020000}"/>
    <cellStyle name="Comma 9 3" xfId="666" xr:uid="{00000000-0005-0000-0000-00009A020000}"/>
    <cellStyle name="Comma 9 3 2" xfId="667" xr:uid="{00000000-0005-0000-0000-00009B020000}"/>
    <cellStyle name="Comma 9 3 3" xfId="668" xr:uid="{00000000-0005-0000-0000-00009C020000}"/>
    <cellStyle name="Comma 9 4" xfId="669" xr:uid="{00000000-0005-0000-0000-00009D020000}"/>
    <cellStyle name="Comma 9 5" xfId="670" xr:uid="{00000000-0005-0000-0000-00009E020000}"/>
    <cellStyle name="Currency 10" xfId="671" xr:uid="{00000000-0005-0000-0000-00009F020000}"/>
    <cellStyle name="Currency 10 2" xfId="672" xr:uid="{00000000-0005-0000-0000-0000A0020000}"/>
    <cellStyle name="Currency 11" xfId="673" xr:uid="{00000000-0005-0000-0000-0000A1020000}"/>
    <cellStyle name="Currency 11 2" xfId="674" xr:uid="{00000000-0005-0000-0000-0000A2020000}"/>
    <cellStyle name="Currency 11 2 2" xfId="675" xr:uid="{00000000-0005-0000-0000-0000A3020000}"/>
    <cellStyle name="Currency 11 2 2 2" xfId="676" xr:uid="{00000000-0005-0000-0000-0000A4020000}"/>
    <cellStyle name="Currency 11 2 2 2 2" xfId="677" xr:uid="{00000000-0005-0000-0000-0000A5020000}"/>
    <cellStyle name="Currency 11 2 2 2 2 2" xfId="678" xr:uid="{00000000-0005-0000-0000-0000A6020000}"/>
    <cellStyle name="Currency 11 2 2 2 2 3" xfId="679" xr:uid="{00000000-0005-0000-0000-0000A7020000}"/>
    <cellStyle name="Currency 11 2 2 2 3" xfId="680" xr:uid="{00000000-0005-0000-0000-0000A8020000}"/>
    <cellStyle name="Currency 11 2 2 2 4" xfId="681" xr:uid="{00000000-0005-0000-0000-0000A9020000}"/>
    <cellStyle name="Currency 11 2 2 3" xfId="682" xr:uid="{00000000-0005-0000-0000-0000AA020000}"/>
    <cellStyle name="Currency 11 2 2 3 2" xfId="683" xr:uid="{00000000-0005-0000-0000-0000AB020000}"/>
    <cellStyle name="Currency 11 2 2 3 3" xfId="684" xr:uid="{00000000-0005-0000-0000-0000AC020000}"/>
    <cellStyle name="Currency 11 2 2 4" xfId="685" xr:uid="{00000000-0005-0000-0000-0000AD020000}"/>
    <cellStyle name="Currency 11 2 2 4 2" xfId="686" xr:uid="{00000000-0005-0000-0000-0000AE020000}"/>
    <cellStyle name="Currency 11 2 2 4 3" xfId="687" xr:uid="{00000000-0005-0000-0000-0000AF020000}"/>
    <cellStyle name="Currency 11 2 2 4 4" xfId="688" xr:uid="{00000000-0005-0000-0000-0000B0020000}"/>
    <cellStyle name="Currency 11 2 3" xfId="689" xr:uid="{00000000-0005-0000-0000-0000B1020000}"/>
    <cellStyle name="Currency 11 2 3 2" xfId="690" xr:uid="{00000000-0005-0000-0000-0000B2020000}"/>
    <cellStyle name="Currency 11 2 3 2 2" xfId="691" xr:uid="{00000000-0005-0000-0000-0000B3020000}"/>
    <cellStyle name="Currency 11 2 3 2 2 2" xfId="692" xr:uid="{00000000-0005-0000-0000-0000B4020000}"/>
    <cellStyle name="Currency 11 2 3 2 2 3" xfId="693" xr:uid="{00000000-0005-0000-0000-0000B5020000}"/>
    <cellStyle name="Currency 11 2 3 2 3" xfId="694" xr:uid="{00000000-0005-0000-0000-0000B6020000}"/>
    <cellStyle name="Currency 11 2 3 3" xfId="695" xr:uid="{00000000-0005-0000-0000-0000B7020000}"/>
    <cellStyle name="Currency 11 2 3 3 2" xfId="696" xr:uid="{00000000-0005-0000-0000-0000B8020000}"/>
    <cellStyle name="Currency 11 2 3 3 2 2" xfId="697" xr:uid="{00000000-0005-0000-0000-0000B9020000}"/>
    <cellStyle name="Currency 11 2 3 3 2 3" xfId="698" xr:uid="{00000000-0005-0000-0000-0000BA020000}"/>
    <cellStyle name="Currency 11 2 3 3 3" xfId="699" xr:uid="{00000000-0005-0000-0000-0000BB020000}"/>
    <cellStyle name="Currency 11 2 3 3 3 2" xfId="700" xr:uid="{00000000-0005-0000-0000-0000BC020000}"/>
    <cellStyle name="Currency 11 2 3 3 3 3" xfId="701" xr:uid="{00000000-0005-0000-0000-0000BD020000}"/>
    <cellStyle name="Currency 11 2 3 3 4" xfId="702" xr:uid="{00000000-0005-0000-0000-0000BE020000}"/>
    <cellStyle name="Currency 11 2 3 4" xfId="703" xr:uid="{00000000-0005-0000-0000-0000BF020000}"/>
    <cellStyle name="Currency 11 2 3 4 2" xfId="704" xr:uid="{00000000-0005-0000-0000-0000C0020000}"/>
    <cellStyle name="Currency 11 2 3 4 3" xfId="705" xr:uid="{00000000-0005-0000-0000-0000C1020000}"/>
    <cellStyle name="Currency 11 2 3 5" xfId="706" xr:uid="{00000000-0005-0000-0000-0000C2020000}"/>
    <cellStyle name="Currency 11 2 3 5 2" xfId="707" xr:uid="{00000000-0005-0000-0000-0000C3020000}"/>
    <cellStyle name="Currency 11 2 3 5 3" xfId="708" xr:uid="{00000000-0005-0000-0000-0000C4020000}"/>
    <cellStyle name="Currency 11 2 3 6" xfId="709" xr:uid="{00000000-0005-0000-0000-0000C5020000}"/>
    <cellStyle name="Currency 11 2 3 7" xfId="710" xr:uid="{00000000-0005-0000-0000-0000C6020000}"/>
    <cellStyle name="Currency 11 2 3 8" xfId="711" xr:uid="{00000000-0005-0000-0000-0000C7020000}"/>
    <cellStyle name="Currency 11 2 4" xfId="712" xr:uid="{00000000-0005-0000-0000-0000C8020000}"/>
    <cellStyle name="Currency 11 2 4 2" xfId="713" xr:uid="{00000000-0005-0000-0000-0000C9020000}"/>
    <cellStyle name="Currency 11 2 4 2 2" xfId="714" xr:uid="{00000000-0005-0000-0000-0000CA020000}"/>
    <cellStyle name="Currency 11 2 4 2 2 2" xfId="715" xr:uid="{00000000-0005-0000-0000-0000CB020000}"/>
    <cellStyle name="Currency 11 2 4 2 2 3" xfId="716" xr:uid="{00000000-0005-0000-0000-0000CC020000}"/>
    <cellStyle name="Currency 11 2 4 2 3" xfId="717" xr:uid="{00000000-0005-0000-0000-0000CD020000}"/>
    <cellStyle name="Currency 11 2 4 2 4" xfId="718" xr:uid="{00000000-0005-0000-0000-0000CE020000}"/>
    <cellStyle name="Currency 11 2 4 3" xfId="719" xr:uid="{00000000-0005-0000-0000-0000CF020000}"/>
    <cellStyle name="Currency 11 2 4 4" xfId="720" xr:uid="{00000000-0005-0000-0000-0000D0020000}"/>
    <cellStyle name="Currency 11 2 4 5" xfId="721" xr:uid="{00000000-0005-0000-0000-0000D1020000}"/>
    <cellStyle name="Currency 11 2 5" xfId="722" xr:uid="{00000000-0005-0000-0000-0000D2020000}"/>
    <cellStyle name="Currency 11 2 5 2" xfId="723" xr:uid="{00000000-0005-0000-0000-0000D3020000}"/>
    <cellStyle name="Currency 11 2 5 3" xfId="724" xr:uid="{00000000-0005-0000-0000-0000D4020000}"/>
    <cellStyle name="Currency 11 2 5 4" xfId="725" xr:uid="{00000000-0005-0000-0000-0000D5020000}"/>
    <cellStyle name="Currency 11 2 6" xfId="726" xr:uid="{00000000-0005-0000-0000-0000D6020000}"/>
    <cellStyle name="Currency 11 2 7" xfId="727" xr:uid="{00000000-0005-0000-0000-0000D7020000}"/>
    <cellStyle name="Currency 11 2 8" xfId="728" xr:uid="{00000000-0005-0000-0000-0000D8020000}"/>
    <cellStyle name="Currency 11 3" xfId="729" xr:uid="{00000000-0005-0000-0000-0000D9020000}"/>
    <cellStyle name="Currency 11 3 2" xfId="730" xr:uid="{00000000-0005-0000-0000-0000DA020000}"/>
    <cellStyle name="Currency 11 3 2 2" xfId="731" xr:uid="{00000000-0005-0000-0000-0000DB020000}"/>
    <cellStyle name="Currency 11 3 2 2 2" xfId="732" xr:uid="{00000000-0005-0000-0000-0000DC020000}"/>
    <cellStyle name="Currency 11 3 2 2 3" xfId="733" xr:uid="{00000000-0005-0000-0000-0000DD020000}"/>
    <cellStyle name="Currency 11 3 2 3" xfId="734" xr:uid="{00000000-0005-0000-0000-0000DE020000}"/>
    <cellStyle name="Currency 11 3 2 4" xfId="735" xr:uid="{00000000-0005-0000-0000-0000DF020000}"/>
    <cellStyle name="Currency 11 3 3" xfId="736" xr:uid="{00000000-0005-0000-0000-0000E0020000}"/>
    <cellStyle name="Currency 11 3 3 2" xfId="737" xr:uid="{00000000-0005-0000-0000-0000E1020000}"/>
    <cellStyle name="Currency 11 3 3 3" xfId="738" xr:uid="{00000000-0005-0000-0000-0000E2020000}"/>
    <cellStyle name="Currency 11 3 4" xfId="739" xr:uid="{00000000-0005-0000-0000-0000E3020000}"/>
    <cellStyle name="Currency 11 3 4 2" xfId="740" xr:uid="{00000000-0005-0000-0000-0000E4020000}"/>
    <cellStyle name="Currency 11 3 4 3" xfId="741" xr:uid="{00000000-0005-0000-0000-0000E5020000}"/>
    <cellStyle name="Currency 11 3 4 4" xfId="742" xr:uid="{00000000-0005-0000-0000-0000E6020000}"/>
    <cellStyle name="Currency 11 4" xfId="743" xr:uid="{00000000-0005-0000-0000-0000E7020000}"/>
    <cellStyle name="Currency 11 4 2" xfId="744" xr:uid="{00000000-0005-0000-0000-0000E8020000}"/>
    <cellStyle name="Currency 11 4 2 2" xfId="745" xr:uid="{00000000-0005-0000-0000-0000E9020000}"/>
    <cellStyle name="Currency 11 4 2 2 2" xfId="746" xr:uid="{00000000-0005-0000-0000-0000EA020000}"/>
    <cellStyle name="Currency 11 4 2 2 3" xfId="747" xr:uid="{00000000-0005-0000-0000-0000EB020000}"/>
    <cellStyle name="Currency 11 4 2 3" xfId="748" xr:uid="{00000000-0005-0000-0000-0000EC020000}"/>
    <cellStyle name="Currency 11 4 3" xfId="749" xr:uid="{00000000-0005-0000-0000-0000ED020000}"/>
    <cellStyle name="Currency 11 4 3 2" xfId="750" xr:uid="{00000000-0005-0000-0000-0000EE020000}"/>
    <cellStyle name="Currency 11 4 3 2 2" xfId="751" xr:uid="{00000000-0005-0000-0000-0000EF020000}"/>
    <cellStyle name="Currency 11 4 3 2 3" xfId="752" xr:uid="{00000000-0005-0000-0000-0000F0020000}"/>
    <cellStyle name="Currency 11 4 3 3" xfId="753" xr:uid="{00000000-0005-0000-0000-0000F1020000}"/>
    <cellStyle name="Currency 11 4 3 3 2" xfId="754" xr:uid="{00000000-0005-0000-0000-0000F2020000}"/>
    <cellStyle name="Currency 11 4 3 3 3" xfId="755" xr:uid="{00000000-0005-0000-0000-0000F3020000}"/>
    <cellStyle name="Currency 11 4 3 4" xfId="756" xr:uid="{00000000-0005-0000-0000-0000F4020000}"/>
    <cellStyle name="Currency 11 4 4" xfId="757" xr:uid="{00000000-0005-0000-0000-0000F5020000}"/>
    <cellStyle name="Currency 11 4 4 2" xfId="758" xr:uid="{00000000-0005-0000-0000-0000F6020000}"/>
    <cellStyle name="Currency 11 4 4 3" xfId="759" xr:uid="{00000000-0005-0000-0000-0000F7020000}"/>
    <cellStyle name="Currency 11 4 5" xfId="760" xr:uid="{00000000-0005-0000-0000-0000F8020000}"/>
    <cellStyle name="Currency 11 4 5 2" xfId="761" xr:uid="{00000000-0005-0000-0000-0000F9020000}"/>
    <cellStyle name="Currency 11 4 5 3" xfId="762" xr:uid="{00000000-0005-0000-0000-0000FA020000}"/>
    <cellStyle name="Currency 11 4 6" xfId="763" xr:uid="{00000000-0005-0000-0000-0000FB020000}"/>
    <cellStyle name="Currency 11 4 7" xfId="764" xr:uid="{00000000-0005-0000-0000-0000FC020000}"/>
    <cellStyle name="Currency 11 4 8" xfId="765" xr:uid="{00000000-0005-0000-0000-0000FD020000}"/>
    <cellStyle name="Currency 11 5" xfId="766" xr:uid="{00000000-0005-0000-0000-0000FE020000}"/>
    <cellStyle name="Currency 11 5 2" xfId="767" xr:uid="{00000000-0005-0000-0000-0000FF020000}"/>
    <cellStyle name="Currency 11 5 2 2" xfId="768" xr:uid="{00000000-0005-0000-0000-000000030000}"/>
    <cellStyle name="Currency 11 5 2 2 2" xfId="769" xr:uid="{00000000-0005-0000-0000-000001030000}"/>
    <cellStyle name="Currency 11 5 2 2 3" xfId="770" xr:uid="{00000000-0005-0000-0000-000002030000}"/>
    <cellStyle name="Currency 11 5 2 3" xfId="771" xr:uid="{00000000-0005-0000-0000-000003030000}"/>
    <cellStyle name="Currency 11 5 2 4" xfId="772" xr:uid="{00000000-0005-0000-0000-000004030000}"/>
    <cellStyle name="Currency 11 5 3" xfId="773" xr:uid="{00000000-0005-0000-0000-000005030000}"/>
    <cellStyle name="Currency 11 5 4" xfId="774" xr:uid="{00000000-0005-0000-0000-000006030000}"/>
    <cellStyle name="Currency 11 5 5" xfId="775" xr:uid="{00000000-0005-0000-0000-000007030000}"/>
    <cellStyle name="Currency 11 6" xfId="776" xr:uid="{00000000-0005-0000-0000-000008030000}"/>
    <cellStyle name="Currency 11 6 2" xfId="777" xr:uid="{00000000-0005-0000-0000-000009030000}"/>
    <cellStyle name="Currency 11 6 3" xfId="778" xr:uid="{00000000-0005-0000-0000-00000A030000}"/>
    <cellStyle name="Currency 11 6 4" xfId="779" xr:uid="{00000000-0005-0000-0000-00000B030000}"/>
    <cellStyle name="Currency 11 7" xfId="780" xr:uid="{00000000-0005-0000-0000-00000C030000}"/>
    <cellStyle name="Currency 11 8" xfId="781" xr:uid="{00000000-0005-0000-0000-00000D030000}"/>
    <cellStyle name="Currency 11 9" xfId="782" xr:uid="{00000000-0005-0000-0000-00000E030000}"/>
    <cellStyle name="Currency 12" xfId="783" xr:uid="{00000000-0005-0000-0000-00000F030000}"/>
    <cellStyle name="Currency 12 2" xfId="784" xr:uid="{00000000-0005-0000-0000-000010030000}"/>
    <cellStyle name="Currency 12 2 2" xfId="785" xr:uid="{00000000-0005-0000-0000-000011030000}"/>
    <cellStyle name="Currency 12 2 2 2" xfId="786" xr:uid="{00000000-0005-0000-0000-000012030000}"/>
    <cellStyle name="Currency 12 2 2 2 2" xfId="787" xr:uid="{00000000-0005-0000-0000-000013030000}"/>
    <cellStyle name="Currency 12 2 2 2 3" xfId="788" xr:uid="{00000000-0005-0000-0000-000014030000}"/>
    <cellStyle name="Currency 12 2 2 3" xfId="789" xr:uid="{00000000-0005-0000-0000-000015030000}"/>
    <cellStyle name="Currency 12 2 2 4" xfId="790" xr:uid="{00000000-0005-0000-0000-000016030000}"/>
    <cellStyle name="Currency 12 2 3" xfId="791" xr:uid="{00000000-0005-0000-0000-000017030000}"/>
    <cellStyle name="Currency 12 2 3 2" xfId="792" xr:uid="{00000000-0005-0000-0000-000018030000}"/>
    <cellStyle name="Currency 12 2 3 3" xfId="793" xr:uid="{00000000-0005-0000-0000-000019030000}"/>
    <cellStyle name="Currency 12 2 4" xfId="794" xr:uid="{00000000-0005-0000-0000-00001A030000}"/>
    <cellStyle name="Currency 12 2 4 2" xfId="795" xr:uid="{00000000-0005-0000-0000-00001B030000}"/>
    <cellStyle name="Currency 12 2 4 3" xfId="796" xr:uid="{00000000-0005-0000-0000-00001C030000}"/>
    <cellStyle name="Currency 12 2 4 4" xfId="797" xr:uid="{00000000-0005-0000-0000-00001D030000}"/>
    <cellStyle name="Currency 12 3" xfId="798" xr:uid="{00000000-0005-0000-0000-00001E030000}"/>
    <cellStyle name="Currency 12 3 2" xfId="799" xr:uid="{00000000-0005-0000-0000-00001F030000}"/>
    <cellStyle name="Currency 12 3 2 2" xfId="800" xr:uid="{00000000-0005-0000-0000-000020030000}"/>
    <cellStyle name="Currency 12 3 2 2 2" xfId="801" xr:uid="{00000000-0005-0000-0000-000021030000}"/>
    <cellStyle name="Currency 12 3 2 2 3" xfId="802" xr:uid="{00000000-0005-0000-0000-000022030000}"/>
    <cellStyle name="Currency 12 3 2 3" xfId="803" xr:uid="{00000000-0005-0000-0000-000023030000}"/>
    <cellStyle name="Currency 12 3 3" xfId="804" xr:uid="{00000000-0005-0000-0000-000024030000}"/>
    <cellStyle name="Currency 12 3 3 2" xfId="805" xr:uid="{00000000-0005-0000-0000-000025030000}"/>
    <cellStyle name="Currency 12 3 3 2 2" xfId="806" xr:uid="{00000000-0005-0000-0000-000026030000}"/>
    <cellStyle name="Currency 12 3 3 2 3" xfId="807" xr:uid="{00000000-0005-0000-0000-000027030000}"/>
    <cellStyle name="Currency 12 3 3 3" xfId="808" xr:uid="{00000000-0005-0000-0000-000028030000}"/>
    <cellStyle name="Currency 12 3 3 3 2" xfId="809" xr:uid="{00000000-0005-0000-0000-000029030000}"/>
    <cellStyle name="Currency 12 3 3 3 3" xfId="810" xr:uid="{00000000-0005-0000-0000-00002A030000}"/>
    <cellStyle name="Currency 12 3 3 4" xfId="811" xr:uid="{00000000-0005-0000-0000-00002B030000}"/>
    <cellStyle name="Currency 12 3 4" xfId="812" xr:uid="{00000000-0005-0000-0000-00002C030000}"/>
    <cellStyle name="Currency 12 3 4 2" xfId="813" xr:uid="{00000000-0005-0000-0000-00002D030000}"/>
    <cellStyle name="Currency 12 3 4 3" xfId="814" xr:uid="{00000000-0005-0000-0000-00002E030000}"/>
    <cellStyle name="Currency 12 3 5" xfId="815" xr:uid="{00000000-0005-0000-0000-00002F030000}"/>
    <cellStyle name="Currency 12 3 5 2" xfId="816" xr:uid="{00000000-0005-0000-0000-000030030000}"/>
    <cellStyle name="Currency 12 3 5 3" xfId="817" xr:uid="{00000000-0005-0000-0000-000031030000}"/>
    <cellStyle name="Currency 12 3 6" xfId="818" xr:uid="{00000000-0005-0000-0000-000032030000}"/>
    <cellStyle name="Currency 12 3 7" xfId="819" xr:uid="{00000000-0005-0000-0000-000033030000}"/>
    <cellStyle name="Currency 12 3 8" xfId="820" xr:uid="{00000000-0005-0000-0000-000034030000}"/>
    <cellStyle name="Currency 12 4" xfId="821" xr:uid="{00000000-0005-0000-0000-000035030000}"/>
    <cellStyle name="Currency 12 4 2" xfId="822" xr:uid="{00000000-0005-0000-0000-000036030000}"/>
    <cellStyle name="Currency 12 4 2 2" xfId="823" xr:uid="{00000000-0005-0000-0000-000037030000}"/>
    <cellStyle name="Currency 12 4 2 2 2" xfId="824" xr:uid="{00000000-0005-0000-0000-000038030000}"/>
    <cellStyle name="Currency 12 4 2 2 3" xfId="825" xr:uid="{00000000-0005-0000-0000-000039030000}"/>
    <cellStyle name="Currency 12 4 2 3" xfId="826" xr:uid="{00000000-0005-0000-0000-00003A030000}"/>
    <cellStyle name="Currency 12 4 2 4" xfId="827" xr:uid="{00000000-0005-0000-0000-00003B030000}"/>
    <cellStyle name="Currency 12 4 3" xfId="828" xr:uid="{00000000-0005-0000-0000-00003C030000}"/>
    <cellStyle name="Currency 12 4 4" xfId="829" xr:uid="{00000000-0005-0000-0000-00003D030000}"/>
    <cellStyle name="Currency 12 4 5" xfId="830" xr:uid="{00000000-0005-0000-0000-00003E030000}"/>
    <cellStyle name="Currency 12 5" xfId="831" xr:uid="{00000000-0005-0000-0000-00003F030000}"/>
    <cellStyle name="Currency 12 5 2" xfId="832" xr:uid="{00000000-0005-0000-0000-000040030000}"/>
    <cellStyle name="Currency 12 5 3" xfId="833" xr:uid="{00000000-0005-0000-0000-000041030000}"/>
    <cellStyle name="Currency 12 5 4" xfId="834" xr:uid="{00000000-0005-0000-0000-000042030000}"/>
    <cellStyle name="Currency 12 6" xfId="835" xr:uid="{00000000-0005-0000-0000-000043030000}"/>
    <cellStyle name="Currency 12 7" xfId="836" xr:uid="{00000000-0005-0000-0000-000044030000}"/>
    <cellStyle name="Currency 12 8" xfId="837" xr:uid="{00000000-0005-0000-0000-000045030000}"/>
    <cellStyle name="Currency 13" xfId="838" xr:uid="{00000000-0005-0000-0000-000046030000}"/>
    <cellStyle name="Currency 13 2" xfId="839" xr:uid="{00000000-0005-0000-0000-000047030000}"/>
    <cellStyle name="Currency 13 2 2" xfId="840" xr:uid="{00000000-0005-0000-0000-000048030000}"/>
    <cellStyle name="Currency 13 2 2 2" xfId="841" xr:uid="{00000000-0005-0000-0000-000049030000}"/>
    <cellStyle name="Currency 13 2 3" xfId="842" xr:uid="{00000000-0005-0000-0000-00004A030000}"/>
    <cellStyle name="Currency 13 2 4" xfId="843" xr:uid="{00000000-0005-0000-0000-00004B030000}"/>
    <cellStyle name="Currency 13 3" xfId="844" xr:uid="{00000000-0005-0000-0000-00004C030000}"/>
    <cellStyle name="Currency 13 3 2" xfId="845" xr:uid="{00000000-0005-0000-0000-00004D030000}"/>
    <cellStyle name="Currency 13 3 2 2" xfId="846" xr:uid="{00000000-0005-0000-0000-00004E030000}"/>
    <cellStyle name="Currency 13 3 3" xfId="847" xr:uid="{00000000-0005-0000-0000-00004F030000}"/>
    <cellStyle name="Currency 13 3 3 2" xfId="848" xr:uid="{00000000-0005-0000-0000-000050030000}"/>
    <cellStyle name="Currency 13 3 4" xfId="849" xr:uid="{00000000-0005-0000-0000-000051030000}"/>
    <cellStyle name="Currency 13 3 5" xfId="850" xr:uid="{00000000-0005-0000-0000-000052030000}"/>
    <cellStyle name="Currency 13 4" xfId="851" xr:uid="{00000000-0005-0000-0000-000053030000}"/>
    <cellStyle name="Currency 13 4 2" xfId="852" xr:uid="{00000000-0005-0000-0000-000054030000}"/>
    <cellStyle name="Currency 13 4 3" xfId="853" xr:uid="{00000000-0005-0000-0000-000055030000}"/>
    <cellStyle name="Currency 13 5" xfId="854" xr:uid="{00000000-0005-0000-0000-000056030000}"/>
    <cellStyle name="Currency 13 5 2" xfId="855" xr:uid="{00000000-0005-0000-0000-000057030000}"/>
    <cellStyle name="Currency 13 6" xfId="856" xr:uid="{00000000-0005-0000-0000-000058030000}"/>
    <cellStyle name="Currency 13 6 2" xfId="857" xr:uid="{00000000-0005-0000-0000-000059030000}"/>
    <cellStyle name="Currency 14" xfId="858" xr:uid="{00000000-0005-0000-0000-00005A030000}"/>
    <cellStyle name="Currency 14 2" xfId="859" xr:uid="{00000000-0005-0000-0000-00005B030000}"/>
    <cellStyle name="Currency 14 2 2" xfId="860" xr:uid="{00000000-0005-0000-0000-00005C030000}"/>
    <cellStyle name="Currency 14 2 3" xfId="861" xr:uid="{00000000-0005-0000-0000-00005D030000}"/>
    <cellStyle name="Currency 14 3" xfId="862" xr:uid="{00000000-0005-0000-0000-00005E030000}"/>
    <cellStyle name="Currency 14 3 2" xfId="863" xr:uid="{00000000-0005-0000-0000-00005F030000}"/>
    <cellStyle name="Currency 14 3 3" xfId="864" xr:uid="{00000000-0005-0000-0000-000060030000}"/>
    <cellStyle name="Currency 14 4" xfId="865" xr:uid="{00000000-0005-0000-0000-000061030000}"/>
    <cellStyle name="Currency 14 4 2" xfId="866" xr:uid="{00000000-0005-0000-0000-000062030000}"/>
    <cellStyle name="Currency 14 4 3" xfId="867" xr:uid="{00000000-0005-0000-0000-000063030000}"/>
    <cellStyle name="Currency 14 5" xfId="868" xr:uid="{00000000-0005-0000-0000-000064030000}"/>
    <cellStyle name="Currency 14 6" xfId="869" xr:uid="{00000000-0005-0000-0000-000065030000}"/>
    <cellStyle name="Currency 14 7" xfId="870" xr:uid="{00000000-0005-0000-0000-000066030000}"/>
    <cellStyle name="Currency 15" xfId="871" xr:uid="{00000000-0005-0000-0000-000067030000}"/>
    <cellStyle name="Currency 15 2" xfId="872" xr:uid="{00000000-0005-0000-0000-000068030000}"/>
    <cellStyle name="Currency 15 2 2" xfId="873" xr:uid="{00000000-0005-0000-0000-000069030000}"/>
    <cellStyle name="Currency 15 2 2 2" xfId="874" xr:uid="{00000000-0005-0000-0000-00006A030000}"/>
    <cellStyle name="Currency 15 2 2 2 2" xfId="875" xr:uid="{00000000-0005-0000-0000-00006B030000}"/>
    <cellStyle name="Currency 15 2 2 2 3" xfId="876" xr:uid="{00000000-0005-0000-0000-00006C030000}"/>
    <cellStyle name="Currency 15 2 2 3" xfId="877" xr:uid="{00000000-0005-0000-0000-00006D030000}"/>
    <cellStyle name="Currency 15 2 2 4" xfId="878" xr:uid="{00000000-0005-0000-0000-00006E030000}"/>
    <cellStyle name="Currency 15 2 3" xfId="879" xr:uid="{00000000-0005-0000-0000-00006F030000}"/>
    <cellStyle name="Currency 15 2 3 2" xfId="880" xr:uid="{00000000-0005-0000-0000-000070030000}"/>
    <cellStyle name="Currency 15 2 3 3" xfId="881" xr:uid="{00000000-0005-0000-0000-000071030000}"/>
    <cellStyle name="Currency 15 2 4" xfId="882" xr:uid="{00000000-0005-0000-0000-000072030000}"/>
    <cellStyle name="Currency 15 2 4 2" xfId="883" xr:uid="{00000000-0005-0000-0000-000073030000}"/>
    <cellStyle name="Currency 15 2 4 3" xfId="884" xr:uid="{00000000-0005-0000-0000-000074030000}"/>
    <cellStyle name="Currency 15 2 4 4" xfId="885" xr:uid="{00000000-0005-0000-0000-000075030000}"/>
    <cellStyle name="Currency 15 3" xfId="886" xr:uid="{00000000-0005-0000-0000-000076030000}"/>
    <cellStyle name="Currency 15 3 2" xfId="887" xr:uid="{00000000-0005-0000-0000-000077030000}"/>
    <cellStyle name="Currency 15 3 2 2" xfId="888" xr:uid="{00000000-0005-0000-0000-000078030000}"/>
    <cellStyle name="Currency 15 3 2 2 2" xfId="889" xr:uid="{00000000-0005-0000-0000-000079030000}"/>
    <cellStyle name="Currency 15 3 2 2 3" xfId="890" xr:uid="{00000000-0005-0000-0000-00007A030000}"/>
    <cellStyle name="Currency 15 3 2 3" xfId="891" xr:uid="{00000000-0005-0000-0000-00007B030000}"/>
    <cellStyle name="Currency 15 3 3" xfId="892" xr:uid="{00000000-0005-0000-0000-00007C030000}"/>
    <cellStyle name="Currency 15 3 3 2" xfId="893" xr:uid="{00000000-0005-0000-0000-00007D030000}"/>
    <cellStyle name="Currency 15 3 3 2 2" xfId="894" xr:uid="{00000000-0005-0000-0000-00007E030000}"/>
    <cellStyle name="Currency 15 3 3 2 3" xfId="895" xr:uid="{00000000-0005-0000-0000-00007F030000}"/>
    <cellStyle name="Currency 15 3 3 3" xfId="896" xr:uid="{00000000-0005-0000-0000-000080030000}"/>
    <cellStyle name="Currency 15 3 3 3 2" xfId="897" xr:uid="{00000000-0005-0000-0000-000081030000}"/>
    <cellStyle name="Currency 15 3 3 3 3" xfId="898" xr:uid="{00000000-0005-0000-0000-000082030000}"/>
    <cellStyle name="Currency 15 3 3 4" xfId="899" xr:uid="{00000000-0005-0000-0000-000083030000}"/>
    <cellStyle name="Currency 15 3 4" xfId="900" xr:uid="{00000000-0005-0000-0000-000084030000}"/>
    <cellStyle name="Currency 15 3 4 2" xfId="901" xr:uid="{00000000-0005-0000-0000-000085030000}"/>
    <cellStyle name="Currency 15 3 4 3" xfId="902" xr:uid="{00000000-0005-0000-0000-000086030000}"/>
    <cellStyle name="Currency 15 3 5" xfId="903" xr:uid="{00000000-0005-0000-0000-000087030000}"/>
    <cellStyle name="Currency 15 3 5 2" xfId="904" xr:uid="{00000000-0005-0000-0000-000088030000}"/>
    <cellStyle name="Currency 15 3 5 3" xfId="905" xr:uid="{00000000-0005-0000-0000-000089030000}"/>
    <cellStyle name="Currency 15 3 6" xfId="906" xr:uid="{00000000-0005-0000-0000-00008A030000}"/>
    <cellStyle name="Currency 15 3 7" xfId="907" xr:uid="{00000000-0005-0000-0000-00008B030000}"/>
    <cellStyle name="Currency 15 3 8" xfId="908" xr:uid="{00000000-0005-0000-0000-00008C030000}"/>
    <cellStyle name="Currency 15 4" xfId="909" xr:uid="{00000000-0005-0000-0000-00008D030000}"/>
    <cellStyle name="Currency 15 4 2" xfId="910" xr:uid="{00000000-0005-0000-0000-00008E030000}"/>
    <cellStyle name="Currency 15 4 2 2" xfId="911" xr:uid="{00000000-0005-0000-0000-00008F030000}"/>
    <cellStyle name="Currency 15 4 2 2 2" xfId="912" xr:uid="{00000000-0005-0000-0000-000090030000}"/>
    <cellStyle name="Currency 15 4 2 2 3" xfId="913" xr:uid="{00000000-0005-0000-0000-000091030000}"/>
    <cellStyle name="Currency 15 4 2 3" xfId="914" xr:uid="{00000000-0005-0000-0000-000092030000}"/>
    <cellStyle name="Currency 15 4 2 4" xfId="915" xr:uid="{00000000-0005-0000-0000-000093030000}"/>
    <cellStyle name="Currency 15 4 3" xfId="916" xr:uid="{00000000-0005-0000-0000-000094030000}"/>
    <cellStyle name="Currency 15 4 4" xfId="917" xr:uid="{00000000-0005-0000-0000-000095030000}"/>
    <cellStyle name="Currency 15 4 5" xfId="918" xr:uid="{00000000-0005-0000-0000-000096030000}"/>
    <cellStyle name="Currency 15 5" xfId="919" xr:uid="{00000000-0005-0000-0000-000097030000}"/>
    <cellStyle name="Currency 15 5 2" xfId="920" xr:uid="{00000000-0005-0000-0000-000098030000}"/>
    <cellStyle name="Currency 15 5 3" xfId="921" xr:uid="{00000000-0005-0000-0000-000099030000}"/>
    <cellStyle name="Currency 15 5 4" xfId="922" xr:uid="{00000000-0005-0000-0000-00009A030000}"/>
    <cellStyle name="Currency 15 6" xfId="923" xr:uid="{00000000-0005-0000-0000-00009B030000}"/>
    <cellStyle name="Currency 15 7" xfId="924" xr:uid="{00000000-0005-0000-0000-00009C030000}"/>
    <cellStyle name="Currency 15 8" xfId="925" xr:uid="{00000000-0005-0000-0000-00009D030000}"/>
    <cellStyle name="Currency 16" xfId="926" xr:uid="{00000000-0005-0000-0000-00009E030000}"/>
    <cellStyle name="Currency 2" xfId="927" xr:uid="{00000000-0005-0000-0000-00009F030000}"/>
    <cellStyle name="Currency 2 10" xfId="928" xr:uid="{00000000-0005-0000-0000-0000A0030000}"/>
    <cellStyle name="Currency 2 10 10" xfId="929" xr:uid="{00000000-0005-0000-0000-0000A1030000}"/>
    <cellStyle name="Currency 2 10 10 2" xfId="930" xr:uid="{00000000-0005-0000-0000-0000A2030000}"/>
    <cellStyle name="Currency 2 10 10 2 2" xfId="931" xr:uid="{00000000-0005-0000-0000-0000A3030000}"/>
    <cellStyle name="Currency 2 10 10 3" xfId="932" xr:uid="{00000000-0005-0000-0000-0000A4030000}"/>
    <cellStyle name="Currency 2 10 11" xfId="933" xr:uid="{00000000-0005-0000-0000-0000A5030000}"/>
    <cellStyle name="Currency 2 10 11 2" xfId="934" xr:uid="{00000000-0005-0000-0000-0000A6030000}"/>
    <cellStyle name="Currency 2 10 12" xfId="935" xr:uid="{00000000-0005-0000-0000-0000A7030000}"/>
    <cellStyle name="Currency 2 10 12 2" xfId="936" xr:uid="{00000000-0005-0000-0000-0000A8030000}"/>
    <cellStyle name="Currency 2 10 13" xfId="937" xr:uid="{00000000-0005-0000-0000-0000A9030000}"/>
    <cellStyle name="Currency 2 10 14" xfId="938" xr:uid="{00000000-0005-0000-0000-0000AA030000}"/>
    <cellStyle name="Currency 2 10 15" xfId="939" xr:uid="{00000000-0005-0000-0000-0000AB030000}"/>
    <cellStyle name="Currency 2 10 2" xfId="940" xr:uid="{00000000-0005-0000-0000-0000AC030000}"/>
    <cellStyle name="Currency 2 10 2 2" xfId="941" xr:uid="{00000000-0005-0000-0000-0000AD030000}"/>
    <cellStyle name="Currency 2 10 2 2 2" xfId="942" xr:uid="{00000000-0005-0000-0000-0000AE030000}"/>
    <cellStyle name="Currency 2 10 2 2 3" xfId="943" xr:uid="{00000000-0005-0000-0000-0000AF030000}"/>
    <cellStyle name="Currency 2 10 2 2 3 2" xfId="944" xr:uid="{00000000-0005-0000-0000-0000B0030000}"/>
    <cellStyle name="Currency 2 10 2 2 3 3" xfId="945" xr:uid="{00000000-0005-0000-0000-0000B1030000}"/>
    <cellStyle name="Currency 2 10 2 2 4" xfId="946" xr:uid="{00000000-0005-0000-0000-0000B2030000}"/>
    <cellStyle name="Currency 2 10 2 2 4 2" xfId="947" xr:uid="{00000000-0005-0000-0000-0000B3030000}"/>
    <cellStyle name="Currency 2 10 2 2 4 2 2" xfId="948" xr:uid="{00000000-0005-0000-0000-0000B4030000}"/>
    <cellStyle name="Currency 2 10 2 2 4 3" xfId="949" xr:uid="{00000000-0005-0000-0000-0000B5030000}"/>
    <cellStyle name="Currency 2 10 2 2 5" xfId="950" xr:uid="{00000000-0005-0000-0000-0000B6030000}"/>
    <cellStyle name="Currency 2 10 2 2 5 2" xfId="951" xr:uid="{00000000-0005-0000-0000-0000B7030000}"/>
    <cellStyle name="Currency 2 10 2 2 5 2 2" xfId="952" xr:uid="{00000000-0005-0000-0000-0000B8030000}"/>
    <cellStyle name="Currency 2 10 2 2 5 3" xfId="953" xr:uid="{00000000-0005-0000-0000-0000B9030000}"/>
    <cellStyle name="Currency 2 10 2 2 6" xfId="954" xr:uid="{00000000-0005-0000-0000-0000BA030000}"/>
    <cellStyle name="Currency 2 10 2 2 6 2" xfId="955" xr:uid="{00000000-0005-0000-0000-0000BB030000}"/>
    <cellStyle name="Currency 2 10 2 2 6 2 2" xfId="956" xr:uid="{00000000-0005-0000-0000-0000BC030000}"/>
    <cellStyle name="Currency 2 10 2 2 6 3" xfId="957" xr:uid="{00000000-0005-0000-0000-0000BD030000}"/>
    <cellStyle name="Currency 2 10 2 2 7" xfId="958" xr:uid="{00000000-0005-0000-0000-0000BE030000}"/>
    <cellStyle name="Currency 2 10 2 2 7 2" xfId="959" xr:uid="{00000000-0005-0000-0000-0000BF030000}"/>
    <cellStyle name="Currency 2 10 2 2 8" xfId="960" xr:uid="{00000000-0005-0000-0000-0000C0030000}"/>
    <cellStyle name="Currency 2 10 2 2 8 2" xfId="961" xr:uid="{00000000-0005-0000-0000-0000C1030000}"/>
    <cellStyle name="Currency 2 10 2 2 9" xfId="962" xr:uid="{00000000-0005-0000-0000-0000C2030000}"/>
    <cellStyle name="Currency 2 10 2 3" xfId="963" xr:uid="{00000000-0005-0000-0000-0000C3030000}"/>
    <cellStyle name="Currency 2 10 2 3 2" xfId="964" xr:uid="{00000000-0005-0000-0000-0000C4030000}"/>
    <cellStyle name="Currency 2 10 2 3 3" xfId="965" xr:uid="{00000000-0005-0000-0000-0000C5030000}"/>
    <cellStyle name="Currency 2 10 2 3 3 2" xfId="966" xr:uid="{00000000-0005-0000-0000-0000C6030000}"/>
    <cellStyle name="Currency 2 10 2 3 3 3" xfId="967" xr:uid="{00000000-0005-0000-0000-0000C7030000}"/>
    <cellStyle name="Currency 2 10 2 3 4" xfId="968" xr:uid="{00000000-0005-0000-0000-0000C8030000}"/>
    <cellStyle name="Currency 2 10 2 3 4 2" xfId="969" xr:uid="{00000000-0005-0000-0000-0000C9030000}"/>
    <cellStyle name="Currency 2 10 2 3 4 2 2" xfId="970" xr:uid="{00000000-0005-0000-0000-0000CA030000}"/>
    <cellStyle name="Currency 2 10 2 3 4 3" xfId="971" xr:uid="{00000000-0005-0000-0000-0000CB030000}"/>
    <cellStyle name="Currency 2 10 2 3 5" xfId="972" xr:uid="{00000000-0005-0000-0000-0000CC030000}"/>
    <cellStyle name="Currency 2 10 2 3 5 2" xfId="973" xr:uid="{00000000-0005-0000-0000-0000CD030000}"/>
    <cellStyle name="Currency 2 10 2 3 5 2 2" xfId="974" xr:uid="{00000000-0005-0000-0000-0000CE030000}"/>
    <cellStyle name="Currency 2 10 2 3 5 3" xfId="975" xr:uid="{00000000-0005-0000-0000-0000CF030000}"/>
    <cellStyle name="Currency 2 10 2 3 6" xfId="976" xr:uid="{00000000-0005-0000-0000-0000D0030000}"/>
    <cellStyle name="Currency 2 10 2 3 6 2" xfId="977" xr:uid="{00000000-0005-0000-0000-0000D1030000}"/>
    <cellStyle name="Currency 2 10 2 3 6 2 2" xfId="978" xr:uid="{00000000-0005-0000-0000-0000D2030000}"/>
    <cellStyle name="Currency 2 10 2 3 6 3" xfId="979" xr:uid="{00000000-0005-0000-0000-0000D3030000}"/>
    <cellStyle name="Currency 2 10 2 3 7" xfId="980" xr:uid="{00000000-0005-0000-0000-0000D4030000}"/>
    <cellStyle name="Currency 2 10 2 3 7 2" xfId="981" xr:uid="{00000000-0005-0000-0000-0000D5030000}"/>
    <cellStyle name="Currency 2 10 2 3 8" xfId="982" xr:uid="{00000000-0005-0000-0000-0000D6030000}"/>
    <cellStyle name="Currency 2 10 2 3 8 2" xfId="983" xr:uid="{00000000-0005-0000-0000-0000D7030000}"/>
    <cellStyle name="Currency 2 10 2 3 9" xfId="984" xr:uid="{00000000-0005-0000-0000-0000D8030000}"/>
    <cellStyle name="Currency 2 10 2 4" xfId="985" xr:uid="{00000000-0005-0000-0000-0000D9030000}"/>
    <cellStyle name="Currency 2 10 2 4 2" xfId="986" xr:uid="{00000000-0005-0000-0000-0000DA030000}"/>
    <cellStyle name="Currency 2 10 2 4 3" xfId="987" xr:uid="{00000000-0005-0000-0000-0000DB030000}"/>
    <cellStyle name="Currency 2 10 2 4 3 2" xfId="988" xr:uid="{00000000-0005-0000-0000-0000DC030000}"/>
    <cellStyle name="Currency 2 10 2 4 3 2 2" xfId="989" xr:uid="{00000000-0005-0000-0000-0000DD030000}"/>
    <cellStyle name="Currency 2 10 2 4 3 3" xfId="990" xr:uid="{00000000-0005-0000-0000-0000DE030000}"/>
    <cellStyle name="Currency 2 10 2 4 4" xfId="991" xr:uid="{00000000-0005-0000-0000-0000DF030000}"/>
    <cellStyle name="Currency 2 10 2 4 4 2" xfId="992" xr:uid="{00000000-0005-0000-0000-0000E0030000}"/>
    <cellStyle name="Currency 2 10 2 4 4 2 2" xfId="993" xr:uid="{00000000-0005-0000-0000-0000E1030000}"/>
    <cellStyle name="Currency 2 10 2 4 4 3" xfId="994" xr:uid="{00000000-0005-0000-0000-0000E2030000}"/>
    <cellStyle name="Currency 2 10 2 4 5" xfId="995" xr:uid="{00000000-0005-0000-0000-0000E3030000}"/>
    <cellStyle name="Currency 2 10 2 4 5 2" xfId="996" xr:uid="{00000000-0005-0000-0000-0000E4030000}"/>
    <cellStyle name="Currency 2 10 2 4 5 2 2" xfId="997" xr:uid="{00000000-0005-0000-0000-0000E5030000}"/>
    <cellStyle name="Currency 2 10 2 4 5 3" xfId="998" xr:uid="{00000000-0005-0000-0000-0000E6030000}"/>
    <cellStyle name="Currency 2 10 2 4 6" xfId="999" xr:uid="{00000000-0005-0000-0000-0000E7030000}"/>
    <cellStyle name="Currency 2 10 2 4 6 2" xfId="1000" xr:uid="{00000000-0005-0000-0000-0000E8030000}"/>
    <cellStyle name="Currency 2 10 2 4 7" xfId="1001" xr:uid="{00000000-0005-0000-0000-0000E9030000}"/>
    <cellStyle name="Currency 2 10 2 4 7 2" xfId="1002" xr:uid="{00000000-0005-0000-0000-0000EA030000}"/>
    <cellStyle name="Currency 2 10 2 4 8" xfId="1003" xr:uid="{00000000-0005-0000-0000-0000EB030000}"/>
    <cellStyle name="Currency 2 10 2 4 9" xfId="1004" xr:uid="{00000000-0005-0000-0000-0000EC030000}"/>
    <cellStyle name="Currency 2 10 2 5" xfId="1005" xr:uid="{00000000-0005-0000-0000-0000ED030000}"/>
    <cellStyle name="Currency 2 10 2 5 2" xfId="1006" xr:uid="{00000000-0005-0000-0000-0000EE030000}"/>
    <cellStyle name="Currency 2 10 2 5 3" xfId="1007" xr:uid="{00000000-0005-0000-0000-0000EF030000}"/>
    <cellStyle name="Currency 2 10 2 6" xfId="1008" xr:uid="{00000000-0005-0000-0000-0000F0030000}"/>
    <cellStyle name="Currency 2 10 2 6 2" xfId="1009" xr:uid="{00000000-0005-0000-0000-0000F1030000}"/>
    <cellStyle name="Currency 2 10 2 6 2 2" xfId="1010" xr:uid="{00000000-0005-0000-0000-0000F2030000}"/>
    <cellStyle name="Currency 2 10 2 6 2 2 2" xfId="1011" xr:uid="{00000000-0005-0000-0000-0000F3030000}"/>
    <cellStyle name="Currency 2 10 2 6 2 3" xfId="1012" xr:uid="{00000000-0005-0000-0000-0000F4030000}"/>
    <cellStyle name="Currency 2 10 2 6 3" xfId="1013" xr:uid="{00000000-0005-0000-0000-0000F5030000}"/>
    <cellStyle name="Currency 2 10 2 6 3 2" xfId="1014" xr:uid="{00000000-0005-0000-0000-0000F6030000}"/>
    <cellStyle name="Currency 2 10 2 6 3 2 2" xfId="1015" xr:uid="{00000000-0005-0000-0000-0000F7030000}"/>
    <cellStyle name="Currency 2 10 2 6 3 3" xfId="1016" xr:uid="{00000000-0005-0000-0000-0000F8030000}"/>
    <cellStyle name="Currency 2 10 2 6 4" xfId="1017" xr:uid="{00000000-0005-0000-0000-0000F9030000}"/>
    <cellStyle name="Currency 2 10 2 6 4 2" xfId="1018" xr:uid="{00000000-0005-0000-0000-0000FA030000}"/>
    <cellStyle name="Currency 2 10 2 6 4 2 2" xfId="1019" xr:uid="{00000000-0005-0000-0000-0000FB030000}"/>
    <cellStyle name="Currency 2 10 2 6 4 3" xfId="1020" xr:uid="{00000000-0005-0000-0000-0000FC030000}"/>
    <cellStyle name="Currency 2 10 2 6 5" xfId="1021" xr:uid="{00000000-0005-0000-0000-0000FD030000}"/>
    <cellStyle name="Currency 2 10 2 6 5 2" xfId="1022" xr:uid="{00000000-0005-0000-0000-0000FE030000}"/>
    <cellStyle name="Currency 2 10 2 6 6" xfId="1023" xr:uid="{00000000-0005-0000-0000-0000FF030000}"/>
    <cellStyle name="Currency 2 10 2 6 6 2" xfId="1024" xr:uid="{00000000-0005-0000-0000-000000040000}"/>
    <cellStyle name="Currency 2 10 2 6 7" xfId="1025" xr:uid="{00000000-0005-0000-0000-000001040000}"/>
    <cellStyle name="Currency 2 10 2 7" xfId="1026" xr:uid="{00000000-0005-0000-0000-000002040000}"/>
    <cellStyle name="Currency 2 10 2 7 2" xfId="1027" xr:uid="{00000000-0005-0000-0000-000003040000}"/>
    <cellStyle name="Currency 2 10 2 7 2 2" xfId="1028" xr:uid="{00000000-0005-0000-0000-000004040000}"/>
    <cellStyle name="Currency 2 10 2 7 3" xfId="1029" xr:uid="{00000000-0005-0000-0000-000005040000}"/>
    <cellStyle name="Currency 2 10 2 8" xfId="1030" xr:uid="{00000000-0005-0000-0000-000006040000}"/>
    <cellStyle name="Currency 2 10 2 8 2" xfId="1031" xr:uid="{00000000-0005-0000-0000-000007040000}"/>
    <cellStyle name="Currency 2 10 2 8 2 2" xfId="1032" xr:uid="{00000000-0005-0000-0000-000008040000}"/>
    <cellStyle name="Currency 2 10 2 8 3" xfId="1033" xr:uid="{00000000-0005-0000-0000-000009040000}"/>
    <cellStyle name="Currency 2 10 3" xfId="1034" xr:uid="{00000000-0005-0000-0000-00000A040000}"/>
    <cellStyle name="Currency 2 10 3 10" xfId="1035" xr:uid="{00000000-0005-0000-0000-00000B040000}"/>
    <cellStyle name="Currency 2 10 3 2" xfId="1036" xr:uid="{00000000-0005-0000-0000-00000C040000}"/>
    <cellStyle name="Currency 2 10 3 2 2" xfId="1037" xr:uid="{00000000-0005-0000-0000-00000D040000}"/>
    <cellStyle name="Currency 2 10 3 2 3" xfId="1038" xr:uid="{00000000-0005-0000-0000-00000E040000}"/>
    <cellStyle name="Currency 2 10 3 2 3 2" xfId="1039" xr:uid="{00000000-0005-0000-0000-00000F040000}"/>
    <cellStyle name="Currency 2 10 3 2 3 3" xfId="1040" xr:uid="{00000000-0005-0000-0000-000010040000}"/>
    <cellStyle name="Currency 2 10 3 2 4" xfId="1041" xr:uid="{00000000-0005-0000-0000-000011040000}"/>
    <cellStyle name="Currency 2 10 3 2 4 2" xfId="1042" xr:uid="{00000000-0005-0000-0000-000012040000}"/>
    <cellStyle name="Currency 2 10 3 2 4 2 2" xfId="1043" xr:uid="{00000000-0005-0000-0000-000013040000}"/>
    <cellStyle name="Currency 2 10 3 2 4 3" xfId="1044" xr:uid="{00000000-0005-0000-0000-000014040000}"/>
    <cellStyle name="Currency 2 10 3 2 5" xfId="1045" xr:uid="{00000000-0005-0000-0000-000015040000}"/>
    <cellStyle name="Currency 2 10 3 2 5 2" xfId="1046" xr:uid="{00000000-0005-0000-0000-000016040000}"/>
    <cellStyle name="Currency 2 10 3 2 5 2 2" xfId="1047" xr:uid="{00000000-0005-0000-0000-000017040000}"/>
    <cellStyle name="Currency 2 10 3 2 5 3" xfId="1048" xr:uid="{00000000-0005-0000-0000-000018040000}"/>
    <cellStyle name="Currency 2 10 3 2 6" xfId="1049" xr:uid="{00000000-0005-0000-0000-000019040000}"/>
    <cellStyle name="Currency 2 10 3 2 6 2" xfId="1050" xr:uid="{00000000-0005-0000-0000-00001A040000}"/>
    <cellStyle name="Currency 2 10 3 2 6 2 2" xfId="1051" xr:uid="{00000000-0005-0000-0000-00001B040000}"/>
    <cellStyle name="Currency 2 10 3 2 6 3" xfId="1052" xr:uid="{00000000-0005-0000-0000-00001C040000}"/>
    <cellStyle name="Currency 2 10 3 2 7" xfId="1053" xr:uid="{00000000-0005-0000-0000-00001D040000}"/>
    <cellStyle name="Currency 2 10 3 2 7 2" xfId="1054" xr:uid="{00000000-0005-0000-0000-00001E040000}"/>
    <cellStyle name="Currency 2 10 3 2 8" xfId="1055" xr:uid="{00000000-0005-0000-0000-00001F040000}"/>
    <cellStyle name="Currency 2 10 3 2 8 2" xfId="1056" xr:uid="{00000000-0005-0000-0000-000020040000}"/>
    <cellStyle name="Currency 2 10 3 2 9" xfId="1057" xr:uid="{00000000-0005-0000-0000-000021040000}"/>
    <cellStyle name="Currency 2 10 3 3" xfId="1058" xr:uid="{00000000-0005-0000-0000-000022040000}"/>
    <cellStyle name="Currency 2 10 3 4" xfId="1059" xr:uid="{00000000-0005-0000-0000-000023040000}"/>
    <cellStyle name="Currency 2 10 3 4 2" xfId="1060" xr:uid="{00000000-0005-0000-0000-000024040000}"/>
    <cellStyle name="Currency 2 10 3 4 3" xfId="1061" xr:uid="{00000000-0005-0000-0000-000025040000}"/>
    <cellStyle name="Currency 2 10 3 5" xfId="1062" xr:uid="{00000000-0005-0000-0000-000026040000}"/>
    <cellStyle name="Currency 2 10 3 5 2" xfId="1063" xr:uid="{00000000-0005-0000-0000-000027040000}"/>
    <cellStyle name="Currency 2 10 3 5 2 2" xfId="1064" xr:uid="{00000000-0005-0000-0000-000028040000}"/>
    <cellStyle name="Currency 2 10 3 5 3" xfId="1065" xr:uid="{00000000-0005-0000-0000-000029040000}"/>
    <cellStyle name="Currency 2 10 3 6" xfId="1066" xr:uid="{00000000-0005-0000-0000-00002A040000}"/>
    <cellStyle name="Currency 2 10 3 6 2" xfId="1067" xr:uid="{00000000-0005-0000-0000-00002B040000}"/>
    <cellStyle name="Currency 2 10 3 6 2 2" xfId="1068" xr:uid="{00000000-0005-0000-0000-00002C040000}"/>
    <cellStyle name="Currency 2 10 3 6 3" xfId="1069" xr:uid="{00000000-0005-0000-0000-00002D040000}"/>
    <cellStyle name="Currency 2 10 3 7" xfId="1070" xr:uid="{00000000-0005-0000-0000-00002E040000}"/>
    <cellStyle name="Currency 2 10 3 7 2" xfId="1071" xr:uid="{00000000-0005-0000-0000-00002F040000}"/>
    <cellStyle name="Currency 2 10 3 7 2 2" xfId="1072" xr:uid="{00000000-0005-0000-0000-000030040000}"/>
    <cellStyle name="Currency 2 10 3 7 3" xfId="1073" xr:uid="{00000000-0005-0000-0000-000031040000}"/>
    <cellStyle name="Currency 2 10 3 8" xfId="1074" xr:uid="{00000000-0005-0000-0000-000032040000}"/>
    <cellStyle name="Currency 2 10 3 8 2" xfId="1075" xr:uid="{00000000-0005-0000-0000-000033040000}"/>
    <cellStyle name="Currency 2 10 3 9" xfId="1076" xr:uid="{00000000-0005-0000-0000-000034040000}"/>
    <cellStyle name="Currency 2 10 3 9 2" xfId="1077" xr:uid="{00000000-0005-0000-0000-000035040000}"/>
    <cellStyle name="Currency 2 10 4" xfId="1078" xr:uid="{00000000-0005-0000-0000-000036040000}"/>
    <cellStyle name="Currency 2 10 4 2" xfId="1079" xr:uid="{00000000-0005-0000-0000-000037040000}"/>
    <cellStyle name="Currency 2 10 4 2 10" xfId="1080" xr:uid="{00000000-0005-0000-0000-000038040000}"/>
    <cellStyle name="Currency 2 10 4 2 2" xfId="1081" xr:uid="{00000000-0005-0000-0000-000039040000}"/>
    <cellStyle name="Currency 2 10 4 2 3" xfId="1082" xr:uid="{00000000-0005-0000-0000-00003A040000}"/>
    <cellStyle name="Currency 2 10 4 2 4" xfId="1083" xr:uid="{00000000-0005-0000-0000-00003B040000}"/>
    <cellStyle name="Currency 2 10 4 2 4 2" xfId="1084" xr:uid="{00000000-0005-0000-0000-00003C040000}"/>
    <cellStyle name="Currency 2 10 4 2 4 2 2" xfId="1085" xr:uid="{00000000-0005-0000-0000-00003D040000}"/>
    <cellStyle name="Currency 2 10 4 2 4 3" xfId="1086" xr:uid="{00000000-0005-0000-0000-00003E040000}"/>
    <cellStyle name="Currency 2 10 4 2 5" xfId="1087" xr:uid="{00000000-0005-0000-0000-00003F040000}"/>
    <cellStyle name="Currency 2 10 4 2 5 2" xfId="1088" xr:uid="{00000000-0005-0000-0000-000040040000}"/>
    <cellStyle name="Currency 2 10 4 2 5 2 2" xfId="1089" xr:uid="{00000000-0005-0000-0000-000041040000}"/>
    <cellStyle name="Currency 2 10 4 2 5 3" xfId="1090" xr:uid="{00000000-0005-0000-0000-000042040000}"/>
    <cellStyle name="Currency 2 10 4 2 6" xfId="1091" xr:uid="{00000000-0005-0000-0000-000043040000}"/>
    <cellStyle name="Currency 2 10 4 2 6 2" xfId="1092" xr:uid="{00000000-0005-0000-0000-000044040000}"/>
    <cellStyle name="Currency 2 10 4 2 6 2 2" xfId="1093" xr:uid="{00000000-0005-0000-0000-000045040000}"/>
    <cellStyle name="Currency 2 10 4 2 6 3" xfId="1094" xr:uid="{00000000-0005-0000-0000-000046040000}"/>
    <cellStyle name="Currency 2 10 4 2 7" xfId="1095" xr:uid="{00000000-0005-0000-0000-000047040000}"/>
    <cellStyle name="Currency 2 10 4 2 7 2" xfId="1096" xr:uid="{00000000-0005-0000-0000-000048040000}"/>
    <cellStyle name="Currency 2 10 4 2 8" xfId="1097" xr:uid="{00000000-0005-0000-0000-000049040000}"/>
    <cellStyle name="Currency 2 10 4 2 8 2" xfId="1098" xr:uid="{00000000-0005-0000-0000-00004A040000}"/>
    <cellStyle name="Currency 2 10 4 2 9" xfId="1099" xr:uid="{00000000-0005-0000-0000-00004B040000}"/>
    <cellStyle name="Currency 2 10 4 3" xfId="1100" xr:uid="{00000000-0005-0000-0000-00004C040000}"/>
    <cellStyle name="Currency 2 10 4 4" xfId="1101" xr:uid="{00000000-0005-0000-0000-00004D040000}"/>
    <cellStyle name="Currency 2 10 4 4 2" xfId="1102" xr:uid="{00000000-0005-0000-0000-00004E040000}"/>
    <cellStyle name="Currency 2 10 4 4 2 2" xfId="1103" xr:uid="{00000000-0005-0000-0000-00004F040000}"/>
    <cellStyle name="Currency 2 10 4 4 3" xfId="1104" xr:uid="{00000000-0005-0000-0000-000050040000}"/>
    <cellStyle name="Currency 2 10 4 5" xfId="1105" xr:uid="{00000000-0005-0000-0000-000051040000}"/>
    <cellStyle name="Currency 2 10 4 5 2" xfId="1106" xr:uid="{00000000-0005-0000-0000-000052040000}"/>
    <cellStyle name="Currency 2 10 4 5 2 2" xfId="1107" xr:uid="{00000000-0005-0000-0000-000053040000}"/>
    <cellStyle name="Currency 2 10 4 5 3" xfId="1108" xr:uid="{00000000-0005-0000-0000-000054040000}"/>
    <cellStyle name="Currency 2 10 5" xfId="1109" xr:uid="{00000000-0005-0000-0000-000055040000}"/>
    <cellStyle name="Currency 2 10 5 2" xfId="1110" xr:uid="{00000000-0005-0000-0000-000056040000}"/>
    <cellStyle name="Currency 2 10 5 3" xfId="1111" xr:uid="{00000000-0005-0000-0000-000057040000}"/>
    <cellStyle name="Currency 2 10 5 3 2" xfId="1112" xr:uid="{00000000-0005-0000-0000-000058040000}"/>
    <cellStyle name="Currency 2 10 5 3 3" xfId="1113" xr:uid="{00000000-0005-0000-0000-000059040000}"/>
    <cellStyle name="Currency 2 10 5 4" xfId="1114" xr:uid="{00000000-0005-0000-0000-00005A040000}"/>
    <cellStyle name="Currency 2 10 5 4 2" xfId="1115" xr:uid="{00000000-0005-0000-0000-00005B040000}"/>
    <cellStyle name="Currency 2 10 5 4 2 2" xfId="1116" xr:uid="{00000000-0005-0000-0000-00005C040000}"/>
    <cellStyle name="Currency 2 10 5 4 3" xfId="1117" xr:uid="{00000000-0005-0000-0000-00005D040000}"/>
    <cellStyle name="Currency 2 10 5 5" xfId="1118" xr:uid="{00000000-0005-0000-0000-00005E040000}"/>
    <cellStyle name="Currency 2 10 5 5 2" xfId="1119" xr:uid="{00000000-0005-0000-0000-00005F040000}"/>
    <cellStyle name="Currency 2 10 5 5 2 2" xfId="1120" xr:uid="{00000000-0005-0000-0000-000060040000}"/>
    <cellStyle name="Currency 2 10 5 5 3" xfId="1121" xr:uid="{00000000-0005-0000-0000-000061040000}"/>
    <cellStyle name="Currency 2 10 5 6" xfId="1122" xr:uid="{00000000-0005-0000-0000-000062040000}"/>
    <cellStyle name="Currency 2 10 5 6 2" xfId="1123" xr:uid="{00000000-0005-0000-0000-000063040000}"/>
    <cellStyle name="Currency 2 10 5 6 2 2" xfId="1124" xr:uid="{00000000-0005-0000-0000-000064040000}"/>
    <cellStyle name="Currency 2 10 5 6 3" xfId="1125" xr:uid="{00000000-0005-0000-0000-000065040000}"/>
    <cellStyle name="Currency 2 10 5 7" xfId="1126" xr:uid="{00000000-0005-0000-0000-000066040000}"/>
    <cellStyle name="Currency 2 10 5 7 2" xfId="1127" xr:uid="{00000000-0005-0000-0000-000067040000}"/>
    <cellStyle name="Currency 2 10 5 8" xfId="1128" xr:uid="{00000000-0005-0000-0000-000068040000}"/>
    <cellStyle name="Currency 2 10 5 8 2" xfId="1129" xr:uid="{00000000-0005-0000-0000-000069040000}"/>
    <cellStyle name="Currency 2 10 5 9" xfId="1130" xr:uid="{00000000-0005-0000-0000-00006A040000}"/>
    <cellStyle name="Currency 2 10 6" xfId="1131" xr:uid="{00000000-0005-0000-0000-00006B040000}"/>
    <cellStyle name="Currency 2 10 6 2" xfId="1132" xr:uid="{00000000-0005-0000-0000-00006C040000}"/>
    <cellStyle name="Currency 2 10 6 3" xfId="1133" xr:uid="{00000000-0005-0000-0000-00006D040000}"/>
    <cellStyle name="Currency 2 10 7" xfId="1134" xr:uid="{00000000-0005-0000-0000-00006E040000}"/>
    <cellStyle name="Currency 2 10 8" xfId="1135" xr:uid="{00000000-0005-0000-0000-00006F040000}"/>
    <cellStyle name="Currency 2 10 8 2" xfId="1136" xr:uid="{00000000-0005-0000-0000-000070040000}"/>
    <cellStyle name="Currency 2 10 8 2 2" xfId="1137" xr:uid="{00000000-0005-0000-0000-000071040000}"/>
    <cellStyle name="Currency 2 10 8 3" xfId="1138" xr:uid="{00000000-0005-0000-0000-000072040000}"/>
    <cellStyle name="Currency 2 10 8 4" xfId="1139" xr:uid="{00000000-0005-0000-0000-000073040000}"/>
    <cellStyle name="Currency 2 10 9" xfId="1140" xr:uid="{00000000-0005-0000-0000-000074040000}"/>
    <cellStyle name="Currency 2 10 9 2" xfId="1141" xr:uid="{00000000-0005-0000-0000-000075040000}"/>
    <cellStyle name="Currency 2 10 9 2 2" xfId="1142" xr:uid="{00000000-0005-0000-0000-000076040000}"/>
    <cellStyle name="Currency 2 10 9 3" xfId="1143" xr:uid="{00000000-0005-0000-0000-000077040000}"/>
    <cellStyle name="Currency 2 11" xfId="1144" xr:uid="{00000000-0005-0000-0000-000078040000}"/>
    <cellStyle name="Currency 2 11 2" xfId="1145" xr:uid="{00000000-0005-0000-0000-000079040000}"/>
    <cellStyle name="Currency 2 11 2 2" xfId="1146" xr:uid="{00000000-0005-0000-0000-00007A040000}"/>
    <cellStyle name="Currency 2 11 2 3" xfId="1147" xr:uid="{00000000-0005-0000-0000-00007B040000}"/>
    <cellStyle name="Currency 2 11 2 3 2" xfId="1148" xr:uid="{00000000-0005-0000-0000-00007C040000}"/>
    <cellStyle name="Currency 2 11 2 3 3" xfId="1149" xr:uid="{00000000-0005-0000-0000-00007D040000}"/>
    <cellStyle name="Currency 2 11 2 4" xfId="1150" xr:uid="{00000000-0005-0000-0000-00007E040000}"/>
    <cellStyle name="Currency 2 11 2 4 2" xfId="1151" xr:uid="{00000000-0005-0000-0000-00007F040000}"/>
    <cellStyle name="Currency 2 11 2 4 2 2" xfId="1152" xr:uid="{00000000-0005-0000-0000-000080040000}"/>
    <cellStyle name="Currency 2 11 2 4 3" xfId="1153" xr:uid="{00000000-0005-0000-0000-000081040000}"/>
    <cellStyle name="Currency 2 11 2 5" xfId="1154" xr:uid="{00000000-0005-0000-0000-000082040000}"/>
    <cellStyle name="Currency 2 11 2 5 2" xfId="1155" xr:uid="{00000000-0005-0000-0000-000083040000}"/>
    <cellStyle name="Currency 2 11 2 5 2 2" xfId="1156" xr:uid="{00000000-0005-0000-0000-000084040000}"/>
    <cellStyle name="Currency 2 11 2 5 3" xfId="1157" xr:uid="{00000000-0005-0000-0000-000085040000}"/>
    <cellStyle name="Currency 2 11 2 6" xfId="1158" xr:uid="{00000000-0005-0000-0000-000086040000}"/>
    <cellStyle name="Currency 2 11 2 6 2" xfId="1159" xr:uid="{00000000-0005-0000-0000-000087040000}"/>
    <cellStyle name="Currency 2 11 2 6 2 2" xfId="1160" xr:uid="{00000000-0005-0000-0000-000088040000}"/>
    <cellStyle name="Currency 2 11 2 6 3" xfId="1161" xr:uid="{00000000-0005-0000-0000-000089040000}"/>
    <cellStyle name="Currency 2 11 2 7" xfId="1162" xr:uid="{00000000-0005-0000-0000-00008A040000}"/>
    <cellStyle name="Currency 2 11 2 7 2" xfId="1163" xr:uid="{00000000-0005-0000-0000-00008B040000}"/>
    <cellStyle name="Currency 2 11 2 8" xfId="1164" xr:uid="{00000000-0005-0000-0000-00008C040000}"/>
    <cellStyle name="Currency 2 11 2 8 2" xfId="1165" xr:uid="{00000000-0005-0000-0000-00008D040000}"/>
    <cellStyle name="Currency 2 11 2 9" xfId="1166" xr:uid="{00000000-0005-0000-0000-00008E040000}"/>
    <cellStyle name="Currency 2 11 3" xfId="1167" xr:uid="{00000000-0005-0000-0000-00008F040000}"/>
    <cellStyle name="Currency 2 11 3 2" xfId="1168" xr:uid="{00000000-0005-0000-0000-000090040000}"/>
    <cellStyle name="Currency 2 11 3 3" xfId="1169" xr:uid="{00000000-0005-0000-0000-000091040000}"/>
    <cellStyle name="Currency 2 11 3 3 2" xfId="1170" xr:uid="{00000000-0005-0000-0000-000092040000}"/>
    <cellStyle name="Currency 2 11 3 3 3" xfId="1171" xr:uid="{00000000-0005-0000-0000-000093040000}"/>
    <cellStyle name="Currency 2 11 3 4" xfId="1172" xr:uid="{00000000-0005-0000-0000-000094040000}"/>
    <cellStyle name="Currency 2 11 3 4 2" xfId="1173" xr:uid="{00000000-0005-0000-0000-000095040000}"/>
    <cellStyle name="Currency 2 11 3 4 2 2" xfId="1174" xr:uid="{00000000-0005-0000-0000-000096040000}"/>
    <cellStyle name="Currency 2 11 3 4 3" xfId="1175" xr:uid="{00000000-0005-0000-0000-000097040000}"/>
    <cellStyle name="Currency 2 11 3 5" xfId="1176" xr:uid="{00000000-0005-0000-0000-000098040000}"/>
    <cellStyle name="Currency 2 11 3 5 2" xfId="1177" xr:uid="{00000000-0005-0000-0000-000099040000}"/>
    <cellStyle name="Currency 2 11 3 5 2 2" xfId="1178" xr:uid="{00000000-0005-0000-0000-00009A040000}"/>
    <cellStyle name="Currency 2 11 3 5 3" xfId="1179" xr:uid="{00000000-0005-0000-0000-00009B040000}"/>
    <cellStyle name="Currency 2 11 3 6" xfId="1180" xr:uid="{00000000-0005-0000-0000-00009C040000}"/>
    <cellStyle name="Currency 2 11 3 6 2" xfId="1181" xr:uid="{00000000-0005-0000-0000-00009D040000}"/>
    <cellStyle name="Currency 2 11 3 6 2 2" xfId="1182" xr:uid="{00000000-0005-0000-0000-00009E040000}"/>
    <cellStyle name="Currency 2 11 3 6 3" xfId="1183" xr:uid="{00000000-0005-0000-0000-00009F040000}"/>
    <cellStyle name="Currency 2 11 3 7" xfId="1184" xr:uid="{00000000-0005-0000-0000-0000A0040000}"/>
    <cellStyle name="Currency 2 11 3 7 2" xfId="1185" xr:uid="{00000000-0005-0000-0000-0000A1040000}"/>
    <cellStyle name="Currency 2 11 3 8" xfId="1186" xr:uid="{00000000-0005-0000-0000-0000A2040000}"/>
    <cellStyle name="Currency 2 11 3 8 2" xfId="1187" xr:uid="{00000000-0005-0000-0000-0000A3040000}"/>
    <cellStyle name="Currency 2 11 3 9" xfId="1188" xr:uid="{00000000-0005-0000-0000-0000A4040000}"/>
    <cellStyle name="Currency 2 11 4" xfId="1189" xr:uid="{00000000-0005-0000-0000-0000A5040000}"/>
    <cellStyle name="Currency 2 11 4 2" xfId="1190" xr:uid="{00000000-0005-0000-0000-0000A6040000}"/>
    <cellStyle name="Currency 2 11 4 3" xfId="1191" xr:uid="{00000000-0005-0000-0000-0000A7040000}"/>
    <cellStyle name="Currency 2 11 4 3 2" xfId="1192" xr:uid="{00000000-0005-0000-0000-0000A8040000}"/>
    <cellStyle name="Currency 2 11 4 3 2 2" xfId="1193" xr:uid="{00000000-0005-0000-0000-0000A9040000}"/>
    <cellStyle name="Currency 2 11 4 3 3" xfId="1194" xr:uid="{00000000-0005-0000-0000-0000AA040000}"/>
    <cellStyle name="Currency 2 11 4 4" xfId="1195" xr:uid="{00000000-0005-0000-0000-0000AB040000}"/>
    <cellStyle name="Currency 2 11 4 4 2" xfId="1196" xr:uid="{00000000-0005-0000-0000-0000AC040000}"/>
    <cellStyle name="Currency 2 11 4 4 2 2" xfId="1197" xr:uid="{00000000-0005-0000-0000-0000AD040000}"/>
    <cellStyle name="Currency 2 11 4 4 3" xfId="1198" xr:uid="{00000000-0005-0000-0000-0000AE040000}"/>
    <cellStyle name="Currency 2 11 4 5" xfId="1199" xr:uid="{00000000-0005-0000-0000-0000AF040000}"/>
    <cellStyle name="Currency 2 11 4 5 2" xfId="1200" xr:uid="{00000000-0005-0000-0000-0000B0040000}"/>
    <cellStyle name="Currency 2 11 4 5 2 2" xfId="1201" xr:uid="{00000000-0005-0000-0000-0000B1040000}"/>
    <cellStyle name="Currency 2 11 4 5 3" xfId="1202" xr:uid="{00000000-0005-0000-0000-0000B2040000}"/>
    <cellStyle name="Currency 2 11 4 6" xfId="1203" xr:uid="{00000000-0005-0000-0000-0000B3040000}"/>
    <cellStyle name="Currency 2 11 4 6 2" xfId="1204" xr:uid="{00000000-0005-0000-0000-0000B4040000}"/>
    <cellStyle name="Currency 2 11 4 7" xfId="1205" xr:uid="{00000000-0005-0000-0000-0000B5040000}"/>
    <cellStyle name="Currency 2 11 4 7 2" xfId="1206" xr:uid="{00000000-0005-0000-0000-0000B6040000}"/>
    <cellStyle name="Currency 2 11 4 8" xfId="1207" xr:uid="{00000000-0005-0000-0000-0000B7040000}"/>
    <cellStyle name="Currency 2 11 4 9" xfId="1208" xr:uid="{00000000-0005-0000-0000-0000B8040000}"/>
    <cellStyle name="Currency 2 11 5" xfId="1209" xr:uid="{00000000-0005-0000-0000-0000B9040000}"/>
    <cellStyle name="Currency 2 11 5 2" xfId="1210" xr:uid="{00000000-0005-0000-0000-0000BA040000}"/>
    <cellStyle name="Currency 2 11 5 3" xfId="1211" xr:uid="{00000000-0005-0000-0000-0000BB040000}"/>
    <cellStyle name="Currency 2 11 6" xfId="1212" xr:uid="{00000000-0005-0000-0000-0000BC040000}"/>
    <cellStyle name="Currency 2 11 6 2" xfId="1213" xr:uid="{00000000-0005-0000-0000-0000BD040000}"/>
    <cellStyle name="Currency 2 11 6 2 2" xfId="1214" xr:uid="{00000000-0005-0000-0000-0000BE040000}"/>
    <cellStyle name="Currency 2 11 6 2 2 2" xfId="1215" xr:uid="{00000000-0005-0000-0000-0000BF040000}"/>
    <cellStyle name="Currency 2 11 6 2 3" xfId="1216" xr:uid="{00000000-0005-0000-0000-0000C0040000}"/>
    <cellStyle name="Currency 2 11 6 3" xfId="1217" xr:uid="{00000000-0005-0000-0000-0000C1040000}"/>
    <cellStyle name="Currency 2 11 6 3 2" xfId="1218" xr:uid="{00000000-0005-0000-0000-0000C2040000}"/>
    <cellStyle name="Currency 2 11 6 3 2 2" xfId="1219" xr:uid="{00000000-0005-0000-0000-0000C3040000}"/>
    <cellStyle name="Currency 2 11 6 3 3" xfId="1220" xr:uid="{00000000-0005-0000-0000-0000C4040000}"/>
    <cellStyle name="Currency 2 11 6 4" xfId="1221" xr:uid="{00000000-0005-0000-0000-0000C5040000}"/>
    <cellStyle name="Currency 2 11 6 4 2" xfId="1222" xr:uid="{00000000-0005-0000-0000-0000C6040000}"/>
    <cellStyle name="Currency 2 11 6 4 2 2" xfId="1223" xr:uid="{00000000-0005-0000-0000-0000C7040000}"/>
    <cellStyle name="Currency 2 11 6 4 3" xfId="1224" xr:uid="{00000000-0005-0000-0000-0000C8040000}"/>
    <cellStyle name="Currency 2 11 6 5" xfId="1225" xr:uid="{00000000-0005-0000-0000-0000C9040000}"/>
    <cellStyle name="Currency 2 11 6 5 2" xfId="1226" xr:uid="{00000000-0005-0000-0000-0000CA040000}"/>
    <cellStyle name="Currency 2 11 6 6" xfId="1227" xr:uid="{00000000-0005-0000-0000-0000CB040000}"/>
    <cellStyle name="Currency 2 11 6 6 2" xfId="1228" xr:uid="{00000000-0005-0000-0000-0000CC040000}"/>
    <cellStyle name="Currency 2 11 6 7" xfId="1229" xr:uid="{00000000-0005-0000-0000-0000CD040000}"/>
    <cellStyle name="Currency 2 11 7" xfId="1230" xr:uid="{00000000-0005-0000-0000-0000CE040000}"/>
    <cellStyle name="Currency 2 11 7 2" xfId="1231" xr:uid="{00000000-0005-0000-0000-0000CF040000}"/>
    <cellStyle name="Currency 2 11 7 2 2" xfId="1232" xr:uid="{00000000-0005-0000-0000-0000D0040000}"/>
    <cellStyle name="Currency 2 11 7 3" xfId="1233" xr:uid="{00000000-0005-0000-0000-0000D1040000}"/>
    <cellStyle name="Currency 2 11 8" xfId="1234" xr:uid="{00000000-0005-0000-0000-0000D2040000}"/>
    <cellStyle name="Currency 2 11 8 2" xfId="1235" xr:uid="{00000000-0005-0000-0000-0000D3040000}"/>
    <cellStyle name="Currency 2 11 8 2 2" xfId="1236" xr:uid="{00000000-0005-0000-0000-0000D4040000}"/>
    <cellStyle name="Currency 2 11 8 3" xfId="1237" xr:uid="{00000000-0005-0000-0000-0000D5040000}"/>
    <cellStyle name="Currency 2 12" xfId="1238" xr:uid="{00000000-0005-0000-0000-0000D6040000}"/>
    <cellStyle name="Currency 2 12 10" xfId="1239" xr:uid="{00000000-0005-0000-0000-0000D7040000}"/>
    <cellStyle name="Currency 2 12 2" xfId="1240" xr:uid="{00000000-0005-0000-0000-0000D8040000}"/>
    <cellStyle name="Currency 2 12 2 2" xfId="1241" xr:uid="{00000000-0005-0000-0000-0000D9040000}"/>
    <cellStyle name="Currency 2 12 2 3" xfId="1242" xr:uid="{00000000-0005-0000-0000-0000DA040000}"/>
    <cellStyle name="Currency 2 12 2 3 2" xfId="1243" xr:uid="{00000000-0005-0000-0000-0000DB040000}"/>
    <cellStyle name="Currency 2 12 2 3 3" xfId="1244" xr:uid="{00000000-0005-0000-0000-0000DC040000}"/>
    <cellStyle name="Currency 2 12 2 4" xfId="1245" xr:uid="{00000000-0005-0000-0000-0000DD040000}"/>
    <cellStyle name="Currency 2 12 2 4 2" xfId="1246" xr:uid="{00000000-0005-0000-0000-0000DE040000}"/>
    <cellStyle name="Currency 2 12 2 4 2 2" xfId="1247" xr:uid="{00000000-0005-0000-0000-0000DF040000}"/>
    <cellStyle name="Currency 2 12 2 4 3" xfId="1248" xr:uid="{00000000-0005-0000-0000-0000E0040000}"/>
    <cellStyle name="Currency 2 12 2 5" xfId="1249" xr:uid="{00000000-0005-0000-0000-0000E1040000}"/>
    <cellStyle name="Currency 2 12 2 5 2" xfId="1250" xr:uid="{00000000-0005-0000-0000-0000E2040000}"/>
    <cellStyle name="Currency 2 12 2 5 2 2" xfId="1251" xr:uid="{00000000-0005-0000-0000-0000E3040000}"/>
    <cellStyle name="Currency 2 12 2 5 3" xfId="1252" xr:uid="{00000000-0005-0000-0000-0000E4040000}"/>
    <cellStyle name="Currency 2 12 2 6" xfId="1253" xr:uid="{00000000-0005-0000-0000-0000E5040000}"/>
    <cellStyle name="Currency 2 12 2 6 2" xfId="1254" xr:uid="{00000000-0005-0000-0000-0000E6040000}"/>
    <cellStyle name="Currency 2 12 2 6 2 2" xfId="1255" xr:uid="{00000000-0005-0000-0000-0000E7040000}"/>
    <cellStyle name="Currency 2 12 2 6 3" xfId="1256" xr:uid="{00000000-0005-0000-0000-0000E8040000}"/>
    <cellStyle name="Currency 2 12 2 7" xfId="1257" xr:uid="{00000000-0005-0000-0000-0000E9040000}"/>
    <cellStyle name="Currency 2 12 2 7 2" xfId="1258" xr:uid="{00000000-0005-0000-0000-0000EA040000}"/>
    <cellStyle name="Currency 2 12 2 8" xfId="1259" xr:uid="{00000000-0005-0000-0000-0000EB040000}"/>
    <cellStyle name="Currency 2 12 2 8 2" xfId="1260" xr:uid="{00000000-0005-0000-0000-0000EC040000}"/>
    <cellStyle name="Currency 2 12 2 9" xfId="1261" xr:uid="{00000000-0005-0000-0000-0000ED040000}"/>
    <cellStyle name="Currency 2 12 3" xfId="1262" xr:uid="{00000000-0005-0000-0000-0000EE040000}"/>
    <cellStyle name="Currency 2 12 4" xfId="1263" xr:uid="{00000000-0005-0000-0000-0000EF040000}"/>
    <cellStyle name="Currency 2 12 4 2" xfId="1264" xr:uid="{00000000-0005-0000-0000-0000F0040000}"/>
    <cellStyle name="Currency 2 12 4 3" xfId="1265" xr:uid="{00000000-0005-0000-0000-0000F1040000}"/>
    <cellStyle name="Currency 2 12 5" xfId="1266" xr:uid="{00000000-0005-0000-0000-0000F2040000}"/>
    <cellStyle name="Currency 2 12 5 2" xfId="1267" xr:uid="{00000000-0005-0000-0000-0000F3040000}"/>
    <cellStyle name="Currency 2 12 5 2 2" xfId="1268" xr:uid="{00000000-0005-0000-0000-0000F4040000}"/>
    <cellStyle name="Currency 2 12 5 3" xfId="1269" xr:uid="{00000000-0005-0000-0000-0000F5040000}"/>
    <cellStyle name="Currency 2 12 6" xfId="1270" xr:uid="{00000000-0005-0000-0000-0000F6040000}"/>
    <cellStyle name="Currency 2 12 6 2" xfId="1271" xr:uid="{00000000-0005-0000-0000-0000F7040000}"/>
    <cellStyle name="Currency 2 12 6 2 2" xfId="1272" xr:uid="{00000000-0005-0000-0000-0000F8040000}"/>
    <cellStyle name="Currency 2 12 6 3" xfId="1273" xr:uid="{00000000-0005-0000-0000-0000F9040000}"/>
    <cellStyle name="Currency 2 12 7" xfId="1274" xr:uid="{00000000-0005-0000-0000-0000FA040000}"/>
    <cellStyle name="Currency 2 12 7 2" xfId="1275" xr:uid="{00000000-0005-0000-0000-0000FB040000}"/>
    <cellStyle name="Currency 2 12 7 2 2" xfId="1276" xr:uid="{00000000-0005-0000-0000-0000FC040000}"/>
    <cellStyle name="Currency 2 12 7 3" xfId="1277" xr:uid="{00000000-0005-0000-0000-0000FD040000}"/>
    <cellStyle name="Currency 2 12 8" xfId="1278" xr:uid="{00000000-0005-0000-0000-0000FE040000}"/>
    <cellStyle name="Currency 2 12 8 2" xfId="1279" xr:uid="{00000000-0005-0000-0000-0000FF040000}"/>
    <cellStyle name="Currency 2 12 9" xfId="1280" xr:uid="{00000000-0005-0000-0000-000000050000}"/>
    <cellStyle name="Currency 2 12 9 2" xfId="1281" xr:uid="{00000000-0005-0000-0000-000001050000}"/>
    <cellStyle name="Currency 2 13" xfId="1282" xr:uid="{00000000-0005-0000-0000-000002050000}"/>
    <cellStyle name="Currency 2 13 2" xfId="1283" xr:uid="{00000000-0005-0000-0000-000003050000}"/>
    <cellStyle name="Currency 2 13 2 10" xfId="1284" xr:uid="{00000000-0005-0000-0000-000004050000}"/>
    <cellStyle name="Currency 2 13 2 2" xfId="1285" xr:uid="{00000000-0005-0000-0000-000005050000}"/>
    <cellStyle name="Currency 2 13 2 3" xfId="1286" xr:uid="{00000000-0005-0000-0000-000006050000}"/>
    <cellStyle name="Currency 2 13 2 4" xfId="1287" xr:uid="{00000000-0005-0000-0000-000007050000}"/>
    <cellStyle name="Currency 2 13 2 4 2" xfId="1288" xr:uid="{00000000-0005-0000-0000-000008050000}"/>
    <cellStyle name="Currency 2 13 2 4 2 2" xfId="1289" xr:uid="{00000000-0005-0000-0000-000009050000}"/>
    <cellStyle name="Currency 2 13 2 4 3" xfId="1290" xr:uid="{00000000-0005-0000-0000-00000A050000}"/>
    <cellStyle name="Currency 2 13 2 5" xfId="1291" xr:uid="{00000000-0005-0000-0000-00000B050000}"/>
    <cellStyle name="Currency 2 13 2 5 2" xfId="1292" xr:uid="{00000000-0005-0000-0000-00000C050000}"/>
    <cellStyle name="Currency 2 13 2 5 2 2" xfId="1293" xr:uid="{00000000-0005-0000-0000-00000D050000}"/>
    <cellStyle name="Currency 2 13 2 5 3" xfId="1294" xr:uid="{00000000-0005-0000-0000-00000E050000}"/>
    <cellStyle name="Currency 2 13 2 6" xfId="1295" xr:uid="{00000000-0005-0000-0000-00000F050000}"/>
    <cellStyle name="Currency 2 13 2 6 2" xfId="1296" xr:uid="{00000000-0005-0000-0000-000010050000}"/>
    <cellStyle name="Currency 2 13 2 6 2 2" xfId="1297" xr:uid="{00000000-0005-0000-0000-000011050000}"/>
    <cellStyle name="Currency 2 13 2 6 3" xfId="1298" xr:uid="{00000000-0005-0000-0000-000012050000}"/>
    <cellStyle name="Currency 2 13 2 7" xfId="1299" xr:uid="{00000000-0005-0000-0000-000013050000}"/>
    <cellStyle name="Currency 2 13 2 7 2" xfId="1300" xr:uid="{00000000-0005-0000-0000-000014050000}"/>
    <cellStyle name="Currency 2 13 2 8" xfId="1301" xr:uid="{00000000-0005-0000-0000-000015050000}"/>
    <cellStyle name="Currency 2 13 2 8 2" xfId="1302" xr:uid="{00000000-0005-0000-0000-000016050000}"/>
    <cellStyle name="Currency 2 13 2 9" xfId="1303" xr:uid="{00000000-0005-0000-0000-000017050000}"/>
    <cellStyle name="Currency 2 13 3" xfId="1304" xr:uid="{00000000-0005-0000-0000-000018050000}"/>
    <cellStyle name="Currency 2 13 4" xfId="1305" xr:uid="{00000000-0005-0000-0000-000019050000}"/>
    <cellStyle name="Currency 2 13 4 2" xfId="1306" xr:uid="{00000000-0005-0000-0000-00001A050000}"/>
    <cellStyle name="Currency 2 13 4 2 2" xfId="1307" xr:uid="{00000000-0005-0000-0000-00001B050000}"/>
    <cellStyle name="Currency 2 13 4 3" xfId="1308" xr:uid="{00000000-0005-0000-0000-00001C050000}"/>
    <cellStyle name="Currency 2 13 5" xfId="1309" xr:uid="{00000000-0005-0000-0000-00001D050000}"/>
    <cellStyle name="Currency 2 13 5 2" xfId="1310" xr:uid="{00000000-0005-0000-0000-00001E050000}"/>
    <cellStyle name="Currency 2 13 5 2 2" xfId="1311" xr:uid="{00000000-0005-0000-0000-00001F050000}"/>
    <cellStyle name="Currency 2 13 5 3" xfId="1312" xr:uid="{00000000-0005-0000-0000-000020050000}"/>
    <cellStyle name="Currency 2 14" xfId="1313" xr:uid="{00000000-0005-0000-0000-000021050000}"/>
    <cellStyle name="Currency 2 14 2" xfId="1314" xr:uid="{00000000-0005-0000-0000-000022050000}"/>
    <cellStyle name="Currency 2 14 3" xfId="1315" xr:uid="{00000000-0005-0000-0000-000023050000}"/>
    <cellStyle name="Currency 2 14 3 2" xfId="1316" xr:uid="{00000000-0005-0000-0000-000024050000}"/>
    <cellStyle name="Currency 2 14 3 3" xfId="1317" xr:uid="{00000000-0005-0000-0000-000025050000}"/>
    <cellStyle name="Currency 2 14 4" xfId="1318" xr:uid="{00000000-0005-0000-0000-000026050000}"/>
    <cellStyle name="Currency 2 14 4 2" xfId="1319" xr:uid="{00000000-0005-0000-0000-000027050000}"/>
    <cellStyle name="Currency 2 14 4 2 2" xfId="1320" xr:uid="{00000000-0005-0000-0000-000028050000}"/>
    <cellStyle name="Currency 2 14 4 3" xfId="1321" xr:uid="{00000000-0005-0000-0000-000029050000}"/>
    <cellStyle name="Currency 2 14 5" xfId="1322" xr:uid="{00000000-0005-0000-0000-00002A050000}"/>
    <cellStyle name="Currency 2 14 5 2" xfId="1323" xr:uid="{00000000-0005-0000-0000-00002B050000}"/>
    <cellStyle name="Currency 2 14 5 2 2" xfId="1324" xr:uid="{00000000-0005-0000-0000-00002C050000}"/>
    <cellStyle name="Currency 2 14 5 3" xfId="1325" xr:uid="{00000000-0005-0000-0000-00002D050000}"/>
    <cellStyle name="Currency 2 14 6" xfId="1326" xr:uid="{00000000-0005-0000-0000-00002E050000}"/>
    <cellStyle name="Currency 2 14 6 2" xfId="1327" xr:uid="{00000000-0005-0000-0000-00002F050000}"/>
    <cellStyle name="Currency 2 14 6 2 2" xfId="1328" xr:uid="{00000000-0005-0000-0000-000030050000}"/>
    <cellStyle name="Currency 2 14 6 3" xfId="1329" xr:uid="{00000000-0005-0000-0000-000031050000}"/>
    <cellStyle name="Currency 2 14 7" xfId="1330" xr:uid="{00000000-0005-0000-0000-000032050000}"/>
    <cellStyle name="Currency 2 14 7 2" xfId="1331" xr:uid="{00000000-0005-0000-0000-000033050000}"/>
    <cellStyle name="Currency 2 14 8" xfId="1332" xr:uid="{00000000-0005-0000-0000-000034050000}"/>
    <cellStyle name="Currency 2 14 8 2" xfId="1333" xr:uid="{00000000-0005-0000-0000-000035050000}"/>
    <cellStyle name="Currency 2 14 9" xfId="1334" xr:uid="{00000000-0005-0000-0000-000036050000}"/>
    <cellStyle name="Currency 2 15" xfId="1335" xr:uid="{00000000-0005-0000-0000-000037050000}"/>
    <cellStyle name="Currency 2 15 2" xfId="1336" xr:uid="{00000000-0005-0000-0000-000038050000}"/>
    <cellStyle name="Currency 2 15 3" xfId="1337" xr:uid="{00000000-0005-0000-0000-000039050000}"/>
    <cellStyle name="Currency 2 16" xfId="1338" xr:uid="{00000000-0005-0000-0000-00003A050000}"/>
    <cellStyle name="Currency 2 17" xfId="1339" xr:uid="{00000000-0005-0000-0000-00003B050000}"/>
    <cellStyle name="Currency 2 17 2" xfId="1340" xr:uid="{00000000-0005-0000-0000-00003C050000}"/>
    <cellStyle name="Currency 2 17 3" xfId="1341" xr:uid="{00000000-0005-0000-0000-00003D050000}"/>
    <cellStyle name="Currency 2 18" xfId="1342" xr:uid="{00000000-0005-0000-0000-00003E050000}"/>
    <cellStyle name="Currency 2 18 2" xfId="1343" xr:uid="{00000000-0005-0000-0000-00003F050000}"/>
    <cellStyle name="Currency 2 18 2 2" xfId="1344" xr:uid="{00000000-0005-0000-0000-000040050000}"/>
    <cellStyle name="Currency 2 18 3" xfId="1345" xr:uid="{00000000-0005-0000-0000-000041050000}"/>
    <cellStyle name="Currency 2 18 4" xfId="1346" xr:uid="{00000000-0005-0000-0000-000042050000}"/>
    <cellStyle name="Currency 2 18 5" xfId="1347" xr:uid="{00000000-0005-0000-0000-000043050000}"/>
    <cellStyle name="Currency 2 19" xfId="1348" xr:uid="{00000000-0005-0000-0000-000044050000}"/>
    <cellStyle name="Currency 2 19 2" xfId="1349" xr:uid="{00000000-0005-0000-0000-000045050000}"/>
    <cellStyle name="Currency 2 19 2 2" xfId="1350" xr:uid="{00000000-0005-0000-0000-000046050000}"/>
    <cellStyle name="Currency 2 19 3" xfId="1351" xr:uid="{00000000-0005-0000-0000-000047050000}"/>
    <cellStyle name="Currency 2 2" xfId="1352" xr:uid="{00000000-0005-0000-0000-000048050000}"/>
    <cellStyle name="Currency 2 2 2" xfId="1353" xr:uid="{00000000-0005-0000-0000-000049050000}"/>
    <cellStyle name="Currency 2 2 2 10" xfId="1354" xr:uid="{00000000-0005-0000-0000-00004A050000}"/>
    <cellStyle name="Currency 2 2 2 10 2" xfId="1355" xr:uid="{00000000-0005-0000-0000-00004B050000}"/>
    <cellStyle name="Currency 2 2 2 10 2 2" xfId="1356" xr:uid="{00000000-0005-0000-0000-00004C050000}"/>
    <cellStyle name="Currency 2 2 2 10 3" xfId="1357" xr:uid="{00000000-0005-0000-0000-00004D050000}"/>
    <cellStyle name="Currency 2 2 2 10 4" xfId="1358" xr:uid="{00000000-0005-0000-0000-00004E050000}"/>
    <cellStyle name="Currency 2 2 2 11" xfId="1359" xr:uid="{00000000-0005-0000-0000-00004F050000}"/>
    <cellStyle name="Currency 2 2 2 11 2" xfId="1360" xr:uid="{00000000-0005-0000-0000-000050050000}"/>
    <cellStyle name="Currency 2 2 2 11 2 2" xfId="1361" xr:uid="{00000000-0005-0000-0000-000051050000}"/>
    <cellStyle name="Currency 2 2 2 11 3" xfId="1362" xr:uid="{00000000-0005-0000-0000-000052050000}"/>
    <cellStyle name="Currency 2 2 2 12" xfId="1363" xr:uid="{00000000-0005-0000-0000-000053050000}"/>
    <cellStyle name="Currency 2 2 2 12 2" xfId="1364" xr:uid="{00000000-0005-0000-0000-000054050000}"/>
    <cellStyle name="Currency 2 2 2 12 2 2" xfId="1365" xr:uid="{00000000-0005-0000-0000-000055050000}"/>
    <cellStyle name="Currency 2 2 2 12 3" xfId="1366" xr:uid="{00000000-0005-0000-0000-000056050000}"/>
    <cellStyle name="Currency 2 2 2 13" xfId="1367" xr:uid="{00000000-0005-0000-0000-000057050000}"/>
    <cellStyle name="Currency 2 2 2 13 2" xfId="1368" xr:uid="{00000000-0005-0000-0000-000058050000}"/>
    <cellStyle name="Currency 2 2 2 14" xfId="1369" xr:uid="{00000000-0005-0000-0000-000059050000}"/>
    <cellStyle name="Currency 2 2 2 14 2" xfId="1370" xr:uid="{00000000-0005-0000-0000-00005A050000}"/>
    <cellStyle name="Currency 2 2 2 15" xfId="1371" xr:uid="{00000000-0005-0000-0000-00005B050000}"/>
    <cellStyle name="Currency 2 2 2 16" xfId="1372" xr:uid="{00000000-0005-0000-0000-00005C050000}"/>
    <cellStyle name="Currency 2 2 2 17" xfId="1373" xr:uid="{00000000-0005-0000-0000-00005D050000}"/>
    <cellStyle name="Currency 2 2 2 2" xfId="1374" xr:uid="{00000000-0005-0000-0000-00005E050000}"/>
    <cellStyle name="Currency 2 2 2 2 10" xfId="1375" xr:uid="{00000000-0005-0000-0000-00005F050000}"/>
    <cellStyle name="Currency 2 2 2 2 10 2" xfId="1376" xr:uid="{00000000-0005-0000-0000-000060050000}"/>
    <cellStyle name="Currency 2 2 2 2 10 2 2" xfId="1377" xr:uid="{00000000-0005-0000-0000-000061050000}"/>
    <cellStyle name="Currency 2 2 2 2 10 3" xfId="1378" xr:uid="{00000000-0005-0000-0000-000062050000}"/>
    <cellStyle name="Currency 2 2 2 2 11" xfId="1379" xr:uid="{00000000-0005-0000-0000-000063050000}"/>
    <cellStyle name="Currency 2 2 2 2 11 2" xfId="1380" xr:uid="{00000000-0005-0000-0000-000064050000}"/>
    <cellStyle name="Currency 2 2 2 2 12" xfId="1381" xr:uid="{00000000-0005-0000-0000-000065050000}"/>
    <cellStyle name="Currency 2 2 2 2 12 2" xfId="1382" xr:uid="{00000000-0005-0000-0000-000066050000}"/>
    <cellStyle name="Currency 2 2 2 2 13" xfId="1383" xr:uid="{00000000-0005-0000-0000-000067050000}"/>
    <cellStyle name="Currency 2 2 2 2 14" xfId="1384" xr:uid="{00000000-0005-0000-0000-000068050000}"/>
    <cellStyle name="Currency 2 2 2 2 15" xfId="1385" xr:uid="{00000000-0005-0000-0000-000069050000}"/>
    <cellStyle name="Currency 2 2 2 2 2" xfId="1386" xr:uid="{00000000-0005-0000-0000-00006A050000}"/>
    <cellStyle name="Currency 2 2 2 2 2 2" xfId="1387" xr:uid="{00000000-0005-0000-0000-00006B050000}"/>
    <cellStyle name="Currency 2 2 2 2 2 2 2" xfId="1388" xr:uid="{00000000-0005-0000-0000-00006C050000}"/>
    <cellStyle name="Currency 2 2 2 2 2 2 3" xfId="1389" xr:uid="{00000000-0005-0000-0000-00006D050000}"/>
    <cellStyle name="Currency 2 2 2 2 2 2 3 2" xfId="1390" xr:uid="{00000000-0005-0000-0000-00006E050000}"/>
    <cellStyle name="Currency 2 2 2 2 2 2 3 3" xfId="1391" xr:uid="{00000000-0005-0000-0000-00006F050000}"/>
    <cellStyle name="Currency 2 2 2 2 2 2 4" xfId="1392" xr:uid="{00000000-0005-0000-0000-000070050000}"/>
    <cellStyle name="Currency 2 2 2 2 2 2 4 2" xfId="1393" xr:uid="{00000000-0005-0000-0000-000071050000}"/>
    <cellStyle name="Currency 2 2 2 2 2 2 4 2 2" xfId="1394" xr:uid="{00000000-0005-0000-0000-000072050000}"/>
    <cellStyle name="Currency 2 2 2 2 2 2 4 3" xfId="1395" xr:uid="{00000000-0005-0000-0000-000073050000}"/>
    <cellStyle name="Currency 2 2 2 2 2 2 5" xfId="1396" xr:uid="{00000000-0005-0000-0000-000074050000}"/>
    <cellStyle name="Currency 2 2 2 2 2 2 5 2" xfId="1397" xr:uid="{00000000-0005-0000-0000-000075050000}"/>
    <cellStyle name="Currency 2 2 2 2 2 2 5 2 2" xfId="1398" xr:uid="{00000000-0005-0000-0000-000076050000}"/>
    <cellStyle name="Currency 2 2 2 2 2 2 5 3" xfId="1399" xr:uid="{00000000-0005-0000-0000-000077050000}"/>
    <cellStyle name="Currency 2 2 2 2 2 2 6" xfId="1400" xr:uid="{00000000-0005-0000-0000-000078050000}"/>
    <cellStyle name="Currency 2 2 2 2 2 2 6 2" xfId="1401" xr:uid="{00000000-0005-0000-0000-000079050000}"/>
    <cellStyle name="Currency 2 2 2 2 2 2 6 2 2" xfId="1402" xr:uid="{00000000-0005-0000-0000-00007A050000}"/>
    <cellStyle name="Currency 2 2 2 2 2 2 6 3" xfId="1403" xr:uid="{00000000-0005-0000-0000-00007B050000}"/>
    <cellStyle name="Currency 2 2 2 2 2 2 7" xfId="1404" xr:uid="{00000000-0005-0000-0000-00007C050000}"/>
    <cellStyle name="Currency 2 2 2 2 2 2 7 2" xfId="1405" xr:uid="{00000000-0005-0000-0000-00007D050000}"/>
    <cellStyle name="Currency 2 2 2 2 2 2 8" xfId="1406" xr:uid="{00000000-0005-0000-0000-00007E050000}"/>
    <cellStyle name="Currency 2 2 2 2 2 2 8 2" xfId="1407" xr:uid="{00000000-0005-0000-0000-00007F050000}"/>
    <cellStyle name="Currency 2 2 2 2 2 2 9" xfId="1408" xr:uid="{00000000-0005-0000-0000-000080050000}"/>
    <cellStyle name="Currency 2 2 2 2 2 3" xfId="1409" xr:uid="{00000000-0005-0000-0000-000081050000}"/>
    <cellStyle name="Currency 2 2 2 2 2 3 2" xfId="1410" xr:uid="{00000000-0005-0000-0000-000082050000}"/>
    <cellStyle name="Currency 2 2 2 2 2 3 3" xfId="1411" xr:uid="{00000000-0005-0000-0000-000083050000}"/>
    <cellStyle name="Currency 2 2 2 2 2 3 3 2" xfId="1412" xr:uid="{00000000-0005-0000-0000-000084050000}"/>
    <cellStyle name="Currency 2 2 2 2 2 3 3 3" xfId="1413" xr:uid="{00000000-0005-0000-0000-000085050000}"/>
    <cellStyle name="Currency 2 2 2 2 2 3 4" xfId="1414" xr:uid="{00000000-0005-0000-0000-000086050000}"/>
    <cellStyle name="Currency 2 2 2 2 2 3 4 2" xfId="1415" xr:uid="{00000000-0005-0000-0000-000087050000}"/>
    <cellStyle name="Currency 2 2 2 2 2 3 4 2 2" xfId="1416" xr:uid="{00000000-0005-0000-0000-000088050000}"/>
    <cellStyle name="Currency 2 2 2 2 2 3 4 3" xfId="1417" xr:uid="{00000000-0005-0000-0000-000089050000}"/>
    <cellStyle name="Currency 2 2 2 2 2 3 5" xfId="1418" xr:uid="{00000000-0005-0000-0000-00008A050000}"/>
    <cellStyle name="Currency 2 2 2 2 2 3 5 2" xfId="1419" xr:uid="{00000000-0005-0000-0000-00008B050000}"/>
    <cellStyle name="Currency 2 2 2 2 2 3 5 2 2" xfId="1420" xr:uid="{00000000-0005-0000-0000-00008C050000}"/>
    <cellStyle name="Currency 2 2 2 2 2 3 5 3" xfId="1421" xr:uid="{00000000-0005-0000-0000-00008D050000}"/>
    <cellStyle name="Currency 2 2 2 2 2 3 6" xfId="1422" xr:uid="{00000000-0005-0000-0000-00008E050000}"/>
    <cellStyle name="Currency 2 2 2 2 2 3 6 2" xfId="1423" xr:uid="{00000000-0005-0000-0000-00008F050000}"/>
    <cellStyle name="Currency 2 2 2 2 2 3 6 2 2" xfId="1424" xr:uid="{00000000-0005-0000-0000-000090050000}"/>
    <cellStyle name="Currency 2 2 2 2 2 3 6 3" xfId="1425" xr:uid="{00000000-0005-0000-0000-000091050000}"/>
    <cellStyle name="Currency 2 2 2 2 2 3 7" xfId="1426" xr:uid="{00000000-0005-0000-0000-000092050000}"/>
    <cellStyle name="Currency 2 2 2 2 2 3 7 2" xfId="1427" xr:uid="{00000000-0005-0000-0000-000093050000}"/>
    <cellStyle name="Currency 2 2 2 2 2 3 8" xfId="1428" xr:uid="{00000000-0005-0000-0000-000094050000}"/>
    <cellStyle name="Currency 2 2 2 2 2 3 8 2" xfId="1429" xr:uid="{00000000-0005-0000-0000-000095050000}"/>
    <cellStyle name="Currency 2 2 2 2 2 3 9" xfId="1430" xr:uid="{00000000-0005-0000-0000-000096050000}"/>
    <cellStyle name="Currency 2 2 2 2 2 4" xfId="1431" xr:uid="{00000000-0005-0000-0000-000097050000}"/>
    <cellStyle name="Currency 2 2 2 2 2 4 2" xfId="1432" xr:uid="{00000000-0005-0000-0000-000098050000}"/>
    <cellStyle name="Currency 2 2 2 2 2 4 3" xfId="1433" xr:uid="{00000000-0005-0000-0000-000099050000}"/>
    <cellStyle name="Currency 2 2 2 2 2 4 3 2" xfId="1434" xr:uid="{00000000-0005-0000-0000-00009A050000}"/>
    <cellStyle name="Currency 2 2 2 2 2 4 3 2 2" xfId="1435" xr:uid="{00000000-0005-0000-0000-00009B050000}"/>
    <cellStyle name="Currency 2 2 2 2 2 4 3 3" xfId="1436" xr:uid="{00000000-0005-0000-0000-00009C050000}"/>
    <cellStyle name="Currency 2 2 2 2 2 4 4" xfId="1437" xr:uid="{00000000-0005-0000-0000-00009D050000}"/>
    <cellStyle name="Currency 2 2 2 2 2 4 4 2" xfId="1438" xr:uid="{00000000-0005-0000-0000-00009E050000}"/>
    <cellStyle name="Currency 2 2 2 2 2 4 4 2 2" xfId="1439" xr:uid="{00000000-0005-0000-0000-00009F050000}"/>
    <cellStyle name="Currency 2 2 2 2 2 4 4 3" xfId="1440" xr:uid="{00000000-0005-0000-0000-0000A0050000}"/>
    <cellStyle name="Currency 2 2 2 2 2 4 5" xfId="1441" xr:uid="{00000000-0005-0000-0000-0000A1050000}"/>
    <cellStyle name="Currency 2 2 2 2 2 4 5 2" xfId="1442" xr:uid="{00000000-0005-0000-0000-0000A2050000}"/>
    <cellStyle name="Currency 2 2 2 2 2 4 5 2 2" xfId="1443" xr:uid="{00000000-0005-0000-0000-0000A3050000}"/>
    <cellStyle name="Currency 2 2 2 2 2 4 5 3" xfId="1444" xr:uid="{00000000-0005-0000-0000-0000A4050000}"/>
    <cellStyle name="Currency 2 2 2 2 2 4 6" xfId="1445" xr:uid="{00000000-0005-0000-0000-0000A5050000}"/>
    <cellStyle name="Currency 2 2 2 2 2 4 6 2" xfId="1446" xr:uid="{00000000-0005-0000-0000-0000A6050000}"/>
    <cellStyle name="Currency 2 2 2 2 2 4 7" xfId="1447" xr:uid="{00000000-0005-0000-0000-0000A7050000}"/>
    <cellStyle name="Currency 2 2 2 2 2 4 7 2" xfId="1448" xr:uid="{00000000-0005-0000-0000-0000A8050000}"/>
    <cellStyle name="Currency 2 2 2 2 2 4 8" xfId="1449" xr:uid="{00000000-0005-0000-0000-0000A9050000}"/>
    <cellStyle name="Currency 2 2 2 2 2 4 9" xfId="1450" xr:uid="{00000000-0005-0000-0000-0000AA050000}"/>
    <cellStyle name="Currency 2 2 2 2 2 5" xfId="1451" xr:uid="{00000000-0005-0000-0000-0000AB050000}"/>
    <cellStyle name="Currency 2 2 2 2 2 5 2" xfId="1452" xr:uid="{00000000-0005-0000-0000-0000AC050000}"/>
    <cellStyle name="Currency 2 2 2 2 2 5 3" xfId="1453" xr:uid="{00000000-0005-0000-0000-0000AD050000}"/>
    <cellStyle name="Currency 2 2 2 2 2 6" xfId="1454" xr:uid="{00000000-0005-0000-0000-0000AE050000}"/>
    <cellStyle name="Currency 2 2 2 2 2 6 2" xfId="1455" xr:uid="{00000000-0005-0000-0000-0000AF050000}"/>
    <cellStyle name="Currency 2 2 2 2 2 6 2 2" xfId="1456" xr:uid="{00000000-0005-0000-0000-0000B0050000}"/>
    <cellStyle name="Currency 2 2 2 2 2 6 2 2 2" xfId="1457" xr:uid="{00000000-0005-0000-0000-0000B1050000}"/>
    <cellStyle name="Currency 2 2 2 2 2 6 2 3" xfId="1458" xr:uid="{00000000-0005-0000-0000-0000B2050000}"/>
    <cellStyle name="Currency 2 2 2 2 2 6 3" xfId="1459" xr:uid="{00000000-0005-0000-0000-0000B3050000}"/>
    <cellStyle name="Currency 2 2 2 2 2 6 3 2" xfId="1460" xr:uid="{00000000-0005-0000-0000-0000B4050000}"/>
    <cellStyle name="Currency 2 2 2 2 2 6 3 2 2" xfId="1461" xr:uid="{00000000-0005-0000-0000-0000B5050000}"/>
    <cellStyle name="Currency 2 2 2 2 2 6 3 3" xfId="1462" xr:uid="{00000000-0005-0000-0000-0000B6050000}"/>
    <cellStyle name="Currency 2 2 2 2 2 6 4" xfId="1463" xr:uid="{00000000-0005-0000-0000-0000B7050000}"/>
    <cellStyle name="Currency 2 2 2 2 2 6 4 2" xfId="1464" xr:uid="{00000000-0005-0000-0000-0000B8050000}"/>
    <cellStyle name="Currency 2 2 2 2 2 6 4 2 2" xfId="1465" xr:uid="{00000000-0005-0000-0000-0000B9050000}"/>
    <cellStyle name="Currency 2 2 2 2 2 6 4 3" xfId="1466" xr:uid="{00000000-0005-0000-0000-0000BA050000}"/>
    <cellStyle name="Currency 2 2 2 2 2 6 5" xfId="1467" xr:uid="{00000000-0005-0000-0000-0000BB050000}"/>
    <cellStyle name="Currency 2 2 2 2 2 6 5 2" xfId="1468" xr:uid="{00000000-0005-0000-0000-0000BC050000}"/>
    <cellStyle name="Currency 2 2 2 2 2 6 6" xfId="1469" xr:uid="{00000000-0005-0000-0000-0000BD050000}"/>
    <cellStyle name="Currency 2 2 2 2 2 6 6 2" xfId="1470" xr:uid="{00000000-0005-0000-0000-0000BE050000}"/>
    <cellStyle name="Currency 2 2 2 2 2 6 7" xfId="1471" xr:uid="{00000000-0005-0000-0000-0000BF050000}"/>
    <cellStyle name="Currency 2 2 2 2 2 7" xfId="1472" xr:uid="{00000000-0005-0000-0000-0000C0050000}"/>
    <cellStyle name="Currency 2 2 2 2 2 7 2" xfId="1473" xr:uid="{00000000-0005-0000-0000-0000C1050000}"/>
    <cellStyle name="Currency 2 2 2 2 2 7 2 2" xfId="1474" xr:uid="{00000000-0005-0000-0000-0000C2050000}"/>
    <cellStyle name="Currency 2 2 2 2 2 7 3" xfId="1475" xr:uid="{00000000-0005-0000-0000-0000C3050000}"/>
    <cellStyle name="Currency 2 2 2 2 2 8" xfId="1476" xr:uid="{00000000-0005-0000-0000-0000C4050000}"/>
    <cellStyle name="Currency 2 2 2 2 2 8 2" xfId="1477" xr:uid="{00000000-0005-0000-0000-0000C5050000}"/>
    <cellStyle name="Currency 2 2 2 2 2 8 2 2" xfId="1478" xr:uid="{00000000-0005-0000-0000-0000C6050000}"/>
    <cellStyle name="Currency 2 2 2 2 2 8 3" xfId="1479" xr:uid="{00000000-0005-0000-0000-0000C7050000}"/>
    <cellStyle name="Currency 2 2 2 2 3" xfId="1480" xr:uid="{00000000-0005-0000-0000-0000C8050000}"/>
    <cellStyle name="Currency 2 2 2 2 3 10" xfId="1481" xr:uid="{00000000-0005-0000-0000-0000C9050000}"/>
    <cellStyle name="Currency 2 2 2 2 3 2" xfId="1482" xr:uid="{00000000-0005-0000-0000-0000CA050000}"/>
    <cellStyle name="Currency 2 2 2 2 3 2 2" xfId="1483" xr:uid="{00000000-0005-0000-0000-0000CB050000}"/>
    <cellStyle name="Currency 2 2 2 2 3 2 3" xfId="1484" xr:uid="{00000000-0005-0000-0000-0000CC050000}"/>
    <cellStyle name="Currency 2 2 2 2 3 2 3 2" xfId="1485" xr:uid="{00000000-0005-0000-0000-0000CD050000}"/>
    <cellStyle name="Currency 2 2 2 2 3 2 3 3" xfId="1486" xr:uid="{00000000-0005-0000-0000-0000CE050000}"/>
    <cellStyle name="Currency 2 2 2 2 3 2 4" xfId="1487" xr:uid="{00000000-0005-0000-0000-0000CF050000}"/>
    <cellStyle name="Currency 2 2 2 2 3 2 4 2" xfId="1488" xr:uid="{00000000-0005-0000-0000-0000D0050000}"/>
    <cellStyle name="Currency 2 2 2 2 3 2 4 2 2" xfId="1489" xr:uid="{00000000-0005-0000-0000-0000D1050000}"/>
    <cellStyle name="Currency 2 2 2 2 3 2 4 3" xfId="1490" xr:uid="{00000000-0005-0000-0000-0000D2050000}"/>
    <cellStyle name="Currency 2 2 2 2 3 2 5" xfId="1491" xr:uid="{00000000-0005-0000-0000-0000D3050000}"/>
    <cellStyle name="Currency 2 2 2 2 3 2 5 2" xfId="1492" xr:uid="{00000000-0005-0000-0000-0000D4050000}"/>
    <cellStyle name="Currency 2 2 2 2 3 2 5 2 2" xfId="1493" xr:uid="{00000000-0005-0000-0000-0000D5050000}"/>
    <cellStyle name="Currency 2 2 2 2 3 2 5 3" xfId="1494" xr:uid="{00000000-0005-0000-0000-0000D6050000}"/>
    <cellStyle name="Currency 2 2 2 2 3 2 6" xfId="1495" xr:uid="{00000000-0005-0000-0000-0000D7050000}"/>
    <cellStyle name="Currency 2 2 2 2 3 2 6 2" xfId="1496" xr:uid="{00000000-0005-0000-0000-0000D8050000}"/>
    <cellStyle name="Currency 2 2 2 2 3 2 6 2 2" xfId="1497" xr:uid="{00000000-0005-0000-0000-0000D9050000}"/>
    <cellStyle name="Currency 2 2 2 2 3 2 6 3" xfId="1498" xr:uid="{00000000-0005-0000-0000-0000DA050000}"/>
    <cellStyle name="Currency 2 2 2 2 3 2 7" xfId="1499" xr:uid="{00000000-0005-0000-0000-0000DB050000}"/>
    <cellStyle name="Currency 2 2 2 2 3 2 7 2" xfId="1500" xr:uid="{00000000-0005-0000-0000-0000DC050000}"/>
    <cellStyle name="Currency 2 2 2 2 3 2 8" xfId="1501" xr:uid="{00000000-0005-0000-0000-0000DD050000}"/>
    <cellStyle name="Currency 2 2 2 2 3 2 8 2" xfId="1502" xr:uid="{00000000-0005-0000-0000-0000DE050000}"/>
    <cellStyle name="Currency 2 2 2 2 3 2 9" xfId="1503" xr:uid="{00000000-0005-0000-0000-0000DF050000}"/>
    <cellStyle name="Currency 2 2 2 2 3 3" xfId="1504" xr:uid="{00000000-0005-0000-0000-0000E0050000}"/>
    <cellStyle name="Currency 2 2 2 2 3 4" xfId="1505" xr:uid="{00000000-0005-0000-0000-0000E1050000}"/>
    <cellStyle name="Currency 2 2 2 2 3 4 2" xfId="1506" xr:uid="{00000000-0005-0000-0000-0000E2050000}"/>
    <cellStyle name="Currency 2 2 2 2 3 4 3" xfId="1507" xr:uid="{00000000-0005-0000-0000-0000E3050000}"/>
    <cellStyle name="Currency 2 2 2 2 3 5" xfId="1508" xr:uid="{00000000-0005-0000-0000-0000E4050000}"/>
    <cellStyle name="Currency 2 2 2 2 3 5 2" xfId="1509" xr:uid="{00000000-0005-0000-0000-0000E5050000}"/>
    <cellStyle name="Currency 2 2 2 2 3 5 2 2" xfId="1510" xr:uid="{00000000-0005-0000-0000-0000E6050000}"/>
    <cellStyle name="Currency 2 2 2 2 3 5 3" xfId="1511" xr:uid="{00000000-0005-0000-0000-0000E7050000}"/>
    <cellStyle name="Currency 2 2 2 2 3 6" xfId="1512" xr:uid="{00000000-0005-0000-0000-0000E8050000}"/>
    <cellStyle name="Currency 2 2 2 2 3 6 2" xfId="1513" xr:uid="{00000000-0005-0000-0000-0000E9050000}"/>
    <cellStyle name="Currency 2 2 2 2 3 6 2 2" xfId="1514" xr:uid="{00000000-0005-0000-0000-0000EA050000}"/>
    <cellStyle name="Currency 2 2 2 2 3 6 3" xfId="1515" xr:uid="{00000000-0005-0000-0000-0000EB050000}"/>
    <cellStyle name="Currency 2 2 2 2 3 7" xfId="1516" xr:uid="{00000000-0005-0000-0000-0000EC050000}"/>
    <cellStyle name="Currency 2 2 2 2 3 7 2" xfId="1517" xr:uid="{00000000-0005-0000-0000-0000ED050000}"/>
    <cellStyle name="Currency 2 2 2 2 3 7 2 2" xfId="1518" xr:uid="{00000000-0005-0000-0000-0000EE050000}"/>
    <cellStyle name="Currency 2 2 2 2 3 7 3" xfId="1519" xr:uid="{00000000-0005-0000-0000-0000EF050000}"/>
    <cellStyle name="Currency 2 2 2 2 3 8" xfId="1520" xr:uid="{00000000-0005-0000-0000-0000F0050000}"/>
    <cellStyle name="Currency 2 2 2 2 3 8 2" xfId="1521" xr:uid="{00000000-0005-0000-0000-0000F1050000}"/>
    <cellStyle name="Currency 2 2 2 2 3 9" xfId="1522" xr:uid="{00000000-0005-0000-0000-0000F2050000}"/>
    <cellStyle name="Currency 2 2 2 2 3 9 2" xfId="1523" xr:uid="{00000000-0005-0000-0000-0000F3050000}"/>
    <cellStyle name="Currency 2 2 2 2 4" xfId="1524" xr:uid="{00000000-0005-0000-0000-0000F4050000}"/>
    <cellStyle name="Currency 2 2 2 2 4 2" xfId="1525" xr:uid="{00000000-0005-0000-0000-0000F5050000}"/>
    <cellStyle name="Currency 2 2 2 2 4 2 10" xfId="1526" xr:uid="{00000000-0005-0000-0000-0000F6050000}"/>
    <cellStyle name="Currency 2 2 2 2 4 2 2" xfId="1527" xr:uid="{00000000-0005-0000-0000-0000F7050000}"/>
    <cellStyle name="Currency 2 2 2 2 4 2 3" xfId="1528" xr:uid="{00000000-0005-0000-0000-0000F8050000}"/>
    <cellStyle name="Currency 2 2 2 2 4 2 4" xfId="1529" xr:uid="{00000000-0005-0000-0000-0000F9050000}"/>
    <cellStyle name="Currency 2 2 2 2 4 2 4 2" xfId="1530" xr:uid="{00000000-0005-0000-0000-0000FA050000}"/>
    <cellStyle name="Currency 2 2 2 2 4 2 4 2 2" xfId="1531" xr:uid="{00000000-0005-0000-0000-0000FB050000}"/>
    <cellStyle name="Currency 2 2 2 2 4 2 4 3" xfId="1532" xr:uid="{00000000-0005-0000-0000-0000FC050000}"/>
    <cellStyle name="Currency 2 2 2 2 4 2 5" xfId="1533" xr:uid="{00000000-0005-0000-0000-0000FD050000}"/>
    <cellStyle name="Currency 2 2 2 2 4 2 5 2" xfId="1534" xr:uid="{00000000-0005-0000-0000-0000FE050000}"/>
    <cellStyle name="Currency 2 2 2 2 4 2 5 2 2" xfId="1535" xr:uid="{00000000-0005-0000-0000-0000FF050000}"/>
    <cellStyle name="Currency 2 2 2 2 4 2 5 3" xfId="1536" xr:uid="{00000000-0005-0000-0000-000000060000}"/>
    <cellStyle name="Currency 2 2 2 2 4 2 6" xfId="1537" xr:uid="{00000000-0005-0000-0000-000001060000}"/>
    <cellStyle name="Currency 2 2 2 2 4 2 6 2" xfId="1538" xr:uid="{00000000-0005-0000-0000-000002060000}"/>
    <cellStyle name="Currency 2 2 2 2 4 2 6 2 2" xfId="1539" xr:uid="{00000000-0005-0000-0000-000003060000}"/>
    <cellStyle name="Currency 2 2 2 2 4 2 6 3" xfId="1540" xr:uid="{00000000-0005-0000-0000-000004060000}"/>
    <cellStyle name="Currency 2 2 2 2 4 2 7" xfId="1541" xr:uid="{00000000-0005-0000-0000-000005060000}"/>
    <cellStyle name="Currency 2 2 2 2 4 2 7 2" xfId="1542" xr:uid="{00000000-0005-0000-0000-000006060000}"/>
    <cellStyle name="Currency 2 2 2 2 4 2 8" xfId="1543" xr:uid="{00000000-0005-0000-0000-000007060000}"/>
    <cellStyle name="Currency 2 2 2 2 4 2 8 2" xfId="1544" xr:uid="{00000000-0005-0000-0000-000008060000}"/>
    <cellStyle name="Currency 2 2 2 2 4 2 9" xfId="1545" xr:uid="{00000000-0005-0000-0000-000009060000}"/>
    <cellStyle name="Currency 2 2 2 2 4 3" xfId="1546" xr:uid="{00000000-0005-0000-0000-00000A060000}"/>
    <cellStyle name="Currency 2 2 2 2 4 4" xfId="1547" xr:uid="{00000000-0005-0000-0000-00000B060000}"/>
    <cellStyle name="Currency 2 2 2 2 4 4 2" xfId="1548" xr:uid="{00000000-0005-0000-0000-00000C060000}"/>
    <cellStyle name="Currency 2 2 2 2 4 4 2 2" xfId="1549" xr:uid="{00000000-0005-0000-0000-00000D060000}"/>
    <cellStyle name="Currency 2 2 2 2 4 4 3" xfId="1550" xr:uid="{00000000-0005-0000-0000-00000E060000}"/>
    <cellStyle name="Currency 2 2 2 2 4 5" xfId="1551" xr:uid="{00000000-0005-0000-0000-00000F060000}"/>
    <cellStyle name="Currency 2 2 2 2 4 5 2" xfId="1552" xr:uid="{00000000-0005-0000-0000-000010060000}"/>
    <cellStyle name="Currency 2 2 2 2 4 5 2 2" xfId="1553" xr:uid="{00000000-0005-0000-0000-000011060000}"/>
    <cellStyle name="Currency 2 2 2 2 4 5 3" xfId="1554" xr:uid="{00000000-0005-0000-0000-000012060000}"/>
    <cellStyle name="Currency 2 2 2 2 5" xfId="1555" xr:uid="{00000000-0005-0000-0000-000013060000}"/>
    <cellStyle name="Currency 2 2 2 2 5 2" xfId="1556" xr:uid="{00000000-0005-0000-0000-000014060000}"/>
    <cellStyle name="Currency 2 2 2 2 5 3" xfId="1557" xr:uid="{00000000-0005-0000-0000-000015060000}"/>
    <cellStyle name="Currency 2 2 2 2 5 3 2" xfId="1558" xr:uid="{00000000-0005-0000-0000-000016060000}"/>
    <cellStyle name="Currency 2 2 2 2 5 3 3" xfId="1559" xr:uid="{00000000-0005-0000-0000-000017060000}"/>
    <cellStyle name="Currency 2 2 2 2 5 4" xfId="1560" xr:uid="{00000000-0005-0000-0000-000018060000}"/>
    <cellStyle name="Currency 2 2 2 2 5 4 2" xfId="1561" xr:uid="{00000000-0005-0000-0000-000019060000}"/>
    <cellStyle name="Currency 2 2 2 2 5 4 2 2" xfId="1562" xr:uid="{00000000-0005-0000-0000-00001A060000}"/>
    <cellStyle name="Currency 2 2 2 2 5 4 3" xfId="1563" xr:uid="{00000000-0005-0000-0000-00001B060000}"/>
    <cellStyle name="Currency 2 2 2 2 5 5" xfId="1564" xr:uid="{00000000-0005-0000-0000-00001C060000}"/>
    <cellStyle name="Currency 2 2 2 2 5 5 2" xfId="1565" xr:uid="{00000000-0005-0000-0000-00001D060000}"/>
    <cellStyle name="Currency 2 2 2 2 5 5 2 2" xfId="1566" xr:uid="{00000000-0005-0000-0000-00001E060000}"/>
    <cellStyle name="Currency 2 2 2 2 5 5 3" xfId="1567" xr:uid="{00000000-0005-0000-0000-00001F060000}"/>
    <cellStyle name="Currency 2 2 2 2 5 6" xfId="1568" xr:uid="{00000000-0005-0000-0000-000020060000}"/>
    <cellStyle name="Currency 2 2 2 2 5 6 2" xfId="1569" xr:uid="{00000000-0005-0000-0000-000021060000}"/>
    <cellStyle name="Currency 2 2 2 2 5 6 2 2" xfId="1570" xr:uid="{00000000-0005-0000-0000-000022060000}"/>
    <cellStyle name="Currency 2 2 2 2 5 6 3" xfId="1571" xr:uid="{00000000-0005-0000-0000-000023060000}"/>
    <cellStyle name="Currency 2 2 2 2 5 7" xfId="1572" xr:uid="{00000000-0005-0000-0000-000024060000}"/>
    <cellStyle name="Currency 2 2 2 2 5 7 2" xfId="1573" xr:uid="{00000000-0005-0000-0000-000025060000}"/>
    <cellStyle name="Currency 2 2 2 2 5 8" xfId="1574" xr:uid="{00000000-0005-0000-0000-000026060000}"/>
    <cellStyle name="Currency 2 2 2 2 5 8 2" xfId="1575" xr:uid="{00000000-0005-0000-0000-000027060000}"/>
    <cellStyle name="Currency 2 2 2 2 5 9" xfId="1576" xr:uid="{00000000-0005-0000-0000-000028060000}"/>
    <cellStyle name="Currency 2 2 2 2 6" xfId="1577" xr:uid="{00000000-0005-0000-0000-000029060000}"/>
    <cellStyle name="Currency 2 2 2 2 6 2" xfId="1578" xr:uid="{00000000-0005-0000-0000-00002A060000}"/>
    <cellStyle name="Currency 2 2 2 2 6 3" xfId="1579" xr:uid="{00000000-0005-0000-0000-00002B060000}"/>
    <cellStyle name="Currency 2 2 2 2 7" xfId="1580" xr:uid="{00000000-0005-0000-0000-00002C060000}"/>
    <cellStyle name="Currency 2 2 2 2 8" xfId="1581" xr:uid="{00000000-0005-0000-0000-00002D060000}"/>
    <cellStyle name="Currency 2 2 2 2 8 2" xfId="1582" xr:uid="{00000000-0005-0000-0000-00002E060000}"/>
    <cellStyle name="Currency 2 2 2 2 8 2 2" xfId="1583" xr:uid="{00000000-0005-0000-0000-00002F060000}"/>
    <cellStyle name="Currency 2 2 2 2 8 3" xfId="1584" xr:uid="{00000000-0005-0000-0000-000030060000}"/>
    <cellStyle name="Currency 2 2 2 2 8 4" xfId="1585" xr:uid="{00000000-0005-0000-0000-000031060000}"/>
    <cellStyle name="Currency 2 2 2 2 9" xfId="1586" xr:uid="{00000000-0005-0000-0000-000032060000}"/>
    <cellStyle name="Currency 2 2 2 2 9 2" xfId="1587" xr:uid="{00000000-0005-0000-0000-000033060000}"/>
    <cellStyle name="Currency 2 2 2 2 9 2 2" xfId="1588" xr:uid="{00000000-0005-0000-0000-000034060000}"/>
    <cellStyle name="Currency 2 2 2 2 9 3" xfId="1589" xr:uid="{00000000-0005-0000-0000-000035060000}"/>
    <cellStyle name="Currency 2 2 2 3" xfId="1590" xr:uid="{00000000-0005-0000-0000-000036060000}"/>
    <cellStyle name="Currency 2 2 2 3 10" xfId="1591" xr:uid="{00000000-0005-0000-0000-000037060000}"/>
    <cellStyle name="Currency 2 2 2 3 10 2" xfId="1592" xr:uid="{00000000-0005-0000-0000-000038060000}"/>
    <cellStyle name="Currency 2 2 2 3 10 2 2" xfId="1593" xr:uid="{00000000-0005-0000-0000-000039060000}"/>
    <cellStyle name="Currency 2 2 2 3 10 3" xfId="1594" xr:uid="{00000000-0005-0000-0000-00003A060000}"/>
    <cellStyle name="Currency 2 2 2 3 11" xfId="1595" xr:uid="{00000000-0005-0000-0000-00003B060000}"/>
    <cellStyle name="Currency 2 2 2 3 11 2" xfId="1596" xr:uid="{00000000-0005-0000-0000-00003C060000}"/>
    <cellStyle name="Currency 2 2 2 3 12" xfId="1597" xr:uid="{00000000-0005-0000-0000-00003D060000}"/>
    <cellStyle name="Currency 2 2 2 3 12 2" xfId="1598" xr:uid="{00000000-0005-0000-0000-00003E060000}"/>
    <cellStyle name="Currency 2 2 2 3 13" xfId="1599" xr:uid="{00000000-0005-0000-0000-00003F060000}"/>
    <cellStyle name="Currency 2 2 2 3 14" xfId="1600" xr:uid="{00000000-0005-0000-0000-000040060000}"/>
    <cellStyle name="Currency 2 2 2 3 15" xfId="1601" xr:uid="{00000000-0005-0000-0000-000041060000}"/>
    <cellStyle name="Currency 2 2 2 3 2" xfId="1602" xr:uid="{00000000-0005-0000-0000-000042060000}"/>
    <cellStyle name="Currency 2 2 2 3 2 2" xfId="1603" xr:uid="{00000000-0005-0000-0000-000043060000}"/>
    <cellStyle name="Currency 2 2 2 3 2 2 2" xfId="1604" xr:uid="{00000000-0005-0000-0000-000044060000}"/>
    <cellStyle name="Currency 2 2 2 3 2 2 3" xfId="1605" xr:uid="{00000000-0005-0000-0000-000045060000}"/>
    <cellStyle name="Currency 2 2 2 3 2 2 3 2" xfId="1606" xr:uid="{00000000-0005-0000-0000-000046060000}"/>
    <cellStyle name="Currency 2 2 2 3 2 2 3 3" xfId="1607" xr:uid="{00000000-0005-0000-0000-000047060000}"/>
    <cellStyle name="Currency 2 2 2 3 2 2 4" xfId="1608" xr:uid="{00000000-0005-0000-0000-000048060000}"/>
    <cellStyle name="Currency 2 2 2 3 2 2 4 2" xfId="1609" xr:uid="{00000000-0005-0000-0000-000049060000}"/>
    <cellStyle name="Currency 2 2 2 3 2 2 4 2 2" xfId="1610" xr:uid="{00000000-0005-0000-0000-00004A060000}"/>
    <cellStyle name="Currency 2 2 2 3 2 2 4 3" xfId="1611" xr:uid="{00000000-0005-0000-0000-00004B060000}"/>
    <cellStyle name="Currency 2 2 2 3 2 2 5" xfId="1612" xr:uid="{00000000-0005-0000-0000-00004C060000}"/>
    <cellStyle name="Currency 2 2 2 3 2 2 5 2" xfId="1613" xr:uid="{00000000-0005-0000-0000-00004D060000}"/>
    <cellStyle name="Currency 2 2 2 3 2 2 5 2 2" xfId="1614" xr:uid="{00000000-0005-0000-0000-00004E060000}"/>
    <cellStyle name="Currency 2 2 2 3 2 2 5 3" xfId="1615" xr:uid="{00000000-0005-0000-0000-00004F060000}"/>
    <cellStyle name="Currency 2 2 2 3 2 2 6" xfId="1616" xr:uid="{00000000-0005-0000-0000-000050060000}"/>
    <cellStyle name="Currency 2 2 2 3 2 2 6 2" xfId="1617" xr:uid="{00000000-0005-0000-0000-000051060000}"/>
    <cellStyle name="Currency 2 2 2 3 2 2 6 2 2" xfId="1618" xr:uid="{00000000-0005-0000-0000-000052060000}"/>
    <cellStyle name="Currency 2 2 2 3 2 2 6 3" xfId="1619" xr:uid="{00000000-0005-0000-0000-000053060000}"/>
    <cellStyle name="Currency 2 2 2 3 2 2 7" xfId="1620" xr:uid="{00000000-0005-0000-0000-000054060000}"/>
    <cellStyle name="Currency 2 2 2 3 2 2 7 2" xfId="1621" xr:uid="{00000000-0005-0000-0000-000055060000}"/>
    <cellStyle name="Currency 2 2 2 3 2 2 8" xfId="1622" xr:uid="{00000000-0005-0000-0000-000056060000}"/>
    <cellStyle name="Currency 2 2 2 3 2 2 8 2" xfId="1623" xr:uid="{00000000-0005-0000-0000-000057060000}"/>
    <cellStyle name="Currency 2 2 2 3 2 2 9" xfId="1624" xr:uid="{00000000-0005-0000-0000-000058060000}"/>
    <cellStyle name="Currency 2 2 2 3 2 3" xfId="1625" xr:uid="{00000000-0005-0000-0000-000059060000}"/>
    <cellStyle name="Currency 2 2 2 3 2 3 2" xfId="1626" xr:uid="{00000000-0005-0000-0000-00005A060000}"/>
    <cellStyle name="Currency 2 2 2 3 2 3 3" xfId="1627" xr:uid="{00000000-0005-0000-0000-00005B060000}"/>
    <cellStyle name="Currency 2 2 2 3 2 3 3 2" xfId="1628" xr:uid="{00000000-0005-0000-0000-00005C060000}"/>
    <cellStyle name="Currency 2 2 2 3 2 3 3 3" xfId="1629" xr:uid="{00000000-0005-0000-0000-00005D060000}"/>
    <cellStyle name="Currency 2 2 2 3 2 3 4" xfId="1630" xr:uid="{00000000-0005-0000-0000-00005E060000}"/>
    <cellStyle name="Currency 2 2 2 3 2 3 4 2" xfId="1631" xr:uid="{00000000-0005-0000-0000-00005F060000}"/>
    <cellStyle name="Currency 2 2 2 3 2 3 4 2 2" xfId="1632" xr:uid="{00000000-0005-0000-0000-000060060000}"/>
    <cellStyle name="Currency 2 2 2 3 2 3 4 3" xfId="1633" xr:uid="{00000000-0005-0000-0000-000061060000}"/>
    <cellStyle name="Currency 2 2 2 3 2 3 5" xfId="1634" xr:uid="{00000000-0005-0000-0000-000062060000}"/>
    <cellStyle name="Currency 2 2 2 3 2 3 5 2" xfId="1635" xr:uid="{00000000-0005-0000-0000-000063060000}"/>
    <cellStyle name="Currency 2 2 2 3 2 3 5 2 2" xfId="1636" xr:uid="{00000000-0005-0000-0000-000064060000}"/>
    <cellStyle name="Currency 2 2 2 3 2 3 5 3" xfId="1637" xr:uid="{00000000-0005-0000-0000-000065060000}"/>
    <cellStyle name="Currency 2 2 2 3 2 3 6" xfId="1638" xr:uid="{00000000-0005-0000-0000-000066060000}"/>
    <cellStyle name="Currency 2 2 2 3 2 3 6 2" xfId="1639" xr:uid="{00000000-0005-0000-0000-000067060000}"/>
    <cellStyle name="Currency 2 2 2 3 2 3 6 2 2" xfId="1640" xr:uid="{00000000-0005-0000-0000-000068060000}"/>
    <cellStyle name="Currency 2 2 2 3 2 3 6 3" xfId="1641" xr:uid="{00000000-0005-0000-0000-000069060000}"/>
    <cellStyle name="Currency 2 2 2 3 2 3 7" xfId="1642" xr:uid="{00000000-0005-0000-0000-00006A060000}"/>
    <cellStyle name="Currency 2 2 2 3 2 3 7 2" xfId="1643" xr:uid="{00000000-0005-0000-0000-00006B060000}"/>
    <cellStyle name="Currency 2 2 2 3 2 3 8" xfId="1644" xr:uid="{00000000-0005-0000-0000-00006C060000}"/>
    <cellStyle name="Currency 2 2 2 3 2 3 8 2" xfId="1645" xr:uid="{00000000-0005-0000-0000-00006D060000}"/>
    <cellStyle name="Currency 2 2 2 3 2 3 9" xfId="1646" xr:uid="{00000000-0005-0000-0000-00006E060000}"/>
    <cellStyle name="Currency 2 2 2 3 2 4" xfId="1647" xr:uid="{00000000-0005-0000-0000-00006F060000}"/>
    <cellStyle name="Currency 2 2 2 3 2 4 2" xfId="1648" xr:uid="{00000000-0005-0000-0000-000070060000}"/>
    <cellStyle name="Currency 2 2 2 3 2 4 3" xfId="1649" xr:uid="{00000000-0005-0000-0000-000071060000}"/>
    <cellStyle name="Currency 2 2 2 3 2 4 3 2" xfId="1650" xr:uid="{00000000-0005-0000-0000-000072060000}"/>
    <cellStyle name="Currency 2 2 2 3 2 4 3 2 2" xfId="1651" xr:uid="{00000000-0005-0000-0000-000073060000}"/>
    <cellStyle name="Currency 2 2 2 3 2 4 3 3" xfId="1652" xr:uid="{00000000-0005-0000-0000-000074060000}"/>
    <cellStyle name="Currency 2 2 2 3 2 4 4" xfId="1653" xr:uid="{00000000-0005-0000-0000-000075060000}"/>
    <cellStyle name="Currency 2 2 2 3 2 4 4 2" xfId="1654" xr:uid="{00000000-0005-0000-0000-000076060000}"/>
    <cellStyle name="Currency 2 2 2 3 2 4 4 2 2" xfId="1655" xr:uid="{00000000-0005-0000-0000-000077060000}"/>
    <cellStyle name="Currency 2 2 2 3 2 4 4 3" xfId="1656" xr:uid="{00000000-0005-0000-0000-000078060000}"/>
    <cellStyle name="Currency 2 2 2 3 2 4 5" xfId="1657" xr:uid="{00000000-0005-0000-0000-000079060000}"/>
    <cellStyle name="Currency 2 2 2 3 2 4 5 2" xfId="1658" xr:uid="{00000000-0005-0000-0000-00007A060000}"/>
    <cellStyle name="Currency 2 2 2 3 2 4 5 2 2" xfId="1659" xr:uid="{00000000-0005-0000-0000-00007B060000}"/>
    <cellStyle name="Currency 2 2 2 3 2 4 5 3" xfId="1660" xr:uid="{00000000-0005-0000-0000-00007C060000}"/>
    <cellStyle name="Currency 2 2 2 3 2 4 6" xfId="1661" xr:uid="{00000000-0005-0000-0000-00007D060000}"/>
    <cellStyle name="Currency 2 2 2 3 2 4 6 2" xfId="1662" xr:uid="{00000000-0005-0000-0000-00007E060000}"/>
    <cellStyle name="Currency 2 2 2 3 2 4 7" xfId="1663" xr:uid="{00000000-0005-0000-0000-00007F060000}"/>
    <cellStyle name="Currency 2 2 2 3 2 4 7 2" xfId="1664" xr:uid="{00000000-0005-0000-0000-000080060000}"/>
    <cellStyle name="Currency 2 2 2 3 2 4 8" xfId="1665" xr:uid="{00000000-0005-0000-0000-000081060000}"/>
    <cellStyle name="Currency 2 2 2 3 2 4 9" xfId="1666" xr:uid="{00000000-0005-0000-0000-000082060000}"/>
    <cellStyle name="Currency 2 2 2 3 2 5" xfId="1667" xr:uid="{00000000-0005-0000-0000-000083060000}"/>
    <cellStyle name="Currency 2 2 2 3 2 5 2" xfId="1668" xr:uid="{00000000-0005-0000-0000-000084060000}"/>
    <cellStyle name="Currency 2 2 2 3 2 5 3" xfId="1669" xr:uid="{00000000-0005-0000-0000-000085060000}"/>
    <cellStyle name="Currency 2 2 2 3 2 6" xfId="1670" xr:uid="{00000000-0005-0000-0000-000086060000}"/>
    <cellStyle name="Currency 2 2 2 3 2 6 2" xfId="1671" xr:uid="{00000000-0005-0000-0000-000087060000}"/>
    <cellStyle name="Currency 2 2 2 3 2 6 2 2" xfId="1672" xr:uid="{00000000-0005-0000-0000-000088060000}"/>
    <cellStyle name="Currency 2 2 2 3 2 6 2 2 2" xfId="1673" xr:uid="{00000000-0005-0000-0000-000089060000}"/>
    <cellStyle name="Currency 2 2 2 3 2 6 2 3" xfId="1674" xr:uid="{00000000-0005-0000-0000-00008A060000}"/>
    <cellStyle name="Currency 2 2 2 3 2 6 3" xfId="1675" xr:uid="{00000000-0005-0000-0000-00008B060000}"/>
    <cellStyle name="Currency 2 2 2 3 2 6 3 2" xfId="1676" xr:uid="{00000000-0005-0000-0000-00008C060000}"/>
    <cellStyle name="Currency 2 2 2 3 2 6 3 2 2" xfId="1677" xr:uid="{00000000-0005-0000-0000-00008D060000}"/>
    <cellStyle name="Currency 2 2 2 3 2 6 3 3" xfId="1678" xr:uid="{00000000-0005-0000-0000-00008E060000}"/>
    <cellStyle name="Currency 2 2 2 3 2 6 4" xfId="1679" xr:uid="{00000000-0005-0000-0000-00008F060000}"/>
    <cellStyle name="Currency 2 2 2 3 2 6 4 2" xfId="1680" xr:uid="{00000000-0005-0000-0000-000090060000}"/>
    <cellStyle name="Currency 2 2 2 3 2 6 4 2 2" xfId="1681" xr:uid="{00000000-0005-0000-0000-000091060000}"/>
    <cellStyle name="Currency 2 2 2 3 2 6 4 3" xfId="1682" xr:uid="{00000000-0005-0000-0000-000092060000}"/>
    <cellStyle name="Currency 2 2 2 3 2 6 5" xfId="1683" xr:uid="{00000000-0005-0000-0000-000093060000}"/>
    <cellStyle name="Currency 2 2 2 3 2 6 5 2" xfId="1684" xr:uid="{00000000-0005-0000-0000-000094060000}"/>
    <cellStyle name="Currency 2 2 2 3 2 6 6" xfId="1685" xr:uid="{00000000-0005-0000-0000-000095060000}"/>
    <cellStyle name="Currency 2 2 2 3 2 6 6 2" xfId="1686" xr:uid="{00000000-0005-0000-0000-000096060000}"/>
    <cellStyle name="Currency 2 2 2 3 2 6 7" xfId="1687" xr:uid="{00000000-0005-0000-0000-000097060000}"/>
    <cellStyle name="Currency 2 2 2 3 2 7" xfId="1688" xr:uid="{00000000-0005-0000-0000-000098060000}"/>
    <cellStyle name="Currency 2 2 2 3 2 7 2" xfId="1689" xr:uid="{00000000-0005-0000-0000-000099060000}"/>
    <cellStyle name="Currency 2 2 2 3 2 7 2 2" xfId="1690" xr:uid="{00000000-0005-0000-0000-00009A060000}"/>
    <cellStyle name="Currency 2 2 2 3 2 7 3" xfId="1691" xr:uid="{00000000-0005-0000-0000-00009B060000}"/>
    <cellStyle name="Currency 2 2 2 3 2 8" xfId="1692" xr:uid="{00000000-0005-0000-0000-00009C060000}"/>
    <cellStyle name="Currency 2 2 2 3 2 8 2" xfId="1693" xr:uid="{00000000-0005-0000-0000-00009D060000}"/>
    <cellStyle name="Currency 2 2 2 3 2 8 2 2" xfId="1694" xr:uid="{00000000-0005-0000-0000-00009E060000}"/>
    <cellStyle name="Currency 2 2 2 3 2 8 3" xfId="1695" xr:uid="{00000000-0005-0000-0000-00009F060000}"/>
    <cellStyle name="Currency 2 2 2 3 3" xfId="1696" xr:uid="{00000000-0005-0000-0000-0000A0060000}"/>
    <cellStyle name="Currency 2 2 2 3 3 10" xfId="1697" xr:uid="{00000000-0005-0000-0000-0000A1060000}"/>
    <cellStyle name="Currency 2 2 2 3 3 2" xfId="1698" xr:uid="{00000000-0005-0000-0000-0000A2060000}"/>
    <cellStyle name="Currency 2 2 2 3 3 2 2" xfId="1699" xr:uid="{00000000-0005-0000-0000-0000A3060000}"/>
    <cellStyle name="Currency 2 2 2 3 3 2 3" xfId="1700" xr:uid="{00000000-0005-0000-0000-0000A4060000}"/>
    <cellStyle name="Currency 2 2 2 3 3 2 3 2" xfId="1701" xr:uid="{00000000-0005-0000-0000-0000A5060000}"/>
    <cellStyle name="Currency 2 2 2 3 3 2 3 3" xfId="1702" xr:uid="{00000000-0005-0000-0000-0000A6060000}"/>
    <cellStyle name="Currency 2 2 2 3 3 2 4" xfId="1703" xr:uid="{00000000-0005-0000-0000-0000A7060000}"/>
    <cellStyle name="Currency 2 2 2 3 3 2 4 2" xfId="1704" xr:uid="{00000000-0005-0000-0000-0000A8060000}"/>
    <cellStyle name="Currency 2 2 2 3 3 2 4 2 2" xfId="1705" xr:uid="{00000000-0005-0000-0000-0000A9060000}"/>
    <cellStyle name="Currency 2 2 2 3 3 2 4 3" xfId="1706" xr:uid="{00000000-0005-0000-0000-0000AA060000}"/>
    <cellStyle name="Currency 2 2 2 3 3 2 5" xfId="1707" xr:uid="{00000000-0005-0000-0000-0000AB060000}"/>
    <cellStyle name="Currency 2 2 2 3 3 2 5 2" xfId="1708" xr:uid="{00000000-0005-0000-0000-0000AC060000}"/>
    <cellStyle name="Currency 2 2 2 3 3 2 5 2 2" xfId="1709" xr:uid="{00000000-0005-0000-0000-0000AD060000}"/>
    <cellStyle name="Currency 2 2 2 3 3 2 5 3" xfId="1710" xr:uid="{00000000-0005-0000-0000-0000AE060000}"/>
    <cellStyle name="Currency 2 2 2 3 3 2 6" xfId="1711" xr:uid="{00000000-0005-0000-0000-0000AF060000}"/>
    <cellStyle name="Currency 2 2 2 3 3 2 6 2" xfId="1712" xr:uid="{00000000-0005-0000-0000-0000B0060000}"/>
    <cellStyle name="Currency 2 2 2 3 3 2 6 2 2" xfId="1713" xr:uid="{00000000-0005-0000-0000-0000B1060000}"/>
    <cellStyle name="Currency 2 2 2 3 3 2 6 3" xfId="1714" xr:uid="{00000000-0005-0000-0000-0000B2060000}"/>
    <cellStyle name="Currency 2 2 2 3 3 2 7" xfId="1715" xr:uid="{00000000-0005-0000-0000-0000B3060000}"/>
    <cellStyle name="Currency 2 2 2 3 3 2 7 2" xfId="1716" xr:uid="{00000000-0005-0000-0000-0000B4060000}"/>
    <cellStyle name="Currency 2 2 2 3 3 2 8" xfId="1717" xr:uid="{00000000-0005-0000-0000-0000B5060000}"/>
    <cellStyle name="Currency 2 2 2 3 3 2 8 2" xfId="1718" xr:uid="{00000000-0005-0000-0000-0000B6060000}"/>
    <cellStyle name="Currency 2 2 2 3 3 2 9" xfId="1719" xr:uid="{00000000-0005-0000-0000-0000B7060000}"/>
    <cellStyle name="Currency 2 2 2 3 3 3" xfId="1720" xr:uid="{00000000-0005-0000-0000-0000B8060000}"/>
    <cellStyle name="Currency 2 2 2 3 3 4" xfId="1721" xr:uid="{00000000-0005-0000-0000-0000B9060000}"/>
    <cellStyle name="Currency 2 2 2 3 3 4 2" xfId="1722" xr:uid="{00000000-0005-0000-0000-0000BA060000}"/>
    <cellStyle name="Currency 2 2 2 3 3 4 3" xfId="1723" xr:uid="{00000000-0005-0000-0000-0000BB060000}"/>
    <cellStyle name="Currency 2 2 2 3 3 5" xfId="1724" xr:uid="{00000000-0005-0000-0000-0000BC060000}"/>
    <cellStyle name="Currency 2 2 2 3 3 5 2" xfId="1725" xr:uid="{00000000-0005-0000-0000-0000BD060000}"/>
    <cellStyle name="Currency 2 2 2 3 3 5 2 2" xfId="1726" xr:uid="{00000000-0005-0000-0000-0000BE060000}"/>
    <cellStyle name="Currency 2 2 2 3 3 5 3" xfId="1727" xr:uid="{00000000-0005-0000-0000-0000BF060000}"/>
    <cellStyle name="Currency 2 2 2 3 3 6" xfId="1728" xr:uid="{00000000-0005-0000-0000-0000C0060000}"/>
    <cellStyle name="Currency 2 2 2 3 3 6 2" xfId="1729" xr:uid="{00000000-0005-0000-0000-0000C1060000}"/>
    <cellStyle name="Currency 2 2 2 3 3 6 2 2" xfId="1730" xr:uid="{00000000-0005-0000-0000-0000C2060000}"/>
    <cellStyle name="Currency 2 2 2 3 3 6 3" xfId="1731" xr:uid="{00000000-0005-0000-0000-0000C3060000}"/>
    <cellStyle name="Currency 2 2 2 3 3 7" xfId="1732" xr:uid="{00000000-0005-0000-0000-0000C4060000}"/>
    <cellStyle name="Currency 2 2 2 3 3 7 2" xfId="1733" xr:uid="{00000000-0005-0000-0000-0000C5060000}"/>
    <cellStyle name="Currency 2 2 2 3 3 7 2 2" xfId="1734" xr:uid="{00000000-0005-0000-0000-0000C6060000}"/>
    <cellStyle name="Currency 2 2 2 3 3 7 3" xfId="1735" xr:uid="{00000000-0005-0000-0000-0000C7060000}"/>
    <cellStyle name="Currency 2 2 2 3 3 8" xfId="1736" xr:uid="{00000000-0005-0000-0000-0000C8060000}"/>
    <cellStyle name="Currency 2 2 2 3 3 8 2" xfId="1737" xr:uid="{00000000-0005-0000-0000-0000C9060000}"/>
    <cellStyle name="Currency 2 2 2 3 3 9" xfId="1738" xr:uid="{00000000-0005-0000-0000-0000CA060000}"/>
    <cellStyle name="Currency 2 2 2 3 3 9 2" xfId="1739" xr:uid="{00000000-0005-0000-0000-0000CB060000}"/>
    <cellStyle name="Currency 2 2 2 3 4" xfId="1740" xr:uid="{00000000-0005-0000-0000-0000CC060000}"/>
    <cellStyle name="Currency 2 2 2 3 4 2" xfId="1741" xr:uid="{00000000-0005-0000-0000-0000CD060000}"/>
    <cellStyle name="Currency 2 2 2 3 4 2 10" xfId="1742" xr:uid="{00000000-0005-0000-0000-0000CE060000}"/>
    <cellStyle name="Currency 2 2 2 3 4 2 2" xfId="1743" xr:uid="{00000000-0005-0000-0000-0000CF060000}"/>
    <cellStyle name="Currency 2 2 2 3 4 2 3" xfId="1744" xr:uid="{00000000-0005-0000-0000-0000D0060000}"/>
    <cellStyle name="Currency 2 2 2 3 4 2 4" xfId="1745" xr:uid="{00000000-0005-0000-0000-0000D1060000}"/>
    <cellStyle name="Currency 2 2 2 3 4 2 4 2" xfId="1746" xr:uid="{00000000-0005-0000-0000-0000D2060000}"/>
    <cellStyle name="Currency 2 2 2 3 4 2 4 2 2" xfId="1747" xr:uid="{00000000-0005-0000-0000-0000D3060000}"/>
    <cellStyle name="Currency 2 2 2 3 4 2 4 3" xfId="1748" xr:uid="{00000000-0005-0000-0000-0000D4060000}"/>
    <cellStyle name="Currency 2 2 2 3 4 2 5" xfId="1749" xr:uid="{00000000-0005-0000-0000-0000D5060000}"/>
    <cellStyle name="Currency 2 2 2 3 4 2 5 2" xfId="1750" xr:uid="{00000000-0005-0000-0000-0000D6060000}"/>
    <cellStyle name="Currency 2 2 2 3 4 2 5 2 2" xfId="1751" xr:uid="{00000000-0005-0000-0000-0000D7060000}"/>
    <cellStyle name="Currency 2 2 2 3 4 2 5 3" xfId="1752" xr:uid="{00000000-0005-0000-0000-0000D8060000}"/>
    <cellStyle name="Currency 2 2 2 3 4 2 6" xfId="1753" xr:uid="{00000000-0005-0000-0000-0000D9060000}"/>
    <cellStyle name="Currency 2 2 2 3 4 2 6 2" xfId="1754" xr:uid="{00000000-0005-0000-0000-0000DA060000}"/>
    <cellStyle name="Currency 2 2 2 3 4 2 6 2 2" xfId="1755" xr:uid="{00000000-0005-0000-0000-0000DB060000}"/>
    <cellStyle name="Currency 2 2 2 3 4 2 6 3" xfId="1756" xr:uid="{00000000-0005-0000-0000-0000DC060000}"/>
    <cellStyle name="Currency 2 2 2 3 4 2 7" xfId="1757" xr:uid="{00000000-0005-0000-0000-0000DD060000}"/>
    <cellStyle name="Currency 2 2 2 3 4 2 7 2" xfId="1758" xr:uid="{00000000-0005-0000-0000-0000DE060000}"/>
    <cellStyle name="Currency 2 2 2 3 4 2 8" xfId="1759" xr:uid="{00000000-0005-0000-0000-0000DF060000}"/>
    <cellStyle name="Currency 2 2 2 3 4 2 8 2" xfId="1760" xr:uid="{00000000-0005-0000-0000-0000E0060000}"/>
    <cellStyle name="Currency 2 2 2 3 4 2 9" xfId="1761" xr:uid="{00000000-0005-0000-0000-0000E1060000}"/>
    <cellStyle name="Currency 2 2 2 3 4 3" xfId="1762" xr:uid="{00000000-0005-0000-0000-0000E2060000}"/>
    <cellStyle name="Currency 2 2 2 3 4 4" xfId="1763" xr:uid="{00000000-0005-0000-0000-0000E3060000}"/>
    <cellStyle name="Currency 2 2 2 3 4 4 2" xfId="1764" xr:uid="{00000000-0005-0000-0000-0000E4060000}"/>
    <cellStyle name="Currency 2 2 2 3 4 4 2 2" xfId="1765" xr:uid="{00000000-0005-0000-0000-0000E5060000}"/>
    <cellStyle name="Currency 2 2 2 3 4 4 3" xfId="1766" xr:uid="{00000000-0005-0000-0000-0000E6060000}"/>
    <cellStyle name="Currency 2 2 2 3 4 5" xfId="1767" xr:uid="{00000000-0005-0000-0000-0000E7060000}"/>
    <cellStyle name="Currency 2 2 2 3 4 5 2" xfId="1768" xr:uid="{00000000-0005-0000-0000-0000E8060000}"/>
    <cellStyle name="Currency 2 2 2 3 4 5 2 2" xfId="1769" xr:uid="{00000000-0005-0000-0000-0000E9060000}"/>
    <cellStyle name="Currency 2 2 2 3 4 5 3" xfId="1770" xr:uid="{00000000-0005-0000-0000-0000EA060000}"/>
    <cellStyle name="Currency 2 2 2 3 5" xfId="1771" xr:uid="{00000000-0005-0000-0000-0000EB060000}"/>
    <cellStyle name="Currency 2 2 2 3 5 2" xfId="1772" xr:uid="{00000000-0005-0000-0000-0000EC060000}"/>
    <cellStyle name="Currency 2 2 2 3 5 3" xfId="1773" xr:uid="{00000000-0005-0000-0000-0000ED060000}"/>
    <cellStyle name="Currency 2 2 2 3 5 3 2" xfId="1774" xr:uid="{00000000-0005-0000-0000-0000EE060000}"/>
    <cellStyle name="Currency 2 2 2 3 5 3 3" xfId="1775" xr:uid="{00000000-0005-0000-0000-0000EF060000}"/>
    <cellStyle name="Currency 2 2 2 3 5 4" xfId="1776" xr:uid="{00000000-0005-0000-0000-0000F0060000}"/>
    <cellStyle name="Currency 2 2 2 3 5 4 2" xfId="1777" xr:uid="{00000000-0005-0000-0000-0000F1060000}"/>
    <cellStyle name="Currency 2 2 2 3 5 4 2 2" xfId="1778" xr:uid="{00000000-0005-0000-0000-0000F2060000}"/>
    <cellStyle name="Currency 2 2 2 3 5 4 3" xfId="1779" xr:uid="{00000000-0005-0000-0000-0000F3060000}"/>
    <cellStyle name="Currency 2 2 2 3 5 5" xfId="1780" xr:uid="{00000000-0005-0000-0000-0000F4060000}"/>
    <cellStyle name="Currency 2 2 2 3 5 5 2" xfId="1781" xr:uid="{00000000-0005-0000-0000-0000F5060000}"/>
    <cellStyle name="Currency 2 2 2 3 5 5 2 2" xfId="1782" xr:uid="{00000000-0005-0000-0000-0000F6060000}"/>
    <cellStyle name="Currency 2 2 2 3 5 5 3" xfId="1783" xr:uid="{00000000-0005-0000-0000-0000F7060000}"/>
    <cellStyle name="Currency 2 2 2 3 5 6" xfId="1784" xr:uid="{00000000-0005-0000-0000-0000F8060000}"/>
    <cellStyle name="Currency 2 2 2 3 5 6 2" xfId="1785" xr:uid="{00000000-0005-0000-0000-0000F9060000}"/>
    <cellStyle name="Currency 2 2 2 3 5 6 2 2" xfId="1786" xr:uid="{00000000-0005-0000-0000-0000FA060000}"/>
    <cellStyle name="Currency 2 2 2 3 5 6 3" xfId="1787" xr:uid="{00000000-0005-0000-0000-0000FB060000}"/>
    <cellStyle name="Currency 2 2 2 3 5 7" xfId="1788" xr:uid="{00000000-0005-0000-0000-0000FC060000}"/>
    <cellStyle name="Currency 2 2 2 3 5 7 2" xfId="1789" xr:uid="{00000000-0005-0000-0000-0000FD060000}"/>
    <cellStyle name="Currency 2 2 2 3 5 8" xfId="1790" xr:uid="{00000000-0005-0000-0000-0000FE060000}"/>
    <cellStyle name="Currency 2 2 2 3 5 8 2" xfId="1791" xr:uid="{00000000-0005-0000-0000-0000FF060000}"/>
    <cellStyle name="Currency 2 2 2 3 5 9" xfId="1792" xr:uid="{00000000-0005-0000-0000-000000070000}"/>
    <cellStyle name="Currency 2 2 2 3 6" xfId="1793" xr:uid="{00000000-0005-0000-0000-000001070000}"/>
    <cellStyle name="Currency 2 2 2 3 6 2" xfId="1794" xr:uid="{00000000-0005-0000-0000-000002070000}"/>
    <cellStyle name="Currency 2 2 2 3 6 3" xfId="1795" xr:uid="{00000000-0005-0000-0000-000003070000}"/>
    <cellStyle name="Currency 2 2 2 3 7" xfId="1796" xr:uid="{00000000-0005-0000-0000-000004070000}"/>
    <cellStyle name="Currency 2 2 2 3 8" xfId="1797" xr:uid="{00000000-0005-0000-0000-000005070000}"/>
    <cellStyle name="Currency 2 2 2 3 8 2" xfId="1798" xr:uid="{00000000-0005-0000-0000-000006070000}"/>
    <cellStyle name="Currency 2 2 2 3 8 2 2" xfId="1799" xr:uid="{00000000-0005-0000-0000-000007070000}"/>
    <cellStyle name="Currency 2 2 2 3 8 3" xfId="1800" xr:uid="{00000000-0005-0000-0000-000008070000}"/>
    <cellStyle name="Currency 2 2 2 3 8 4" xfId="1801" xr:uid="{00000000-0005-0000-0000-000009070000}"/>
    <cellStyle name="Currency 2 2 2 3 9" xfId="1802" xr:uid="{00000000-0005-0000-0000-00000A070000}"/>
    <cellStyle name="Currency 2 2 2 3 9 2" xfId="1803" xr:uid="{00000000-0005-0000-0000-00000B070000}"/>
    <cellStyle name="Currency 2 2 2 3 9 2 2" xfId="1804" xr:uid="{00000000-0005-0000-0000-00000C070000}"/>
    <cellStyle name="Currency 2 2 2 3 9 3" xfId="1805" xr:uid="{00000000-0005-0000-0000-00000D070000}"/>
    <cellStyle name="Currency 2 2 2 4" xfId="1806" xr:uid="{00000000-0005-0000-0000-00000E070000}"/>
    <cellStyle name="Currency 2 2 2 4 2" xfId="1807" xr:uid="{00000000-0005-0000-0000-00000F070000}"/>
    <cellStyle name="Currency 2 2 2 4 2 2" xfId="1808" xr:uid="{00000000-0005-0000-0000-000010070000}"/>
    <cellStyle name="Currency 2 2 2 4 2 3" xfId="1809" xr:uid="{00000000-0005-0000-0000-000011070000}"/>
    <cellStyle name="Currency 2 2 2 4 2 3 2" xfId="1810" xr:uid="{00000000-0005-0000-0000-000012070000}"/>
    <cellStyle name="Currency 2 2 2 4 2 3 3" xfId="1811" xr:uid="{00000000-0005-0000-0000-000013070000}"/>
    <cellStyle name="Currency 2 2 2 4 2 4" xfId="1812" xr:uid="{00000000-0005-0000-0000-000014070000}"/>
    <cellStyle name="Currency 2 2 2 4 2 4 2" xfId="1813" xr:uid="{00000000-0005-0000-0000-000015070000}"/>
    <cellStyle name="Currency 2 2 2 4 2 4 2 2" xfId="1814" xr:uid="{00000000-0005-0000-0000-000016070000}"/>
    <cellStyle name="Currency 2 2 2 4 2 4 3" xfId="1815" xr:uid="{00000000-0005-0000-0000-000017070000}"/>
    <cellStyle name="Currency 2 2 2 4 2 5" xfId="1816" xr:uid="{00000000-0005-0000-0000-000018070000}"/>
    <cellStyle name="Currency 2 2 2 4 2 5 2" xfId="1817" xr:uid="{00000000-0005-0000-0000-000019070000}"/>
    <cellStyle name="Currency 2 2 2 4 2 5 2 2" xfId="1818" xr:uid="{00000000-0005-0000-0000-00001A070000}"/>
    <cellStyle name="Currency 2 2 2 4 2 5 3" xfId="1819" xr:uid="{00000000-0005-0000-0000-00001B070000}"/>
    <cellStyle name="Currency 2 2 2 4 2 6" xfId="1820" xr:uid="{00000000-0005-0000-0000-00001C070000}"/>
    <cellStyle name="Currency 2 2 2 4 2 6 2" xfId="1821" xr:uid="{00000000-0005-0000-0000-00001D070000}"/>
    <cellStyle name="Currency 2 2 2 4 2 6 2 2" xfId="1822" xr:uid="{00000000-0005-0000-0000-00001E070000}"/>
    <cellStyle name="Currency 2 2 2 4 2 6 3" xfId="1823" xr:uid="{00000000-0005-0000-0000-00001F070000}"/>
    <cellStyle name="Currency 2 2 2 4 2 7" xfId="1824" xr:uid="{00000000-0005-0000-0000-000020070000}"/>
    <cellStyle name="Currency 2 2 2 4 2 7 2" xfId="1825" xr:uid="{00000000-0005-0000-0000-000021070000}"/>
    <cellStyle name="Currency 2 2 2 4 2 8" xfId="1826" xr:uid="{00000000-0005-0000-0000-000022070000}"/>
    <cellStyle name="Currency 2 2 2 4 2 8 2" xfId="1827" xr:uid="{00000000-0005-0000-0000-000023070000}"/>
    <cellStyle name="Currency 2 2 2 4 2 9" xfId="1828" xr:uid="{00000000-0005-0000-0000-000024070000}"/>
    <cellStyle name="Currency 2 2 2 4 3" xfId="1829" xr:uid="{00000000-0005-0000-0000-000025070000}"/>
    <cellStyle name="Currency 2 2 2 4 3 2" xfId="1830" xr:uid="{00000000-0005-0000-0000-000026070000}"/>
    <cellStyle name="Currency 2 2 2 4 3 3" xfId="1831" xr:uid="{00000000-0005-0000-0000-000027070000}"/>
    <cellStyle name="Currency 2 2 2 4 3 3 2" xfId="1832" xr:uid="{00000000-0005-0000-0000-000028070000}"/>
    <cellStyle name="Currency 2 2 2 4 3 3 3" xfId="1833" xr:uid="{00000000-0005-0000-0000-000029070000}"/>
    <cellStyle name="Currency 2 2 2 4 3 4" xfId="1834" xr:uid="{00000000-0005-0000-0000-00002A070000}"/>
    <cellStyle name="Currency 2 2 2 4 3 4 2" xfId="1835" xr:uid="{00000000-0005-0000-0000-00002B070000}"/>
    <cellStyle name="Currency 2 2 2 4 3 4 2 2" xfId="1836" xr:uid="{00000000-0005-0000-0000-00002C070000}"/>
    <cellStyle name="Currency 2 2 2 4 3 4 3" xfId="1837" xr:uid="{00000000-0005-0000-0000-00002D070000}"/>
    <cellStyle name="Currency 2 2 2 4 3 5" xfId="1838" xr:uid="{00000000-0005-0000-0000-00002E070000}"/>
    <cellStyle name="Currency 2 2 2 4 3 5 2" xfId="1839" xr:uid="{00000000-0005-0000-0000-00002F070000}"/>
    <cellStyle name="Currency 2 2 2 4 3 5 2 2" xfId="1840" xr:uid="{00000000-0005-0000-0000-000030070000}"/>
    <cellStyle name="Currency 2 2 2 4 3 5 3" xfId="1841" xr:uid="{00000000-0005-0000-0000-000031070000}"/>
    <cellStyle name="Currency 2 2 2 4 3 6" xfId="1842" xr:uid="{00000000-0005-0000-0000-000032070000}"/>
    <cellStyle name="Currency 2 2 2 4 3 6 2" xfId="1843" xr:uid="{00000000-0005-0000-0000-000033070000}"/>
    <cellStyle name="Currency 2 2 2 4 3 6 2 2" xfId="1844" xr:uid="{00000000-0005-0000-0000-000034070000}"/>
    <cellStyle name="Currency 2 2 2 4 3 6 3" xfId="1845" xr:uid="{00000000-0005-0000-0000-000035070000}"/>
    <cellStyle name="Currency 2 2 2 4 3 7" xfId="1846" xr:uid="{00000000-0005-0000-0000-000036070000}"/>
    <cellStyle name="Currency 2 2 2 4 3 7 2" xfId="1847" xr:uid="{00000000-0005-0000-0000-000037070000}"/>
    <cellStyle name="Currency 2 2 2 4 3 8" xfId="1848" xr:uid="{00000000-0005-0000-0000-000038070000}"/>
    <cellStyle name="Currency 2 2 2 4 3 8 2" xfId="1849" xr:uid="{00000000-0005-0000-0000-000039070000}"/>
    <cellStyle name="Currency 2 2 2 4 3 9" xfId="1850" xr:uid="{00000000-0005-0000-0000-00003A070000}"/>
    <cellStyle name="Currency 2 2 2 4 4" xfId="1851" xr:uid="{00000000-0005-0000-0000-00003B070000}"/>
    <cellStyle name="Currency 2 2 2 4 4 2" xfId="1852" xr:uid="{00000000-0005-0000-0000-00003C070000}"/>
    <cellStyle name="Currency 2 2 2 4 4 3" xfId="1853" xr:uid="{00000000-0005-0000-0000-00003D070000}"/>
    <cellStyle name="Currency 2 2 2 4 4 3 2" xfId="1854" xr:uid="{00000000-0005-0000-0000-00003E070000}"/>
    <cellStyle name="Currency 2 2 2 4 4 3 2 2" xfId="1855" xr:uid="{00000000-0005-0000-0000-00003F070000}"/>
    <cellStyle name="Currency 2 2 2 4 4 3 3" xfId="1856" xr:uid="{00000000-0005-0000-0000-000040070000}"/>
    <cellStyle name="Currency 2 2 2 4 4 4" xfId="1857" xr:uid="{00000000-0005-0000-0000-000041070000}"/>
    <cellStyle name="Currency 2 2 2 4 4 4 2" xfId="1858" xr:uid="{00000000-0005-0000-0000-000042070000}"/>
    <cellStyle name="Currency 2 2 2 4 4 4 2 2" xfId="1859" xr:uid="{00000000-0005-0000-0000-000043070000}"/>
    <cellStyle name="Currency 2 2 2 4 4 4 3" xfId="1860" xr:uid="{00000000-0005-0000-0000-000044070000}"/>
    <cellStyle name="Currency 2 2 2 4 4 5" xfId="1861" xr:uid="{00000000-0005-0000-0000-000045070000}"/>
    <cellStyle name="Currency 2 2 2 4 4 5 2" xfId="1862" xr:uid="{00000000-0005-0000-0000-000046070000}"/>
    <cellStyle name="Currency 2 2 2 4 4 5 2 2" xfId="1863" xr:uid="{00000000-0005-0000-0000-000047070000}"/>
    <cellStyle name="Currency 2 2 2 4 4 5 3" xfId="1864" xr:uid="{00000000-0005-0000-0000-000048070000}"/>
    <cellStyle name="Currency 2 2 2 4 4 6" xfId="1865" xr:uid="{00000000-0005-0000-0000-000049070000}"/>
    <cellStyle name="Currency 2 2 2 4 4 6 2" xfId="1866" xr:uid="{00000000-0005-0000-0000-00004A070000}"/>
    <cellStyle name="Currency 2 2 2 4 4 7" xfId="1867" xr:uid="{00000000-0005-0000-0000-00004B070000}"/>
    <cellStyle name="Currency 2 2 2 4 4 7 2" xfId="1868" xr:uid="{00000000-0005-0000-0000-00004C070000}"/>
    <cellStyle name="Currency 2 2 2 4 4 8" xfId="1869" xr:uid="{00000000-0005-0000-0000-00004D070000}"/>
    <cellStyle name="Currency 2 2 2 4 4 9" xfId="1870" xr:uid="{00000000-0005-0000-0000-00004E070000}"/>
    <cellStyle name="Currency 2 2 2 4 5" xfId="1871" xr:uid="{00000000-0005-0000-0000-00004F070000}"/>
    <cellStyle name="Currency 2 2 2 4 5 2" xfId="1872" xr:uid="{00000000-0005-0000-0000-000050070000}"/>
    <cellStyle name="Currency 2 2 2 4 5 3" xfId="1873" xr:uid="{00000000-0005-0000-0000-000051070000}"/>
    <cellStyle name="Currency 2 2 2 4 6" xfId="1874" xr:uid="{00000000-0005-0000-0000-000052070000}"/>
    <cellStyle name="Currency 2 2 2 4 6 2" xfId="1875" xr:uid="{00000000-0005-0000-0000-000053070000}"/>
    <cellStyle name="Currency 2 2 2 4 6 2 2" xfId="1876" xr:uid="{00000000-0005-0000-0000-000054070000}"/>
    <cellStyle name="Currency 2 2 2 4 6 2 2 2" xfId="1877" xr:uid="{00000000-0005-0000-0000-000055070000}"/>
    <cellStyle name="Currency 2 2 2 4 6 2 3" xfId="1878" xr:uid="{00000000-0005-0000-0000-000056070000}"/>
    <cellStyle name="Currency 2 2 2 4 6 3" xfId="1879" xr:uid="{00000000-0005-0000-0000-000057070000}"/>
    <cellStyle name="Currency 2 2 2 4 6 3 2" xfId="1880" xr:uid="{00000000-0005-0000-0000-000058070000}"/>
    <cellStyle name="Currency 2 2 2 4 6 3 2 2" xfId="1881" xr:uid="{00000000-0005-0000-0000-000059070000}"/>
    <cellStyle name="Currency 2 2 2 4 6 3 3" xfId="1882" xr:uid="{00000000-0005-0000-0000-00005A070000}"/>
    <cellStyle name="Currency 2 2 2 4 6 4" xfId="1883" xr:uid="{00000000-0005-0000-0000-00005B070000}"/>
    <cellStyle name="Currency 2 2 2 4 6 4 2" xfId="1884" xr:uid="{00000000-0005-0000-0000-00005C070000}"/>
    <cellStyle name="Currency 2 2 2 4 6 4 2 2" xfId="1885" xr:uid="{00000000-0005-0000-0000-00005D070000}"/>
    <cellStyle name="Currency 2 2 2 4 6 4 3" xfId="1886" xr:uid="{00000000-0005-0000-0000-00005E070000}"/>
    <cellStyle name="Currency 2 2 2 4 6 5" xfId="1887" xr:uid="{00000000-0005-0000-0000-00005F070000}"/>
    <cellStyle name="Currency 2 2 2 4 6 5 2" xfId="1888" xr:uid="{00000000-0005-0000-0000-000060070000}"/>
    <cellStyle name="Currency 2 2 2 4 6 6" xfId="1889" xr:uid="{00000000-0005-0000-0000-000061070000}"/>
    <cellStyle name="Currency 2 2 2 4 6 6 2" xfId="1890" xr:uid="{00000000-0005-0000-0000-000062070000}"/>
    <cellStyle name="Currency 2 2 2 4 6 7" xfId="1891" xr:uid="{00000000-0005-0000-0000-000063070000}"/>
    <cellStyle name="Currency 2 2 2 4 7" xfId="1892" xr:uid="{00000000-0005-0000-0000-000064070000}"/>
    <cellStyle name="Currency 2 2 2 4 7 2" xfId="1893" xr:uid="{00000000-0005-0000-0000-000065070000}"/>
    <cellStyle name="Currency 2 2 2 4 7 2 2" xfId="1894" xr:uid="{00000000-0005-0000-0000-000066070000}"/>
    <cellStyle name="Currency 2 2 2 4 7 3" xfId="1895" xr:uid="{00000000-0005-0000-0000-000067070000}"/>
    <cellStyle name="Currency 2 2 2 4 8" xfId="1896" xr:uid="{00000000-0005-0000-0000-000068070000}"/>
    <cellStyle name="Currency 2 2 2 4 8 2" xfId="1897" xr:uid="{00000000-0005-0000-0000-000069070000}"/>
    <cellStyle name="Currency 2 2 2 4 8 2 2" xfId="1898" xr:uid="{00000000-0005-0000-0000-00006A070000}"/>
    <cellStyle name="Currency 2 2 2 4 8 3" xfId="1899" xr:uid="{00000000-0005-0000-0000-00006B070000}"/>
    <cellStyle name="Currency 2 2 2 5" xfId="1900" xr:uid="{00000000-0005-0000-0000-00006C070000}"/>
    <cellStyle name="Currency 2 2 2 5 10" xfId="1901" xr:uid="{00000000-0005-0000-0000-00006D070000}"/>
    <cellStyle name="Currency 2 2 2 5 2" xfId="1902" xr:uid="{00000000-0005-0000-0000-00006E070000}"/>
    <cellStyle name="Currency 2 2 2 5 2 2" xfId="1903" xr:uid="{00000000-0005-0000-0000-00006F070000}"/>
    <cellStyle name="Currency 2 2 2 5 2 3" xfId="1904" xr:uid="{00000000-0005-0000-0000-000070070000}"/>
    <cellStyle name="Currency 2 2 2 5 2 3 2" xfId="1905" xr:uid="{00000000-0005-0000-0000-000071070000}"/>
    <cellStyle name="Currency 2 2 2 5 2 3 3" xfId="1906" xr:uid="{00000000-0005-0000-0000-000072070000}"/>
    <cellStyle name="Currency 2 2 2 5 2 4" xfId="1907" xr:uid="{00000000-0005-0000-0000-000073070000}"/>
    <cellStyle name="Currency 2 2 2 5 2 4 2" xfId="1908" xr:uid="{00000000-0005-0000-0000-000074070000}"/>
    <cellStyle name="Currency 2 2 2 5 2 4 2 2" xfId="1909" xr:uid="{00000000-0005-0000-0000-000075070000}"/>
    <cellStyle name="Currency 2 2 2 5 2 4 3" xfId="1910" xr:uid="{00000000-0005-0000-0000-000076070000}"/>
    <cellStyle name="Currency 2 2 2 5 2 5" xfId="1911" xr:uid="{00000000-0005-0000-0000-000077070000}"/>
    <cellStyle name="Currency 2 2 2 5 2 5 2" xfId="1912" xr:uid="{00000000-0005-0000-0000-000078070000}"/>
    <cellStyle name="Currency 2 2 2 5 2 5 2 2" xfId="1913" xr:uid="{00000000-0005-0000-0000-000079070000}"/>
    <cellStyle name="Currency 2 2 2 5 2 5 3" xfId="1914" xr:uid="{00000000-0005-0000-0000-00007A070000}"/>
    <cellStyle name="Currency 2 2 2 5 2 6" xfId="1915" xr:uid="{00000000-0005-0000-0000-00007B070000}"/>
    <cellStyle name="Currency 2 2 2 5 2 6 2" xfId="1916" xr:uid="{00000000-0005-0000-0000-00007C070000}"/>
    <cellStyle name="Currency 2 2 2 5 2 6 2 2" xfId="1917" xr:uid="{00000000-0005-0000-0000-00007D070000}"/>
    <cellStyle name="Currency 2 2 2 5 2 6 3" xfId="1918" xr:uid="{00000000-0005-0000-0000-00007E070000}"/>
    <cellStyle name="Currency 2 2 2 5 2 7" xfId="1919" xr:uid="{00000000-0005-0000-0000-00007F070000}"/>
    <cellStyle name="Currency 2 2 2 5 2 7 2" xfId="1920" xr:uid="{00000000-0005-0000-0000-000080070000}"/>
    <cellStyle name="Currency 2 2 2 5 2 8" xfId="1921" xr:uid="{00000000-0005-0000-0000-000081070000}"/>
    <cellStyle name="Currency 2 2 2 5 2 8 2" xfId="1922" xr:uid="{00000000-0005-0000-0000-000082070000}"/>
    <cellStyle name="Currency 2 2 2 5 2 9" xfId="1923" xr:uid="{00000000-0005-0000-0000-000083070000}"/>
    <cellStyle name="Currency 2 2 2 5 3" xfId="1924" xr:uid="{00000000-0005-0000-0000-000084070000}"/>
    <cellStyle name="Currency 2 2 2 5 4" xfId="1925" xr:uid="{00000000-0005-0000-0000-000085070000}"/>
    <cellStyle name="Currency 2 2 2 5 4 2" xfId="1926" xr:uid="{00000000-0005-0000-0000-000086070000}"/>
    <cellStyle name="Currency 2 2 2 5 4 3" xfId="1927" xr:uid="{00000000-0005-0000-0000-000087070000}"/>
    <cellStyle name="Currency 2 2 2 5 5" xfId="1928" xr:uid="{00000000-0005-0000-0000-000088070000}"/>
    <cellStyle name="Currency 2 2 2 5 5 2" xfId="1929" xr:uid="{00000000-0005-0000-0000-000089070000}"/>
    <cellStyle name="Currency 2 2 2 5 5 2 2" xfId="1930" xr:uid="{00000000-0005-0000-0000-00008A070000}"/>
    <cellStyle name="Currency 2 2 2 5 5 3" xfId="1931" xr:uid="{00000000-0005-0000-0000-00008B070000}"/>
    <cellStyle name="Currency 2 2 2 5 6" xfId="1932" xr:uid="{00000000-0005-0000-0000-00008C070000}"/>
    <cellStyle name="Currency 2 2 2 5 6 2" xfId="1933" xr:uid="{00000000-0005-0000-0000-00008D070000}"/>
    <cellStyle name="Currency 2 2 2 5 6 2 2" xfId="1934" xr:uid="{00000000-0005-0000-0000-00008E070000}"/>
    <cellStyle name="Currency 2 2 2 5 6 3" xfId="1935" xr:uid="{00000000-0005-0000-0000-00008F070000}"/>
    <cellStyle name="Currency 2 2 2 5 7" xfId="1936" xr:uid="{00000000-0005-0000-0000-000090070000}"/>
    <cellStyle name="Currency 2 2 2 5 7 2" xfId="1937" xr:uid="{00000000-0005-0000-0000-000091070000}"/>
    <cellStyle name="Currency 2 2 2 5 7 2 2" xfId="1938" xr:uid="{00000000-0005-0000-0000-000092070000}"/>
    <cellStyle name="Currency 2 2 2 5 7 3" xfId="1939" xr:uid="{00000000-0005-0000-0000-000093070000}"/>
    <cellStyle name="Currency 2 2 2 5 8" xfId="1940" xr:uid="{00000000-0005-0000-0000-000094070000}"/>
    <cellStyle name="Currency 2 2 2 5 8 2" xfId="1941" xr:uid="{00000000-0005-0000-0000-000095070000}"/>
    <cellStyle name="Currency 2 2 2 5 9" xfId="1942" xr:uid="{00000000-0005-0000-0000-000096070000}"/>
    <cellStyle name="Currency 2 2 2 5 9 2" xfId="1943" xr:uid="{00000000-0005-0000-0000-000097070000}"/>
    <cellStyle name="Currency 2 2 2 6" xfId="1944" xr:uid="{00000000-0005-0000-0000-000098070000}"/>
    <cellStyle name="Currency 2 2 2 6 2" xfId="1945" xr:uid="{00000000-0005-0000-0000-000099070000}"/>
    <cellStyle name="Currency 2 2 2 6 2 10" xfId="1946" xr:uid="{00000000-0005-0000-0000-00009A070000}"/>
    <cellStyle name="Currency 2 2 2 6 2 2" xfId="1947" xr:uid="{00000000-0005-0000-0000-00009B070000}"/>
    <cellStyle name="Currency 2 2 2 6 2 3" xfId="1948" xr:uid="{00000000-0005-0000-0000-00009C070000}"/>
    <cellStyle name="Currency 2 2 2 6 2 4" xfId="1949" xr:uid="{00000000-0005-0000-0000-00009D070000}"/>
    <cellStyle name="Currency 2 2 2 6 2 4 2" xfId="1950" xr:uid="{00000000-0005-0000-0000-00009E070000}"/>
    <cellStyle name="Currency 2 2 2 6 2 4 2 2" xfId="1951" xr:uid="{00000000-0005-0000-0000-00009F070000}"/>
    <cellStyle name="Currency 2 2 2 6 2 4 3" xfId="1952" xr:uid="{00000000-0005-0000-0000-0000A0070000}"/>
    <cellStyle name="Currency 2 2 2 6 2 5" xfId="1953" xr:uid="{00000000-0005-0000-0000-0000A1070000}"/>
    <cellStyle name="Currency 2 2 2 6 2 5 2" xfId="1954" xr:uid="{00000000-0005-0000-0000-0000A2070000}"/>
    <cellStyle name="Currency 2 2 2 6 2 5 2 2" xfId="1955" xr:uid="{00000000-0005-0000-0000-0000A3070000}"/>
    <cellStyle name="Currency 2 2 2 6 2 5 3" xfId="1956" xr:uid="{00000000-0005-0000-0000-0000A4070000}"/>
    <cellStyle name="Currency 2 2 2 6 2 6" xfId="1957" xr:uid="{00000000-0005-0000-0000-0000A5070000}"/>
    <cellStyle name="Currency 2 2 2 6 2 6 2" xfId="1958" xr:uid="{00000000-0005-0000-0000-0000A6070000}"/>
    <cellStyle name="Currency 2 2 2 6 2 6 2 2" xfId="1959" xr:uid="{00000000-0005-0000-0000-0000A7070000}"/>
    <cellStyle name="Currency 2 2 2 6 2 6 3" xfId="1960" xr:uid="{00000000-0005-0000-0000-0000A8070000}"/>
    <cellStyle name="Currency 2 2 2 6 2 7" xfId="1961" xr:uid="{00000000-0005-0000-0000-0000A9070000}"/>
    <cellStyle name="Currency 2 2 2 6 2 7 2" xfId="1962" xr:uid="{00000000-0005-0000-0000-0000AA070000}"/>
    <cellStyle name="Currency 2 2 2 6 2 8" xfId="1963" xr:uid="{00000000-0005-0000-0000-0000AB070000}"/>
    <cellStyle name="Currency 2 2 2 6 2 8 2" xfId="1964" xr:uid="{00000000-0005-0000-0000-0000AC070000}"/>
    <cellStyle name="Currency 2 2 2 6 2 9" xfId="1965" xr:uid="{00000000-0005-0000-0000-0000AD070000}"/>
    <cellStyle name="Currency 2 2 2 6 3" xfId="1966" xr:uid="{00000000-0005-0000-0000-0000AE070000}"/>
    <cellStyle name="Currency 2 2 2 6 4" xfId="1967" xr:uid="{00000000-0005-0000-0000-0000AF070000}"/>
    <cellStyle name="Currency 2 2 2 6 4 2" xfId="1968" xr:uid="{00000000-0005-0000-0000-0000B0070000}"/>
    <cellStyle name="Currency 2 2 2 6 4 2 2" xfId="1969" xr:uid="{00000000-0005-0000-0000-0000B1070000}"/>
    <cellStyle name="Currency 2 2 2 6 4 3" xfId="1970" xr:uid="{00000000-0005-0000-0000-0000B2070000}"/>
    <cellStyle name="Currency 2 2 2 6 5" xfId="1971" xr:uid="{00000000-0005-0000-0000-0000B3070000}"/>
    <cellStyle name="Currency 2 2 2 6 5 2" xfId="1972" xr:uid="{00000000-0005-0000-0000-0000B4070000}"/>
    <cellStyle name="Currency 2 2 2 6 5 2 2" xfId="1973" xr:uid="{00000000-0005-0000-0000-0000B5070000}"/>
    <cellStyle name="Currency 2 2 2 6 5 3" xfId="1974" xr:uid="{00000000-0005-0000-0000-0000B6070000}"/>
    <cellStyle name="Currency 2 2 2 7" xfId="1975" xr:uid="{00000000-0005-0000-0000-0000B7070000}"/>
    <cellStyle name="Currency 2 2 2 7 2" xfId="1976" xr:uid="{00000000-0005-0000-0000-0000B8070000}"/>
    <cellStyle name="Currency 2 2 2 7 3" xfId="1977" xr:uid="{00000000-0005-0000-0000-0000B9070000}"/>
    <cellStyle name="Currency 2 2 2 7 3 2" xfId="1978" xr:uid="{00000000-0005-0000-0000-0000BA070000}"/>
    <cellStyle name="Currency 2 2 2 7 3 3" xfId="1979" xr:uid="{00000000-0005-0000-0000-0000BB070000}"/>
    <cellStyle name="Currency 2 2 2 7 4" xfId="1980" xr:uid="{00000000-0005-0000-0000-0000BC070000}"/>
    <cellStyle name="Currency 2 2 2 7 4 2" xfId="1981" xr:uid="{00000000-0005-0000-0000-0000BD070000}"/>
    <cellStyle name="Currency 2 2 2 7 4 2 2" xfId="1982" xr:uid="{00000000-0005-0000-0000-0000BE070000}"/>
    <cellStyle name="Currency 2 2 2 7 4 3" xfId="1983" xr:uid="{00000000-0005-0000-0000-0000BF070000}"/>
    <cellStyle name="Currency 2 2 2 7 5" xfId="1984" xr:uid="{00000000-0005-0000-0000-0000C0070000}"/>
    <cellStyle name="Currency 2 2 2 7 5 2" xfId="1985" xr:uid="{00000000-0005-0000-0000-0000C1070000}"/>
    <cellStyle name="Currency 2 2 2 7 5 2 2" xfId="1986" xr:uid="{00000000-0005-0000-0000-0000C2070000}"/>
    <cellStyle name="Currency 2 2 2 7 5 3" xfId="1987" xr:uid="{00000000-0005-0000-0000-0000C3070000}"/>
    <cellStyle name="Currency 2 2 2 7 6" xfId="1988" xr:uid="{00000000-0005-0000-0000-0000C4070000}"/>
    <cellStyle name="Currency 2 2 2 7 6 2" xfId="1989" xr:uid="{00000000-0005-0000-0000-0000C5070000}"/>
    <cellStyle name="Currency 2 2 2 7 6 2 2" xfId="1990" xr:uid="{00000000-0005-0000-0000-0000C6070000}"/>
    <cellStyle name="Currency 2 2 2 7 6 3" xfId="1991" xr:uid="{00000000-0005-0000-0000-0000C7070000}"/>
    <cellStyle name="Currency 2 2 2 7 7" xfId="1992" xr:uid="{00000000-0005-0000-0000-0000C8070000}"/>
    <cellStyle name="Currency 2 2 2 7 7 2" xfId="1993" xr:uid="{00000000-0005-0000-0000-0000C9070000}"/>
    <cellStyle name="Currency 2 2 2 7 8" xfId="1994" xr:uid="{00000000-0005-0000-0000-0000CA070000}"/>
    <cellStyle name="Currency 2 2 2 7 8 2" xfId="1995" xr:uid="{00000000-0005-0000-0000-0000CB070000}"/>
    <cellStyle name="Currency 2 2 2 7 9" xfId="1996" xr:uid="{00000000-0005-0000-0000-0000CC070000}"/>
    <cellStyle name="Currency 2 2 2 8" xfId="1997" xr:uid="{00000000-0005-0000-0000-0000CD070000}"/>
    <cellStyle name="Currency 2 2 2 8 2" xfId="1998" xr:uid="{00000000-0005-0000-0000-0000CE070000}"/>
    <cellStyle name="Currency 2 2 2 8 3" xfId="1999" xr:uid="{00000000-0005-0000-0000-0000CF070000}"/>
    <cellStyle name="Currency 2 2 2 9" xfId="2000" xr:uid="{00000000-0005-0000-0000-0000D0070000}"/>
    <cellStyle name="Currency 2 2 3" xfId="2001" xr:uid="{00000000-0005-0000-0000-0000D1070000}"/>
    <cellStyle name="Currency 2 2 3 2" xfId="2002" xr:uid="{00000000-0005-0000-0000-0000D2070000}"/>
    <cellStyle name="Currency 2 2 4" xfId="2003" xr:uid="{00000000-0005-0000-0000-0000D3070000}"/>
    <cellStyle name="Currency 2 20" xfId="2004" xr:uid="{00000000-0005-0000-0000-0000D4070000}"/>
    <cellStyle name="Currency 2 20 2" xfId="2005" xr:uid="{00000000-0005-0000-0000-0000D5070000}"/>
    <cellStyle name="Currency 2 20 2 2" xfId="2006" xr:uid="{00000000-0005-0000-0000-0000D6070000}"/>
    <cellStyle name="Currency 2 20 3" xfId="2007" xr:uid="{00000000-0005-0000-0000-0000D7070000}"/>
    <cellStyle name="Currency 2 21" xfId="2008" xr:uid="{00000000-0005-0000-0000-0000D8070000}"/>
    <cellStyle name="Currency 2 21 2" xfId="2009" xr:uid="{00000000-0005-0000-0000-0000D9070000}"/>
    <cellStyle name="Currency 2 22" xfId="2010" xr:uid="{00000000-0005-0000-0000-0000DA070000}"/>
    <cellStyle name="Currency 2 22 2" xfId="2011" xr:uid="{00000000-0005-0000-0000-0000DB070000}"/>
    <cellStyle name="Currency 2 23" xfId="2012" xr:uid="{00000000-0005-0000-0000-0000DC070000}"/>
    <cellStyle name="Currency 2 24" xfId="2013" xr:uid="{00000000-0005-0000-0000-0000DD070000}"/>
    <cellStyle name="Currency 2 25" xfId="2014" xr:uid="{00000000-0005-0000-0000-0000DE070000}"/>
    <cellStyle name="Currency 2 3" xfId="2015" xr:uid="{00000000-0005-0000-0000-0000DF070000}"/>
    <cellStyle name="Currency 2 3 2" xfId="2016" xr:uid="{00000000-0005-0000-0000-0000E0070000}"/>
    <cellStyle name="Currency 2 3 2 2" xfId="2017" xr:uid="{00000000-0005-0000-0000-0000E1070000}"/>
    <cellStyle name="Currency 2 3 3" xfId="2018" xr:uid="{00000000-0005-0000-0000-0000E2070000}"/>
    <cellStyle name="Currency 2 4" xfId="2019" xr:uid="{00000000-0005-0000-0000-0000E3070000}"/>
    <cellStyle name="Currency 2 4 10" xfId="2020" xr:uid="{00000000-0005-0000-0000-0000E4070000}"/>
    <cellStyle name="Currency 2 4 10 2" xfId="2021" xr:uid="{00000000-0005-0000-0000-0000E5070000}"/>
    <cellStyle name="Currency 2 4 10 3" xfId="2022" xr:uid="{00000000-0005-0000-0000-0000E6070000}"/>
    <cellStyle name="Currency 2 4 11" xfId="2023" xr:uid="{00000000-0005-0000-0000-0000E7070000}"/>
    <cellStyle name="Currency 2 4 12" xfId="2024" xr:uid="{00000000-0005-0000-0000-0000E8070000}"/>
    <cellStyle name="Currency 2 4 12 2" xfId="2025" xr:uid="{00000000-0005-0000-0000-0000E9070000}"/>
    <cellStyle name="Currency 2 4 12 2 2" xfId="2026" xr:uid="{00000000-0005-0000-0000-0000EA070000}"/>
    <cellStyle name="Currency 2 4 12 3" xfId="2027" xr:uid="{00000000-0005-0000-0000-0000EB070000}"/>
    <cellStyle name="Currency 2 4 12 4" xfId="2028" xr:uid="{00000000-0005-0000-0000-0000EC070000}"/>
    <cellStyle name="Currency 2 4 13" xfId="2029" xr:uid="{00000000-0005-0000-0000-0000ED070000}"/>
    <cellStyle name="Currency 2 4 13 2" xfId="2030" xr:uid="{00000000-0005-0000-0000-0000EE070000}"/>
    <cellStyle name="Currency 2 4 13 2 2" xfId="2031" xr:uid="{00000000-0005-0000-0000-0000EF070000}"/>
    <cellStyle name="Currency 2 4 13 3" xfId="2032" xr:uid="{00000000-0005-0000-0000-0000F0070000}"/>
    <cellStyle name="Currency 2 4 14" xfId="2033" xr:uid="{00000000-0005-0000-0000-0000F1070000}"/>
    <cellStyle name="Currency 2 4 14 2" xfId="2034" xr:uid="{00000000-0005-0000-0000-0000F2070000}"/>
    <cellStyle name="Currency 2 4 14 2 2" xfId="2035" xr:uid="{00000000-0005-0000-0000-0000F3070000}"/>
    <cellStyle name="Currency 2 4 14 3" xfId="2036" xr:uid="{00000000-0005-0000-0000-0000F4070000}"/>
    <cellStyle name="Currency 2 4 15" xfId="2037" xr:uid="{00000000-0005-0000-0000-0000F5070000}"/>
    <cellStyle name="Currency 2 4 15 2" xfId="2038" xr:uid="{00000000-0005-0000-0000-0000F6070000}"/>
    <cellStyle name="Currency 2 4 16" xfId="2039" xr:uid="{00000000-0005-0000-0000-0000F7070000}"/>
    <cellStyle name="Currency 2 4 16 2" xfId="2040" xr:uid="{00000000-0005-0000-0000-0000F8070000}"/>
    <cellStyle name="Currency 2 4 17" xfId="2041" xr:uid="{00000000-0005-0000-0000-0000F9070000}"/>
    <cellStyle name="Currency 2 4 18" xfId="2042" xr:uid="{00000000-0005-0000-0000-0000FA070000}"/>
    <cellStyle name="Currency 2 4 19" xfId="2043" xr:uid="{00000000-0005-0000-0000-0000FB070000}"/>
    <cellStyle name="Currency 2 4 2" xfId="2044" xr:uid="{00000000-0005-0000-0000-0000FC070000}"/>
    <cellStyle name="Currency 2 4 2 10" xfId="2045" xr:uid="{00000000-0005-0000-0000-0000FD070000}"/>
    <cellStyle name="Currency 2 4 2 10 2" xfId="2046" xr:uid="{00000000-0005-0000-0000-0000FE070000}"/>
    <cellStyle name="Currency 2 4 2 10 2 2" xfId="2047" xr:uid="{00000000-0005-0000-0000-0000FF070000}"/>
    <cellStyle name="Currency 2 4 2 10 3" xfId="2048" xr:uid="{00000000-0005-0000-0000-000000080000}"/>
    <cellStyle name="Currency 2 4 2 10 4" xfId="2049" xr:uid="{00000000-0005-0000-0000-000001080000}"/>
    <cellStyle name="Currency 2 4 2 11" xfId="2050" xr:uid="{00000000-0005-0000-0000-000002080000}"/>
    <cellStyle name="Currency 2 4 2 11 2" xfId="2051" xr:uid="{00000000-0005-0000-0000-000003080000}"/>
    <cellStyle name="Currency 2 4 2 11 2 2" xfId="2052" xr:uid="{00000000-0005-0000-0000-000004080000}"/>
    <cellStyle name="Currency 2 4 2 11 3" xfId="2053" xr:uid="{00000000-0005-0000-0000-000005080000}"/>
    <cellStyle name="Currency 2 4 2 12" xfId="2054" xr:uid="{00000000-0005-0000-0000-000006080000}"/>
    <cellStyle name="Currency 2 4 2 12 2" xfId="2055" xr:uid="{00000000-0005-0000-0000-000007080000}"/>
    <cellStyle name="Currency 2 4 2 12 2 2" xfId="2056" xr:uid="{00000000-0005-0000-0000-000008080000}"/>
    <cellStyle name="Currency 2 4 2 12 3" xfId="2057" xr:uid="{00000000-0005-0000-0000-000009080000}"/>
    <cellStyle name="Currency 2 4 2 13" xfId="2058" xr:uid="{00000000-0005-0000-0000-00000A080000}"/>
    <cellStyle name="Currency 2 4 2 13 2" xfId="2059" xr:uid="{00000000-0005-0000-0000-00000B080000}"/>
    <cellStyle name="Currency 2 4 2 14" xfId="2060" xr:uid="{00000000-0005-0000-0000-00000C080000}"/>
    <cellStyle name="Currency 2 4 2 14 2" xfId="2061" xr:uid="{00000000-0005-0000-0000-00000D080000}"/>
    <cellStyle name="Currency 2 4 2 15" xfId="2062" xr:uid="{00000000-0005-0000-0000-00000E080000}"/>
    <cellStyle name="Currency 2 4 2 16" xfId="2063" xr:uid="{00000000-0005-0000-0000-00000F080000}"/>
    <cellStyle name="Currency 2 4 2 17" xfId="2064" xr:uid="{00000000-0005-0000-0000-000010080000}"/>
    <cellStyle name="Currency 2 4 2 2" xfId="2065" xr:uid="{00000000-0005-0000-0000-000011080000}"/>
    <cellStyle name="Currency 2 4 2 2 10" xfId="2066" xr:uid="{00000000-0005-0000-0000-000012080000}"/>
    <cellStyle name="Currency 2 4 2 2 10 2" xfId="2067" xr:uid="{00000000-0005-0000-0000-000013080000}"/>
    <cellStyle name="Currency 2 4 2 2 10 2 2" xfId="2068" xr:uid="{00000000-0005-0000-0000-000014080000}"/>
    <cellStyle name="Currency 2 4 2 2 10 3" xfId="2069" xr:uid="{00000000-0005-0000-0000-000015080000}"/>
    <cellStyle name="Currency 2 4 2 2 11" xfId="2070" xr:uid="{00000000-0005-0000-0000-000016080000}"/>
    <cellStyle name="Currency 2 4 2 2 11 2" xfId="2071" xr:uid="{00000000-0005-0000-0000-000017080000}"/>
    <cellStyle name="Currency 2 4 2 2 12" xfId="2072" xr:uid="{00000000-0005-0000-0000-000018080000}"/>
    <cellStyle name="Currency 2 4 2 2 12 2" xfId="2073" xr:uid="{00000000-0005-0000-0000-000019080000}"/>
    <cellStyle name="Currency 2 4 2 2 13" xfId="2074" xr:uid="{00000000-0005-0000-0000-00001A080000}"/>
    <cellStyle name="Currency 2 4 2 2 14" xfId="2075" xr:uid="{00000000-0005-0000-0000-00001B080000}"/>
    <cellStyle name="Currency 2 4 2 2 15" xfId="2076" xr:uid="{00000000-0005-0000-0000-00001C080000}"/>
    <cellStyle name="Currency 2 4 2 2 2" xfId="2077" xr:uid="{00000000-0005-0000-0000-00001D080000}"/>
    <cellStyle name="Currency 2 4 2 2 2 2" xfId="2078" xr:uid="{00000000-0005-0000-0000-00001E080000}"/>
    <cellStyle name="Currency 2 4 2 2 2 2 2" xfId="2079" xr:uid="{00000000-0005-0000-0000-00001F080000}"/>
    <cellStyle name="Currency 2 4 2 2 2 2 3" xfId="2080" xr:uid="{00000000-0005-0000-0000-000020080000}"/>
    <cellStyle name="Currency 2 4 2 2 2 2 3 2" xfId="2081" xr:uid="{00000000-0005-0000-0000-000021080000}"/>
    <cellStyle name="Currency 2 4 2 2 2 2 3 3" xfId="2082" xr:uid="{00000000-0005-0000-0000-000022080000}"/>
    <cellStyle name="Currency 2 4 2 2 2 2 4" xfId="2083" xr:uid="{00000000-0005-0000-0000-000023080000}"/>
    <cellStyle name="Currency 2 4 2 2 2 2 4 2" xfId="2084" xr:uid="{00000000-0005-0000-0000-000024080000}"/>
    <cellStyle name="Currency 2 4 2 2 2 2 4 2 2" xfId="2085" xr:uid="{00000000-0005-0000-0000-000025080000}"/>
    <cellStyle name="Currency 2 4 2 2 2 2 4 3" xfId="2086" xr:uid="{00000000-0005-0000-0000-000026080000}"/>
    <cellStyle name="Currency 2 4 2 2 2 2 5" xfId="2087" xr:uid="{00000000-0005-0000-0000-000027080000}"/>
    <cellStyle name="Currency 2 4 2 2 2 2 5 2" xfId="2088" xr:uid="{00000000-0005-0000-0000-000028080000}"/>
    <cellStyle name="Currency 2 4 2 2 2 2 5 2 2" xfId="2089" xr:uid="{00000000-0005-0000-0000-000029080000}"/>
    <cellStyle name="Currency 2 4 2 2 2 2 5 3" xfId="2090" xr:uid="{00000000-0005-0000-0000-00002A080000}"/>
    <cellStyle name="Currency 2 4 2 2 2 2 6" xfId="2091" xr:uid="{00000000-0005-0000-0000-00002B080000}"/>
    <cellStyle name="Currency 2 4 2 2 2 2 6 2" xfId="2092" xr:uid="{00000000-0005-0000-0000-00002C080000}"/>
    <cellStyle name="Currency 2 4 2 2 2 2 6 2 2" xfId="2093" xr:uid="{00000000-0005-0000-0000-00002D080000}"/>
    <cellStyle name="Currency 2 4 2 2 2 2 6 3" xfId="2094" xr:uid="{00000000-0005-0000-0000-00002E080000}"/>
    <cellStyle name="Currency 2 4 2 2 2 2 7" xfId="2095" xr:uid="{00000000-0005-0000-0000-00002F080000}"/>
    <cellStyle name="Currency 2 4 2 2 2 2 7 2" xfId="2096" xr:uid="{00000000-0005-0000-0000-000030080000}"/>
    <cellStyle name="Currency 2 4 2 2 2 2 8" xfId="2097" xr:uid="{00000000-0005-0000-0000-000031080000}"/>
    <cellStyle name="Currency 2 4 2 2 2 2 8 2" xfId="2098" xr:uid="{00000000-0005-0000-0000-000032080000}"/>
    <cellStyle name="Currency 2 4 2 2 2 2 9" xfId="2099" xr:uid="{00000000-0005-0000-0000-000033080000}"/>
    <cellStyle name="Currency 2 4 2 2 2 3" xfId="2100" xr:uid="{00000000-0005-0000-0000-000034080000}"/>
    <cellStyle name="Currency 2 4 2 2 2 3 2" xfId="2101" xr:uid="{00000000-0005-0000-0000-000035080000}"/>
    <cellStyle name="Currency 2 4 2 2 2 3 3" xfId="2102" xr:uid="{00000000-0005-0000-0000-000036080000}"/>
    <cellStyle name="Currency 2 4 2 2 2 3 3 2" xfId="2103" xr:uid="{00000000-0005-0000-0000-000037080000}"/>
    <cellStyle name="Currency 2 4 2 2 2 3 3 3" xfId="2104" xr:uid="{00000000-0005-0000-0000-000038080000}"/>
    <cellStyle name="Currency 2 4 2 2 2 3 4" xfId="2105" xr:uid="{00000000-0005-0000-0000-000039080000}"/>
    <cellStyle name="Currency 2 4 2 2 2 3 4 2" xfId="2106" xr:uid="{00000000-0005-0000-0000-00003A080000}"/>
    <cellStyle name="Currency 2 4 2 2 2 3 4 2 2" xfId="2107" xr:uid="{00000000-0005-0000-0000-00003B080000}"/>
    <cellStyle name="Currency 2 4 2 2 2 3 4 3" xfId="2108" xr:uid="{00000000-0005-0000-0000-00003C080000}"/>
    <cellStyle name="Currency 2 4 2 2 2 3 5" xfId="2109" xr:uid="{00000000-0005-0000-0000-00003D080000}"/>
    <cellStyle name="Currency 2 4 2 2 2 3 5 2" xfId="2110" xr:uid="{00000000-0005-0000-0000-00003E080000}"/>
    <cellStyle name="Currency 2 4 2 2 2 3 5 2 2" xfId="2111" xr:uid="{00000000-0005-0000-0000-00003F080000}"/>
    <cellStyle name="Currency 2 4 2 2 2 3 5 3" xfId="2112" xr:uid="{00000000-0005-0000-0000-000040080000}"/>
    <cellStyle name="Currency 2 4 2 2 2 3 6" xfId="2113" xr:uid="{00000000-0005-0000-0000-000041080000}"/>
    <cellStyle name="Currency 2 4 2 2 2 3 6 2" xfId="2114" xr:uid="{00000000-0005-0000-0000-000042080000}"/>
    <cellStyle name="Currency 2 4 2 2 2 3 6 2 2" xfId="2115" xr:uid="{00000000-0005-0000-0000-000043080000}"/>
    <cellStyle name="Currency 2 4 2 2 2 3 6 3" xfId="2116" xr:uid="{00000000-0005-0000-0000-000044080000}"/>
    <cellStyle name="Currency 2 4 2 2 2 3 7" xfId="2117" xr:uid="{00000000-0005-0000-0000-000045080000}"/>
    <cellStyle name="Currency 2 4 2 2 2 3 7 2" xfId="2118" xr:uid="{00000000-0005-0000-0000-000046080000}"/>
    <cellStyle name="Currency 2 4 2 2 2 3 8" xfId="2119" xr:uid="{00000000-0005-0000-0000-000047080000}"/>
    <cellStyle name="Currency 2 4 2 2 2 3 8 2" xfId="2120" xr:uid="{00000000-0005-0000-0000-000048080000}"/>
    <cellStyle name="Currency 2 4 2 2 2 3 9" xfId="2121" xr:uid="{00000000-0005-0000-0000-000049080000}"/>
    <cellStyle name="Currency 2 4 2 2 2 4" xfId="2122" xr:uid="{00000000-0005-0000-0000-00004A080000}"/>
    <cellStyle name="Currency 2 4 2 2 2 4 2" xfId="2123" xr:uid="{00000000-0005-0000-0000-00004B080000}"/>
    <cellStyle name="Currency 2 4 2 2 2 4 3" xfId="2124" xr:uid="{00000000-0005-0000-0000-00004C080000}"/>
    <cellStyle name="Currency 2 4 2 2 2 4 3 2" xfId="2125" xr:uid="{00000000-0005-0000-0000-00004D080000}"/>
    <cellStyle name="Currency 2 4 2 2 2 4 3 2 2" xfId="2126" xr:uid="{00000000-0005-0000-0000-00004E080000}"/>
    <cellStyle name="Currency 2 4 2 2 2 4 3 3" xfId="2127" xr:uid="{00000000-0005-0000-0000-00004F080000}"/>
    <cellStyle name="Currency 2 4 2 2 2 4 4" xfId="2128" xr:uid="{00000000-0005-0000-0000-000050080000}"/>
    <cellStyle name="Currency 2 4 2 2 2 4 4 2" xfId="2129" xr:uid="{00000000-0005-0000-0000-000051080000}"/>
    <cellStyle name="Currency 2 4 2 2 2 4 4 2 2" xfId="2130" xr:uid="{00000000-0005-0000-0000-000052080000}"/>
    <cellStyle name="Currency 2 4 2 2 2 4 4 3" xfId="2131" xr:uid="{00000000-0005-0000-0000-000053080000}"/>
    <cellStyle name="Currency 2 4 2 2 2 4 5" xfId="2132" xr:uid="{00000000-0005-0000-0000-000054080000}"/>
    <cellStyle name="Currency 2 4 2 2 2 4 5 2" xfId="2133" xr:uid="{00000000-0005-0000-0000-000055080000}"/>
    <cellStyle name="Currency 2 4 2 2 2 4 5 2 2" xfId="2134" xr:uid="{00000000-0005-0000-0000-000056080000}"/>
    <cellStyle name="Currency 2 4 2 2 2 4 5 3" xfId="2135" xr:uid="{00000000-0005-0000-0000-000057080000}"/>
    <cellStyle name="Currency 2 4 2 2 2 4 6" xfId="2136" xr:uid="{00000000-0005-0000-0000-000058080000}"/>
    <cellStyle name="Currency 2 4 2 2 2 4 6 2" xfId="2137" xr:uid="{00000000-0005-0000-0000-000059080000}"/>
    <cellStyle name="Currency 2 4 2 2 2 4 7" xfId="2138" xr:uid="{00000000-0005-0000-0000-00005A080000}"/>
    <cellStyle name="Currency 2 4 2 2 2 4 7 2" xfId="2139" xr:uid="{00000000-0005-0000-0000-00005B080000}"/>
    <cellStyle name="Currency 2 4 2 2 2 4 8" xfId="2140" xr:uid="{00000000-0005-0000-0000-00005C080000}"/>
    <cellStyle name="Currency 2 4 2 2 2 4 9" xfId="2141" xr:uid="{00000000-0005-0000-0000-00005D080000}"/>
    <cellStyle name="Currency 2 4 2 2 2 5" xfId="2142" xr:uid="{00000000-0005-0000-0000-00005E080000}"/>
    <cellStyle name="Currency 2 4 2 2 2 5 2" xfId="2143" xr:uid="{00000000-0005-0000-0000-00005F080000}"/>
    <cellStyle name="Currency 2 4 2 2 2 5 3" xfId="2144" xr:uid="{00000000-0005-0000-0000-000060080000}"/>
    <cellStyle name="Currency 2 4 2 2 2 6" xfId="2145" xr:uid="{00000000-0005-0000-0000-000061080000}"/>
    <cellStyle name="Currency 2 4 2 2 2 6 2" xfId="2146" xr:uid="{00000000-0005-0000-0000-000062080000}"/>
    <cellStyle name="Currency 2 4 2 2 2 6 2 2" xfId="2147" xr:uid="{00000000-0005-0000-0000-000063080000}"/>
    <cellStyle name="Currency 2 4 2 2 2 6 2 2 2" xfId="2148" xr:uid="{00000000-0005-0000-0000-000064080000}"/>
    <cellStyle name="Currency 2 4 2 2 2 6 2 3" xfId="2149" xr:uid="{00000000-0005-0000-0000-000065080000}"/>
    <cellStyle name="Currency 2 4 2 2 2 6 3" xfId="2150" xr:uid="{00000000-0005-0000-0000-000066080000}"/>
    <cellStyle name="Currency 2 4 2 2 2 6 3 2" xfId="2151" xr:uid="{00000000-0005-0000-0000-000067080000}"/>
    <cellStyle name="Currency 2 4 2 2 2 6 3 2 2" xfId="2152" xr:uid="{00000000-0005-0000-0000-000068080000}"/>
    <cellStyle name="Currency 2 4 2 2 2 6 3 3" xfId="2153" xr:uid="{00000000-0005-0000-0000-000069080000}"/>
    <cellStyle name="Currency 2 4 2 2 2 6 4" xfId="2154" xr:uid="{00000000-0005-0000-0000-00006A080000}"/>
    <cellStyle name="Currency 2 4 2 2 2 6 4 2" xfId="2155" xr:uid="{00000000-0005-0000-0000-00006B080000}"/>
    <cellStyle name="Currency 2 4 2 2 2 6 4 2 2" xfId="2156" xr:uid="{00000000-0005-0000-0000-00006C080000}"/>
    <cellStyle name="Currency 2 4 2 2 2 6 4 3" xfId="2157" xr:uid="{00000000-0005-0000-0000-00006D080000}"/>
    <cellStyle name="Currency 2 4 2 2 2 6 5" xfId="2158" xr:uid="{00000000-0005-0000-0000-00006E080000}"/>
    <cellStyle name="Currency 2 4 2 2 2 6 5 2" xfId="2159" xr:uid="{00000000-0005-0000-0000-00006F080000}"/>
    <cellStyle name="Currency 2 4 2 2 2 6 6" xfId="2160" xr:uid="{00000000-0005-0000-0000-000070080000}"/>
    <cellStyle name="Currency 2 4 2 2 2 6 6 2" xfId="2161" xr:uid="{00000000-0005-0000-0000-000071080000}"/>
    <cellStyle name="Currency 2 4 2 2 2 6 7" xfId="2162" xr:uid="{00000000-0005-0000-0000-000072080000}"/>
    <cellStyle name="Currency 2 4 2 2 2 7" xfId="2163" xr:uid="{00000000-0005-0000-0000-000073080000}"/>
    <cellStyle name="Currency 2 4 2 2 2 7 2" xfId="2164" xr:uid="{00000000-0005-0000-0000-000074080000}"/>
    <cellStyle name="Currency 2 4 2 2 2 7 2 2" xfId="2165" xr:uid="{00000000-0005-0000-0000-000075080000}"/>
    <cellStyle name="Currency 2 4 2 2 2 7 3" xfId="2166" xr:uid="{00000000-0005-0000-0000-000076080000}"/>
    <cellStyle name="Currency 2 4 2 2 2 8" xfId="2167" xr:uid="{00000000-0005-0000-0000-000077080000}"/>
    <cellStyle name="Currency 2 4 2 2 2 8 2" xfId="2168" xr:uid="{00000000-0005-0000-0000-000078080000}"/>
    <cellStyle name="Currency 2 4 2 2 2 8 2 2" xfId="2169" xr:uid="{00000000-0005-0000-0000-000079080000}"/>
    <cellStyle name="Currency 2 4 2 2 2 8 3" xfId="2170" xr:uid="{00000000-0005-0000-0000-00007A080000}"/>
    <cellStyle name="Currency 2 4 2 2 3" xfId="2171" xr:uid="{00000000-0005-0000-0000-00007B080000}"/>
    <cellStyle name="Currency 2 4 2 2 3 10" xfId="2172" xr:uid="{00000000-0005-0000-0000-00007C080000}"/>
    <cellStyle name="Currency 2 4 2 2 3 2" xfId="2173" xr:uid="{00000000-0005-0000-0000-00007D080000}"/>
    <cellStyle name="Currency 2 4 2 2 3 2 2" xfId="2174" xr:uid="{00000000-0005-0000-0000-00007E080000}"/>
    <cellStyle name="Currency 2 4 2 2 3 2 3" xfId="2175" xr:uid="{00000000-0005-0000-0000-00007F080000}"/>
    <cellStyle name="Currency 2 4 2 2 3 2 3 2" xfId="2176" xr:uid="{00000000-0005-0000-0000-000080080000}"/>
    <cellStyle name="Currency 2 4 2 2 3 2 3 3" xfId="2177" xr:uid="{00000000-0005-0000-0000-000081080000}"/>
    <cellStyle name="Currency 2 4 2 2 3 2 4" xfId="2178" xr:uid="{00000000-0005-0000-0000-000082080000}"/>
    <cellStyle name="Currency 2 4 2 2 3 2 4 2" xfId="2179" xr:uid="{00000000-0005-0000-0000-000083080000}"/>
    <cellStyle name="Currency 2 4 2 2 3 2 4 2 2" xfId="2180" xr:uid="{00000000-0005-0000-0000-000084080000}"/>
    <cellStyle name="Currency 2 4 2 2 3 2 4 3" xfId="2181" xr:uid="{00000000-0005-0000-0000-000085080000}"/>
    <cellStyle name="Currency 2 4 2 2 3 2 5" xfId="2182" xr:uid="{00000000-0005-0000-0000-000086080000}"/>
    <cellStyle name="Currency 2 4 2 2 3 2 5 2" xfId="2183" xr:uid="{00000000-0005-0000-0000-000087080000}"/>
    <cellStyle name="Currency 2 4 2 2 3 2 5 2 2" xfId="2184" xr:uid="{00000000-0005-0000-0000-000088080000}"/>
    <cellStyle name="Currency 2 4 2 2 3 2 5 3" xfId="2185" xr:uid="{00000000-0005-0000-0000-000089080000}"/>
    <cellStyle name="Currency 2 4 2 2 3 2 6" xfId="2186" xr:uid="{00000000-0005-0000-0000-00008A080000}"/>
    <cellStyle name="Currency 2 4 2 2 3 2 6 2" xfId="2187" xr:uid="{00000000-0005-0000-0000-00008B080000}"/>
    <cellStyle name="Currency 2 4 2 2 3 2 6 2 2" xfId="2188" xr:uid="{00000000-0005-0000-0000-00008C080000}"/>
    <cellStyle name="Currency 2 4 2 2 3 2 6 3" xfId="2189" xr:uid="{00000000-0005-0000-0000-00008D080000}"/>
    <cellStyle name="Currency 2 4 2 2 3 2 7" xfId="2190" xr:uid="{00000000-0005-0000-0000-00008E080000}"/>
    <cellStyle name="Currency 2 4 2 2 3 2 7 2" xfId="2191" xr:uid="{00000000-0005-0000-0000-00008F080000}"/>
    <cellStyle name="Currency 2 4 2 2 3 2 8" xfId="2192" xr:uid="{00000000-0005-0000-0000-000090080000}"/>
    <cellStyle name="Currency 2 4 2 2 3 2 8 2" xfId="2193" xr:uid="{00000000-0005-0000-0000-000091080000}"/>
    <cellStyle name="Currency 2 4 2 2 3 2 9" xfId="2194" xr:uid="{00000000-0005-0000-0000-000092080000}"/>
    <cellStyle name="Currency 2 4 2 2 3 3" xfId="2195" xr:uid="{00000000-0005-0000-0000-000093080000}"/>
    <cellStyle name="Currency 2 4 2 2 3 4" xfId="2196" xr:uid="{00000000-0005-0000-0000-000094080000}"/>
    <cellStyle name="Currency 2 4 2 2 3 4 2" xfId="2197" xr:uid="{00000000-0005-0000-0000-000095080000}"/>
    <cellStyle name="Currency 2 4 2 2 3 4 3" xfId="2198" xr:uid="{00000000-0005-0000-0000-000096080000}"/>
    <cellStyle name="Currency 2 4 2 2 3 5" xfId="2199" xr:uid="{00000000-0005-0000-0000-000097080000}"/>
    <cellStyle name="Currency 2 4 2 2 3 5 2" xfId="2200" xr:uid="{00000000-0005-0000-0000-000098080000}"/>
    <cellStyle name="Currency 2 4 2 2 3 5 2 2" xfId="2201" xr:uid="{00000000-0005-0000-0000-000099080000}"/>
    <cellStyle name="Currency 2 4 2 2 3 5 3" xfId="2202" xr:uid="{00000000-0005-0000-0000-00009A080000}"/>
    <cellStyle name="Currency 2 4 2 2 3 6" xfId="2203" xr:uid="{00000000-0005-0000-0000-00009B080000}"/>
    <cellStyle name="Currency 2 4 2 2 3 6 2" xfId="2204" xr:uid="{00000000-0005-0000-0000-00009C080000}"/>
    <cellStyle name="Currency 2 4 2 2 3 6 2 2" xfId="2205" xr:uid="{00000000-0005-0000-0000-00009D080000}"/>
    <cellStyle name="Currency 2 4 2 2 3 6 3" xfId="2206" xr:uid="{00000000-0005-0000-0000-00009E080000}"/>
    <cellStyle name="Currency 2 4 2 2 3 7" xfId="2207" xr:uid="{00000000-0005-0000-0000-00009F080000}"/>
    <cellStyle name="Currency 2 4 2 2 3 7 2" xfId="2208" xr:uid="{00000000-0005-0000-0000-0000A0080000}"/>
    <cellStyle name="Currency 2 4 2 2 3 7 2 2" xfId="2209" xr:uid="{00000000-0005-0000-0000-0000A1080000}"/>
    <cellStyle name="Currency 2 4 2 2 3 7 3" xfId="2210" xr:uid="{00000000-0005-0000-0000-0000A2080000}"/>
    <cellStyle name="Currency 2 4 2 2 3 8" xfId="2211" xr:uid="{00000000-0005-0000-0000-0000A3080000}"/>
    <cellStyle name="Currency 2 4 2 2 3 8 2" xfId="2212" xr:uid="{00000000-0005-0000-0000-0000A4080000}"/>
    <cellStyle name="Currency 2 4 2 2 3 9" xfId="2213" xr:uid="{00000000-0005-0000-0000-0000A5080000}"/>
    <cellStyle name="Currency 2 4 2 2 3 9 2" xfId="2214" xr:uid="{00000000-0005-0000-0000-0000A6080000}"/>
    <cellStyle name="Currency 2 4 2 2 4" xfId="2215" xr:uid="{00000000-0005-0000-0000-0000A7080000}"/>
    <cellStyle name="Currency 2 4 2 2 4 2" xfId="2216" xr:uid="{00000000-0005-0000-0000-0000A8080000}"/>
    <cellStyle name="Currency 2 4 2 2 4 2 10" xfId="2217" xr:uid="{00000000-0005-0000-0000-0000A9080000}"/>
    <cellStyle name="Currency 2 4 2 2 4 2 2" xfId="2218" xr:uid="{00000000-0005-0000-0000-0000AA080000}"/>
    <cellStyle name="Currency 2 4 2 2 4 2 3" xfId="2219" xr:uid="{00000000-0005-0000-0000-0000AB080000}"/>
    <cellStyle name="Currency 2 4 2 2 4 2 4" xfId="2220" xr:uid="{00000000-0005-0000-0000-0000AC080000}"/>
    <cellStyle name="Currency 2 4 2 2 4 2 4 2" xfId="2221" xr:uid="{00000000-0005-0000-0000-0000AD080000}"/>
    <cellStyle name="Currency 2 4 2 2 4 2 4 2 2" xfId="2222" xr:uid="{00000000-0005-0000-0000-0000AE080000}"/>
    <cellStyle name="Currency 2 4 2 2 4 2 4 3" xfId="2223" xr:uid="{00000000-0005-0000-0000-0000AF080000}"/>
    <cellStyle name="Currency 2 4 2 2 4 2 5" xfId="2224" xr:uid="{00000000-0005-0000-0000-0000B0080000}"/>
    <cellStyle name="Currency 2 4 2 2 4 2 5 2" xfId="2225" xr:uid="{00000000-0005-0000-0000-0000B1080000}"/>
    <cellStyle name="Currency 2 4 2 2 4 2 5 2 2" xfId="2226" xr:uid="{00000000-0005-0000-0000-0000B2080000}"/>
    <cellStyle name="Currency 2 4 2 2 4 2 5 3" xfId="2227" xr:uid="{00000000-0005-0000-0000-0000B3080000}"/>
    <cellStyle name="Currency 2 4 2 2 4 2 6" xfId="2228" xr:uid="{00000000-0005-0000-0000-0000B4080000}"/>
    <cellStyle name="Currency 2 4 2 2 4 2 6 2" xfId="2229" xr:uid="{00000000-0005-0000-0000-0000B5080000}"/>
    <cellStyle name="Currency 2 4 2 2 4 2 6 2 2" xfId="2230" xr:uid="{00000000-0005-0000-0000-0000B6080000}"/>
    <cellStyle name="Currency 2 4 2 2 4 2 6 3" xfId="2231" xr:uid="{00000000-0005-0000-0000-0000B7080000}"/>
    <cellStyle name="Currency 2 4 2 2 4 2 7" xfId="2232" xr:uid="{00000000-0005-0000-0000-0000B8080000}"/>
    <cellStyle name="Currency 2 4 2 2 4 2 7 2" xfId="2233" xr:uid="{00000000-0005-0000-0000-0000B9080000}"/>
    <cellStyle name="Currency 2 4 2 2 4 2 8" xfId="2234" xr:uid="{00000000-0005-0000-0000-0000BA080000}"/>
    <cellStyle name="Currency 2 4 2 2 4 2 8 2" xfId="2235" xr:uid="{00000000-0005-0000-0000-0000BB080000}"/>
    <cellStyle name="Currency 2 4 2 2 4 2 9" xfId="2236" xr:uid="{00000000-0005-0000-0000-0000BC080000}"/>
    <cellStyle name="Currency 2 4 2 2 4 3" xfId="2237" xr:uid="{00000000-0005-0000-0000-0000BD080000}"/>
    <cellStyle name="Currency 2 4 2 2 4 4" xfId="2238" xr:uid="{00000000-0005-0000-0000-0000BE080000}"/>
    <cellStyle name="Currency 2 4 2 2 4 4 2" xfId="2239" xr:uid="{00000000-0005-0000-0000-0000BF080000}"/>
    <cellStyle name="Currency 2 4 2 2 4 4 2 2" xfId="2240" xr:uid="{00000000-0005-0000-0000-0000C0080000}"/>
    <cellStyle name="Currency 2 4 2 2 4 4 3" xfId="2241" xr:uid="{00000000-0005-0000-0000-0000C1080000}"/>
    <cellStyle name="Currency 2 4 2 2 4 5" xfId="2242" xr:uid="{00000000-0005-0000-0000-0000C2080000}"/>
    <cellStyle name="Currency 2 4 2 2 4 5 2" xfId="2243" xr:uid="{00000000-0005-0000-0000-0000C3080000}"/>
    <cellStyle name="Currency 2 4 2 2 4 5 2 2" xfId="2244" xr:uid="{00000000-0005-0000-0000-0000C4080000}"/>
    <cellStyle name="Currency 2 4 2 2 4 5 3" xfId="2245" xr:uid="{00000000-0005-0000-0000-0000C5080000}"/>
    <cellStyle name="Currency 2 4 2 2 5" xfId="2246" xr:uid="{00000000-0005-0000-0000-0000C6080000}"/>
    <cellStyle name="Currency 2 4 2 2 5 2" xfId="2247" xr:uid="{00000000-0005-0000-0000-0000C7080000}"/>
    <cellStyle name="Currency 2 4 2 2 5 3" xfId="2248" xr:uid="{00000000-0005-0000-0000-0000C8080000}"/>
    <cellStyle name="Currency 2 4 2 2 5 3 2" xfId="2249" xr:uid="{00000000-0005-0000-0000-0000C9080000}"/>
    <cellStyle name="Currency 2 4 2 2 5 3 3" xfId="2250" xr:uid="{00000000-0005-0000-0000-0000CA080000}"/>
    <cellStyle name="Currency 2 4 2 2 5 4" xfId="2251" xr:uid="{00000000-0005-0000-0000-0000CB080000}"/>
    <cellStyle name="Currency 2 4 2 2 5 4 2" xfId="2252" xr:uid="{00000000-0005-0000-0000-0000CC080000}"/>
    <cellStyle name="Currency 2 4 2 2 5 4 2 2" xfId="2253" xr:uid="{00000000-0005-0000-0000-0000CD080000}"/>
    <cellStyle name="Currency 2 4 2 2 5 4 3" xfId="2254" xr:uid="{00000000-0005-0000-0000-0000CE080000}"/>
    <cellStyle name="Currency 2 4 2 2 5 5" xfId="2255" xr:uid="{00000000-0005-0000-0000-0000CF080000}"/>
    <cellStyle name="Currency 2 4 2 2 5 5 2" xfId="2256" xr:uid="{00000000-0005-0000-0000-0000D0080000}"/>
    <cellStyle name="Currency 2 4 2 2 5 5 2 2" xfId="2257" xr:uid="{00000000-0005-0000-0000-0000D1080000}"/>
    <cellStyle name="Currency 2 4 2 2 5 5 3" xfId="2258" xr:uid="{00000000-0005-0000-0000-0000D2080000}"/>
    <cellStyle name="Currency 2 4 2 2 5 6" xfId="2259" xr:uid="{00000000-0005-0000-0000-0000D3080000}"/>
    <cellStyle name="Currency 2 4 2 2 5 6 2" xfId="2260" xr:uid="{00000000-0005-0000-0000-0000D4080000}"/>
    <cellStyle name="Currency 2 4 2 2 5 6 2 2" xfId="2261" xr:uid="{00000000-0005-0000-0000-0000D5080000}"/>
    <cellStyle name="Currency 2 4 2 2 5 6 3" xfId="2262" xr:uid="{00000000-0005-0000-0000-0000D6080000}"/>
    <cellStyle name="Currency 2 4 2 2 5 7" xfId="2263" xr:uid="{00000000-0005-0000-0000-0000D7080000}"/>
    <cellStyle name="Currency 2 4 2 2 5 7 2" xfId="2264" xr:uid="{00000000-0005-0000-0000-0000D8080000}"/>
    <cellStyle name="Currency 2 4 2 2 5 8" xfId="2265" xr:uid="{00000000-0005-0000-0000-0000D9080000}"/>
    <cellStyle name="Currency 2 4 2 2 5 8 2" xfId="2266" xr:uid="{00000000-0005-0000-0000-0000DA080000}"/>
    <cellStyle name="Currency 2 4 2 2 5 9" xfId="2267" xr:uid="{00000000-0005-0000-0000-0000DB080000}"/>
    <cellStyle name="Currency 2 4 2 2 6" xfId="2268" xr:uid="{00000000-0005-0000-0000-0000DC080000}"/>
    <cellStyle name="Currency 2 4 2 2 6 2" xfId="2269" xr:uid="{00000000-0005-0000-0000-0000DD080000}"/>
    <cellStyle name="Currency 2 4 2 2 6 3" xfId="2270" xr:uid="{00000000-0005-0000-0000-0000DE080000}"/>
    <cellStyle name="Currency 2 4 2 2 7" xfId="2271" xr:uid="{00000000-0005-0000-0000-0000DF080000}"/>
    <cellStyle name="Currency 2 4 2 2 8" xfId="2272" xr:uid="{00000000-0005-0000-0000-0000E0080000}"/>
    <cellStyle name="Currency 2 4 2 2 8 2" xfId="2273" xr:uid="{00000000-0005-0000-0000-0000E1080000}"/>
    <cellStyle name="Currency 2 4 2 2 8 2 2" xfId="2274" xr:uid="{00000000-0005-0000-0000-0000E2080000}"/>
    <cellStyle name="Currency 2 4 2 2 8 3" xfId="2275" xr:uid="{00000000-0005-0000-0000-0000E3080000}"/>
    <cellStyle name="Currency 2 4 2 2 8 4" xfId="2276" xr:uid="{00000000-0005-0000-0000-0000E4080000}"/>
    <cellStyle name="Currency 2 4 2 2 9" xfId="2277" xr:uid="{00000000-0005-0000-0000-0000E5080000}"/>
    <cellStyle name="Currency 2 4 2 2 9 2" xfId="2278" xr:uid="{00000000-0005-0000-0000-0000E6080000}"/>
    <cellStyle name="Currency 2 4 2 2 9 2 2" xfId="2279" xr:uid="{00000000-0005-0000-0000-0000E7080000}"/>
    <cellStyle name="Currency 2 4 2 2 9 3" xfId="2280" xr:uid="{00000000-0005-0000-0000-0000E8080000}"/>
    <cellStyle name="Currency 2 4 2 3" xfId="2281" xr:uid="{00000000-0005-0000-0000-0000E9080000}"/>
    <cellStyle name="Currency 2 4 2 3 10" xfId="2282" xr:uid="{00000000-0005-0000-0000-0000EA080000}"/>
    <cellStyle name="Currency 2 4 2 3 10 2" xfId="2283" xr:uid="{00000000-0005-0000-0000-0000EB080000}"/>
    <cellStyle name="Currency 2 4 2 3 10 2 2" xfId="2284" xr:uid="{00000000-0005-0000-0000-0000EC080000}"/>
    <cellStyle name="Currency 2 4 2 3 10 3" xfId="2285" xr:uid="{00000000-0005-0000-0000-0000ED080000}"/>
    <cellStyle name="Currency 2 4 2 3 11" xfId="2286" xr:uid="{00000000-0005-0000-0000-0000EE080000}"/>
    <cellStyle name="Currency 2 4 2 3 11 2" xfId="2287" xr:uid="{00000000-0005-0000-0000-0000EF080000}"/>
    <cellStyle name="Currency 2 4 2 3 12" xfId="2288" xr:uid="{00000000-0005-0000-0000-0000F0080000}"/>
    <cellStyle name="Currency 2 4 2 3 12 2" xfId="2289" xr:uid="{00000000-0005-0000-0000-0000F1080000}"/>
    <cellStyle name="Currency 2 4 2 3 13" xfId="2290" xr:uid="{00000000-0005-0000-0000-0000F2080000}"/>
    <cellStyle name="Currency 2 4 2 3 14" xfId="2291" xr:uid="{00000000-0005-0000-0000-0000F3080000}"/>
    <cellStyle name="Currency 2 4 2 3 15" xfId="2292" xr:uid="{00000000-0005-0000-0000-0000F4080000}"/>
    <cellStyle name="Currency 2 4 2 3 2" xfId="2293" xr:uid="{00000000-0005-0000-0000-0000F5080000}"/>
    <cellStyle name="Currency 2 4 2 3 2 2" xfId="2294" xr:uid="{00000000-0005-0000-0000-0000F6080000}"/>
    <cellStyle name="Currency 2 4 2 3 2 2 2" xfId="2295" xr:uid="{00000000-0005-0000-0000-0000F7080000}"/>
    <cellStyle name="Currency 2 4 2 3 2 2 3" xfId="2296" xr:uid="{00000000-0005-0000-0000-0000F8080000}"/>
    <cellStyle name="Currency 2 4 2 3 2 2 3 2" xfId="2297" xr:uid="{00000000-0005-0000-0000-0000F9080000}"/>
    <cellStyle name="Currency 2 4 2 3 2 2 3 3" xfId="2298" xr:uid="{00000000-0005-0000-0000-0000FA080000}"/>
    <cellStyle name="Currency 2 4 2 3 2 2 4" xfId="2299" xr:uid="{00000000-0005-0000-0000-0000FB080000}"/>
    <cellStyle name="Currency 2 4 2 3 2 2 4 2" xfId="2300" xr:uid="{00000000-0005-0000-0000-0000FC080000}"/>
    <cellStyle name="Currency 2 4 2 3 2 2 4 2 2" xfId="2301" xr:uid="{00000000-0005-0000-0000-0000FD080000}"/>
    <cellStyle name="Currency 2 4 2 3 2 2 4 3" xfId="2302" xr:uid="{00000000-0005-0000-0000-0000FE080000}"/>
    <cellStyle name="Currency 2 4 2 3 2 2 5" xfId="2303" xr:uid="{00000000-0005-0000-0000-0000FF080000}"/>
    <cellStyle name="Currency 2 4 2 3 2 2 5 2" xfId="2304" xr:uid="{00000000-0005-0000-0000-000000090000}"/>
    <cellStyle name="Currency 2 4 2 3 2 2 5 2 2" xfId="2305" xr:uid="{00000000-0005-0000-0000-000001090000}"/>
    <cellStyle name="Currency 2 4 2 3 2 2 5 3" xfId="2306" xr:uid="{00000000-0005-0000-0000-000002090000}"/>
    <cellStyle name="Currency 2 4 2 3 2 2 6" xfId="2307" xr:uid="{00000000-0005-0000-0000-000003090000}"/>
    <cellStyle name="Currency 2 4 2 3 2 2 6 2" xfId="2308" xr:uid="{00000000-0005-0000-0000-000004090000}"/>
    <cellStyle name="Currency 2 4 2 3 2 2 6 2 2" xfId="2309" xr:uid="{00000000-0005-0000-0000-000005090000}"/>
    <cellStyle name="Currency 2 4 2 3 2 2 6 3" xfId="2310" xr:uid="{00000000-0005-0000-0000-000006090000}"/>
    <cellStyle name="Currency 2 4 2 3 2 2 7" xfId="2311" xr:uid="{00000000-0005-0000-0000-000007090000}"/>
    <cellStyle name="Currency 2 4 2 3 2 2 7 2" xfId="2312" xr:uid="{00000000-0005-0000-0000-000008090000}"/>
    <cellStyle name="Currency 2 4 2 3 2 2 8" xfId="2313" xr:uid="{00000000-0005-0000-0000-000009090000}"/>
    <cellStyle name="Currency 2 4 2 3 2 2 8 2" xfId="2314" xr:uid="{00000000-0005-0000-0000-00000A090000}"/>
    <cellStyle name="Currency 2 4 2 3 2 2 9" xfId="2315" xr:uid="{00000000-0005-0000-0000-00000B090000}"/>
    <cellStyle name="Currency 2 4 2 3 2 3" xfId="2316" xr:uid="{00000000-0005-0000-0000-00000C090000}"/>
    <cellStyle name="Currency 2 4 2 3 2 3 2" xfId="2317" xr:uid="{00000000-0005-0000-0000-00000D090000}"/>
    <cellStyle name="Currency 2 4 2 3 2 3 3" xfId="2318" xr:uid="{00000000-0005-0000-0000-00000E090000}"/>
    <cellStyle name="Currency 2 4 2 3 2 3 3 2" xfId="2319" xr:uid="{00000000-0005-0000-0000-00000F090000}"/>
    <cellStyle name="Currency 2 4 2 3 2 3 3 3" xfId="2320" xr:uid="{00000000-0005-0000-0000-000010090000}"/>
    <cellStyle name="Currency 2 4 2 3 2 3 4" xfId="2321" xr:uid="{00000000-0005-0000-0000-000011090000}"/>
    <cellStyle name="Currency 2 4 2 3 2 3 4 2" xfId="2322" xr:uid="{00000000-0005-0000-0000-000012090000}"/>
    <cellStyle name="Currency 2 4 2 3 2 3 4 2 2" xfId="2323" xr:uid="{00000000-0005-0000-0000-000013090000}"/>
    <cellStyle name="Currency 2 4 2 3 2 3 4 3" xfId="2324" xr:uid="{00000000-0005-0000-0000-000014090000}"/>
    <cellStyle name="Currency 2 4 2 3 2 3 5" xfId="2325" xr:uid="{00000000-0005-0000-0000-000015090000}"/>
    <cellStyle name="Currency 2 4 2 3 2 3 5 2" xfId="2326" xr:uid="{00000000-0005-0000-0000-000016090000}"/>
    <cellStyle name="Currency 2 4 2 3 2 3 5 2 2" xfId="2327" xr:uid="{00000000-0005-0000-0000-000017090000}"/>
    <cellStyle name="Currency 2 4 2 3 2 3 5 3" xfId="2328" xr:uid="{00000000-0005-0000-0000-000018090000}"/>
    <cellStyle name="Currency 2 4 2 3 2 3 6" xfId="2329" xr:uid="{00000000-0005-0000-0000-000019090000}"/>
    <cellStyle name="Currency 2 4 2 3 2 3 6 2" xfId="2330" xr:uid="{00000000-0005-0000-0000-00001A090000}"/>
    <cellStyle name="Currency 2 4 2 3 2 3 6 2 2" xfId="2331" xr:uid="{00000000-0005-0000-0000-00001B090000}"/>
    <cellStyle name="Currency 2 4 2 3 2 3 6 3" xfId="2332" xr:uid="{00000000-0005-0000-0000-00001C090000}"/>
    <cellStyle name="Currency 2 4 2 3 2 3 7" xfId="2333" xr:uid="{00000000-0005-0000-0000-00001D090000}"/>
    <cellStyle name="Currency 2 4 2 3 2 3 7 2" xfId="2334" xr:uid="{00000000-0005-0000-0000-00001E090000}"/>
    <cellStyle name="Currency 2 4 2 3 2 3 8" xfId="2335" xr:uid="{00000000-0005-0000-0000-00001F090000}"/>
    <cellStyle name="Currency 2 4 2 3 2 3 8 2" xfId="2336" xr:uid="{00000000-0005-0000-0000-000020090000}"/>
    <cellStyle name="Currency 2 4 2 3 2 3 9" xfId="2337" xr:uid="{00000000-0005-0000-0000-000021090000}"/>
    <cellStyle name="Currency 2 4 2 3 2 4" xfId="2338" xr:uid="{00000000-0005-0000-0000-000022090000}"/>
    <cellStyle name="Currency 2 4 2 3 2 4 2" xfId="2339" xr:uid="{00000000-0005-0000-0000-000023090000}"/>
    <cellStyle name="Currency 2 4 2 3 2 4 3" xfId="2340" xr:uid="{00000000-0005-0000-0000-000024090000}"/>
    <cellStyle name="Currency 2 4 2 3 2 4 3 2" xfId="2341" xr:uid="{00000000-0005-0000-0000-000025090000}"/>
    <cellStyle name="Currency 2 4 2 3 2 4 3 2 2" xfId="2342" xr:uid="{00000000-0005-0000-0000-000026090000}"/>
    <cellStyle name="Currency 2 4 2 3 2 4 3 3" xfId="2343" xr:uid="{00000000-0005-0000-0000-000027090000}"/>
    <cellStyle name="Currency 2 4 2 3 2 4 4" xfId="2344" xr:uid="{00000000-0005-0000-0000-000028090000}"/>
    <cellStyle name="Currency 2 4 2 3 2 4 4 2" xfId="2345" xr:uid="{00000000-0005-0000-0000-000029090000}"/>
    <cellStyle name="Currency 2 4 2 3 2 4 4 2 2" xfId="2346" xr:uid="{00000000-0005-0000-0000-00002A090000}"/>
    <cellStyle name="Currency 2 4 2 3 2 4 4 3" xfId="2347" xr:uid="{00000000-0005-0000-0000-00002B090000}"/>
    <cellStyle name="Currency 2 4 2 3 2 4 5" xfId="2348" xr:uid="{00000000-0005-0000-0000-00002C090000}"/>
    <cellStyle name="Currency 2 4 2 3 2 4 5 2" xfId="2349" xr:uid="{00000000-0005-0000-0000-00002D090000}"/>
    <cellStyle name="Currency 2 4 2 3 2 4 5 2 2" xfId="2350" xr:uid="{00000000-0005-0000-0000-00002E090000}"/>
    <cellStyle name="Currency 2 4 2 3 2 4 5 3" xfId="2351" xr:uid="{00000000-0005-0000-0000-00002F090000}"/>
    <cellStyle name="Currency 2 4 2 3 2 4 6" xfId="2352" xr:uid="{00000000-0005-0000-0000-000030090000}"/>
    <cellStyle name="Currency 2 4 2 3 2 4 6 2" xfId="2353" xr:uid="{00000000-0005-0000-0000-000031090000}"/>
    <cellStyle name="Currency 2 4 2 3 2 4 7" xfId="2354" xr:uid="{00000000-0005-0000-0000-000032090000}"/>
    <cellStyle name="Currency 2 4 2 3 2 4 7 2" xfId="2355" xr:uid="{00000000-0005-0000-0000-000033090000}"/>
    <cellStyle name="Currency 2 4 2 3 2 4 8" xfId="2356" xr:uid="{00000000-0005-0000-0000-000034090000}"/>
    <cellStyle name="Currency 2 4 2 3 2 4 9" xfId="2357" xr:uid="{00000000-0005-0000-0000-000035090000}"/>
    <cellStyle name="Currency 2 4 2 3 2 5" xfId="2358" xr:uid="{00000000-0005-0000-0000-000036090000}"/>
    <cellStyle name="Currency 2 4 2 3 2 5 2" xfId="2359" xr:uid="{00000000-0005-0000-0000-000037090000}"/>
    <cellStyle name="Currency 2 4 2 3 2 5 3" xfId="2360" xr:uid="{00000000-0005-0000-0000-000038090000}"/>
    <cellStyle name="Currency 2 4 2 3 2 6" xfId="2361" xr:uid="{00000000-0005-0000-0000-000039090000}"/>
    <cellStyle name="Currency 2 4 2 3 2 6 2" xfId="2362" xr:uid="{00000000-0005-0000-0000-00003A090000}"/>
    <cellStyle name="Currency 2 4 2 3 2 6 2 2" xfId="2363" xr:uid="{00000000-0005-0000-0000-00003B090000}"/>
    <cellStyle name="Currency 2 4 2 3 2 6 2 2 2" xfId="2364" xr:uid="{00000000-0005-0000-0000-00003C090000}"/>
    <cellStyle name="Currency 2 4 2 3 2 6 2 3" xfId="2365" xr:uid="{00000000-0005-0000-0000-00003D090000}"/>
    <cellStyle name="Currency 2 4 2 3 2 6 3" xfId="2366" xr:uid="{00000000-0005-0000-0000-00003E090000}"/>
    <cellStyle name="Currency 2 4 2 3 2 6 3 2" xfId="2367" xr:uid="{00000000-0005-0000-0000-00003F090000}"/>
    <cellStyle name="Currency 2 4 2 3 2 6 3 2 2" xfId="2368" xr:uid="{00000000-0005-0000-0000-000040090000}"/>
    <cellStyle name="Currency 2 4 2 3 2 6 3 3" xfId="2369" xr:uid="{00000000-0005-0000-0000-000041090000}"/>
    <cellStyle name="Currency 2 4 2 3 2 6 4" xfId="2370" xr:uid="{00000000-0005-0000-0000-000042090000}"/>
    <cellStyle name="Currency 2 4 2 3 2 6 4 2" xfId="2371" xr:uid="{00000000-0005-0000-0000-000043090000}"/>
    <cellStyle name="Currency 2 4 2 3 2 6 4 2 2" xfId="2372" xr:uid="{00000000-0005-0000-0000-000044090000}"/>
    <cellStyle name="Currency 2 4 2 3 2 6 4 3" xfId="2373" xr:uid="{00000000-0005-0000-0000-000045090000}"/>
    <cellStyle name="Currency 2 4 2 3 2 6 5" xfId="2374" xr:uid="{00000000-0005-0000-0000-000046090000}"/>
    <cellStyle name="Currency 2 4 2 3 2 6 5 2" xfId="2375" xr:uid="{00000000-0005-0000-0000-000047090000}"/>
    <cellStyle name="Currency 2 4 2 3 2 6 6" xfId="2376" xr:uid="{00000000-0005-0000-0000-000048090000}"/>
    <cellStyle name="Currency 2 4 2 3 2 6 6 2" xfId="2377" xr:uid="{00000000-0005-0000-0000-000049090000}"/>
    <cellStyle name="Currency 2 4 2 3 2 6 7" xfId="2378" xr:uid="{00000000-0005-0000-0000-00004A090000}"/>
    <cellStyle name="Currency 2 4 2 3 2 7" xfId="2379" xr:uid="{00000000-0005-0000-0000-00004B090000}"/>
    <cellStyle name="Currency 2 4 2 3 2 7 2" xfId="2380" xr:uid="{00000000-0005-0000-0000-00004C090000}"/>
    <cellStyle name="Currency 2 4 2 3 2 7 2 2" xfId="2381" xr:uid="{00000000-0005-0000-0000-00004D090000}"/>
    <cellStyle name="Currency 2 4 2 3 2 7 3" xfId="2382" xr:uid="{00000000-0005-0000-0000-00004E090000}"/>
    <cellStyle name="Currency 2 4 2 3 2 8" xfId="2383" xr:uid="{00000000-0005-0000-0000-00004F090000}"/>
    <cellStyle name="Currency 2 4 2 3 2 8 2" xfId="2384" xr:uid="{00000000-0005-0000-0000-000050090000}"/>
    <cellStyle name="Currency 2 4 2 3 2 8 2 2" xfId="2385" xr:uid="{00000000-0005-0000-0000-000051090000}"/>
    <cellStyle name="Currency 2 4 2 3 2 8 3" xfId="2386" xr:uid="{00000000-0005-0000-0000-000052090000}"/>
    <cellStyle name="Currency 2 4 2 3 3" xfId="2387" xr:uid="{00000000-0005-0000-0000-000053090000}"/>
    <cellStyle name="Currency 2 4 2 3 3 10" xfId="2388" xr:uid="{00000000-0005-0000-0000-000054090000}"/>
    <cellStyle name="Currency 2 4 2 3 3 2" xfId="2389" xr:uid="{00000000-0005-0000-0000-000055090000}"/>
    <cellStyle name="Currency 2 4 2 3 3 2 2" xfId="2390" xr:uid="{00000000-0005-0000-0000-000056090000}"/>
    <cellStyle name="Currency 2 4 2 3 3 2 3" xfId="2391" xr:uid="{00000000-0005-0000-0000-000057090000}"/>
    <cellStyle name="Currency 2 4 2 3 3 2 3 2" xfId="2392" xr:uid="{00000000-0005-0000-0000-000058090000}"/>
    <cellStyle name="Currency 2 4 2 3 3 2 3 3" xfId="2393" xr:uid="{00000000-0005-0000-0000-000059090000}"/>
    <cellStyle name="Currency 2 4 2 3 3 2 4" xfId="2394" xr:uid="{00000000-0005-0000-0000-00005A090000}"/>
    <cellStyle name="Currency 2 4 2 3 3 2 4 2" xfId="2395" xr:uid="{00000000-0005-0000-0000-00005B090000}"/>
    <cellStyle name="Currency 2 4 2 3 3 2 4 2 2" xfId="2396" xr:uid="{00000000-0005-0000-0000-00005C090000}"/>
    <cellStyle name="Currency 2 4 2 3 3 2 4 3" xfId="2397" xr:uid="{00000000-0005-0000-0000-00005D090000}"/>
    <cellStyle name="Currency 2 4 2 3 3 2 5" xfId="2398" xr:uid="{00000000-0005-0000-0000-00005E090000}"/>
    <cellStyle name="Currency 2 4 2 3 3 2 5 2" xfId="2399" xr:uid="{00000000-0005-0000-0000-00005F090000}"/>
    <cellStyle name="Currency 2 4 2 3 3 2 5 2 2" xfId="2400" xr:uid="{00000000-0005-0000-0000-000060090000}"/>
    <cellStyle name="Currency 2 4 2 3 3 2 5 3" xfId="2401" xr:uid="{00000000-0005-0000-0000-000061090000}"/>
    <cellStyle name="Currency 2 4 2 3 3 2 6" xfId="2402" xr:uid="{00000000-0005-0000-0000-000062090000}"/>
    <cellStyle name="Currency 2 4 2 3 3 2 6 2" xfId="2403" xr:uid="{00000000-0005-0000-0000-000063090000}"/>
    <cellStyle name="Currency 2 4 2 3 3 2 6 2 2" xfId="2404" xr:uid="{00000000-0005-0000-0000-000064090000}"/>
    <cellStyle name="Currency 2 4 2 3 3 2 6 3" xfId="2405" xr:uid="{00000000-0005-0000-0000-000065090000}"/>
    <cellStyle name="Currency 2 4 2 3 3 2 7" xfId="2406" xr:uid="{00000000-0005-0000-0000-000066090000}"/>
    <cellStyle name="Currency 2 4 2 3 3 2 7 2" xfId="2407" xr:uid="{00000000-0005-0000-0000-000067090000}"/>
    <cellStyle name="Currency 2 4 2 3 3 2 8" xfId="2408" xr:uid="{00000000-0005-0000-0000-000068090000}"/>
    <cellStyle name="Currency 2 4 2 3 3 2 8 2" xfId="2409" xr:uid="{00000000-0005-0000-0000-000069090000}"/>
    <cellStyle name="Currency 2 4 2 3 3 2 9" xfId="2410" xr:uid="{00000000-0005-0000-0000-00006A090000}"/>
    <cellStyle name="Currency 2 4 2 3 3 3" xfId="2411" xr:uid="{00000000-0005-0000-0000-00006B090000}"/>
    <cellStyle name="Currency 2 4 2 3 3 4" xfId="2412" xr:uid="{00000000-0005-0000-0000-00006C090000}"/>
    <cellStyle name="Currency 2 4 2 3 3 4 2" xfId="2413" xr:uid="{00000000-0005-0000-0000-00006D090000}"/>
    <cellStyle name="Currency 2 4 2 3 3 4 3" xfId="2414" xr:uid="{00000000-0005-0000-0000-00006E090000}"/>
    <cellStyle name="Currency 2 4 2 3 3 5" xfId="2415" xr:uid="{00000000-0005-0000-0000-00006F090000}"/>
    <cellStyle name="Currency 2 4 2 3 3 5 2" xfId="2416" xr:uid="{00000000-0005-0000-0000-000070090000}"/>
    <cellStyle name="Currency 2 4 2 3 3 5 2 2" xfId="2417" xr:uid="{00000000-0005-0000-0000-000071090000}"/>
    <cellStyle name="Currency 2 4 2 3 3 5 3" xfId="2418" xr:uid="{00000000-0005-0000-0000-000072090000}"/>
    <cellStyle name="Currency 2 4 2 3 3 6" xfId="2419" xr:uid="{00000000-0005-0000-0000-000073090000}"/>
    <cellStyle name="Currency 2 4 2 3 3 6 2" xfId="2420" xr:uid="{00000000-0005-0000-0000-000074090000}"/>
    <cellStyle name="Currency 2 4 2 3 3 6 2 2" xfId="2421" xr:uid="{00000000-0005-0000-0000-000075090000}"/>
    <cellStyle name="Currency 2 4 2 3 3 6 3" xfId="2422" xr:uid="{00000000-0005-0000-0000-000076090000}"/>
    <cellStyle name="Currency 2 4 2 3 3 7" xfId="2423" xr:uid="{00000000-0005-0000-0000-000077090000}"/>
    <cellStyle name="Currency 2 4 2 3 3 7 2" xfId="2424" xr:uid="{00000000-0005-0000-0000-000078090000}"/>
    <cellStyle name="Currency 2 4 2 3 3 7 2 2" xfId="2425" xr:uid="{00000000-0005-0000-0000-000079090000}"/>
    <cellStyle name="Currency 2 4 2 3 3 7 3" xfId="2426" xr:uid="{00000000-0005-0000-0000-00007A090000}"/>
    <cellStyle name="Currency 2 4 2 3 3 8" xfId="2427" xr:uid="{00000000-0005-0000-0000-00007B090000}"/>
    <cellStyle name="Currency 2 4 2 3 3 8 2" xfId="2428" xr:uid="{00000000-0005-0000-0000-00007C090000}"/>
    <cellStyle name="Currency 2 4 2 3 3 9" xfId="2429" xr:uid="{00000000-0005-0000-0000-00007D090000}"/>
    <cellStyle name="Currency 2 4 2 3 3 9 2" xfId="2430" xr:uid="{00000000-0005-0000-0000-00007E090000}"/>
    <cellStyle name="Currency 2 4 2 3 4" xfId="2431" xr:uid="{00000000-0005-0000-0000-00007F090000}"/>
    <cellStyle name="Currency 2 4 2 3 4 2" xfId="2432" xr:uid="{00000000-0005-0000-0000-000080090000}"/>
    <cellStyle name="Currency 2 4 2 3 4 2 10" xfId="2433" xr:uid="{00000000-0005-0000-0000-000081090000}"/>
    <cellStyle name="Currency 2 4 2 3 4 2 2" xfId="2434" xr:uid="{00000000-0005-0000-0000-000082090000}"/>
    <cellStyle name="Currency 2 4 2 3 4 2 3" xfId="2435" xr:uid="{00000000-0005-0000-0000-000083090000}"/>
    <cellStyle name="Currency 2 4 2 3 4 2 4" xfId="2436" xr:uid="{00000000-0005-0000-0000-000084090000}"/>
    <cellStyle name="Currency 2 4 2 3 4 2 4 2" xfId="2437" xr:uid="{00000000-0005-0000-0000-000085090000}"/>
    <cellStyle name="Currency 2 4 2 3 4 2 4 2 2" xfId="2438" xr:uid="{00000000-0005-0000-0000-000086090000}"/>
    <cellStyle name="Currency 2 4 2 3 4 2 4 3" xfId="2439" xr:uid="{00000000-0005-0000-0000-000087090000}"/>
    <cellStyle name="Currency 2 4 2 3 4 2 5" xfId="2440" xr:uid="{00000000-0005-0000-0000-000088090000}"/>
    <cellStyle name="Currency 2 4 2 3 4 2 5 2" xfId="2441" xr:uid="{00000000-0005-0000-0000-000089090000}"/>
    <cellStyle name="Currency 2 4 2 3 4 2 5 2 2" xfId="2442" xr:uid="{00000000-0005-0000-0000-00008A090000}"/>
    <cellStyle name="Currency 2 4 2 3 4 2 5 3" xfId="2443" xr:uid="{00000000-0005-0000-0000-00008B090000}"/>
    <cellStyle name="Currency 2 4 2 3 4 2 6" xfId="2444" xr:uid="{00000000-0005-0000-0000-00008C090000}"/>
    <cellStyle name="Currency 2 4 2 3 4 2 6 2" xfId="2445" xr:uid="{00000000-0005-0000-0000-00008D090000}"/>
    <cellStyle name="Currency 2 4 2 3 4 2 6 2 2" xfId="2446" xr:uid="{00000000-0005-0000-0000-00008E090000}"/>
    <cellStyle name="Currency 2 4 2 3 4 2 6 3" xfId="2447" xr:uid="{00000000-0005-0000-0000-00008F090000}"/>
    <cellStyle name="Currency 2 4 2 3 4 2 7" xfId="2448" xr:uid="{00000000-0005-0000-0000-000090090000}"/>
    <cellStyle name="Currency 2 4 2 3 4 2 7 2" xfId="2449" xr:uid="{00000000-0005-0000-0000-000091090000}"/>
    <cellStyle name="Currency 2 4 2 3 4 2 8" xfId="2450" xr:uid="{00000000-0005-0000-0000-000092090000}"/>
    <cellStyle name="Currency 2 4 2 3 4 2 8 2" xfId="2451" xr:uid="{00000000-0005-0000-0000-000093090000}"/>
    <cellStyle name="Currency 2 4 2 3 4 2 9" xfId="2452" xr:uid="{00000000-0005-0000-0000-000094090000}"/>
    <cellStyle name="Currency 2 4 2 3 4 3" xfId="2453" xr:uid="{00000000-0005-0000-0000-000095090000}"/>
    <cellStyle name="Currency 2 4 2 3 4 4" xfId="2454" xr:uid="{00000000-0005-0000-0000-000096090000}"/>
    <cellStyle name="Currency 2 4 2 3 4 4 2" xfId="2455" xr:uid="{00000000-0005-0000-0000-000097090000}"/>
    <cellStyle name="Currency 2 4 2 3 4 4 2 2" xfId="2456" xr:uid="{00000000-0005-0000-0000-000098090000}"/>
    <cellStyle name="Currency 2 4 2 3 4 4 3" xfId="2457" xr:uid="{00000000-0005-0000-0000-000099090000}"/>
    <cellStyle name="Currency 2 4 2 3 4 5" xfId="2458" xr:uid="{00000000-0005-0000-0000-00009A090000}"/>
    <cellStyle name="Currency 2 4 2 3 4 5 2" xfId="2459" xr:uid="{00000000-0005-0000-0000-00009B090000}"/>
    <cellStyle name="Currency 2 4 2 3 4 5 2 2" xfId="2460" xr:uid="{00000000-0005-0000-0000-00009C090000}"/>
    <cellStyle name="Currency 2 4 2 3 4 5 3" xfId="2461" xr:uid="{00000000-0005-0000-0000-00009D090000}"/>
    <cellStyle name="Currency 2 4 2 3 5" xfId="2462" xr:uid="{00000000-0005-0000-0000-00009E090000}"/>
    <cellStyle name="Currency 2 4 2 3 5 2" xfId="2463" xr:uid="{00000000-0005-0000-0000-00009F090000}"/>
    <cellStyle name="Currency 2 4 2 3 5 3" xfId="2464" xr:uid="{00000000-0005-0000-0000-0000A0090000}"/>
    <cellStyle name="Currency 2 4 2 3 5 3 2" xfId="2465" xr:uid="{00000000-0005-0000-0000-0000A1090000}"/>
    <cellStyle name="Currency 2 4 2 3 5 3 3" xfId="2466" xr:uid="{00000000-0005-0000-0000-0000A2090000}"/>
    <cellStyle name="Currency 2 4 2 3 5 4" xfId="2467" xr:uid="{00000000-0005-0000-0000-0000A3090000}"/>
    <cellStyle name="Currency 2 4 2 3 5 4 2" xfId="2468" xr:uid="{00000000-0005-0000-0000-0000A4090000}"/>
    <cellStyle name="Currency 2 4 2 3 5 4 2 2" xfId="2469" xr:uid="{00000000-0005-0000-0000-0000A5090000}"/>
    <cellStyle name="Currency 2 4 2 3 5 4 3" xfId="2470" xr:uid="{00000000-0005-0000-0000-0000A6090000}"/>
    <cellStyle name="Currency 2 4 2 3 5 5" xfId="2471" xr:uid="{00000000-0005-0000-0000-0000A7090000}"/>
    <cellStyle name="Currency 2 4 2 3 5 5 2" xfId="2472" xr:uid="{00000000-0005-0000-0000-0000A8090000}"/>
    <cellStyle name="Currency 2 4 2 3 5 5 2 2" xfId="2473" xr:uid="{00000000-0005-0000-0000-0000A9090000}"/>
    <cellStyle name="Currency 2 4 2 3 5 5 3" xfId="2474" xr:uid="{00000000-0005-0000-0000-0000AA090000}"/>
    <cellStyle name="Currency 2 4 2 3 5 6" xfId="2475" xr:uid="{00000000-0005-0000-0000-0000AB090000}"/>
    <cellStyle name="Currency 2 4 2 3 5 6 2" xfId="2476" xr:uid="{00000000-0005-0000-0000-0000AC090000}"/>
    <cellStyle name="Currency 2 4 2 3 5 6 2 2" xfId="2477" xr:uid="{00000000-0005-0000-0000-0000AD090000}"/>
    <cellStyle name="Currency 2 4 2 3 5 6 3" xfId="2478" xr:uid="{00000000-0005-0000-0000-0000AE090000}"/>
    <cellStyle name="Currency 2 4 2 3 5 7" xfId="2479" xr:uid="{00000000-0005-0000-0000-0000AF090000}"/>
    <cellStyle name="Currency 2 4 2 3 5 7 2" xfId="2480" xr:uid="{00000000-0005-0000-0000-0000B0090000}"/>
    <cellStyle name="Currency 2 4 2 3 5 8" xfId="2481" xr:uid="{00000000-0005-0000-0000-0000B1090000}"/>
    <cellStyle name="Currency 2 4 2 3 5 8 2" xfId="2482" xr:uid="{00000000-0005-0000-0000-0000B2090000}"/>
    <cellStyle name="Currency 2 4 2 3 5 9" xfId="2483" xr:uid="{00000000-0005-0000-0000-0000B3090000}"/>
    <cellStyle name="Currency 2 4 2 3 6" xfId="2484" xr:uid="{00000000-0005-0000-0000-0000B4090000}"/>
    <cellStyle name="Currency 2 4 2 3 6 2" xfId="2485" xr:uid="{00000000-0005-0000-0000-0000B5090000}"/>
    <cellStyle name="Currency 2 4 2 3 6 3" xfId="2486" xr:uid="{00000000-0005-0000-0000-0000B6090000}"/>
    <cellStyle name="Currency 2 4 2 3 7" xfId="2487" xr:uid="{00000000-0005-0000-0000-0000B7090000}"/>
    <cellStyle name="Currency 2 4 2 3 8" xfId="2488" xr:uid="{00000000-0005-0000-0000-0000B8090000}"/>
    <cellStyle name="Currency 2 4 2 3 8 2" xfId="2489" xr:uid="{00000000-0005-0000-0000-0000B9090000}"/>
    <cellStyle name="Currency 2 4 2 3 8 2 2" xfId="2490" xr:uid="{00000000-0005-0000-0000-0000BA090000}"/>
    <cellStyle name="Currency 2 4 2 3 8 3" xfId="2491" xr:uid="{00000000-0005-0000-0000-0000BB090000}"/>
    <cellStyle name="Currency 2 4 2 3 8 4" xfId="2492" xr:uid="{00000000-0005-0000-0000-0000BC090000}"/>
    <cellStyle name="Currency 2 4 2 3 9" xfId="2493" xr:uid="{00000000-0005-0000-0000-0000BD090000}"/>
    <cellStyle name="Currency 2 4 2 3 9 2" xfId="2494" xr:uid="{00000000-0005-0000-0000-0000BE090000}"/>
    <cellStyle name="Currency 2 4 2 3 9 2 2" xfId="2495" xr:uid="{00000000-0005-0000-0000-0000BF090000}"/>
    <cellStyle name="Currency 2 4 2 3 9 3" xfId="2496" xr:uid="{00000000-0005-0000-0000-0000C0090000}"/>
    <cellStyle name="Currency 2 4 2 4" xfId="2497" xr:uid="{00000000-0005-0000-0000-0000C1090000}"/>
    <cellStyle name="Currency 2 4 2 4 2" xfId="2498" xr:uid="{00000000-0005-0000-0000-0000C2090000}"/>
    <cellStyle name="Currency 2 4 2 4 2 2" xfId="2499" xr:uid="{00000000-0005-0000-0000-0000C3090000}"/>
    <cellStyle name="Currency 2 4 2 4 2 3" xfId="2500" xr:uid="{00000000-0005-0000-0000-0000C4090000}"/>
    <cellStyle name="Currency 2 4 2 4 2 3 2" xfId="2501" xr:uid="{00000000-0005-0000-0000-0000C5090000}"/>
    <cellStyle name="Currency 2 4 2 4 2 3 3" xfId="2502" xr:uid="{00000000-0005-0000-0000-0000C6090000}"/>
    <cellStyle name="Currency 2 4 2 4 2 4" xfId="2503" xr:uid="{00000000-0005-0000-0000-0000C7090000}"/>
    <cellStyle name="Currency 2 4 2 4 2 4 2" xfId="2504" xr:uid="{00000000-0005-0000-0000-0000C8090000}"/>
    <cellStyle name="Currency 2 4 2 4 2 4 2 2" xfId="2505" xr:uid="{00000000-0005-0000-0000-0000C9090000}"/>
    <cellStyle name="Currency 2 4 2 4 2 4 3" xfId="2506" xr:uid="{00000000-0005-0000-0000-0000CA090000}"/>
    <cellStyle name="Currency 2 4 2 4 2 5" xfId="2507" xr:uid="{00000000-0005-0000-0000-0000CB090000}"/>
    <cellStyle name="Currency 2 4 2 4 2 5 2" xfId="2508" xr:uid="{00000000-0005-0000-0000-0000CC090000}"/>
    <cellStyle name="Currency 2 4 2 4 2 5 2 2" xfId="2509" xr:uid="{00000000-0005-0000-0000-0000CD090000}"/>
    <cellStyle name="Currency 2 4 2 4 2 5 3" xfId="2510" xr:uid="{00000000-0005-0000-0000-0000CE090000}"/>
    <cellStyle name="Currency 2 4 2 4 2 6" xfId="2511" xr:uid="{00000000-0005-0000-0000-0000CF090000}"/>
    <cellStyle name="Currency 2 4 2 4 2 6 2" xfId="2512" xr:uid="{00000000-0005-0000-0000-0000D0090000}"/>
    <cellStyle name="Currency 2 4 2 4 2 6 2 2" xfId="2513" xr:uid="{00000000-0005-0000-0000-0000D1090000}"/>
    <cellStyle name="Currency 2 4 2 4 2 6 3" xfId="2514" xr:uid="{00000000-0005-0000-0000-0000D2090000}"/>
    <cellStyle name="Currency 2 4 2 4 2 7" xfId="2515" xr:uid="{00000000-0005-0000-0000-0000D3090000}"/>
    <cellStyle name="Currency 2 4 2 4 2 7 2" xfId="2516" xr:uid="{00000000-0005-0000-0000-0000D4090000}"/>
    <cellStyle name="Currency 2 4 2 4 2 8" xfId="2517" xr:uid="{00000000-0005-0000-0000-0000D5090000}"/>
    <cellStyle name="Currency 2 4 2 4 2 8 2" xfId="2518" xr:uid="{00000000-0005-0000-0000-0000D6090000}"/>
    <cellStyle name="Currency 2 4 2 4 2 9" xfId="2519" xr:uid="{00000000-0005-0000-0000-0000D7090000}"/>
    <cellStyle name="Currency 2 4 2 4 3" xfId="2520" xr:uid="{00000000-0005-0000-0000-0000D8090000}"/>
    <cellStyle name="Currency 2 4 2 4 3 2" xfId="2521" xr:uid="{00000000-0005-0000-0000-0000D9090000}"/>
    <cellStyle name="Currency 2 4 2 4 3 3" xfId="2522" xr:uid="{00000000-0005-0000-0000-0000DA090000}"/>
    <cellStyle name="Currency 2 4 2 4 3 3 2" xfId="2523" xr:uid="{00000000-0005-0000-0000-0000DB090000}"/>
    <cellStyle name="Currency 2 4 2 4 3 3 3" xfId="2524" xr:uid="{00000000-0005-0000-0000-0000DC090000}"/>
    <cellStyle name="Currency 2 4 2 4 3 4" xfId="2525" xr:uid="{00000000-0005-0000-0000-0000DD090000}"/>
    <cellStyle name="Currency 2 4 2 4 3 4 2" xfId="2526" xr:uid="{00000000-0005-0000-0000-0000DE090000}"/>
    <cellStyle name="Currency 2 4 2 4 3 4 2 2" xfId="2527" xr:uid="{00000000-0005-0000-0000-0000DF090000}"/>
    <cellStyle name="Currency 2 4 2 4 3 4 3" xfId="2528" xr:uid="{00000000-0005-0000-0000-0000E0090000}"/>
    <cellStyle name="Currency 2 4 2 4 3 5" xfId="2529" xr:uid="{00000000-0005-0000-0000-0000E1090000}"/>
    <cellStyle name="Currency 2 4 2 4 3 5 2" xfId="2530" xr:uid="{00000000-0005-0000-0000-0000E2090000}"/>
    <cellStyle name="Currency 2 4 2 4 3 5 2 2" xfId="2531" xr:uid="{00000000-0005-0000-0000-0000E3090000}"/>
    <cellStyle name="Currency 2 4 2 4 3 5 3" xfId="2532" xr:uid="{00000000-0005-0000-0000-0000E4090000}"/>
    <cellStyle name="Currency 2 4 2 4 3 6" xfId="2533" xr:uid="{00000000-0005-0000-0000-0000E5090000}"/>
    <cellStyle name="Currency 2 4 2 4 3 6 2" xfId="2534" xr:uid="{00000000-0005-0000-0000-0000E6090000}"/>
    <cellStyle name="Currency 2 4 2 4 3 6 2 2" xfId="2535" xr:uid="{00000000-0005-0000-0000-0000E7090000}"/>
    <cellStyle name="Currency 2 4 2 4 3 6 3" xfId="2536" xr:uid="{00000000-0005-0000-0000-0000E8090000}"/>
    <cellStyle name="Currency 2 4 2 4 3 7" xfId="2537" xr:uid="{00000000-0005-0000-0000-0000E9090000}"/>
    <cellStyle name="Currency 2 4 2 4 3 7 2" xfId="2538" xr:uid="{00000000-0005-0000-0000-0000EA090000}"/>
    <cellStyle name="Currency 2 4 2 4 3 8" xfId="2539" xr:uid="{00000000-0005-0000-0000-0000EB090000}"/>
    <cellStyle name="Currency 2 4 2 4 3 8 2" xfId="2540" xr:uid="{00000000-0005-0000-0000-0000EC090000}"/>
    <cellStyle name="Currency 2 4 2 4 3 9" xfId="2541" xr:uid="{00000000-0005-0000-0000-0000ED090000}"/>
    <cellStyle name="Currency 2 4 2 4 4" xfId="2542" xr:uid="{00000000-0005-0000-0000-0000EE090000}"/>
    <cellStyle name="Currency 2 4 2 4 4 2" xfId="2543" xr:uid="{00000000-0005-0000-0000-0000EF090000}"/>
    <cellStyle name="Currency 2 4 2 4 4 3" xfId="2544" xr:uid="{00000000-0005-0000-0000-0000F0090000}"/>
    <cellStyle name="Currency 2 4 2 4 4 3 2" xfId="2545" xr:uid="{00000000-0005-0000-0000-0000F1090000}"/>
    <cellStyle name="Currency 2 4 2 4 4 3 2 2" xfId="2546" xr:uid="{00000000-0005-0000-0000-0000F2090000}"/>
    <cellStyle name="Currency 2 4 2 4 4 3 3" xfId="2547" xr:uid="{00000000-0005-0000-0000-0000F3090000}"/>
    <cellStyle name="Currency 2 4 2 4 4 4" xfId="2548" xr:uid="{00000000-0005-0000-0000-0000F4090000}"/>
    <cellStyle name="Currency 2 4 2 4 4 4 2" xfId="2549" xr:uid="{00000000-0005-0000-0000-0000F5090000}"/>
    <cellStyle name="Currency 2 4 2 4 4 4 2 2" xfId="2550" xr:uid="{00000000-0005-0000-0000-0000F6090000}"/>
    <cellStyle name="Currency 2 4 2 4 4 4 3" xfId="2551" xr:uid="{00000000-0005-0000-0000-0000F7090000}"/>
    <cellStyle name="Currency 2 4 2 4 4 5" xfId="2552" xr:uid="{00000000-0005-0000-0000-0000F8090000}"/>
    <cellStyle name="Currency 2 4 2 4 4 5 2" xfId="2553" xr:uid="{00000000-0005-0000-0000-0000F9090000}"/>
    <cellStyle name="Currency 2 4 2 4 4 5 2 2" xfId="2554" xr:uid="{00000000-0005-0000-0000-0000FA090000}"/>
    <cellStyle name="Currency 2 4 2 4 4 5 3" xfId="2555" xr:uid="{00000000-0005-0000-0000-0000FB090000}"/>
    <cellStyle name="Currency 2 4 2 4 4 6" xfId="2556" xr:uid="{00000000-0005-0000-0000-0000FC090000}"/>
    <cellStyle name="Currency 2 4 2 4 4 6 2" xfId="2557" xr:uid="{00000000-0005-0000-0000-0000FD090000}"/>
    <cellStyle name="Currency 2 4 2 4 4 7" xfId="2558" xr:uid="{00000000-0005-0000-0000-0000FE090000}"/>
    <cellStyle name="Currency 2 4 2 4 4 7 2" xfId="2559" xr:uid="{00000000-0005-0000-0000-0000FF090000}"/>
    <cellStyle name="Currency 2 4 2 4 4 8" xfId="2560" xr:uid="{00000000-0005-0000-0000-0000000A0000}"/>
    <cellStyle name="Currency 2 4 2 4 4 9" xfId="2561" xr:uid="{00000000-0005-0000-0000-0000010A0000}"/>
    <cellStyle name="Currency 2 4 2 4 5" xfId="2562" xr:uid="{00000000-0005-0000-0000-0000020A0000}"/>
    <cellStyle name="Currency 2 4 2 4 5 2" xfId="2563" xr:uid="{00000000-0005-0000-0000-0000030A0000}"/>
    <cellStyle name="Currency 2 4 2 4 5 3" xfId="2564" xr:uid="{00000000-0005-0000-0000-0000040A0000}"/>
    <cellStyle name="Currency 2 4 2 4 6" xfId="2565" xr:uid="{00000000-0005-0000-0000-0000050A0000}"/>
    <cellStyle name="Currency 2 4 2 4 6 2" xfId="2566" xr:uid="{00000000-0005-0000-0000-0000060A0000}"/>
    <cellStyle name="Currency 2 4 2 4 6 2 2" xfId="2567" xr:uid="{00000000-0005-0000-0000-0000070A0000}"/>
    <cellStyle name="Currency 2 4 2 4 6 2 2 2" xfId="2568" xr:uid="{00000000-0005-0000-0000-0000080A0000}"/>
    <cellStyle name="Currency 2 4 2 4 6 2 3" xfId="2569" xr:uid="{00000000-0005-0000-0000-0000090A0000}"/>
    <cellStyle name="Currency 2 4 2 4 6 3" xfId="2570" xr:uid="{00000000-0005-0000-0000-00000A0A0000}"/>
    <cellStyle name="Currency 2 4 2 4 6 3 2" xfId="2571" xr:uid="{00000000-0005-0000-0000-00000B0A0000}"/>
    <cellStyle name="Currency 2 4 2 4 6 3 2 2" xfId="2572" xr:uid="{00000000-0005-0000-0000-00000C0A0000}"/>
    <cellStyle name="Currency 2 4 2 4 6 3 3" xfId="2573" xr:uid="{00000000-0005-0000-0000-00000D0A0000}"/>
    <cellStyle name="Currency 2 4 2 4 6 4" xfId="2574" xr:uid="{00000000-0005-0000-0000-00000E0A0000}"/>
    <cellStyle name="Currency 2 4 2 4 6 4 2" xfId="2575" xr:uid="{00000000-0005-0000-0000-00000F0A0000}"/>
    <cellStyle name="Currency 2 4 2 4 6 4 2 2" xfId="2576" xr:uid="{00000000-0005-0000-0000-0000100A0000}"/>
    <cellStyle name="Currency 2 4 2 4 6 4 3" xfId="2577" xr:uid="{00000000-0005-0000-0000-0000110A0000}"/>
    <cellStyle name="Currency 2 4 2 4 6 5" xfId="2578" xr:uid="{00000000-0005-0000-0000-0000120A0000}"/>
    <cellStyle name="Currency 2 4 2 4 6 5 2" xfId="2579" xr:uid="{00000000-0005-0000-0000-0000130A0000}"/>
    <cellStyle name="Currency 2 4 2 4 6 6" xfId="2580" xr:uid="{00000000-0005-0000-0000-0000140A0000}"/>
    <cellStyle name="Currency 2 4 2 4 6 6 2" xfId="2581" xr:uid="{00000000-0005-0000-0000-0000150A0000}"/>
    <cellStyle name="Currency 2 4 2 4 6 7" xfId="2582" xr:uid="{00000000-0005-0000-0000-0000160A0000}"/>
    <cellStyle name="Currency 2 4 2 4 7" xfId="2583" xr:uid="{00000000-0005-0000-0000-0000170A0000}"/>
    <cellStyle name="Currency 2 4 2 4 7 2" xfId="2584" xr:uid="{00000000-0005-0000-0000-0000180A0000}"/>
    <cellStyle name="Currency 2 4 2 4 7 2 2" xfId="2585" xr:uid="{00000000-0005-0000-0000-0000190A0000}"/>
    <cellStyle name="Currency 2 4 2 4 7 3" xfId="2586" xr:uid="{00000000-0005-0000-0000-00001A0A0000}"/>
    <cellStyle name="Currency 2 4 2 4 8" xfId="2587" xr:uid="{00000000-0005-0000-0000-00001B0A0000}"/>
    <cellStyle name="Currency 2 4 2 4 8 2" xfId="2588" xr:uid="{00000000-0005-0000-0000-00001C0A0000}"/>
    <cellStyle name="Currency 2 4 2 4 8 2 2" xfId="2589" xr:uid="{00000000-0005-0000-0000-00001D0A0000}"/>
    <cellStyle name="Currency 2 4 2 4 8 3" xfId="2590" xr:uid="{00000000-0005-0000-0000-00001E0A0000}"/>
    <cellStyle name="Currency 2 4 2 5" xfId="2591" xr:uid="{00000000-0005-0000-0000-00001F0A0000}"/>
    <cellStyle name="Currency 2 4 2 5 10" xfId="2592" xr:uid="{00000000-0005-0000-0000-0000200A0000}"/>
    <cellStyle name="Currency 2 4 2 5 2" xfId="2593" xr:uid="{00000000-0005-0000-0000-0000210A0000}"/>
    <cellStyle name="Currency 2 4 2 5 2 2" xfId="2594" xr:uid="{00000000-0005-0000-0000-0000220A0000}"/>
    <cellStyle name="Currency 2 4 2 5 2 3" xfId="2595" xr:uid="{00000000-0005-0000-0000-0000230A0000}"/>
    <cellStyle name="Currency 2 4 2 5 2 3 2" xfId="2596" xr:uid="{00000000-0005-0000-0000-0000240A0000}"/>
    <cellStyle name="Currency 2 4 2 5 2 3 3" xfId="2597" xr:uid="{00000000-0005-0000-0000-0000250A0000}"/>
    <cellStyle name="Currency 2 4 2 5 2 4" xfId="2598" xr:uid="{00000000-0005-0000-0000-0000260A0000}"/>
    <cellStyle name="Currency 2 4 2 5 2 4 2" xfId="2599" xr:uid="{00000000-0005-0000-0000-0000270A0000}"/>
    <cellStyle name="Currency 2 4 2 5 2 4 2 2" xfId="2600" xr:uid="{00000000-0005-0000-0000-0000280A0000}"/>
    <cellStyle name="Currency 2 4 2 5 2 4 3" xfId="2601" xr:uid="{00000000-0005-0000-0000-0000290A0000}"/>
    <cellStyle name="Currency 2 4 2 5 2 5" xfId="2602" xr:uid="{00000000-0005-0000-0000-00002A0A0000}"/>
    <cellStyle name="Currency 2 4 2 5 2 5 2" xfId="2603" xr:uid="{00000000-0005-0000-0000-00002B0A0000}"/>
    <cellStyle name="Currency 2 4 2 5 2 5 2 2" xfId="2604" xr:uid="{00000000-0005-0000-0000-00002C0A0000}"/>
    <cellStyle name="Currency 2 4 2 5 2 5 3" xfId="2605" xr:uid="{00000000-0005-0000-0000-00002D0A0000}"/>
    <cellStyle name="Currency 2 4 2 5 2 6" xfId="2606" xr:uid="{00000000-0005-0000-0000-00002E0A0000}"/>
    <cellStyle name="Currency 2 4 2 5 2 6 2" xfId="2607" xr:uid="{00000000-0005-0000-0000-00002F0A0000}"/>
    <cellStyle name="Currency 2 4 2 5 2 6 2 2" xfId="2608" xr:uid="{00000000-0005-0000-0000-0000300A0000}"/>
    <cellStyle name="Currency 2 4 2 5 2 6 3" xfId="2609" xr:uid="{00000000-0005-0000-0000-0000310A0000}"/>
    <cellStyle name="Currency 2 4 2 5 2 7" xfId="2610" xr:uid="{00000000-0005-0000-0000-0000320A0000}"/>
    <cellStyle name="Currency 2 4 2 5 2 7 2" xfId="2611" xr:uid="{00000000-0005-0000-0000-0000330A0000}"/>
    <cellStyle name="Currency 2 4 2 5 2 8" xfId="2612" xr:uid="{00000000-0005-0000-0000-0000340A0000}"/>
    <cellStyle name="Currency 2 4 2 5 2 8 2" xfId="2613" xr:uid="{00000000-0005-0000-0000-0000350A0000}"/>
    <cellStyle name="Currency 2 4 2 5 2 9" xfId="2614" xr:uid="{00000000-0005-0000-0000-0000360A0000}"/>
    <cellStyle name="Currency 2 4 2 5 3" xfId="2615" xr:uid="{00000000-0005-0000-0000-0000370A0000}"/>
    <cellStyle name="Currency 2 4 2 5 4" xfId="2616" xr:uid="{00000000-0005-0000-0000-0000380A0000}"/>
    <cellStyle name="Currency 2 4 2 5 4 2" xfId="2617" xr:uid="{00000000-0005-0000-0000-0000390A0000}"/>
    <cellStyle name="Currency 2 4 2 5 4 3" xfId="2618" xr:uid="{00000000-0005-0000-0000-00003A0A0000}"/>
    <cellStyle name="Currency 2 4 2 5 5" xfId="2619" xr:uid="{00000000-0005-0000-0000-00003B0A0000}"/>
    <cellStyle name="Currency 2 4 2 5 5 2" xfId="2620" xr:uid="{00000000-0005-0000-0000-00003C0A0000}"/>
    <cellStyle name="Currency 2 4 2 5 5 2 2" xfId="2621" xr:uid="{00000000-0005-0000-0000-00003D0A0000}"/>
    <cellStyle name="Currency 2 4 2 5 5 3" xfId="2622" xr:uid="{00000000-0005-0000-0000-00003E0A0000}"/>
    <cellStyle name="Currency 2 4 2 5 6" xfId="2623" xr:uid="{00000000-0005-0000-0000-00003F0A0000}"/>
    <cellStyle name="Currency 2 4 2 5 6 2" xfId="2624" xr:uid="{00000000-0005-0000-0000-0000400A0000}"/>
    <cellStyle name="Currency 2 4 2 5 6 2 2" xfId="2625" xr:uid="{00000000-0005-0000-0000-0000410A0000}"/>
    <cellStyle name="Currency 2 4 2 5 6 3" xfId="2626" xr:uid="{00000000-0005-0000-0000-0000420A0000}"/>
    <cellStyle name="Currency 2 4 2 5 7" xfId="2627" xr:uid="{00000000-0005-0000-0000-0000430A0000}"/>
    <cellStyle name="Currency 2 4 2 5 7 2" xfId="2628" xr:uid="{00000000-0005-0000-0000-0000440A0000}"/>
    <cellStyle name="Currency 2 4 2 5 7 2 2" xfId="2629" xr:uid="{00000000-0005-0000-0000-0000450A0000}"/>
    <cellStyle name="Currency 2 4 2 5 7 3" xfId="2630" xr:uid="{00000000-0005-0000-0000-0000460A0000}"/>
    <cellStyle name="Currency 2 4 2 5 8" xfId="2631" xr:uid="{00000000-0005-0000-0000-0000470A0000}"/>
    <cellStyle name="Currency 2 4 2 5 8 2" xfId="2632" xr:uid="{00000000-0005-0000-0000-0000480A0000}"/>
    <cellStyle name="Currency 2 4 2 5 9" xfId="2633" xr:uid="{00000000-0005-0000-0000-0000490A0000}"/>
    <cellStyle name="Currency 2 4 2 5 9 2" xfId="2634" xr:uid="{00000000-0005-0000-0000-00004A0A0000}"/>
    <cellStyle name="Currency 2 4 2 6" xfId="2635" xr:uid="{00000000-0005-0000-0000-00004B0A0000}"/>
    <cellStyle name="Currency 2 4 2 6 2" xfId="2636" xr:uid="{00000000-0005-0000-0000-00004C0A0000}"/>
    <cellStyle name="Currency 2 4 2 6 2 10" xfId="2637" xr:uid="{00000000-0005-0000-0000-00004D0A0000}"/>
    <cellStyle name="Currency 2 4 2 6 2 2" xfId="2638" xr:uid="{00000000-0005-0000-0000-00004E0A0000}"/>
    <cellStyle name="Currency 2 4 2 6 2 3" xfId="2639" xr:uid="{00000000-0005-0000-0000-00004F0A0000}"/>
    <cellStyle name="Currency 2 4 2 6 2 4" xfId="2640" xr:uid="{00000000-0005-0000-0000-0000500A0000}"/>
    <cellStyle name="Currency 2 4 2 6 2 4 2" xfId="2641" xr:uid="{00000000-0005-0000-0000-0000510A0000}"/>
    <cellStyle name="Currency 2 4 2 6 2 4 2 2" xfId="2642" xr:uid="{00000000-0005-0000-0000-0000520A0000}"/>
    <cellStyle name="Currency 2 4 2 6 2 4 3" xfId="2643" xr:uid="{00000000-0005-0000-0000-0000530A0000}"/>
    <cellStyle name="Currency 2 4 2 6 2 5" xfId="2644" xr:uid="{00000000-0005-0000-0000-0000540A0000}"/>
    <cellStyle name="Currency 2 4 2 6 2 5 2" xfId="2645" xr:uid="{00000000-0005-0000-0000-0000550A0000}"/>
    <cellStyle name="Currency 2 4 2 6 2 5 2 2" xfId="2646" xr:uid="{00000000-0005-0000-0000-0000560A0000}"/>
    <cellStyle name="Currency 2 4 2 6 2 5 3" xfId="2647" xr:uid="{00000000-0005-0000-0000-0000570A0000}"/>
    <cellStyle name="Currency 2 4 2 6 2 6" xfId="2648" xr:uid="{00000000-0005-0000-0000-0000580A0000}"/>
    <cellStyle name="Currency 2 4 2 6 2 6 2" xfId="2649" xr:uid="{00000000-0005-0000-0000-0000590A0000}"/>
    <cellStyle name="Currency 2 4 2 6 2 6 2 2" xfId="2650" xr:uid="{00000000-0005-0000-0000-00005A0A0000}"/>
    <cellStyle name="Currency 2 4 2 6 2 6 3" xfId="2651" xr:uid="{00000000-0005-0000-0000-00005B0A0000}"/>
    <cellStyle name="Currency 2 4 2 6 2 7" xfId="2652" xr:uid="{00000000-0005-0000-0000-00005C0A0000}"/>
    <cellStyle name="Currency 2 4 2 6 2 7 2" xfId="2653" xr:uid="{00000000-0005-0000-0000-00005D0A0000}"/>
    <cellStyle name="Currency 2 4 2 6 2 8" xfId="2654" xr:uid="{00000000-0005-0000-0000-00005E0A0000}"/>
    <cellStyle name="Currency 2 4 2 6 2 8 2" xfId="2655" xr:uid="{00000000-0005-0000-0000-00005F0A0000}"/>
    <cellStyle name="Currency 2 4 2 6 2 9" xfId="2656" xr:uid="{00000000-0005-0000-0000-0000600A0000}"/>
    <cellStyle name="Currency 2 4 2 6 3" xfId="2657" xr:uid="{00000000-0005-0000-0000-0000610A0000}"/>
    <cellStyle name="Currency 2 4 2 6 4" xfId="2658" xr:uid="{00000000-0005-0000-0000-0000620A0000}"/>
    <cellStyle name="Currency 2 4 2 6 4 2" xfId="2659" xr:uid="{00000000-0005-0000-0000-0000630A0000}"/>
    <cellStyle name="Currency 2 4 2 6 4 2 2" xfId="2660" xr:uid="{00000000-0005-0000-0000-0000640A0000}"/>
    <cellStyle name="Currency 2 4 2 6 4 3" xfId="2661" xr:uid="{00000000-0005-0000-0000-0000650A0000}"/>
    <cellStyle name="Currency 2 4 2 6 5" xfId="2662" xr:uid="{00000000-0005-0000-0000-0000660A0000}"/>
    <cellStyle name="Currency 2 4 2 6 5 2" xfId="2663" xr:uid="{00000000-0005-0000-0000-0000670A0000}"/>
    <cellStyle name="Currency 2 4 2 6 5 2 2" xfId="2664" xr:uid="{00000000-0005-0000-0000-0000680A0000}"/>
    <cellStyle name="Currency 2 4 2 6 5 3" xfId="2665" xr:uid="{00000000-0005-0000-0000-0000690A0000}"/>
    <cellStyle name="Currency 2 4 2 7" xfId="2666" xr:uid="{00000000-0005-0000-0000-00006A0A0000}"/>
    <cellStyle name="Currency 2 4 2 7 2" xfId="2667" xr:uid="{00000000-0005-0000-0000-00006B0A0000}"/>
    <cellStyle name="Currency 2 4 2 7 3" xfId="2668" xr:uid="{00000000-0005-0000-0000-00006C0A0000}"/>
    <cellStyle name="Currency 2 4 2 7 3 2" xfId="2669" xr:uid="{00000000-0005-0000-0000-00006D0A0000}"/>
    <cellStyle name="Currency 2 4 2 7 3 3" xfId="2670" xr:uid="{00000000-0005-0000-0000-00006E0A0000}"/>
    <cellStyle name="Currency 2 4 2 7 4" xfId="2671" xr:uid="{00000000-0005-0000-0000-00006F0A0000}"/>
    <cellStyle name="Currency 2 4 2 7 4 2" xfId="2672" xr:uid="{00000000-0005-0000-0000-0000700A0000}"/>
    <cellStyle name="Currency 2 4 2 7 4 2 2" xfId="2673" xr:uid="{00000000-0005-0000-0000-0000710A0000}"/>
    <cellStyle name="Currency 2 4 2 7 4 3" xfId="2674" xr:uid="{00000000-0005-0000-0000-0000720A0000}"/>
    <cellStyle name="Currency 2 4 2 7 5" xfId="2675" xr:uid="{00000000-0005-0000-0000-0000730A0000}"/>
    <cellStyle name="Currency 2 4 2 7 5 2" xfId="2676" xr:uid="{00000000-0005-0000-0000-0000740A0000}"/>
    <cellStyle name="Currency 2 4 2 7 5 2 2" xfId="2677" xr:uid="{00000000-0005-0000-0000-0000750A0000}"/>
    <cellStyle name="Currency 2 4 2 7 5 3" xfId="2678" xr:uid="{00000000-0005-0000-0000-0000760A0000}"/>
    <cellStyle name="Currency 2 4 2 7 6" xfId="2679" xr:uid="{00000000-0005-0000-0000-0000770A0000}"/>
    <cellStyle name="Currency 2 4 2 7 6 2" xfId="2680" xr:uid="{00000000-0005-0000-0000-0000780A0000}"/>
    <cellStyle name="Currency 2 4 2 7 6 2 2" xfId="2681" xr:uid="{00000000-0005-0000-0000-0000790A0000}"/>
    <cellStyle name="Currency 2 4 2 7 6 3" xfId="2682" xr:uid="{00000000-0005-0000-0000-00007A0A0000}"/>
    <cellStyle name="Currency 2 4 2 7 7" xfId="2683" xr:uid="{00000000-0005-0000-0000-00007B0A0000}"/>
    <cellStyle name="Currency 2 4 2 7 7 2" xfId="2684" xr:uid="{00000000-0005-0000-0000-00007C0A0000}"/>
    <cellStyle name="Currency 2 4 2 7 8" xfId="2685" xr:uid="{00000000-0005-0000-0000-00007D0A0000}"/>
    <cellStyle name="Currency 2 4 2 7 8 2" xfId="2686" xr:uid="{00000000-0005-0000-0000-00007E0A0000}"/>
    <cellStyle name="Currency 2 4 2 7 9" xfId="2687" xr:uid="{00000000-0005-0000-0000-00007F0A0000}"/>
    <cellStyle name="Currency 2 4 2 8" xfId="2688" xr:uid="{00000000-0005-0000-0000-0000800A0000}"/>
    <cellStyle name="Currency 2 4 2 8 2" xfId="2689" xr:uid="{00000000-0005-0000-0000-0000810A0000}"/>
    <cellStyle name="Currency 2 4 2 8 3" xfId="2690" xr:uid="{00000000-0005-0000-0000-0000820A0000}"/>
    <cellStyle name="Currency 2 4 2 9" xfId="2691" xr:uid="{00000000-0005-0000-0000-0000830A0000}"/>
    <cellStyle name="Currency 2 4 3" xfId="2692" xr:uid="{00000000-0005-0000-0000-0000840A0000}"/>
    <cellStyle name="Currency 2 4 3 10" xfId="2693" xr:uid="{00000000-0005-0000-0000-0000850A0000}"/>
    <cellStyle name="Currency 2 4 3 10 2" xfId="2694" xr:uid="{00000000-0005-0000-0000-0000860A0000}"/>
    <cellStyle name="Currency 2 4 3 10 2 2" xfId="2695" xr:uid="{00000000-0005-0000-0000-0000870A0000}"/>
    <cellStyle name="Currency 2 4 3 10 3" xfId="2696" xr:uid="{00000000-0005-0000-0000-0000880A0000}"/>
    <cellStyle name="Currency 2 4 3 10 4" xfId="2697" xr:uid="{00000000-0005-0000-0000-0000890A0000}"/>
    <cellStyle name="Currency 2 4 3 11" xfId="2698" xr:uid="{00000000-0005-0000-0000-00008A0A0000}"/>
    <cellStyle name="Currency 2 4 3 11 2" xfId="2699" xr:uid="{00000000-0005-0000-0000-00008B0A0000}"/>
    <cellStyle name="Currency 2 4 3 11 2 2" xfId="2700" xr:uid="{00000000-0005-0000-0000-00008C0A0000}"/>
    <cellStyle name="Currency 2 4 3 11 3" xfId="2701" xr:uid="{00000000-0005-0000-0000-00008D0A0000}"/>
    <cellStyle name="Currency 2 4 3 12" xfId="2702" xr:uid="{00000000-0005-0000-0000-00008E0A0000}"/>
    <cellStyle name="Currency 2 4 3 12 2" xfId="2703" xr:uid="{00000000-0005-0000-0000-00008F0A0000}"/>
    <cellStyle name="Currency 2 4 3 12 2 2" xfId="2704" xr:uid="{00000000-0005-0000-0000-0000900A0000}"/>
    <cellStyle name="Currency 2 4 3 12 3" xfId="2705" xr:uid="{00000000-0005-0000-0000-0000910A0000}"/>
    <cellStyle name="Currency 2 4 3 13" xfId="2706" xr:uid="{00000000-0005-0000-0000-0000920A0000}"/>
    <cellStyle name="Currency 2 4 3 13 2" xfId="2707" xr:uid="{00000000-0005-0000-0000-0000930A0000}"/>
    <cellStyle name="Currency 2 4 3 14" xfId="2708" xr:uid="{00000000-0005-0000-0000-0000940A0000}"/>
    <cellStyle name="Currency 2 4 3 14 2" xfId="2709" xr:uid="{00000000-0005-0000-0000-0000950A0000}"/>
    <cellStyle name="Currency 2 4 3 15" xfId="2710" xr:uid="{00000000-0005-0000-0000-0000960A0000}"/>
    <cellStyle name="Currency 2 4 3 16" xfId="2711" xr:uid="{00000000-0005-0000-0000-0000970A0000}"/>
    <cellStyle name="Currency 2 4 3 17" xfId="2712" xr:uid="{00000000-0005-0000-0000-0000980A0000}"/>
    <cellStyle name="Currency 2 4 3 2" xfId="2713" xr:uid="{00000000-0005-0000-0000-0000990A0000}"/>
    <cellStyle name="Currency 2 4 3 2 10" xfId="2714" xr:uid="{00000000-0005-0000-0000-00009A0A0000}"/>
    <cellStyle name="Currency 2 4 3 2 10 2" xfId="2715" xr:uid="{00000000-0005-0000-0000-00009B0A0000}"/>
    <cellStyle name="Currency 2 4 3 2 10 2 2" xfId="2716" xr:uid="{00000000-0005-0000-0000-00009C0A0000}"/>
    <cellStyle name="Currency 2 4 3 2 10 3" xfId="2717" xr:uid="{00000000-0005-0000-0000-00009D0A0000}"/>
    <cellStyle name="Currency 2 4 3 2 11" xfId="2718" xr:uid="{00000000-0005-0000-0000-00009E0A0000}"/>
    <cellStyle name="Currency 2 4 3 2 11 2" xfId="2719" xr:uid="{00000000-0005-0000-0000-00009F0A0000}"/>
    <cellStyle name="Currency 2 4 3 2 12" xfId="2720" xr:uid="{00000000-0005-0000-0000-0000A00A0000}"/>
    <cellStyle name="Currency 2 4 3 2 12 2" xfId="2721" xr:uid="{00000000-0005-0000-0000-0000A10A0000}"/>
    <cellStyle name="Currency 2 4 3 2 13" xfId="2722" xr:uid="{00000000-0005-0000-0000-0000A20A0000}"/>
    <cellStyle name="Currency 2 4 3 2 14" xfId="2723" xr:uid="{00000000-0005-0000-0000-0000A30A0000}"/>
    <cellStyle name="Currency 2 4 3 2 15" xfId="2724" xr:uid="{00000000-0005-0000-0000-0000A40A0000}"/>
    <cellStyle name="Currency 2 4 3 2 2" xfId="2725" xr:uid="{00000000-0005-0000-0000-0000A50A0000}"/>
    <cellStyle name="Currency 2 4 3 2 2 2" xfId="2726" xr:uid="{00000000-0005-0000-0000-0000A60A0000}"/>
    <cellStyle name="Currency 2 4 3 2 2 2 2" xfId="2727" xr:uid="{00000000-0005-0000-0000-0000A70A0000}"/>
    <cellStyle name="Currency 2 4 3 2 2 2 3" xfId="2728" xr:uid="{00000000-0005-0000-0000-0000A80A0000}"/>
    <cellStyle name="Currency 2 4 3 2 2 2 3 2" xfId="2729" xr:uid="{00000000-0005-0000-0000-0000A90A0000}"/>
    <cellStyle name="Currency 2 4 3 2 2 2 3 3" xfId="2730" xr:uid="{00000000-0005-0000-0000-0000AA0A0000}"/>
    <cellStyle name="Currency 2 4 3 2 2 2 4" xfId="2731" xr:uid="{00000000-0005-0000-0000-0000AB0A0000}"/>
    <cellStyle name="Currency 2 4 3 2 2 2 4 2" xfId="2732" xr:uid="{00000000-0005-0000-0000-0000AC0A0000}"/>
    <cellStyle name="Currency 2 4 3 2 2 2 4 2 2" xfId="2733" xr:uid="{00000000-0005-0000-0000-0000AD0A0000}"/>
    <cellStyle name="Currency 2 4 3 2 2 2 4 3" xfId="2734" xr:uid="{00000000-0005-0000-0000-0000AE0A0000}"/>
    <cellStyle name="Currency 2 4 3 2 2 2 5" xfId="2735" xr:uid="{00000000-0005-0000-0000-0000AF0A0000}"/>
    <cellStyle name="Currency 2 4 3 2 2 2 5 2" xfId="2736" xr:uid="{00000000-0005-0000-0000-0000B00A0000}"/>
    <cellStyle name="Currency 2 4 3 2 2 2 5 2 2" xfId="2737" xr:uid="{00000000-0005-0000-0000-0000B10A0000}"/>
    <cellStyle name="Currency 2 4 3 2 2 2 5 3" xfId="2738" xr:uid="{00000000-0005-0000-0000-0000B20A0000}"/>
    <cellStyle name="Currency 2 4 3 2 2 2 6" xfId="2739" xr:uid="{00000000-0005-0000-0000-0000B30A0000}"/>
    <cellStyle name="Currency 2 4 3 2 2 2 6 2" xfId="2740" xr:uid="{00000000-0005-0000-0000-0000B40A0000}"/>
    <cellStyle name="Currency 2 4 3 2 2 2 6 2 2" xfId="2741" xr:uid="{00000000-0005-0000-0000-0000B50A0000}"/>
    <cellStyle name="Currency 2 4 3 2 2 2 6 3" xfId="2742" xr:uid="{00000000-0005-0000-0000-0000B60A0000}"/>
    <cellStyle name="Currency 2 4 3 2 2 2 7" xfId="2743" xr:uid="{00000000-0005-0000-0000-0000B70A0000}"/>
    <cellStyle name="Currency 2 4 3 2 2 2 7 2" xfId="2744" xr:uid="{00000000-0005-0000-0000-0000B80A0000}"/>
    <cellStyle name="Currency 2 4 3 2 2 2 8" xfId="2745" xr:uid="{00000000-0005-0000-0000-0000B90A0000}"/>
    <cellStyle name="Currency 2 4 3 2 2 2 8 2" xfId="2746" xr:uid="{00000000-0005-0000-0000-0000BA0A0000}"/>
    <cellStyle name="Currency 2 4 3 2 2 2 9" xfId="2747" xr:uid="{00000000-0005-0000-0000-0000BB0A0000}"/>
    <cellStyle name="Currency 2 4 3 2 2 3" xfId="2748" xr:uid="{00000000-0005-0000-0000-0000BC0A0000}"/>
    <cellStyle name="Currency 2 4 3 2 2 3 2" xfId="2749" xr:uid="{00000000-0005-0000-0000-0000BD0A0000}"/>
    <cellStyle name="Currency 2 4 3 2 2 3 3" xfId="2750" xr:uid="{00000000-0005-0000-0000-0000BE0A0000}"/>
    <cellStyle name="Currency 2 4 3 2 2 3 3 2" xfId="2751" xr:uid="{00000000-0005-0000-0000-0000BF0A0000}"/>
    <cellStyle name="Currency 2 4 3 2 2 3 3 3" xfId="2752" xr:uid="{00000000-0005-0000-0000-0000C00A0000}"/>
    <cellStyle name="Currency 2 4 3 2 2 3 4" xfId="2753" xr:uid="{00000000-0005-0000-0000-0000C10A0000}"/>
    <cellStyle name="Currency 2 4 3 2 2 3 4 2" xfId="2754" xr:uid="{00000000-0005-0000-0000-0000C20A0000}"/>
    <cellStyle name="Currency 2 4 3 2 2 3 4 2 2" xfId="2755" xr:uid="{00000000-0005-0000-0000-0000C30A0000}"/>
    <cellStyle name="Currency 2 4 3 2 2 3 4 3" xfId="2756" xr:uid="{00000000-0005-0000-0000-0000C40A0000}"/>
    <cellStyle name="Currency 2 4 3 2 2 3 5" xfId="2757" xr:uid="{00000000-0005-0000-0000-0000C50A0000}"/>
    <cellStyle name="Currency 2 4 3 2 2 3 5 2" xfId="2758" xr:uid="{00000000-0005-0000-0000-0000C60A0000}"/>
    <cellStyle name="Currency 2 4 3 2 2 3 5 2 2" xfId="2759" xr:uid="{00000000-0005-0000-0000-0000C70A0000}"/>
    <cellStyle name="Currency 2 4 3 2 2 3 5 3" xfId="2760" xr:uid="{00000000-0005-0000-0000-0000C80A0000}"/>
    <cellStyle name="Currency 2 4 3 2 2 3 6" xfId="2761" xr:uid="{00000000-0005-0000-0000-0000C90A0000}"/>
    <cellStyle name="Currency 2 4 3 2 2 3 6 2" xfId="2762" xr:uid="{00000000-0005-0000-0000-0000CA0A0000}"/>
    <cellStyle name="Currency 2 4 3 2 2 3 6 2 2" xfId="2763" xr:uid="{00000000-0005-0000-0000-0000CB0A0000}"/>
    <cellStyle name="Currency 2 4 3 2 2 3 6 3" xfId="2764" xr:uid="{00000000-0005-0000-0000-0000CC0A0000}"/>
    <cellStyle name="Currency 2 4 3 2 2 3 7" xfId="2765" xr:uid="{00000000-0005-0000-0000-0000CD0A0000}"/>
    <cellStyle name="Currency 2 4 3 2 2 3 7 2" xfId="2766" xr:uid="{00000000-0005-0000-0000-0000CE0A0000}"/>
    <cellStyle name="Currency 2 4 3 2 2 3 8" xfId="2767" xr:uid="{00000000-0005-0000-0000-0000CF0A0000}"/>
    <cellStyle name="Currency 2 4 3 2 2 3 8 2" xfId="2768" xr:uid="{00000000-0005-0000-0000-0000D00A0000}"/>
    <cellStyle name="Currency 2 4 3 2 2 3 9" xfId="2769" xr:uid="{00000000-0005-0000-0000-0000D10A0000}"/>
    <cellStyle name="Currency 2 4 3 2 2 4" xfId="2770" xr:uid="{00000000-0005-0000-0000-0000D20A0000}"/>
    <cellStyle name="Currency 2 4 3 2 2 4 2" xfId="2771" xr:uid="{00000000-0005-0000-0000-0000D30A0000}"/>
    <cellStyle name="Currency 2 4 3 2 2 4 3" xfId="2772" xr:uid="{00000000-0005-0000-0000-0000D40A0000}"/>
    <cellStyle name="Currency 2 4 3 2 2 4 3 2" xfId="2773" xr:uid="{00000000-0005-0000-0000-0000D50A0000}"/>
    <cellStyle name="Currency 2 4 3 2 2 4 3 2 2" xfId="2774" xr:uid="{00000000-0005-0000-0000-0000D60A0000}"/>
    <cellStyle name="Currency 2 4 3 2 2 4 3 3" xfId="2775" xr:uid="{00000000-0005-0000-0000-0000D70A0000}"/>
    <cellStyle name="Currency 2 4 3 2 2 4 4" xfId="2776" xr:uid="{00000000-0005-0000-0000-0000D80A0000}"/>
    <cellStyle name="Currency 2 4 3 2 2 4 4 2" xfId="2777" xr:uid="{00000000-0005-0000-0000-0000D90A0000}"/>
    <cellStyle name="Currency 2 4 3 2 2 4 4 2 2" xfId="2778" xr:uid="{00000000-0005-0000-0000-0000DA0A0000}"/>
    <cellStyle name="Currency 2 4 3 2 2 4 4 3" xfId="2779" xr:uid="{00000000-0005-0000-0000-0000DB0A0000}"/>
    <cellStyle name="Currency 2 4 3 2 2 4 5" xfId="2780" xr:uid="{00000000-0005-0000-0000-0000DC0A0000}"/>
    <cellStyle name="Currency 2 4 3 2 2 4 5 2" xfId="2781" xr:uid="{00000000-0005-0000-0000-0000DD0A0000}"/>
    <cellStyle name="Currency 2 4 3 2 2 4 5 2 2" xfId="2782" xr:uid="{00000000-0005-0000-0000-0000DE0A0000}"/>
    <cellStyle name="Currency 2 4 3 2 2 4 5 3" xfId="2783" xr:uid="{00000000-0005-0000-0000-0000DF0A0000}"/>
    <cellStyle name="Currency 2 4 3 2 2 4 6" xfId="2784" xr:uid="{00000000-0005-0000-0000-0000E00A0000}"/>
    <cellStyle name="Currency 2 4 3 2 2 4 6 2" xfId="2785" xr:uid="{00000000-0005-0000-0000-0000E10A0000}"/>
    <cellStyle name="Currency 2 4 3 2 2 4 7" xfId="2786" xr:uid="{00000000-0005-0000-0000-0000E20A0000}"/>
    <cellStyle name="Currency 2 4 3 2 2 4 7 2" xfId="2787" xr:uid="{00000000-0005-0000-0000-0000E30A0000}"/>
    <cellStyle name="Currency 2 4 3 2 2 4 8" xfId="2788" xr:uid="{00000000-0005-0000-0000-0000E40A0000}"/>
    <cellStyle name="Currency 2 4 3 2 2 4 9" xfId="2789" xr:uid="{00000000-0005-0000-0000-0000E50A0000}"/>
    <cellStyle name="Currency 2 4 3 2 2 5" xfId="2790" xr:uid="{00000000-0005-0000-0000-0000E60A0000}"/>
    <cellStyle name="Currency 2 4 3 2 2 5 2" xfId="2791" xr:uid="{00000000-0005-0000-0000-0000E70A0000}"/>
    <cellStyle name="Currency 2 4 3 2 2 5 3" xfId="2792" xr:uid="{00000000-0005-0000-0000-0000E80A0000}"/>
    <cellStyle name="Currency 2 4 3 2 2 6" xfId="2793" xr:uid="{00000000-0005-0000-0000-0000E90A0000}"/>
    <cellStyle name="Currency 2 4 3 2 2 6 2" xfId="2794" xr:uid="{00000000-0005-0000-0000-0000EA0A0000}"/>
    <cellStyle name="Currency 2 4 3 2 2 6 2 2" xfId="2795" xr:uid="{00000000-0005-0000-0000-0000EB0A0000}"/>
    <cellStyle name="Currency 2 4 3 2 2 6 2 2 2" xfId="2796" xr:uid="{00000000-0005-0000-0000-0000EC0A0000}"/>
    <cellStyle name="Currency 2 4 3 2 2 6 2 3" xfId="2797" xr:uid="{00000000-0005-0000-0000-0000ED0A0000}"/>
    <cellStyle name="Currency 2 4 3 2 2 6 3" xfId="2798" xr:uid="{00000000-0005-0000-0000-0000EE0A0000}"/>
    <cellStyle name="Currency 2 4 3 2 2 6 3 2" xfId="2799" xr:uid="{00000000-0005-0000-0000-0000EF0A0000}"/>
    <cellStyle name="Currency 2 4 3 2 2 6 3 2 2" xfId="2800" xr:uid="{00000000-0005-0000-0000-0000F00A0000}"/>
    <cellStyle name="Currency 2 4 3 2 2 6 3 3" xfId="2801" xr:uid="{00000000-0005-0000-0000-0000F10A0000}"/>
    <cellStyle name="Currency 2 4 3 2 2 6 4" xfId="2802" xr:uid="{00000000-0005-0000-0000-0000F20A0000}"/>
    <cellStyle name="Currency 2 4 3 2 2 6 4 2" xfId="2803" xr:uid="{00000000-0005-0000-0000-0000F30A0000}"/>
    <cellStyle name="Currency 2 4 3 2 2 6 4 2 2" xfId="2804" xr:uid="{00000000-0005-0000-0000-0000F40A0000}"/>
    <cellStyle name="Currency 2 4 3 2 2 6 4 3" xfId="2805" xr:uid="{00000000-0005-0000-0000-0000F50A0000}"/>
    <cellStyle name="Currency 2 4 3 2 2 6 5" xfId="2806" xr:uid="{00000000-0005-0000-0000-0000F60A0000}"/>
    <cellStyle name="Currency 2 4 3 2 2 6 5 2" xfId="2807" xr:uid="{00000000-0005-0000-0000-0000F70A0000}"/>
    <cellStyle name="Currency 2 4 3 2 2 6 6" xfId="2808" xr:uid="{00000000-0005-0000-0000-0000F80A0000}"/>
    <cellStyle name="Currency 2 4 3 2 2 6 6 2" xfId="2809" xr:uid="{00000000-0005-0000-0000-0000F90A0000}"/>
    <cellStyle name="Currency 2 4 3 2 2 6 7" xfId="2810" xr:uid="{00000000-0005-0000-0000-0000FA0A0000}"/>
    <cellStyle name="Currency 2 4 3 2 2 7" xfId="2811" xr:uid="{00000000-0005-0000-0000-0000FB0A0000}"/>
    <cellStyle name="Currency 2 4 3 2 2 7 2" xfId="2812" xr:uid="{00000000-0005-0000-0000-0000FC0A0000}"/>
    <cellStyle name="Currency 2 4 3 2 2 7 2 2" xfId="2813" xr:uid="{00000000-0005-0000-0000-0000FD0A0000}"/>
    <cellStyle name="Currency 2 4 3 2 2 7 3" xfId="2814" xr:uid="{00000000-0005-0000-0000-0000FE0A0000}"/>
    <cellStyle name="Currency 2 4 3 2 2 8" xfId="2815" xr:uid="{00000000-0005-0000-0000-0000FF0A0000}"/>
    <cellStyle name="Currency 2 4 3 2 2 8 2" xfId="2816" xr:uid="{00000000-0005-0000-0000-0000000B0000}"/>
    <cellStyle name="Currency 2 4 3 2 2 8 2 2" xfId="2817" xr:uid="{00000000-0005-0000-0000-0000010B0000}"/>
    <cellStyle name="Currency 2 4 3 2 2 8 3" xfId="2818" xr:uid="{00000000-0005-0000-0000-0000020B0000}"/>
    <cellStyle name="Currency 2 4 3 2 3" xfId="2819" xr:uid="{00000000-0005-0000-0000-0000030B0000}"/>
    <cellStyle name="Currency 2 4 3 2 3 10" xfId="2820" xr:uid="{00000000-0005-0000-0000-0000040B0000}"/>
    <cellStyle name="Currency 2 4 3 2 3 2" xfId="2821" xr:uid="{00000000-0005-0000-0000-0000050B0000}"/>
    <cellStyle name="Currency 2 4 3 2 3 2 2" xfId="2822" xr:uid="{00000000-0005-0000-0000-0000060B0000}"/>
    <cellStyle name="Currency 2 4 3 2 3 2 3" xfId="2823" xr:uid="{00000000-0005-0000-0000-0000070B0000}"/>
    <cellStyle name="Currency 2 4 3 2 3 2 3 2" xfId="2824" xr:uid="{00000000-0005-0000-0000-0000080B0000}"/>
    <cellStyle name="Currency 2 4 3 2 3 2 3 3" xfId="2825" xr:uid="{00000000-0005-0000-0000-0000090B0000}"/>
    <cellStyle name="Currency 2 4 3 2 3 2 4" xfId="2826" xr:uid="{00000000-0005-0000-0000-00000A0B0000}"/>
    <cellStyle name="Currency 2 4 3 2 3 2 4 2" xfId="2827" xr:uid="{00000000-0005-0000-0000-00000B0B0000}"/>
    <cellStyle name="Currency 2 4 3 2 3 2 4 2 2" xfId="2828" xr:uid="{00000000-0005-0000-0000-00000C0B0000}"/>
    <cellStyle name="Currency 2 4 3 2 3 2 4 3" xfId="2829" xr:uid="{00000000-0005-0000-0000-00000D0B0000}"/>
    <cellStyle name="Currency 2 4 3 2 3 2 5" xfId="2830" xr:uid="{00000000-0005-0000-0000-00000E0B0000}"/>
    <cellStyle name="Currency 2 4 3 2 3 2 5 2" xfId="2831" xr:uid="{00000000-0005-0000-0000-00000F0B0000}"/>
    <cellStyle name="Currency 2 4 3 2 3 2 5 2 2" xfId="2832" xr:uid="{00000000-0005-0000-0000-0000100B0000}"/>
    <cellStyle name="Currency 2 4 3 2 3 2 5 3" xfId="2833" xr:uid="{00000000-0005-0000-0000-0000110B0000}"/>
    <cellStyle name="Currency 2 4 3 2 3 2 6" xfId="2834" xr:uid="{00000000-0005-0000-0000-0000120B0000}"/>
    <cellStyle name="Currency 2 4 3 2 3 2 6 2" xfId="2835" xr:uid="{00000000-0005-0000-0000-0000130B0000}"/>
    <cellStyle name="Currency 2 4 3 2 3 2 6 2 2" xfId="2836" xr:uid="{00000000-0005-0000-0000-0000140B0000}"/>
    <cellStyle name="Currency 2 4 3 2 3 2 6 3" xfId="2837" xr:uid="{00000000-0005-0000-0000-0000150B0000}"/>
    <cellStyle name="Currency 2 4 3 2 3 2 7" xfId="2838" xr:uid="{00000000-0005-0000-0000-0000160B0000}"/>
    <cellStyle name="Currency 2 4 3 2 3 2 7 2" xfId="2839" xr:uid="{00000000-0005-0000-0000-0000170B0000}"/>
    <cellStyle name="Currency 2 4 3 2 3 2 8" xfId="2840" xr:uid="{00000000-0005-0000-0000-0000180B0000}"/>
    <cellStyle name="Currency 2 4 3 2 3 2 8 2" xfId="2841" xr:uid="{00000000-0005-0000-0000-0000190B0000}"/>
    <cellStyle name="Currency 2 4 3 2 3 2 9" xfId="2842" xr:uid="{00000000-0005-0000-0000-00001A0B0000}"/>
    <cellStyle name="Currency 2 4 3 2 3 3" xfId="2843" xr:uid="{00000000-0005-0000-0000-00001B0B0000}"/>
    <cellStyle name="Currency 2 4 3 2 3 4" xfId="2844" xr:uid="{00000000-0005-0000-0000-00001C0B0000}"/>
    <cellStyle name="Currency 2 4 3 2 3 4 2" xfId="2845" xr:uid="{00000000-0005-0000-0000-00001D0B0000}"/>
    <cellStyle name="Currency 2 4 3 2 3 4 3" xfId="2846" xr:uid="{00000000-0005-0000-0000-00001E0B0000}"/>
    <cellStyle name="Currency 2 4 3 2 3 5" xfId="2847" xr:uid="{00000000-0005-0000-0000-00001F0B0000}"/>
    <cellStyle name="Currency 2 4 3 2 3 5 2" xfId="2848" xr:uid="{00000000-0005-0000-0000-0000200B0000}"/>
    <cellStyle name="Currency 2 4 3 2 3 5 2 2" xfId="2849" xr:uid="{00000000-0005-0000-0000-0000210B0000}"/>
    <cellStyle name="Currency 2 4 3 2 3 5 3" xfId="2850" xr:uid="{00000000-0005-0000-0000-0000220B0000}"/>
    <cellStyle name="Currency 2 4 3 2 3 6" xfId="2851" xr:uid="{00000000-0005-0000-0000-0000230B0000}"/>
    <cellStyle name="Currency 2 4 3 2 3 6 2" xfId="2852" xr:uid="{00000000-0005-0000-0000-0000240B0000}"/>
    <cellStyle name="Currency 2 4 3 2 3 6 2 2" xfId="2853" xr:uid="{00000000-0005-0000-0000-0000250B0000}"/>
    <cellStyle name="Currency 2 4 3 2 3 6 3" xfId="2854" xr:uid="{00000000-0005-0000-0000-0000260B0000}"/>
    <cellStyle name="Currency 2 4 3 2 3 7" xfId="2855" xr:uid="{00000000-0005-0000-0000-0000270B0000}"/>
    <cellStyle name="Currency 2 4 3 2 3 7 2" xfId="2856" xr:uid="{00000000-0005-0000-0000-0000280B0000}"/>
    <cellStyle name="Currency 2 4 3 2 3 7 2 2" xfId="2857" xr:uid="{00000000-0005-0000-0000-0000290B0000}"/>
    <cellStyle name="Currency 2 4 3 2 3 7 3" xfId="2858" xr:uid="{00000000-0005-0000-0000-00002A0B0000}"/>
    <cellStyle name="Currency 2 4 3 2 3 8" xfId="2859" xr:uid="{00000000-0005-0000-0000-00002B0B0000}"/>
    <cellStyle name="Currency 2 4 3 2 3 8 2" xfId="2860" xr:uid="{00000000-0005-0000-0000-00002C0B0000}"/>
    <cellStyle name="Currency 2 4 3 2 3 9" xfId="2861" xr:uid="{00000000-0005-0000-0000-00002D0B0000}"/>
    <cellStyle name="Currency 2 4 3 2 3 9 2" xfId="2862" xr:uid="{00000000-0005-0000-0000-00002E0B0000}"/>
    <cellStyle name="Currency 2 4 3 2 4" xfId="2863" xr:uid="{00000000-0005-0000-0000-00002F0B0000}"/>
    <cellStyle name="Currency 2 4 3 2 4 2" xfId="2864" xr:uid="{00000000-0005-0000-0000-0000300B0000}"/>
    <cellStyle name="Currency 2 4 3 2 4 2 10" xfId="2865" xr:uid="{00000000-0005-0000-0000-0000310B0000}"/>
    <cellStyle name="Currency 2 4 3 2 4 2 2" xfId="2866" xr:uid="{00000000-0005-0000-0000-0000320B0000}"/>
    <cellStyle name="Currency 2 4 3 2 4 2 3" xfId="2867" xr:uid="{00000000-0005-0000-0000-0000330B0000}"/>
    <cellStyle name="Currency 2 4 3 2 4 2 4" xfId="2868" xr:uid="{00000000-0005-0000-0000-0000340B0000}"/>
    <cellStyle name="Currency 2 4 3 2 4 2 4 2" xfId="2869" xr:uid="{00000000-0005-0000-0000-0000350B0000}"/>
    <cellStyle name="Currency 2 4 3 2 4 2 4 2 2" xfId="2870" xr:uid="{00000000-0005-0000-0000-0000360B0000}"/>
    <cellStyle name="Currency 2 4 3 2 4 2 4 3" xfId="2871" xr:uid="{00000000-0005-0000-0000-0000370B0000}"/>
    <cellStyle name="Currency 2 4 3 2 4 2 5" xfId="2872" xr:uid="{00000000-0005-0000-0000-0000380B0000}"/>
    <cellStyle name="Currency 2 4 3 2 4 2 5 2" xfId="2873" xr:uid="{00000000-0005-0000-0000-0000390B0000}"/>
    <cellStyle name="Currency 2 4 3 2 4 2 5 2 2" xfId="2874" xr:uid="{00000000-0005-0000-0000-00003A0B0000}"/>
    <cellStyle name="Currency 2 4 3 2 4 2 5 3" xfId="2875" xr:uid="{00000000-0005-0000-0000-00003B0B0000}"/>
    <cellStyle name="Currency 2 4 3 2 4 2 6" xfId="2876" xr:uid="{00000000-0005-0000-0000-00003C0B0000}"/>
    <cellStyle name="Currency 2 4 3 2 4 2 6 2" xfId="2877" xr:uid="{00000000-0005-0000-0000-00003D0B0000}"/>
    <cellStyle name="Currency 2 4 3 2 4 2 6 2 2" xfId="2878" xr:uid="{00000000-0005-0000-0000-00003E0B0000}"/>
    <cellStyle name="Currency 2 4 3 2 4 2 6 3" xfId="2879" xr:uid="{00000000-0005-0000-0000-00003F0B0000}"/>
    <cellStyle name="Currency 2 4 3 2 4 2 7" xfId="2880" xr:uid="{00000000-0005-0000-0000-0000400B0000}"/>
    <cellStyle name="Currency 2 4 3 2 4 2 7 2" xfId="2881" xr:uid="{00000000-0005-0000-0000-0000410B0000}"/>
    <cellStyle name="Currency 2 4 3 2 4 2 8" xfId="2882" xr:uid="{00000000-0005-0000-0000-0000420B0000}"/>
    <cellStyle name="Currency 2 4 3 2 4 2 8 2" xfId="2883" xr:uid="{00000000-0005-0000-0000-0000430B0000}"/>
    <cellStyle name="Currency 2 4 3 2 4 2 9" xfId="2884" xr:uid="{00000000-0005-0000-0000-0000440B0000}"/>
    <cellStyle name="Currency 2 4 3 2 4 3" xfId="2885" xr:uid="{00000000-0005-0000-0000-0000450B0000}"/>
    <cellStyle name="Currency 2 4 3 2 4 4" xfId="2886" xr:uid="{00000000-0005-0000-0000-0000460B0000}"/>
    <cellStyle name="Currency 2 4 3 2 4 4 2" xfId="2887" xr:uid="{00000000-0005-0000-0000-0000470B0000}"/>
    <cellStyle name="Currency 2 4 3 2 4 4 2 2" xfId="2888" xr:uid="{00000000-0005-0000-0000-0000480B0000}"/>
    <cellStyle name="Currency 2 4 3 2 4 4 3" xfId="2889" xr:uid="{00000000-0005-0000-0000-0000490B0000}"/>
    <cellStyle name="Currency 2 4 3 2 4 5" xfId="2890" xr:uid="{00000000-0005-0000-0000-00004A0B0000}"/>
    <cellStyle name="Currency 2 4 3 2 4 5 2" xfId="2891" xr:uid="{00000000-0005-0000-0000-00004B0B0000}"/>
    <cellStyle name="Currency 2 4 3 2 4 5 2 2" xfId="2892" xr:uid="{00000000-0005-0000-0000-00004C0B0000}"/>
    <cellStyle name="Currency 2 4 3 2 4 5 3" xfId="2893" xr:uid="{00000000-0005-0000-0000-00004D0B0000}"/>
    <cellStyle name="Currency 2 4 3 2 5" xfId="2894" xr:uid="{00000000-0005-0000-0000-00004E0B0000}"/>
    <cellStyle name="Currency 2 4 3 2 5 2" xfId="2895" xr:uid="{00000000-0005-0000-0000-00004F0B0000}"/>
    <cellStyle name="Currency 2 4 3 2 5 3" xfId="2896" xr:uid="{00000000-0005-0000-0000-0000500B0000}"/>
    <cellStyle name="Currency 2 4 3 2 5 3 2" xfId="2897" xr:uid="{00000000-0005-0000-0000-0000510B0000}"/>
    <cellStyle name="Currency 2 4 3 2 5 3 3" xfId="2898" xr:uid="{00000000-0005-0000-0000-0000520B0000}"/>
    <cellStyle name="Currency 2 4 3 2 5 4" xfId="2899" xr:uid="{00000000-0005-0000-0000-0000530B0000}"/>
    <cellStyle name="Currency 2 4 3 2 5 4 2" xfId="2900" xr:uid="{00000000-0005-0000-0000-0000540B0000}"/>
    <cellStyle name="Currency 2 4 3 2 5 4 2 2" xfId="2901" xr:uid="{00000000-0005-0000-0000-0000550B0000}"/>
    <cellStyle name="Currency 2 4 3 2 5 4 3" xfId="2902" xr:uid="{00000000-0005-0000-0000-0000560B0000}"/>
    <cellStyle name="Currency 2 4 3 2 5 5" xfId="2903" xr:uid="{00000000-0005-0000-0000-0000570B0000}"/>
    <cellStyle name="Currency 2 4 3 2 5 5 2" xfId="2904" xr:uid="{00000000-0005-0000-0000-0000580B0000}"/>
    <cellStyle name="Currency 2 4 3 2 5 5 2 2" xfId="2905" xr:uid="{00000000-0005-0000-0000-0000590B0000}"/>
    <cellStyle name="Currency 2 4 3 2 5 5 3" xfId="2906" xr:uid="{00000000-0005-0000-0000-00005A0B0000}"/>
    <cellStyle name="Currency 2 4 3 2 5 6" xfId="2907" xr:uid="{00000000-0005-0000-0000-00005B0B0000}"/>
    <cellStyle name="Currency 2 4 3 2 5 6 2" xfId="2908" xr:uid="{00000000-0005-0000-0000-00005C0B0000}"/>
    <cellStyle name="Currency 2 4 3 2 5 6 2 2" xfId="2909" xr:uid="{00000000-0005-0000-0000-00005D0B0000}"/>
    <cellStyle name="Currency 2 4 3 2 5 6 3" xfId="2910" xr:uid="{00000000-0005-0000-0000-00005E0B0000}"/>
    <cellStyle name="Currency 2 4 3 2 5 7" xfId="2911" xr:uid="{00000000-0005-0000-0000-00005F0B0000}"/>
    <cellStyle name="Currency 2 4 3 2 5 7 2" xfId="2912" xr:uid="{00000000-0005-0000-0000-0000600B0000}"/>
    <cellStyle name="Currency 2 4 3 2 5 8" xfId="2913" xr:uid="{00000000-0005-0000-0000-0000610B0000}"/>
    <cellStyle name="Currency 2 4 3 2 5 8 2" xfId="2914" xr:uid="{00000000-0005-0000-0000-0000620B0000}"/>
    <cellStyle name="Currency 2 4 3 2 5 9" xfId="2915" xr:uid="{00000000-0005-0000-0000-0000630B0000}"/>
    <cellStyle name="Currency 2 4 3 2 6" xfId="2916" xr:uid="{00000000-0005-0000-0000-0000640B0000}"/>
    <cellStyle name="Currency 2 4 3 2 6 2" xfId="2917" xr:uid="{00000000-0005-0000-0000-0000650B0000}"/>
    <cellStyle name="Currency 2 4 3 2 6 3" xfId="2918" xr:uid="{00000000-0005-0000-0000-0000660B0000}"/>
    <cellStyle name="Currency 2 4 3 2 7" xfId="2919" xr:uid="{00000000-0005-0000-0000-0000670B0000}"/>
    <cellStyle name="Currency 2 4 3 2 8" xfId="2920" xr:uid="{00000000-0005-0000-0000-0000680B0000}"/>
    <cellStyle name="Currency 2 4 3 2 8 2" xfId="2921" xr:uid="{00000000-0005-0000-0000-0000690B0000}"/>
    <cellStyle name="Currency 2 4 3 2 8 2 2" xfId="2922" xr:uid="{00000000-0005-0000-0000-00006A0B0000}"/>
    <cellStyle name="Currency 2 4 3 2 8 3" xfId="2923" xr:uid="{00000000-0005-0000-0000-00006B0B0000}"/>
    <cellStyle name="Currency 2 4 3 2 8 4" xfId="2924" xr:uid="{00000000-0005-0000-0000-00006C0B0000}"/>
    <cellStyle name="Currency 2 4 3 2 9" xfId="2925" xr:uid="{00000000-0005-0000-0000-00006D0B0000}"/>
    <cellStyle name="Currency 2 4 3 2 9 2" xfId="2926" xr:uid="{00000000-0005-0000-0000-00006E0B0000}"/>
    <cellStyle name="Currency 2 4 3 2 9 2 2" xfId="2927" xr:uid="{00000000-0005-0000-0000-00006F0B0000}"/>
    <cellStyle name="Currency 2 4 3 2 9 3" xfId="2928" xr:uid="{00000000-0005-0000-0000-0000700B0000}"/>
    <cellStyle name="Currency 2 4 3 3" xfId="2929" xr:uid="{00000000-0005-0000-0000-0000710B0000}"/>
    <cellStyle name="Currency 2 4 3 3 10" xfId="2930" xr:uid="{00000000-0005-0000-0000-0000720B0000}"/>
    <cellStyle name="Currency 2 4 3 3 10 2" xfId="2931" xr:uid="{00000000-0005-0000-0000-0000730B0000}"/>
    <cellStyle name="Currency 2 4 3 3 10 2 2" xfId="2932" xr:uid="{00000000-0005-0000-0000-0000740B0000}"/>
    <cellStyle name="Currency 2 4 3 3 10 3" xfId="2933" xr:uid="{00000000-0005-0000-0000-0000750B0000}"/>
    <cellStyle name="Currency 2 4 3 3 11" xfId="2934" xr:uid="{00000000-0005-0000-0000-0000760B0000}"/>
    <cellStyle name="Currency 2 4 3 3 11 2" xfId="2935" xr:uid="{00000000-0005-0000-0000-0000770B0000}"/>
    <cellStyle name="Currency 2 4 3 3 12" xfId="2936" xr:uid="{00000000-0005-0000-0000-0000780B0000}"/>
    <cellStyle name="Currency 2 4 3 3 12 2" xfId="2937" xr:uid="{00000000-0005-0000-0000-0000790B0000}"/>
    <cellStyle name="Currency 2 4 3 3 13" xfId="2938" xr:uid="{00000000-0005-0000-0000-00007A0B0000}"/>
    <cellStyle name="Currency 2 4 3 3 14" xfId="2939" xr:uid="{00000000-0005-0000-0000-00007B0B0000}"/>
    <cellStyle name="Currency 2 4 3 3 15" xfId="2940" xr:uid="{00000000-0005-0000-0000-00007C0B0000}"/>
    <cellStyle name="Currency 2 4 3 3 2" xfId="2941" xr:uid="{00000000-0005-0000-0000-00007D0B0000}"/>
    <cellStyle name="Currency 2 4 3 3 2 2" xfId="2942" xr:uid="{00000000-0005-0000-0000-00007E0B0000}"/>
    <cellStyle name="Currency 2 4 3 3 2 2 2" xfId="2943" xr:uid="{00000000-0005-0000-0000-00007F0B0000}"/>
    <cellStyle name="Currency 2 4 3 3 2 2 3" xfId="2944" xr:uid="{00000000-0005-0000-0000-0000800B0000}"/>
    <cellStyle name="Currency 2 4 3 3 2 2 3 2" xfId="2945" xr:uid="{00000000-0005-0000-0000-0000810B0000}"/>
    <cellStyle name="Currency 2 4 3 3 2 2 3 3" xfId="2946" xr:uid="{00000000-0005-0000-0000-0000820B0000}"/>
    <cellStyle name="Currency 2 4 3 3 2 2 4" xfId="2947" xr:uid="{00000000-0005-0000-0000-0000830B0000}"/>
    <cellStyle name="Currency 2 4 3 3 2 2 4 2" xfId="2948" xr:uid="{00000000-0005-0000-0000-0000840B0000}"/>
    <cellStyle name="Currency 2 4 3 3 2 2 4 2 2" xfId="2949" xr:uid="{00000000-0005-0000-0000-0000850B0000}"/>
    <cellStyle name="Currency 2 4 3 3 2 2 4 3" xfId="2950" xr:uid="{00000000-0005-0000-0000-0000860B0000}"/>
    <cellStyle name="Currency 2 4 3 3 2 2 5" xfId="2951" xr:uid="{00000000-0005-0000-0000-0000870B0000}"/>
    <cellStyle name="Currency 2 4 3 3 2 2 5 2" xfId="2952" xr:uid="{00000000-0005-0000-0000-0000880B0000}"/>
    <cellStyle name="Currency 2 4 3 3 2 2 5 2 2" xfId="2953" xr:uid="{00000000-0005-0000-0000-0000890B0000}"/>
    <cellStyle name="Currency 2 4 3 3 2 2 5 3" xfId="2954" xr:uid="{00000000-0005-0000-0000-00008A0B0000}"/>
    <cellStyle name="Currency 2 4 3 3 2 2 6" xfId="2955" xr:uid="{00000000-0005-0000-0000-00008B0B0000}"/>
    <cellStyle name="Currency 2 4 3 3 2 2 6 2" xfId="2956" xr:uid="{00000000-0005-0000-0000-00008C0B0000}"/>
    <cellStyle name="Currency 2 4 3 3 2 2 6 2 2" xfId="2957" xr:uid="{00000000-0005-0000-0000-00008D0B0000}"/>
    <cellStyle name="Currency 2 4 3 3 2 2 6 3" xfId="2958" xr:uid="{00000000-0005-0000-0000-00008E0B0000}"/>
    <cellStyle name="Currency 2 4 3 3 2 2 7" xfId="2959" xr:uid="{00000000-0005-0000-0000-00008F0B0000}"/>
    <cellStyle name="Currency 2 4 3 3 2 2 7 2" xfId="2960" xr:uid="{00000000-0005-0000-0000-0000900B0000}"/>
    <cellStyle name="Currency 2 4 3 3 2 2 8" xfId="2961" xr:uid="{00000000-0005-0000-0000-0000910B0000}"/>
    <cellStyle name="Currency 2 4 3 3 2 2 8 2" xfId="2962" xr:uid="{00000000-0005-0000-0000-0000920B0000}"/>
    <cellStyle name="Currency 2 4 3 3 2 2 9" xfId="2963" xr:uid="{00000000-0005-0000-0000-0000930B0000}"/>
    <cellStyle name="Currency 2 4 3 3 2 3" xfId="2964" xr:uid="{00000000-0005-0000-0000-0000940B0000}"/>
    <cellStyle name="Currency 2 4 3 3 2 3 2" xfId="2965" xr:uid="{00000000-0005-0000-0000-0000950B0000}"/>
    <cellStyle name="Currency 2 4 3 3 2 3 3" xfId="2966" xr:uid="{00000000-0005-0000-0000-0000960B0000}"/>
    <cellStyle name="Currency 2 4 3 3 2 3 3 2" xfId="2967" xr:uid="{00000000-0005-0000-0000-0000970B0000}"/>
    <cellStyle name="Currency 2 4 3 3 2 3 3 3" xfId="2968" xr:uid="{00000000-0005-0000-0000-0000980B0000}"/>
    <cellStyle name="Currency 2 4 3 3 2 3 4" xfId="2969" xr:uid="{00000000-0005-0000-0000-0000990B0000}"/>
    <cellStyle name="Currency 2 4 3 3 2 3 4 2" xfId="2970" xr:uid="{00000000-0005-0000-0000-00009A0B0000}"/>
    <cellStyle name="Currency 2 4 3 3 2 3 4 2 2" xfId="2971" xr:uid="{00000000-0005-0000-0000-00009B0B0000}"/>
    <cellStyle name="Currency 2 4 3 3 2 3 4 3" xfId="2972" xr:uid="{00000000-0005-0000-0000-00009C0B0000}"/>
    <cellStyle name="Currency 2 4 3 3 2 3 5" xfId="2973" xr:uid="{00000000-0005-0000-0000-00009D0B0000}"/>
    <cellStyle name="Currency 2 4 3 3 2 3 5 2" xfId="2974" xr:uid="{00000000-0005-0000-0000-00009E0B0000}"/>
    <cellStyle name="Currency 2 4 3 3 2 3 5 2 2" xfId="2975" xr:uid="{00000000-0005-0000-0000-00009F0B0000}"/>
    <cellStyle name="Currency 2 4 3 3 2 3 5 3" xfId="2976" xr:uid="{00000000-0005-0000-0000-0000A00B0000}"/>
    <cellStyle name="Currency 2 4 3 3 2 3 6" xfId="2977" xr:uid="{00000000-0005-0000-0000-0000A10B0000}"/>
    <cellStyle name="Currency 2 4 3 3 2 3 6 2" xfId="2978" xr:uid="{00000000-0005-0000-0000-0000A20B0000}"/>
    <cellStyle name="Currency 2 4 3 3 2 3 6 2 2" xfId="2979" xr:uid="{00000000-0005-0000-0000-0000A30B0000}"/>
    <cellStyle name="Currency 2 4 3 3 2 3 6 3" xfId="2980" xr:uid="{00000000-0005-0000-0000-0000A40B0000}"/>
    <cellStyle name="Currency 2 4 3 3 2 3 7" xfId="2981" xr:uid="{00000000-0005-0000-0000-0000A50B0000}"/>
    <cellStyle name="Currency 2 4 3 3 2 3 7 2" xfId="2982" xr:uid="{00000000-0005-0000-0000-0000A60B0000}"/>
    <cellStyle name="Currency 2 4 3 3 2 3 8" xfId="2983" xr:uid="{00000000-0005-0000-0000-0000A70B0000}"/>
    <cellStyle name="Currency 2 4 3 3 2 3 8 2" xfId="2984" xr:uid="{00000000-0005-0000-0000-0000A80B0000}"/>
    <cellStyle name="Currency 2 4 3 3 2 3 9" xfId="2985" xr:uid="{00000000-0005-0000-0000-0000A90B0000}"/>
    <cellStyle name="Currency 2 4 3 3 2 4" xfId="2986" xr:uid="{00000000-0005-0000-0000-0000AA0B0000}"/>
    <cellStyle name="Currency 2 4 3 3 2 4 2" xfId="2987" xr:uid="{00000000-0005-0000-0000-0000AB0B0000}"/>
    <cellStyle name="Currency 2 4 3 3 2 4 3" xfId="2988" xr:uid="{00000000-0005-0000-0000-0000AC0B0000}"/>
    <cellStyle name="Currency 2 4 3 3 2 4 3 2" xfId="2989" xr:uid="{00000000-0005-0000-0000-0000AD0B0000}"/>
    <cellStyle name="Currency 2 4 3 3 2 4 3 2 2" xfId="2990" xr:uid="{00000000-0005-0000-0000-0000AE0B0000}"/>
    <cellStyle name="Currency 2 4 3 3 2 4 3 3" xfId="2991" xr:uid="{00000000-0005-0000-0000-0000AF0B0000}"/>
    <cellStyle name="Currency 2 4 3 3 2 4 4" xfId="2992" xr:uid="{00000000-0005-0000-0000-0000B00B0000}"/>
    <cellStyle name="Currency 2 4 3 3 2 4 4 2" xfId="2993" xr:uid="{00000000-0005-0000-0000-0000B10B0000}"/>
    <cellStyle name="Currency 2 4 3 3 2 4 4 2 2" xfId="2994" xr:uid="{00000000-0005-0000-0000-0000B20B0000}"/>
    <cellStyle name="Currency 2 4 3 3 2 4 4 3" xfId="2995" xr:uid="{00000000-0005-0000-0000-0000B30B0000}"/>
    <cellStyle name="Currency 2 4 3 3 2 4 5" xfId="2996" xr:uid="{00000000-0005-0000-0000-0000B40B0000}"/>
    <cellStyle name="Currency 2 4 3 3 2 4 5 2" xfId="2997" xr:uid="{00000000-0005-0000-0000-0000B50B0000}"/>
    <cellStyle name="Currency 2 4 3 3 2 4 5 2 2" xfId="2998" xr:uid="{00000000-0005-0000-0000-0000B60B0000}"/>
    <cellStyle name="Currency 2 4 3 3 2 4 5 3" xfId="2999" xr:uid="{00000000-0005-0000-0000-0000B70B0000}"/>
    <cellStyle name="Currency 2 4 3 3 2 4 6" xfId="3000" xr:uid="{00000000-0005-0000-0000-0000B80B0000}"/>
    <cellStyle name="Currency 2 4 3 3 2 4 6 2" xfId="3001" xr:uid="{00000000-0005-0000-0000-0000B90B0000}"/>
    <cellStyle name="Currency 2 4 3 3 2 4 7" xfId="3002" xr:uid="{00000000-0005-0000-0000-0000BA0B0000}"/>
    <cellStyle name="Currency 2 4 3 3 2 4 7 2" xfId="3003" xr:uid="{00000000-0005-0000-0000-0000BB0B0000}"/>
    <cellStyle name="Currency 2 4 3 3 2 4 8" xfId="3004" xr:uid="{00000000-0005-0000-0000-0000BC0B0000}"/>
    <cellStyle name="Currency 2 4 3 3 2 4 9" xfId="3005" xr:uid="{00000000-0005-0000-0000-0000BD0B0000}"/>
    <cellStyle name="Currency 2 4 3 3 2 5" xfId="3006" xr:uid="{00000000-0005-0000-0000-0000BE0B0000}"/>
    <cellStyle name="Currency 2 4 3 3 2 5 2" xfId="3007" xr:uid="{00000000-0005-0000-0000-0000BF0B0000}"/>
    <cellStyle name="Currency 2 4 3 3 2 5 3" xfId="3008" xr:uid="{00000000-0005-0000-0000-0000C00B0000}"/>
    <cellStyle name="Currency 2 4 3 3 2 6" xfId="3009" xr:uid="{00000000-0005-0000-0000-0000C10B0000}"/>
    <cellStyle name="Currency 2 4 3 3 2 6 2" xfId="3010" xr:uid="{00000000-0005-0000-0000-0000C20B0000}"/>
    <cellStyle name="Currency 2 4 3 3 2 6 2 2" xfId="3011" xr:uid="{00000000-0005-0000-0000-0000C30B0000}"/>
    <cellStyle name="Currency 2 4 3 3 2 6 2 2 2" xfId="3012" xr:uid="{00000000-0005-0000-0000-0000C40B0000}"/>
    <cellStyle name="Currency 2 4 3 3 2 6 2 3" xfId="3013" xr:uid="{00000000-0005-0000-0000-0000C50B0000}"/>
    <cellStyle name="Currency 2 4 3 3 2 6 3" xfId="3014" xr:uid="{00000000-0005-0000-0000-0000C60B0000}"/>
    <cellStyle name="Currency 2 4 3 3 2 6 3 2" xfId="3015" xr:uid="{00000000-0005-0000-0000-0000C70B0000}"/>
    <cellStyle name="Currency 2 4 3 3 2 6 3 2 2" xfId="3016" xr:uid="{00000000-0005-0000-0000-0000C80B0000}"/>
    <cellStyle name="Currency 2 4 3 3 2 6 3 3" xfId="3017" xr:uid="{00000000-0005-0000-0000-0000C90B0000}"/>
    <cellStyle name="Currency 2 4 3 3 2 6 4" xfId="3018" xr:uid="{00000000-0005-0000-0000-0000CA0B0000}"/>
    <cellStyle name="Currency 2 4 3 3 2 6 4 2" xfId="3019" xr:uid="{00000000-0005-0000-0000-0000CB0B0000}"/>
    <cellStyle name="Currency 2 4 3 3 2 6 4 2 2" xfId="3020" xr:uid="{00000000-0005-0000-0000-0000CC0B0000}"/>
    <cellStyle name="Currency 2 4 3 3 2 6 4 3" xfId="3021" xr:uid="{00000000-0005-0000-0000-0000CD0B0000}"/>
    <cellStyle name="Currency 2 4 3 3 2 6 5" xfId="3022" xr:uid="{00000000-0005-0000-0000-0000CE0B0000}"/>
    <cellStyle name="Currency 2 4 3 3 2 6 5 2" xfId="3023" xr:uid="{00000000-0005-0000-0000-0000CF0B0000}"/>
    <cellStyle name="Currency 2 4 3 3 2 6 6" xfId="3024" xr:uid="{00000000-0005-0000-0000-0000D00B0000}"/>
    <cellStyle name="Currency 2 4 3 3 2 6 6 2" xfId="3025" xr:uid="{00000000-0005-0000-0000-0000D10B0000}"/>
    <cellStyle name="Currency 2 4 3 3 2 6 7" xfId="3026" xr:uid="{00000000-0005-0000-0000-0000D20B0000}"/>
    <cellStyle name="Currency 2 4 3 3 2 7" xfId="3027" xr:uid="{00000000-0005-0000-0000-0000D30B0000}"/>
    <cellStyle name="Currency 2 4 3 3 2 7 2" xfId="3028" xr:uid="{00000000-0005-0000-0000-0000D40B0000}"/>
    <cellStyle name="Currency 2 4 3 3 2 7 2 2" xfId="3029" xr:uid="{00000000-0005-0000-0000-0000D50B0000}"/>
    <cellStyle name="Currency 2 4 3 3 2 7 3" xfId="3030" xr:uid="{00000000-0005-0000-0000-0000D60B0000}"/>
    <cellStyle name="Currency 2 4 3 3 2 8" xfId="3031" xr:uid="{00000000-0005-0000-0000-0000D70B0000}"/>
    <cellStyle name="Currency 2 4 3 3 2 8 2" xfId="3032" xr:uid="{00000000-0005-0000-0000-0000D80B0000}"/>
    <cellStyle name="Currency 2 4 3 3 2 8 2 2" xfId="3033" xr:uid="{00000000-0005-0000-0000-0000D90B0000}"/>
    <cellStyle name="Currency 2 4 3 3 2 8 3" xfId="3034" xr:uid="{00000000-0005-0000-0000-0000DA0B0000}"/>
    <cellStyle name="Currency 2 4 3 3 3" xfId="3035" xr:uid="{00000000-0005-0000-0000-0000DB0B0000}"/>
    <cellStyle name="Currency 2 4 3 3 3 10" xfId="3036" xr:uid="{00000000-0005-0000-0000-0000DC0B0000}"/>
    <cellStyle name="Currency 2 4 3 3 3 2" xfId="3037" xr:uid="{00000000-0005-0000-0000-0000DD0B0000}"/>
    <cellStyle name="Currency 2 4 3 3 3 2 2" xfId="3038" xr:uid="{00000000-0005-0000-0000-0000DE0B0000}"/>
    <cellStyle name="Currency 2 4 3 3 3 2 3" xfId="3039" xr:uid="{00000000-0005-0000-0000-0000DF0B0000}"/>
    <cellStyle name="Currency 2 4 3 3 3 2 3 2" xfId="3040" xr:uid="{00000000-0005-0000-0000-0000E00B0000}"/>
    <cellStyle name="Currency 2 4 3 3 3 2 3 3" xfId="3041" xr:uid="{00000000-0005-0000-0000-0000E10B0000}"/>
    <cellStyle name="Currency 2 4 3 3 3 2 4" xfId="3042" xr:uid="{00000000-0005-0000-0000-0000E20B0000}"/>
    <cellStyle name="Currency 2 4 3 3 3 2 4 2" xfId="3043" xr:uid="{00000000-0005-0000-0000-0000E30B0000}"/>
    <cellStyle name="Currency 2 4 3 3 3 2 4 2 2" xfId="3044" xr:uid="{00000000-0005-0000-0000-0000E40B0000}"/>
    <cellStyle name="Currency 2 4 3 3 3 2 4 3" xfId="3045" xr:uid="{00000000-0005-0000-0000-0000E50B0000}"/>
    <cellStyle name="Currency 2 4 3 3 3 2 5" xfId="3046" xr:uid="{00000000-0005-0000-0000-0000E60B0000}"/>
    <cellStyle name="Currency 2 4 3 3 3 2 5 2" xfId="3047" xr:uid="{00000000-0005-0000-0000-0000E70B0000}"/>
    <cellStyle name="Currency 2 4 3 3 3 2 5 2 2" xfId="3048" xr:uid="{00000000-0005-0000-0000-0000E80B0000}"/>
    <cellStyle name="Currency 2 4 3 3 3 2 5 3" xfId="3049" xr:uid="{00000000-0005-0000-0000-0000E90B0000}"/>
    <cellStyle name="Currency 2 4 3 3 3 2 6" xfId="3050" xr:uid="{00000000-0005-0000-0000-0000EA0B0000}"/>
    <cellStyle name="Currency 2 4 3 3 3 2 6 2" xfId="3051" xr:uid="{00000000-0005-0000-0000-0000EB0B0000}"/>
    <cellStyle name="Currency 2 4 3 3 3 2 6 2 2" xfId="3052" xr:uid="{00000000-0005-0000-0000-0000EC0B0000}"/>
    <cellStyle name="Currency 2 4 3 3 3 2 6 3" xfId="3053" xr:uid="{00000000-0005-0000-0000-0000ED0B0000}"/>
    <cellStyle name="Currency 2 4 3 3 3 2 7" xfId="3054" xr:uid="{00000000-0005-0000-0000-0000EE0B0000}"/>
    <cellStyle name="Currency 2 4 3 3 3 2 7 2" xfId="3055" xr:uid="{00000000-0005-0000-0000-0000EF0B0000}"/>
    <cellStyle name="Currency 2 4 3 3 3 2 8" xfId="3056" xr:uid="{00000000-0005-0000-0000-0000F00B0000}"/>
    <cellStyle name="Currency 2 4 3 3 3 2 8 2" xfId="3057" xr:uid="{00000000-0005-0000-0000-0000F10B0000}"/>
    <cellStyle name="Currency 2 4 3 3 3 2 9" xfId="3058" xr:uid="{00000000-0005-0000-0000-0000F20B0000}"/>
    <cellStyle name="Currency 2 4 3 3 3 3" xfId="3059" xr:uid="{00000000-0005-0000-0000-0000F30B0000}"/>
    <cellStyle name="Currency 2 4 3 3 3 4" xfId="3060" xr:uid="{00000000-0005-0000-0000-0000F40B0000}"/>
    <cellStyle name="Currency 2 4 3 3 3 4 2" xfId="3061" xr:uid="{00000000-0005-0000-0000-0000F50B0000}"/>
    <cellStyle name="Currency 2 4 3 3 3 4 3" xfId="3062" xr:uid="{00000000-0005-0000-0000-0000F60B0000}"/>
    <cellStyle name="Currency 2 4 3 3 3 5" xfId="3063" xr:uid="{00000000-0005-0000-0000-0000F70B0000}"/>
    <cellStyle name="Currency 2 4 3 3 3 5 2" xfId="3064" xr:uid="{00000000-0005-0000-0000-0000F80B0000}"/>
    <cellStyle name="Currency 2 4 3 3 3 5 2 2" xfId="3065" xr:uid="{00000000-0005-0000-0000-0000F90B0000}"/>
    <cellStyle name="Currency 2 4 3 3 3 5 3" xfId="3066" xr:uid="{00000000-0005-0000-0000-0000FA0B0000}"/>
    <cellStyle name="Currency 2 4 3 3 3 6" xfId="3067" xr:uid="{00000000-0005-0000-0000-0000FB0B0000}"/>
    <cellStyle name="Currency 2 4 3 3 3 6 2" xfId="3068" xr:uid="{00000000-0005-0000-0000-0000FC0B0000}"/>
    <cellStyle name="Currency 2 4 3 3 3 6 2 2" xfId="3069" xr:uid="{00000000-0005-0000-0000-0000FD0B0000}"/>
    <cellStyle name="Currency 2 4 3 3 3 6 3" xfId="3070" xr:uid="{00000000-0005-0000-0000-0000FE0B0000}"/>
    <cellStyle name="Currency 2 4 3 3 3 7" xfId="3071" xr:uid="{00000000-0005-0000-0000-0000FF0B0000}"/>
    <cellStyle name="Currency 2 4 3 3 3 7 2" xfId="3072" xr:uid="{00000000-0005-0000-0000-0000000C0000}"/>
    <cellStyle name="Currency 2 4 3 3 3 7 2 2" xfId="3073" xr:uid="{00000000-0005-0000-0000-0000010C0000}"/>
    <cellStyle name="Currency 2 4 3 3 3 7 3" xfId="3074" xr:uid="{00000000-0005-0000-0000-0000020C0000}"/>
    <cellStyle name="Currency 2 4 3 3 3 8" xfId="3075" xr:uid="{00000000-0005-0000-0000-0000030C0000}"/>
    <cellStyle name="Currency 2 4 3 3 3 8 2" xfId="3076" xr:uid="{00000000-0005-0000-0000-0000040C0000}"/>
    <cellStyle name="Currency 2 4 3 3 3 9" xfId="3077" xr:uid="{00000000-0005-0000-0000-0000050C0000}"/>
    <cellStyle name="Currency 2 4 3 3 3 9 2" xfId="3078" xr:uid="{00000000-0005-0000-0000-0000060C0000}"/>
    <cellStyle name="Currency 2 4 3 3 4" xfId="3079" xr:uid="{00000000-0005-0000-0000-0000070C0000}"/>
    <cellStyle name="Currency 2 4 3 3 4 2" xfId="3080" xr:uid="{00000000-0005-0000-0000-0000080C0000}"/>
    <cellStyle name="Currency 2 4 3 3 4 2 10" xfId="3081" xr:uid="{00000000-0005-0000-0000-0000090C0000}"/>
    <cellStyle name="Currency 2 4 3 3 4 2 2" xfId="3082" xr:uid="{00000000-0005-0000-0000-00000A0C0000}"/>
    <cellStyle name="Currency 2 4 3 3 4 2 3" xfId="3083" xr:uid="{00000000-0005-0000-0000-00000B0C0000}"/>
    <cellStyle name="Currency 2 4 3 3 4 2 4" xfId="3084" xr:uid="{00000000-0005-0000-0000-00000C0C0000}"/>
    <cellStyle name="Currency 2 4 3 3 4 2 4 2" xfId="3085" xr:uid="{00000000-0005-0000-0000-00000D0C0000}"/>
    <cellStyle name="Currency 2 4 3 3 4 2 4 2 2" xfId="3086" xr:uid="{00000000-0005-0000-0000-00000E0C0000}"/>
    <cellStyle name="Currency 2 4 3 3 4 2 4 3" xfId="3087" xr:uid="{00000000-0005-0000-0000-00000F0C0000}"/>
    <cellStyle name="Currency 2 4 3 3 4 2 5" xfId="3088" xr:uid="{00000000-0005-0000-0000-0000100C0000}"/>
    <cellStyle name="Currency 2 4 3 3 4 2 5 2" xfId="3089" xr:uid="{00000000-0005-0000-0000-0000110C0000}"/>
    <cellStyle name="Currency 2 4 3 3 4 2 5 2 2" xfId="3090" xr:uid="{00000000-0005-0000-0000-0000120C0000}"/>
    <cellStyle name="Currency 2 4 3 3 4 2 5 3" xfId="3091" xr:uid="{00000000-0005-0000-0000-0000130C0000}"/>
    <cellStyle name="Currency 2 4 3 3 4 2 6" xfId="3092" xr:uid="{00000000-0005-0000-0000-0000140C0000}"/>
    <cellStyle name="Currency 2 4 3 3 4 2 6 2" xfId="3093" xr:uid="{00000000-0005-0000-0000-0000150C0000}"/>
    <cellStyle name="Currency 2 4 3 3 4 2 6 2 2" xfId="3094" xr:uid="{00000000-0005-0000-0000-0000160C0000}"/>
    <cellStyle name="Currency 2 4 3 3 4 2 6 3" xfId="3095" xr:uid="{00000000-0005-0000-0000-0000170C0000}"/>
    <cellStyle name="Currency 2 4 3 3 4 2 7" xfId="3096" xr:uid="{00000000-0005-0000-0000-0000180C0000}"/>
    <cellStyle name="Currency 2 4 3 3 4 2 7 2" xfId="3097" xr:uid="{00000000-0005-0000-0000-0000190C0000}"/>
    <cellStyle name="Currency 2 4 3 3 4 2 8" xfId="3098" xr:uid="{00000000-0005-0000-0000-00001A0C0000}"/>
    <cellStyle name="Currency 2 4 3 3 4 2 8 2" xfId="3099" xr:uid="{00000000-0005-0000-0000-00001B0C0000}"/>
    <cellStyle name="Currency 2 4 3 3 4 2 9" xfId="3100" xr:uid="{00000000-0005-0000-0000-00001C0C0000}"/>
    <cellStyle name="Currency 2 4 3 3 4 3" xfId="3101" xr:uid="{00000000-0005-0000-0000-00001D0C0000}"/>
    <cellStyle name="Currency 2 4 3 3 4 4" xfId="3102" xr:uid="{00000000-0005-0000-0000-00001E0C0000}"/>
    <cellStyle name="Currency 2 4 3 3 4 4 2" xfId="3103" xr:uid="{00000000-0005-0000-0000-00001F0C0000}"/>
    <cellStyle name="Currency 2 4 3 3 4 4 2 2" xfId="3104" xr:uid="{00000000-0005-0000-0000-0000200C0000}"/>
    <cellStyle name="Currency 2 4 3 3 4 4 3" xfId="3105" xr:uid="{00000000-0005-0000-0000-0000210C0000}"/>
    <cellStyle name="Currency 2 4 3 3 4 5" xfId="3106" xr:uid="{00000000-0005-0000-0000-0000220C0000}"/>
    <cellStyle name="Currency 2 4 3 3 4 5 2" xfId="3107" xr:uid="{00000000-0005-0000-0000-0000230C0000}"/>
    <cellStyle name="Currency 2 4 3 3 4 5 2 2" xfId="3108" xr:uid="{00000000-0005-0000-0000-0000240C0000}"/>
    <cellStyle name="Currency 2 4 3 3 4 5 3" xfId="3109" xr:uid="{00000000-0005-0000-0000-0000250C0000}"/>
    <cellStyle name="Currency 2 4 3 3 5" xfId="3110" xr:uid="{00000000-0005-0000-0000-0000260C0000}"/>
    <cellStyle name="Currency 2 4 3 3 5 2" xfId="3111" xr:uid="{00000000-0005-0000-0000-0000270C0000}"/>
    <cellStyle name="Currency 2 4 3 3 5 3" xfId="3112" xr:uid="{00000000-0005-0000-0000-0000280C0000}"/>
    <cellStyle name="Currency 2 4 3 3 5 3 2" xfId="3113" xr:uid="{00000000-0005-0000-0000-0000290C0000}"/>
    <cellStyle name="Currency 2 4 3 3 5 3 3" xfId="3114" xr:uid="{00000000-0005-0000-0000-00002A0C0000}"/>
    <cellStyle name="Currency 2 4 3 3 5 4" xfId="3115" xr:uid="{00000000-0005-0000-0000-00002B0C0000}"/>
    <cellStyle name="Currency 2 4 3 3 5 4 2" xfId="3116" xr:uid="{00000000-0005-0000-0000-00002C0C0000}"/>
    <cellStyle name="Currency 2 4 3 3 5 4 2 2" xfId="3117" xr:uid="{00000000-0005-0000-0000-00002D0C0000}"/>
    <cellStyle name="Currency 2 4 3 3 5 4 3" xfId="3118" xr:uid="{00000000-0005-0000-0000-00002E0C0000}"/>
    <cellStyle name="Currency 2 4 3 3 5 5" xfId="3119" xr:uid="{00000000-0005-0000-0000-00002F0C0000}"/>
    <cellStyle name="Currency 2 4 3 3 5 5 2" xfId="3120" xr:uid="{00000000-0005-0000-0000-0000300C0000}"/>
    <cellStyle name="Currency 2 4 3 3 5 5 2 2" xfId="3121" xr:uid="{00000000-0005-0000-0000-0000310C0000}"/>
    <cellStyle name="Currency 2 4 3 3 5 5 3" xfId="3122" xr:uid="{00000000-0005-0000-0000-0000320C0000}"/>
    <cellStyle name="Currency 2 4 3 3 5 6" xfId="3123" xr:uid="{00000000-0005-0000-0000-0000330C0000}"/>
    <cellStyle name="Currency 2 4 3 3 5 6 2" xfId="3124" xr:uid="{00000000-0005-0000-0000-0000340C0000}"/>
    <cellStyle name="Currency 2 4 3 3 5 6 2 2" xfId="3125" xr:uid="{00000000-0005-0000-0000-0000350C0000}"/>
    <cellStyle name="Currency 2 4 3 3 5 6 3" xfId="3126" xr:uid="{00000000-0005-0000-0000-0000360C0000}"/>
    <cellStyle name="Currency 2 4 3 3 5 7" xfId="3127" xr:uid="{00000000-0005-0000-0000-0000370C0000}"/>
    <cellStyle name="Currency 2 4 3 3 5 7 2" xfId="3128" xr:uid="{00000000-0005-0000-0000-0000380C0000}"/>
    <cellStyle name="Currency 2 4 3 3 5 8" xfId="3129" xr:uid="{00000000-0005-0000-0000-0000390C0000}"/>
    <cellStyle name="Currency 2 4 3 3 5 8 2" xfId="3130" xr:uid="{00000000-0005-0000-0000-00003A0C0000}"/>
    <cellStyle name="Currency 2 4 3 3 5 9" xfId="3131" xr:uid="{00000000-0005-0000-0000-00003B0C0000}"/>
    <cellStyle name="Currency 2 4 3 3 6" xfId="3132" xr:uid="{00000000-0005-0000-0000-00003C0C0000}"/>
    <cellStyle name="Currency 2 4 3 3 6 2" xfId="3133" xr:uid="{00000000-0005-0000-0000-00003D0C0000}"/>
    <cellStyle name="Currency 2 4 3 3 6 3" xfId="3134" xr:uid="{00000000-0005-0000-0000-00003E0C0000}"/>
    <cellStyle name="Currency 2 4 3 3 7" xfId="3135" xr:uid="{00000000-0005-0000-0000-00003F0C0000}"/>
    <cellStyle name="Currency 2 4 3 3 8" xfId="3136" xr:uid="{00000000-0005-0000-0000-0000400C0000}"/>
    <cellStyle name="Currency 2 4 3 3 8 2" xfId="3137" xr:uid="{00000000-0005-0000-0000-0000410C0000}"/>
    <cellStyle name="Currency 2 4 3 3 8 2 2" xfId="3138" xr:uid="{00000000-0005-0000-0000-0000420C0000}"/>
    <cellStyle name="Currency 2 4 3 3 8 3" xfId="3139" xr:uid="{00000000-0005-0000-0000-0000430C0000}"/>
    <cellStyle name="Currency 2 4 3 3 8 4" xfId="3140" xr:uid="{00000000-0005-0000-0000-0000440C0000}"/>
    <cellStyle name="Currency 2 4 3 3 9" xfId="3141" xr:uid="{00000000-0005-0000-0000-0000450C0000}"/>
    <cellStyle name="Currency 2 4 3 3 9 2" xfId="3142" xr:uid="{00000000-0005-0000-0000-0000460C0000}"/>
    <cellStyle name="Currency 2 4 3 3 9 2 2" xfId="3143" xr:uid="{00000000-0005-0000-0000-0000470C0000}"/>
    <cellStyle name="Currency 2 4 3 3 9 3" xfId="3144" xr:uid="{00000000-0005-0000-0000-0000480C0000}"/>
    <cellStyle name="Currency 2 4 3 4" xfId="3145" xr:uid="{00000000-0005-0000-0000-0000490C0000}"/>
    <cellStyle name="Currency 2 4 3 4 2" xfId="3146" xr:uid="{00000000-0005-0000-0000-00004A0C0000}"/>
    <cellStyle name="Currency 2 4 3 4 2 2" xfId="3147" xr:uid="{00000000-0005-0000-0000-00004B0C0000}"/>
    <cellStyle name="Currency 2 4 3 4 2 3" xfId="3148" xr:uid="{00000000-0005-0000-0000-00004C0C0000}"/>
    <cellStyle name="Currency 2 4 3 4 2 3 2" xfId="3149" xr:uid="{00000000-0005-0000-0000-00004D0C0000}"/>
    <cellStyle name="Currency 2 4 3 4 2 3 3" xfId="3150" xr:uid="{00000000-0005-0000-0000-00004E0C0000}"/>
    <cellStyle name="Currency 2 4 3 4 2 4" xfId="3151" xr:uid="{00000000-0005-0000-0000-00004F0C0000}"/>
    <cellStyle name="Currency 2 4 3 4 2 4 2" xfId="3152" xr:uid="{00000000-0005-0000-0000-0000500C0000}"/>
    <cellStyle name="Currency 2 4 3 4 2 4 2 2" xfId="3153" xr:uid="{00000000-0005-0000-0000-0000510C0000}"/>
    <cellStyle name="Currency 2 4 3 4 2 4 3" xfId="3154" xr:uid="{00000000-0005-0000-0000-0000520C0000}"/>
    <cellStyle name="Currency 2 4 3 4 2 5" xfId="3155" xr:uid="{00000000-0005-0000-0000-0000530C0000}"/>
    <cellStyle name="Currency 2 4 3 4 2 5 2" xfId="3156" xr:uid="{00000000-0005-0000-0000-0000540C0000}"/>
    <cellStyle name="Currency 2 4 3 4 2 5 2 2" xfId="3157" xr:uid="{00000000-0005-0000-0000-0000550C0000}"/>
    <cellStyle name="Currency 2 4 3 4 2 5 3" xfId="3158" xr:uid="{00000000-0005-0000-0000-0000560C0000}"/>
    <cellStyle name="Currency 2 4 3 4 2 6" xfId="3159" xr:uid="{00000000-0005-0000-0000-0000570C0000}"/>
    <cellStyle name="Currency 2 4 3 4 2 6 2" xfId="3160" xr:uid="{00000000-0005-0000-0000-0000580C0000}"/>
    <cellStyle name="Currency 2 4 3 4 2 6 2 2" xfId="3161" xr:uid="{00000000-0005-0000-0000-0000590C0000}"/>
    <cellStyle name="Currency 2 4 3 4 2 6 3" xfId="3162" xr:uid="{00000000-0005-0000-0000-00005A0C0000}"/>
    <cellStyle name="Currency 2 4 3 4 2 7" xfId="3163" xr:uid="{00000000-0005-0000-0000-00005B0C0000}"/>
    <cellStyle name="Currency 2 4 3 4 2 7 2" xfId="3164" xr:uid="{00000000-0005-0000-0000-00005C0C0000}"/>
    <cellStyle name="Currency 2 4 3 4 2 8" xfId="3165" xr:uid="{00000000-0005-0000-0000-00005D0C0000}"/>
    <cellStyle name="Currency 2 4 3 4 2 8 2" xfId="3166" xr:uid="{00000000-0005-0000-0000-00005E0C0000}"/>
    <cellStyle name="Currency 2 4 3 4 2 9" xfId="3167" xr:uid="{00000000-0005-0000-0000-00005F0C0000}"/>
    <cellStyle name="Currency 2 4 3 4 3" xfId="3168" xr:uid="{00000000-0005-0000-0000-0000600C0000}"/>
    <cellStyle name="Currency 2 4 3 4 3 2" xfId="3169" xr:uid="{00000000-0005-0000-0000-0000610C0000}"/>
    <cellStyle name="Currency 2 4 3 4 3 3" xfId="3170" xr:uid="{00000000-0005-0000-0000-0000620C0000}"/>
    <cellStyle name="Currency 2 4 3 4 3 3 2" xfId="3171" xr:uid="{00000000-0005-0000-0000-0000630C0000}"/>
    <cellStyle name="Currency 2 4 3 4 3 3 3" xfId="3172" xr:uid="{00000000-0005-0000-0000-0000640C0000}"/>
    <cellStyle name="Currency 2 4 3 4 3 4" xfId="3173" xr:uid="{00000000-0005-0000-0000-0000650C0000}"/>
    <cellStyle name="Currency 2 4 3 4 3 4 2" xfId="3174" xr:uid="{00000000-0005-0000-0000-0000660C0000}"/>
    <cellStyle name="Currency 2 4 3 4 3 4 2 2" xfId="3175" xr:uid="{00000000-0005-0000-0000-0000670C0000}"/>
    <cellStyle name="Currency 2 4 3 4 3 4 3" xfId="3176" xr:uid="{00000000-0005-0000-0000-0000680C0000}"/>
    <cellStyle name="Currency 2 4 3 4 3 5" xfId="3177" xr:uid="{00000000-0005-0000-0000-0000690C0000}"/>
    <cellStyle name="Currency 2 4 3 4 3 5 2" xfId="3178" xr:uid="{00000000-0005-0000-0000-00006A0C0000}"/>
    <cellStyle name="Currency 2 4 3 4 3 5 2 2" xfId="3179" xr:uid="{00000000-0005-0000-0000-00006B0C0000}"/>
    <cellStyle name="Currency 2 4 3 4 3 5 3" xfId="3180" xr:uid="{00000000-0005-0000-0000-00006C0C0000}"/>
    <cellStyle name="Currency 2 4 3 4 3 6" xfId="3181" xr:uid="{00000000-0005-0000-0000-00006D0C0000}"/>
    <cellStyle name="Currency 2 4 3 4 3 6 2" xfId="3182" xr:uid="{00000000-0005-0000-0000-00006E0C0000}"/>
    <cellStyle name="Currency 2 4 3 4 3 6 2 2" xfId="3183" xr:uid="{00000000-0005-0000-0000-00006F0C0000}"/>
    <cellStyle name="Currency 2 4 3 4 3 6 3" xfId="3184" xr:uid="{00000000-0005-0000-0000-0000700C0000}"/>
    <cellStyle name="Currency 2 4 3 4 3 7" xfId="3185" xr:uid="{00000000-0005-0000-0000-0000710C0000}"/>
    <cellStyle name="Currency 2 4 3 4 3 7 2" xfId="3186" xr:uid="{00000000-0005-0000-0000-0000720C0000}"/>
    <cellStyle name="Currency 2 4 3 4 3 8" xfId="3187" xr:uid="{00000000-0005-0000-0000-0000730C0000}"/>
    <cellStyle name="Currency 2 4 3 4 3 8 2" xfId="3188" xr:uid="{00000000-0005-0000-0000-0000740C0000}"/>
    <cellStyle name="Currency 2 4 3 4 3 9" xfId="3189" xr:uid="{00000000-0005-0000-0000-0000750C0000}"/>
    <cellStyle name="Currency 2 4 3 4 4" xfId="3190" xr:uid="{00000000-0005-0000-0000-0000760C0000}"/>
    <cellStyle name="Currency 2 4 3 4 4 2" xfId="3191" xr:uid="{00000000-0005-0000-0000-0000770C0000}"/>
    <cellStyle name="Currency 2 4 3 4 4 3" xfId="3192" xr:uid="{00000000-0005-0000-0000-0000780C0000}"/>
    <cellStyle name="Currency 2 4 3 4 4 3 2" xfId="3193" xr:uid="{00000000-0005-0000-0000-0000790C0000}"/>
    <cellStyle name="Currency 2 4 3 4 4 3 2 2" xfId="3194" xr:uid="{00000000-0005-0000-0000-00007A0C0000}"/>
    <cellStyle name="Currency 2 4 3 4 4 3 3" xfId="3195" xr:uid="{00000000-0005-0000-0000-00007B0C0000}"/>
    <cellStyle name="Currency 2 4 3 4 4 4" xfId="3196" xr:uid="{00000000-0005-0000-0000-00007C0C0000}"/>
    <cellStyle name="Currency 2 4 3 4 4 4 2" xfId="3197" xr:uid="{00000000-0005-0000-0000-00007D0C0000}"/>
    <cellStyle name="Currency 2 4 3 4 4 4 2 2" xfId="3198" xr:uid="{00000000-0005-0000-0000-00007E0C0000}"/>
    <cellStyle name="Currency 2 4 3 4 4 4 3" xfId="3199" xr:uid="{00000000-0005-0000-0000-00007F0C0000}"/>
    <cellStyle name="Currency 2 4 3 4 4 5" xfId="3200" xr:uid="{00000000-0005-0000-0000-0000800C0000}"/>
    <cellStyle name="Currency 2 4 3 4 4 5 2" xfId="3201" xr:uid="{00000000-0005-0000-0000-0000810C0000}"/>
    <cellStyle name="Currency 2 4 3 4 4 5 2 2" xfId="3202" xr:uid="{00000000-0005-0000-0000-0000820C0000}"/>
    <cellStyle name="Currency 2 4 3 4 4 5 3" xfId="3203" xr:uid="{00000000-0005-0000-0000-0000830C0000}"/>
    <cellStyle name="Currency 2 4 3 4 4 6" xfId="3204" xr:uid="{00000000-0005-0000-0000-0000840C0000}"/>
    <cellStyle name="Currency 2 4 3 4 4 6 2" xfId="3205" xr:uid="{00000000-0005-0000-0000-0000850C0000}"/>
    <cellStyle name="Currency 2 4 3 4 4 7" xfId="3206" xr:uid="{00000000-0005-0000-0000-0000860C0000}"/>
    <cellStyle name="Currency 2 4 3 4 4 7 2" xfId="3207" xr:uid="{00000000-0005-0000-0000-0000870C0000}"/>
    <cellStyle name="Currency 2 4 3 4 4 8" xfId="3208" xr:uid="{00000000-0005-0000-0000-0000880C0000}"/>
    <cellStyle name="Currency 2 4 3 4 4 9" xfId="3209" xr:uid="{00000000-0005-0000-0000-0000890C0000}"/>
    <cellStyle name="Currency 2 4 3 4 5" xfId="3210" xr:uid="{00000000-0005-0000-0000-00008A0C0000}"/>
    <cellStyle name="Currency 2 4 3 4 5 2" xfId="3211" xr:uid="{00000000-0005-0000-0000-00008B0C0000}"/>
    <cellStyle name="Currency 2 4 3 4 5 3" xfId="3212" xr:uid="{00000000-0005-0000-0000-00008C0C0000}"/>
    <cellStyle name="Currency 2 4 3 4 6" xfId="3213" xr:uid="{00000000-0005-0000-0000-00008D0C0000}"/>
    <cellStyle name="Currency 2 4 3 4 6 2" xfId="3214" xr:uid="{00000000-0005-0000-0000-00008E0C0000}"/>
    <cellStyle name="Currency 2 4 3 4 6 2 2" xfId="3215" xr:uid="{00000000-0005-0000-0000-00008F0C0000}"/>
    <cellStyle name="Currency 2 4 3 4 6 2 2 2" xfId="3216" xr:uid="{00000000-0005-0000-0000-0000900C0000}"/>
    <cellStyle name="Currency 2 4 3 4 6 2 3" xfId="3217" xr:uid="{00000000-0005-0000-0000-0000910C0000}"/>
    <cellStyle name="Currency 2 4 3 4 6 3" xfId="3218" xr:uid="{00000000-0005-0000-0000-0000920C0000}"/>
    <cellStyle name="Currency 2 4 3 4 6 3 2" xfId="3219" xr:uid="{00000000-0005-0000-0000-0000930C0000}"/>
    <cellStyle name="Currency 2 4 3 4 6 3 2 2" xfId="3220" xr:uid="{00000000-0005-0000-0000-0000940C0000}"/>
    <cellStyle name="Currency 2 4 3 4 6 3 3" xfId="3221" xr:uid="{00000000-0005-0000-0000-0000950C0000}"/>
    <cellStyle name="Currency 2 4 3 4 6 4" xfId="3222" xr:uid="{00000000-0005-0000-0000-0000960C0000}"/>
    <cellStyle name="Currency 2 4 3 4 6 4 2" xfId="3223" xr:uid="{00000000-0005-0000-0000-0000970C0000}"/>
    <cellStyle name="Currency 2 4 3 4 6 4 2 2" xfId="3224" xr:uid="{00000000-0005-0000-0000-0000980C0000}"/>
    <cellStyle name="Currency 2 4 3 4 6 4 3" xfId="3225" xr:uid="{00000000-0005-0000-0000-0000990C0000}"/>
    <cellStyle name="Currency 2 4 3 4 6 5" xfId="3226" xr:uid="{00000000-0005-0000-0000-00009A0C0000}"/>
    <cellStyle name="Currency 2 4 3 4 6 5 2" xfId="3227" xr:uid="{00000000-0005-0000-0000-00009B0C0000}"/>
    <cellStyle name="Currency 2 4 3 4 6 6" xfId="3228" xr:uid="{00000000-0005-0000-0000-00009C0C0000}"/>
    <cellStyle name="Currency 2 4 3 4 6 6 2" xfId="3229" xr:uid="{00000000-0005-0000-0000-00009D0C0000}"/>
    <cellStyle name="Currency 2 4 3 4 6 7" xfId="3230" xr:uid="{00000000-0005-0000-0000-00009E0C0000}"/>
    <cellStyle name="Currency 2 4 3 4 7" xfId="3231" xr:uid="{00000000-0005-0000-0000-00009F0C0000}"/>
    <cellStyle name="Currency 2 4 3 4 7 2" xfId="3232" xr:uid="{00000000-0005-0000-0000-0000A00C0000}"/>
    <cellStyle name="Currency 2 4 3 4 7 2 2" xfId="3233" xr:uid="{00000000-0005-0000-0000-0000A10C0000}"/>
    <cellStyle name="Currency 2 4 3 4 7 3" xfId="3234" xr:uid="{00000000-0005-0000-0000-0000A20C0000}"/>
    <cellStyle name="Currency 2 4 3 4 8" xfId="3235" xr:uid="{00000000-0005-0000-0000-0000A30C0000}"/>
    <cellStyle name="Currency 2 4 3 4 8 2" xfId="3236" xr:uid="{00000000-0005-0000-0000-0000A40C0000}"/>
    <cellStyle name="Currency 2 4 3 4 8 2 2" xfId="3237" xr:uid="{00000000-0005-0000-0000-0000A50C0000}"/>
    <cellStyle name="Currency 2 4 3 4 8 3" xfId="3238" xr:uid="{00000000-0005-0000-0000-0000A60C0000}"/>
    <cellStyle name="Currency 2 4 3 5" xfId="3239" xr:uid="{00000000-0005-0000-0000-0000A70C0000}"/>
    <cellStyle name="Currency 2 4 3 5 10" xfId="3240" xr:uid="{00000000-0005-0000-0000-0000A80C0000}"/>
    <cellStyle name="Currency 2 4 3 5 2" xfId="3241" xr:uid="{00000000-0005-0000-0000-0000A90C0000}"/>
    <cellStyle name="Currency 2 4 3 5 2 2" xfId="3242" xr:uid="{00000000-0005-0000-0000-0000AA0C0000}"/>
    <cellStyle name="Currency 2 4 3 5 2 3" xfId="3243" xr:uid="{00000000-0005-0000-0000-0000AB0C0000}"/>
    <cellStyle name="Currency 2 4 3 5 2 3 2" xfId="3244" xr:uid="{00000000-0005-0000-0000-0000AC0C0000}"/>
    <cellStyle name="Currency 2 4 3 5 2 3 3" xfId="3245" xr:uid="{00000000-0005-0000-0000-0000AD0C0000}"/>
    <cellStyle name="Currency 2 4 3 5 2 4" xfId="3246" xr:uid="{00000000-0005-0000-0000-0000AE0C0000}"/>
    <cellStyle name="Currency 2 4 3 5 2 4 2" xfId="3247" xr:uid="{00000000-0005-0000-0000-0000AF0C0000}"/>
    <cellStyle name="Currency 2 4 3 5 2 4 2 2" xfId="3248" xr:uid="{00000000-0005-0000-0000-0000B00C0000}"/>
    <cellStyle name="Currency 2 4 3 5 2 4 3" xfId="3249" xr:uid="{00000000-0005-0000-0000-0000B10C0000}"/>
    <cellStyle name="Currency 2 4 3 5 2 5" xfId="3250" xr:uid="{00000000-0005-0000-0000-0000B20C0000}"/>
    <cellStyle name="Currency 2 4 3 5 2 5 2" xfId="3251" xr:uid="{00000000-0005-0000-0000-0000B30C0000}"/>
    <cellStyle name="Currency 2 4 3 5 2 5 2 2" xfId="3252" xr:uid="{00000000-0005-0000-0000-0000B40C0000}"/>
    <cellStyle name="Currency 2 4 3 5 2 5 3" xfId="3253" xr:uid="{00000000-0005-0000-0000-0000B50C0000}"/>
    <cellStyle name="Currency 2 4 3 5 2 6" xfId="3254" xr:uid="{00000000-0005-0000-0000-0000B60C0000}"/>
    <cellStyle name="Currency 2 4 3 5 2 6 2" xfId="3255" xr:uid="{00000000-0005-0000-0000-0000B70C0000}"/>
    <cellStyle name="Currency 2 4 3 5 2 6 2 2" xfId="3256" xr:uid="{00000000-0005-0000-0000-0000B80C0000}"/>
    <cellStyle name="Currency 2 4 3 5 2 6 3" xfId="3257" xr:uid="{00000000-0005-0000-0000-0000B90C0000}"/>
    <cellStyle name="Currency 2 4 3 5 2 7" xfId="3258" xr:uid="{00000000-0005-0000-0000-0000BA0C0000}"/>
    <cellStyle name="Currency 2 4 3 5 2 7 2" xfId="3259" xr:uid="{00000000-0005-0000-0000-0000BB0C0000}"/>
    <cellStyle name="Currency 2 4 3 5 2 8" xfId="3260" xr:uid="{00000000-0005-0000-0000-0000BC0C0000}"/>
    <cellStyle name="Currency 2 4 3 5 2 8 2" xfId="3261" xr:uid="{00000000-0005-0000-0000-0000BD0C0000}"/>
    <cellStyle name="Currency 2 4 3 5 2 9" xfId="3262" xr:uid="{00000000-0005-0000-0000-0000BE0C0000}"/>
    <cellStyle name="Currency 2 4 3 5 3" xfId="3263" xr:uid="{00000000-0005-0000-0000-0000BF0C0000}"/>
    <cellStyle name="Currency 2 4 3 5 4" xfId="3264" xr:uid="{00000000-0005-0000-0000-0000C00C0000}"/>
    <cellStyle name="Currency 2 4 3 5 4 2" xfId="3265" xr:uid="{00000000-0005-0000-0000-0000C10C0000}"/>
    <cellStyle name="Currency 2 4 3 5 4 3" xfId="3266" xr:uid="{00000000-0005-0000-0000-0000C20C0000}"/>
    <cellStyle name="Currency 2 4 3 5 5" xfId="3267" xr:uid="{00000000-0005-0000-0000-0000C30C0000}"/>
    <cellStyle name="Currency 2 4 3 5 5 2" xfId="3268" xr:uid="{00000000-0005-0000-0000-0000C40C0000}"/>
    <cellStyle name="Currency 2 4 3 5 5 2 2" xfId="3269" xr:uid="{00000000-0005-0000-0000-0000C50C0000}"/>
    <cellStyle name="Currency 2 4 3 5 5 3" xfId="3270" xr:uid="{00000000-0005-0000-0000-0000C60C0000}"/>
    <cellStyle name="Currency 2 4 3 5 6" xfId="3271" xr:uid="{00000000-0005-0000-0000-0000C70C0000}"/>
    <cellStyle name="Currency 2 4 3 5 6 2" xfId="3272" xr:uid="{00000000-0005-0000-0000-0000C80C0000}"/>
    <cellStyle name="Currency 2 4 3 5 6 2 2" xfId="3273" xr:uid="{00000000-0005-0000-0000-0000C90C0000}"/>
    <cellStyle name="Currency 2 4 3 5 6 3" xfId="3274" xr:uid="{00000000-0005-0000-0000-0000CA0C0000}"/>
    <cellStyle name="Currency 2 4 3 5 7" xfId="3275" xr:uid="{00000000-0005-0000-0000-0000CB0C0000}"/>
    <cellStyle name="Currency 2 4 3 5 7 2" xfId="3276" xr:uid="{00000000-0005-0000-0000-0000CC0C0000}"/>
    <cellStyle name="Currency 2 4 3 5 7 2 2" xfId="3277" xr:uid="{00000000-0005-0000-0000-0000CD0C0000}"/>
    <cellStyle name="Currency 2 4 3 5 7 3" xfId="3278" xr:uid="{00000000-0005-0000-0000-0000CE0C0000}"/>
    <cellStyle name="Currency 2 4 3 5 8" xfId="3279" xr:uid="{00000000-0005-0000-0000-0000CF0C0000}"/>
    <cellStyle name="Currency 2 4 3 5 8 2" xfId="3280" xr:uid="{00000000-0005-0000-0000-0000D00C0000}"/>
    <cellStyle name="Currency 2 4 3 5 9" xfId="3281" xr:uid="{00000000-0005-0000-0000-0000D10C0000}"/>
    <cellStyle name="Currency 2 4 3 5 9 2" xfId="3282" xr:uid="{00000000-0005-0000-0000-0000D20C0000}"/>
    <cellStyle name="Currency 2 4 3 6" xfId="3283" xr:uid="{00000000-0005-0000-0000-0000D30C0000}"/>
    <cellStyle name="Currency 2 4 3 6 2" xfId="3284" xr:uid="{00000000-0005-0000-0000-0000D40C0000}"/>
    <cellStyle name="Currency 2 4 3 6 2 10" xfId="3285" xr:uid="{00000000-0005-0000-0000-0000D50C0000}"/>
    <cellStyle name="Currency 2 4 3 6 2 2" xfId="3286" xr:uid="{00000000-0005-0000-0000-0000D60C0000}"/>
    <cellStyle name="Currency 2 4 3 6 2 3" xfId="3287" xr:uid="{00000000-0005-0000-0000-0000D70C0000}"/>
    <cellStyle name="Currency 2 4 3 6 2 4" xfId="3288" xr:uid="{00000000-0005-0000-0000-0000D80C0000}"/>
    <cellStyle name="Currency 2 4 3 6 2 4 2" xfId="3289" xr:uid="{00000000-0005-0000-0000-0000D90C0000}"/>
    <cellStyle name="Currency 2 4 3 6 2 4 2 2" xfId="3290" xr:uid="{00000000-0005-0000-0000-0000DA0C0000}"/>
    <cellStyle name="Currency 2 4 3 6 2 4 3" xfId="3291" xr:uid="{00000000-0005-0000-0000-0000DB0C0000}"/>
    <cellStyle name="Currency 2 4 3 6 2 5" xfId="3292" xr:uid="{00000000-0005-0000-0000-0000DC0C0000}"/>
    <cellStyle name="Currency 2 4 3 6 2 5 2" xfId="3293" xr:uid="{00000000-0005-0000-0000-0000DD0C0000}"/>
    <cellStyle name="Currency 2 4 3 6 2 5 2 2" xfId="3294" xr:uid="{00000000-0005-0000-0000-0000DE0C0000}"/>
    <cellStyle name="Currency 2 4 3 6 2 5 3" xfId="3295" xr:uid="{00000000-0005-0000-0000-0000DF0C0000}"/>
    <cellStyle name="Currency 2 4 3 6 2 6" xfId="3296" xr:uid="{00000000-0005-0000-0000-0000E00C0000}"/>
    <cellStyle name="Currency 2 4 3 6 2 6 2" xfId="3297" xr:uid="{00000000-0005-0000-0000-0000E10C0000}"/>
    <cellStyle name="Currency 2 4 3 6 2 6 2 2" xfId="3298" xr:uid="{00000000-0005-0000-0000-0000E20C0000}"/>
    <cellStyle name="Currency 2 4 3 6 2 6 3" xfId="3299" xr:uid="{00000000-0005-0000-0000-0000E30C0000}"/>
    <cellStyle name="Currency 2 4 3 6 2 7" xfId="3300" xr:uid="{00000000-0005-0000-0000-0000E40C0000}"/>
    <cellStyle name="Currency 2 4 3 6 2 7 2" xfId="3301" xr:uid="{00000000-0005-0000-0000-0000E50C0000}"/>
    <cellStyle name="Currency 2 4 3 6 2 8" xfId="3302" xr:uid="{00000000-0005-0000-0000-0000E60C0000}"/>
    <cellStyle name="Currency 2 4 3 6 2 8 2" xfId="3303" xr:uid="{00000000-0005-0000-0000-0000E70C0000}"/>
    <cellStyle name="Currency 2 4 3 6 2 9" xfId="3304" xr:uid="{00000000-0005-0000-0000-0000E80C0000}"/>
    <cellStyle name="Currency 2 4 3 6 3" xfId="3305" xr:uid="{00000000-0005-0000-0000-0000E90C0000}"/>
    <cellStyle name="Currency 2 4 3 6 4" xfId="3306" xr:uid="{00000000-0005-0000-0000-0000EA0C0000}"/>
    <cellStyle name="Currency 2 4 3 6 4 2" xfId="3307" xr:uid="{00000000-0005-0000-0000-0000EB0C0000}"/>
    <cellStyle name="Currency 2 4 3 6 4 2 2" xfId="3308" xr:uid="{00000000-0005-0000-0000-0000EC0C0000}"/>
    <cellStyle name="Currency 2 4 3 6 4 3" xfId="3309" xr:uid="{00000000-0005-0000-0000-0000ED0C0000}"/>
    <cellStyle name="Currency 2 4 3 6 5" xfId="3310" xr:uid="{00000000-0005-0000-0000-0000EE0C0000}"/>
    <cellStyle name="Currency 2 4 3 6 5 2" xfId="3311" xr:uid="{00000000-0005-0000-0000-0000EF0C0000}"/>
    <cellStyle name="Currency 2 4 3 6 5 2 2" xfId="3312" xr:uid="{00000000-0005-0000-0000-0000F00C0000}"/>
    <cellStyle name="Currency 2 4 3 6 5 3" xfId="3313" xr:uid="{00000000-0005-0000-0000-0000F10C0000}"/>
    <cellStyle name="Currency 2 4 3 7" xfId="3314" xr:uid="{00000000-0005-0000-0000-0000F20C0000}"/>
    <cellStyle name="Currency 2 4 3 7 2" xfId="3315" xr:uid="{00000000-0005-0000-0000-0000F30C0000}"/>
    <cellStyle name="Currency 2 4 3 7 3" xfId="3316" xr:uid="{00000000-0005-0000-0000-0000F40C0000}"/>
    <cellStyle name="Currency 2 4 3 7 3 2" xfId="3317" xr:uid="{00000000-0005-0000-0000-0000F50C0000}"/>
    <cellStyle name="Currency 2 4 3 7 3 3" xfId="3318" xr:uid="{00000000-0005-0000-0000-0000F60C0000}"/>
    <cellStyle name="Currency 2 4 3 7 4" xfId="3319" xr:uid="{00000000-0005-0000-0000-0000F70C0000}"/>
    <cellStyle name="Currency 2 4 3 7 4 2" xfId="3320" xr:uid="{00000000-0005-0000-0000-0000F80C0000}"/>
    <cellStyle name="Currency 2 4 3 7 4 2 2" xfId="3321" xr:uid="{00000000-0005-0000-0000-0000F90C0000}"/>
    <cellStyle name="Currency 2 4 3 7 4 3" xfId="3322" xr:uid="{00000000-0005-0000-0000-0000FA0C0000}"/>
    <cellStyle name="Currency 2 4 3 7 5" xfId="3323" xr:uid="{00000000-0005-0000-0000-0000FB0C0000}"/>
    <cellStyle name="Currency 2 4 3 7 5 2" xfId="3324" xr:uid="{00000000-0005-0000-0000-0000FC0C0000}"/>
    <cellStyle name="Currency 2 4 3 7 5 2 2" xfId="3325" xr:uid="{00000000-0005-0000-0000-0000FD0C0000}"/>
    <cellStyle name="Currency 2 4 3 7 5 3" xfId="3326" xr:uid="{00000000-0005-0000-0000-0000FE0C0000}"/>
    <cellStyle name="Currency 2 4 3 7 6" xfId="3327" xr:uid="{00000000-0005-0000-0000-0000FF0C0000}"/>
    <cellStyle name="Currency 2 4 3 7 6 2" xfId="3328" xr:uid="{00000000-0005-0000-0000-0000000D0000}"/>
    <cellStyle name="Currency 2 4 3 7 6 2 2" xfId="3329" xr:uid="{00000000-0005-0000-0000-0000010D0000}"/>
    <cellStyle name="Currency 2 4 3 7 6 3" xfId="3330" xr:uid="{00000000-0005-0000-0000-0000020D0000}"/>
    <cellStyle name="Currency 2 4 3 7 7" xfId="3331" xr:uid="{00000000-0005-0000-0000-0000030D0000}"/>
    <cellStyle name="Currency 2 4 3 7 7 2" xfId="3332" xr:uid="{00000000-0005-0000-0000-0000040D0000}"/>
    <cellStyle name="Currency 2 4 3 7 8" xfId="3333" xr:uid="{00000000-0005-0000-0000-0000050D0000}"/>
    <cellStyle name="Currency 2 4 3 7 8 2" xfId="3334" xr:uid="{00000000-0005-0000-0000-0000060D0000}"/>
    <cellStyle name="Currency 2 4 3 7 9" xfId="3335" xr:uid="{00000000-0005-0000-0000-0000070D0000}"/>
    <cellStyle name="Currency 2 4 3 8" xfId="3336" xr:uid="{00000000-0005-0000-0000-0000080D0000}"/>
    <cellStyle name="Currency 2 4 3 8 2" xfId="3337" xr:uid="{00000000-0005-0000-0000-0000090D0000}"/>
    <cellStyle name="Currency 2 4 3 8 3" xfId="3338" xr:uid="{00000000-0005-0000-0000-00000A0D0000}"/>
    <cellStyle name="Currency 2 4 3 9" xfId="3339" xr:uid="{00000000-0005-0000-0000-00000B0D0000}"/>
    <cellStyle name="Currency 2 4 4" xfId="3340" xr:uid="{00000000-0005-0000-0000-00000C0D0000}"/>
    <cellStyle name="Currency 2 4 4 10" xfId="3341" xr:uid="{00000000-0005-0000-0000-00000D0D0000}"/>
    <cellStyle name="Currency 2 4 4 10 2" xfId="3342" xr:uid="{00000000-0005-0000-0000-00000E0D0000}"/>
    <cellStyle name="Currency 2 4 4 10 2 2" xfId="3343" xr:uid="{00000000-0005-0000-0000-00000F0D0000}"/>
    <cellStyle name="Currency 2 4 4 10 3" xfId="3344" xr:uid="{00000000-0005-0000-0000-0000100D0000}"/>
    <cellStyle name="Currency 2 4 4 11" xfId="3345" xr:uid="{00000000-0005-0000-0000-0000110D0000}"/>
    <cellStyle name="Currency 2 4 4 11 2" xfId="3346" xr:uid="{00000000-0005-0000-0000-0000120D0000}"/>
    <cellStyle name="Currency 2 4 4 12" xfId="3347" xr:uid="{00000000-0005-0000-0000-0000130D0000}"/>
    <cellStyle name="Currency 2 4 4 12 2" xfId="3348" xr:uid="{00000000-0005-0000-0000-0000140D0000}"/>
    <cellStyle name="Currency 2 4 4 13" xfId="3349" xr:uid="{00000000-0005-0000-0000-0000150D0000}"/>
    <cellStyle name="Currency 2 4 4 14" xfId="3350" xr:uid="{00000000-0005-0000-0000-0000160D0000}"/>
    <cellStyle name="Currency 2 4 4 15" xfId="3351" xr:uid="{00000000-0005-0000-0000-0000170D0000}"/>
    <cellStyle name="Currency 2 4 4 2" xfId="3352" xr:uid="{00000000-0005-0000-0000-0000180D0000}"/>
    <cellStyle name="Currency 2 4 4 2 2" xfId="3353" xr:uid="{00000000-0005-0000-0000-0000190D0000}"/>
    <cellStyle name="Currency 2 4 4 2 2 2" xfId="3354" xr:uid="{00000000-0005-0000-0000-00001A0D0000}"/>
    <cellStyle name="Currency 2 4 4 2 2 3" xfId="3355" xr:uid="{00000000-0005-0000-0000-00001B0D0000}"/>
    <cellStyle name="Currency 2 4 4 2 2 3 2" xfId="3356" xr:uid="{00000000-0005-0000-0000-00001C0D0000}"/>
    <cellStyle name="Currency 2 4 4 2 2 3 3" xfId="3357" xr:uid="{00000000-0005-0000-0000-00001D0D0000}"/>
    <cellStyle name="Currency 2 4 4 2 2 4" xfId="3358" xr:uid="{00000000-0005-0000-0000-00001E0D0000}"/>
    <cellStyle name="Currency 2 4 4 2 2 4 2" xfId="3359" xr:uid="{00000000-0005-0000-0000-00001F0D0000}"/>
    <cellStyle name="Currency 2 4 4 2 2 4 2 2" xfId="3360" xr:uid="{00000000-0005-0000-0000-0000200D0000}"/>
    <cellStyle name="Currency 2 4 4 2 2 4 3" xfId="3361" xr:uid="{00000000-0005-0000-0000-0000210D0000}"/>
    <cellStyle name="Currency 2 4 4 2 2 5" xfId="3362" xr:uid="{00000000-0005-0000-0000-0000220D0000}"/>
    <cellStyle name="Currency 2 4 4 2 2 5 2" xfId="3363" xr:uid="{00000000-0005-0000-0000-0000230D0000}"/>
    <cellStyle name="Currency 2 4 4 2 2 5 2 2" xfId="3364" xr:uid="{00000000-0005-0000-0000-0000240D0000}"/>
    <cellStyle name="Currency 2 4 4 2 2 5 3" xfId="3365" xr:uid="{00000000-0005-0000-0000-0000250D0000}"/>
    <cellStyle name="Currency 2 4 4 2 2 6" xfId="3366" xr:uid="{00000000-0005-0000-0000-0000260D0000}"/>
    <cellStyle name="Currency 2 4 4 2 2 6 2" xfId="3367" xr:uid="{00000000-0005-0000-0000-0000270D0000}"/>
    <cellStyle name="Currency 2 4 4 2 2 6 2 2" xfId="3368" xr:uid="{00000000-0005-0000-0000-0000280D0000}"/>
    <cellStyle name="Currency 2 4 4 2 2 6 3" xfId="3369" xr:uid="{00000000-0005-0000-0000-0000290D0000}"/>
    <cellStyle name="Currency 2 4 4 2 2 7" xfId="3370" xr:uid="{00000000-0005-0000-0000-00002A0D0000}"/>
    <cellStyle name="Currency 2 4 4 2 2 7 2" xfId="3371" xr:uid="{00000000-0005-0000-0000-00002B0D0000}"/>
    <cellStyle name="Currency 2 4 4 2 2 8" xfId="3372" xr:uid="{00000000-0005-0000-0000-00002C0D0000}"/>
    <cellStyle name="Currency 2 4 4 2 2 8 2" xfId="3373" xr:uid="{00000000-0005-0000-0000-00002D0D0000}"/>
    <cellStyle name="Currency 2 4 4 2 2 9" xfId="3374" xr:uid="{00000000-0005-0000-0000-00002E0D0000}"/>
    <cellStyle name="Currency 2 4 4 2 3" xfId="3375" xr:uid="{00000000-0005-0000-0000-00002F0D0000}"/>
    <cellStyle name="Currency 2 4 4 2 3 2" xfId="3376" xr:uid="{00000000-0005-0000-0000-0000300D0000}"/>
    <cellStyle name="Currency 2 4 4 2 3 3" xfId="3377" xr:uid="{00000000-0005-0000-0000-0000310D0000}"/>
    <cellStyle name="Currency 2 4 4 2 3 3 2" xfId="3378" xr:uid="{00000000-0005-0000-0000-0000320D0000}"/>
    <cellStyle name="Currency 2 4 4 2 3 3 3" xfId="3379" xr:uid="{00000000-0005-0000-0000-0000330D0000}"/>
    <cellStyle name="Currency 2 4 4 2 3 4" xfId="3380" xr:uid="{00000000-0005-0000-0000-0000340D0000}"/>
    <cellStyle name="Currency 2 4 4 2 3 4 2" xfId="3381" xr:uid="{00000000-0005-0000-0000-0000350D0000}"/>
    <cellStyle name="Currency 2 4 4 2 3 4 2 2" xfId="3382" xr:uid="{00000000-0005-0000-0000-0000360D0000}"/>
    <cellStyle name="Currency 2 4 4 2 3 4 3" xfId="3383" xr:uid="{00000000-0005-0000-0000-0000370D0000}"/>
    <cellStyle name="Currency 2 4 4 2 3 5" xfId="3384" xr:uid="{00000000-0005-0000-0000-0000380D0000}"/>
    <cellStyle name="Currency 2 4 4 2 3 5 2" xfId="3385" xr:uid="{00000000-0005-0000-0000-0000390D0000}"/>
    <cellStyle name="Currency 2 4 4 2 3 5 2 2" xfId="3386" xr:uid="{00000000-0005-0000-0000-00003A0D0000}"/>
    <cellStyle name="Currency 2 4 4 2 3 5 3" xfId="3387" xr:uid="{00000000-0005-0000-0000-00003B0D0000}"/>
    <cellStyle name="Currency 2 4 4 2 3 6" xfId="3388" xr:uid="{00000000-0005-0000-0000-00003C0D0000}"/>
    <cellStyle name="Currency 2 4 4 2 3 6 2" xfId="3389" xr:uid="{00000000-0005-0000-0000-00003D0D0000}"/>
    <cellStyle name="Currency 2 4 4 2 3 6 2 2" xfId="3390" xr:uid="{00000000-0005-0000-0000-00003E0D0000}"/>
    <cellStyle name="Currency 2 4 4 2 3 6 3" xfId="3391" xr:uid="{00000000-0005-0000-0000-00003F0D0000}"/>
    <cellStyle name="Currency 2 4 4 2 3 7" xfId="3392" xr:uid="{00000000-0005-0000-0000-0000400D0000}"/>
    <cellStyle name="Currency 2 4 4 2 3 7 2" xfId="3393" xr:uid="{00000000-0005-0000-0000-0000410D0000}"/>
    <cellStyle name="Currency 2 4 4 2 3 8" xfId="3394" xr:uid="{00000000-0005-0000-0000-0000420D0000}"/>
    <cellStyle name="Currency 2 4 4 2 3 8 2" xfId="3395" xr:uid="{00000000-0005-0000-0000-0000430D0000}"/>
    <cellStyle name="Currency 2 4 4 2 3 9" xfId="3396" xr:uid="{00000000-0005-0000-0000-0000440D0000}"/>
    <cellStyle name="Currency 2 4 4 2 4" xfId="3397" xr:uid="{00000000-0005-0000-0000-0000450D0000}"/>
    <cellStyle name="Currency 2 4 4 2 4 2" xfId="3398" xr:uid="{00000000-0005-0000-0000-0000460D0000}"/>
    <cellStyle name="Currency 2 4 4 2 4 3" xfId="3399" xr:uid="{00000000-0005-0000-0000-0000470D0000}"/>
    <cellStyle name="Currency 2 4 4 2 4 3 2" xfId="3400" xr:uid="{00000000-0005-0000-0000-0000480D0000}"/>
    <cellStyle name="Currency 2 4 4 2 4 3 2 2" xfId="3401" xr:uid="{00000000-0005-0000-0000-0000490D0000}"/>
    <cellStyle name="Currency 2 4 4 2 4 3 3" xfId="3402" xr:uid="{00000000-0005-0000-0000-00004A0D0000}"/>
    <cellStyle name="Currency 2 4 4 2 4 4" xfId="3403" xr:uid="{00000000-0005-0000-0000-00004B0D0000}"/>
    <cellStyle name="Currency 2 4 4 2 4 4 2" xfId="3404" xr:uid="{00000000-0005-0000-0000-00004C0D0000}"/>
    <cellStyle name="Currency 2 4 4 2 4 4 2 2" xfId="3405" xr:uid="{00000000-0005-0000-0000-00004D0D0000}"/>
    <cellStyle name="Currency 2 4 4 2 4 4 3" xfId="3406" xr:uid="{00000000-0005-0000-0000-00004E0D0000}"/>
    <cellStyle name="Currency 2 4 4 2 4 5" xfId="3407" xr:uid="{00000000-0005-0000-0000-00004F0D0000}"/>
    <cellStyle name="Currency 2 4 4 2 4 5 2" xfId="3408" xr:uid="{00000000-0005-0000-0000-0000500D0000}"/>
    <cellStyle name="Currency 2 4 4 2 4 5 2 2" xfId="3409" xr:uid="{00000000-0005-0000-0000-0000510D0000}"/>
    <cellStyle name="Currency 2 4 4 2 4 5 3" xfId="3410" xr:uid="{00000000-0005-0000-0000-0000520D0000}"/>
    <cellStyle name="Currency 2 4 4 2 4 6" xfId="3411" xr:uid="{00000000-0005-0000-0000-0000530D0000}"/>
    <cellStyle name="Currency 2 4 4 2 4 6 2" xfId="3412" xr:uid="{00000000-0005-0000-0000-0000540D0000}"/>
    <cellStyle name="Currency 2 4 4 2 4 7" xfId="3413" xr:uid="{00000000-0005-0000-0000-0000550D0000}"/>
    <cellStyle name="Currency 2 4 4 2 4 7 2" xfId="3414" xr:uid="{00000000-0005-0000-0000-0000560D0000}"/>
    <cellStyle name="Currency 2 4 4 2 4 8" xfId="3415" xr:uid="{00000000-0005-0000-0000-0000570D0000}"/>
    <cellStyle name="Currency 2 4 4 2 4 9" xfId="3416" xr:uid="{00000000-0005-0000-0000-0000580D0000}"/>
    <cellStyle name="Currency 2 4 4 2 5" xfId="3417" xr:uid="{00000000-0005-0000-0000-0000590D0000}"/>
    <cellStyle name="Currency 2 4 4 2 5 2" xfId="3418" xr:uid="{00000000-0005-0000-0000-00005A0D0000}"/>
    <cellStyle name="Currency 2 4 4 2 5 3" xfId="3419" xr:uid="{00000000-0005-0000-0000-00005B0D0000}"/>
    <cellStyle name="Currency 2 4 4 2 6" xfId="3420" xr:uid="{00000000-0005-0000-0000-00005C0D0000}"/>
    <cellStyle name="Currency 2 4 4 2 6 2" xfId="3421" xr:uid="{00000000-0005-0000-0000-00005D0D0000}"/>
    <cellStyle name="Currency 2 4 4 2 6 2 2" xfId="3422" xr:uid="{00000000-0005-0000-0000-00005E0D0000}"/>
    <cellStyle name="Currency 2 4 4 2 6 2 2 2" xfId="3423" xr:uid="{00000000-0005-0000-0000-00005F0D0000}"/>
    <cellStyle name="Currency 2 4 4 2 6 2 3" xfId="3424" xr:uid="{00000000-0005-0000-0000-0000600D0000}"/>
    <cellStyle name="Currency 2 4 4 2 6 3" xfId="3425" xr:uid="{00000000-0005-0000-0000-0000610D0000}"/>
    <cellStyle name="Currency 2 4 4 2 6 3 2" xfId="3426" xr:uid="{00000000-0005-0000-0000-0000620D0000}"/>
    <cellStyle name="Currency 2 4 4 2 6 3 2 2" xfId="3427" xr:uid="{00000000-0005-0000-0000-0000630D0000}"/>
    <cellStyle name="Currency 2 4 4 2 6 3 3" xfId="3428" xr:uid="{00000000-0005-0000-0000-0000640D0000}"/>
    <cellStyle name="Currency 2 4 4 2 6 4" xfId="3429" xr:uid="{00000000-0005-0000-0000-0000650D0000}"/>
    <cellStyle name="Currency 2 4 4 2 6 4 2" xfId="3430" xr:uid="{00000000-0005-0000-0000-0000660D0000}"/>
    <cellStyle name="Currency 2 4 4 2 6 4 2 2" xfId="3431" xr:uid="{00000000-0005-0000-0000-0000670D0000}"/>
    <cellStyle name="Currency 2 4 4 2 6 4 3" xfId="3432" xr:uid="{00000000-0005-0000-0000-0000680D0000}"/>
    <cellStyle name="Currency 2 4 4 2 6 5" xfId="3433" xr:uid="{00000000-0005-0000-0000-0000690D0000}"/>
    <cellStyle name="Currency 2 4 4 2 6 5 2" xfId="3434" xr:uid="{00000000-0005-0000-0000-00006A0D0000}"/>
    <cellStyle name="Currency 2 4 4 2 6 6" xfId="3435" xr:uid="{00000000-0005-0000-0000-00006B0D0000}"/>
    <cellStyle name="Currency 2 4 4 2 6 6 2" xfId="3436" xr:uid="{00000000-0005-0000-0000-00006C0D0000}"/>
    <cellStyle name="Currency 2 4 4 2 6 7" xfId="3437" xr:uid="{00000000-0005-0000-0000-00006D0D0000}"/>
    <cellStyle name="Currency 2 4 4 2 7" xfId="3438" xr:uid="{00000000-0005-0000-0000-00006E0D0000}"/>
    <cellStyle name="Currency 2 4 4 2 7 2" xfId="3439" xr:uid="{00000000-0005-0000-0000-00006F0D0000}"/>
    <cellStyle name="Currency 2 4 4 2 7 2 2" xfId="3440" xr:uid="{00000000-0005-0000-0000-0000700D0000}"/>
    <cellStyle name="Currency 2 4 4 2 7 3" xfId="3441" xr:uid="{00000000-0005-0000-0000-0000710D0000}"/>
    <cellStyle name="Currency 2 4 4 2 8" xfId="3442" xr:uid="{00000000-0005-0000-0000-0000720D0000}"/>
    <cellStyle name="Currency 2 4 4 2 8 2" xfId="3443" xr:uid="{00000000-0005-0000-0000-0000730D0000}"/>
    <cellStyle name="Currency 2 4 4 2 8 2 2" xfId="3444" xr:uid="{00000000-0005-0000-0000-0000740D0000}"/>
    <cellStyle name="Currency 2 4 4 2 8 3" xfId="3445" xr:uid="{00000000-0005-0000-0000-0000750D0000}"/>
    <cellStyle name="Currency 2 4 4 3" xfId="3446" xr:uid="{00000000-0005-0000-0000-0000760D0000}"/>
    <cellStyle name="Currency 2 4 4 3 10" xfId="3447" xr:uid="{00000000-0005-0000-0000-0000770D0000}"/>
    <cellStyle name="Currency 2 4 4 3 2" xfId="3448" xr:uid="{00000000-0005-0000-0000-0000780D0000}"/>
    <cellStyle name="Currency 2 4 4 3 2 2" xfId="3449" xr:uid="{00000000-0005-0000-0000-0000790D0000}"/>
    <cellStyle name="Currency 2 4 4 3 2 3" xfId="3450" xr:uid="{00000000-0005-0000-0000-00007A0D0000}"/>
    <cellStyle name="Currency 2 4 4 3 2 3 2" xfId="3451" xr:uid="{00000000-0005-0000-0000-00007B0D0000}"/>
    <cellStyle name="Currency 2 4 4 3 2 3 3" xfId="3452" xr:uid="{00000000-0005-0000-0000-00007C0D0000}"/>
    <cellStyle name="Currency 2 4 4 3 2 4" xfId="3453" xr:uid="{00000000-0005-0000-0000-00007D0D0000}"/>
    <cellStyle name="Currency 2 4 4 3 2 4 2" xfId="3454" xr:uid="{00000000-0005-0000-0000-00007E0D0000}"/>
    <cellStyle name="Currency 2 4 4 3 2 4 2 2" xfId="3455" xr:uid="{00000000-0005-0000-0000-00007F0D0000}"/>
    <cellStyle name="Currency 2 4 4 3 2 4 3" xfId="3456" xr:uid="{00000000-0005-0000-0000-0000800D0000}"/>
    <cellStyle name="Currency 2 4 4 3 2 5" xfId="3457" xr:uid="{00000000-0005-0000-0000-0000810D0000}"/>
    <cellStyle name="Currency 2 4 4 3 2 5 2" xfId="3458" xr:uid="{00000000-0005-0000-0000-0000820D0000}"/>
    <cellStyle name="Currency 2 4 4 3 2 5 2 2" xfId="3459" xr:uid="{00000000-0005-0000-0000-0000830D0000}"/>
    <cellStyle name="Currency 2 4 4 3 2 5 3" xfId="3460" xr:uid="{00000000-0005-0000-0000-0000840D0000}"/>
    <cellStyle name="Currency 2 4 4 3 2 6" xfId="3461" xr:uid="{00000000-0005-0000-0000-0000850D0000}"/>
    <cellStyle name="Currency 2 4 4 3 2 6 2" xfId="3462" xr:uid="{00000000-0005-0000-0000-0000860D0000}"/>
    <cellStyle name="Currency 2 4 4 3 2 6 2 2" xfId="3463" xr:uid="{00000000-0005-0000-0000-0000870D0000}"/>
    <cellStyle name="Currency 2 4 4 3 2 6 3" xfId="3464" xr:uid="{00000000-0005-0000-0000-0000880D0000}"/>
    <cellStyle name="Currency 2 4 4 3 2 7" xfId="3465" xr:uid="{00000000-0005-0000-0000-0000890D0000}"/>
    <cellStyle name="Currency 2 4 4 3 2 7 2" xfId="3466" xr:uid="{00000000-0005-0000-0000-00008A0D0000}"/>
    <cellStyle name="Currency 2 4 4 3 2 8" xfId="3467" xr:uid="{00000000-0005-0000-0000-00008B0D0000}"/>
    <cellStyle name="Currency 2 4 4 3 2 8 2" xfId="3468" xr:uid="{00000000-0005-0000-0000-00008C0D0000}"/>
    <cellStyle name="Currency 2 4 4 3 2 9" xfId="3469" xr:uid="{00000000-0005-0000-0000-00008D0D0000}"/>
    <cellStyle name="Currency 2 4 4 3 3" xfId="3470" xr:uid="{00000000-0005-0000-0000-00008E0D0000}"/>
    <cellStyle name="Currency 2 4 4 3 4" xfId="3471" xr:uid="{00000000-0005-0000-0000-00008F0D0000}"/>
    <cellStyle name="Currency 2 4 4 3 4 2" xfId="3472" xr:uid="{00000000-0005-0000-0000-0000900D0000}"/>
    <cellStyle name="Currency 2 4 4 3 4 3" xfId="3473" xr:uid="{00000000-0005-0000-0000-0000910D0000}"/>
    <cellStyle name="Currency 2 4 4 3 5" xfId="3474" xr:uid="{00000000-0005-0000-0000-0000920D0000}"/>
    <cellStyle name="Currency 2 4 4 3 5 2" xfId="3475" xr:uid="{00000000-0005-0000-0000-0000930D0000}"/>
    <cellStyle name="Currency 2 4 4 3 5 2 2" xfId="3476" xr:uid="{00000000-0005-0000-0000-0000940D0000}"/>
    <cellStyle name="Currency 2 4 4 3 5 3" xfId="3477" xr:uid="{00000000-0005-0000-0000-0000950D0000}"/>
    <cellStyle name="Currency 2 4 4 3 6" xfId="3478" xr:uid="{00000000-0005-0000-0000-0000960D0000}"/>
    <cellStyle name="Currency 2 4 4 3 6 2" xfId="3479" xr:uid="{00000000-0005-0000-0000-0000970D0000}"/>
    <cellStyle name="Currency 2 4 4 3 6 2 2" xfId="3480" xr:uid="{00000000-0005-0000-0000-0000980D0000}"/>
    <cellStyle name="Currency 2 4 4 3 6 3" xfId="3481" xr:uid="{00000000-0005-0000-0000-0000990D0000}"/>
    <cellStyle name="Currency 2 4 4 3 7" xfId="3482" xr:uid="{00000000-0005-0000-0000-00009A0D0000}"/>
    <cellStyle name="Currency 2 4 4 3 7 2" xfId="3483" xr:uid="{00000000-0005-0000-0000-00009B0D0000}"/>
    <cellStyle name="Currency 2 4 4 3 7 2 2" xfId="3484" xr:uid="{00000000-0005-0000-0000-00009C0D0000}"/>
    <cellStyle name="Currency 2 4 4 3 7 3" xfId="3485" xr:uid="{00000000-0005-0000-0000-00009D0D0000}"/>
    <cellStyle name="Currency 2 4 4 3 8" xfId="3486" xr:uid="{00000000-0005-0000-0000-00009E0D0000}"/>
    <cellStyle name="Currency 2 4 4 3 8 2" xfId="3487" xr:uid="{00000000-0005-0000-0000-00009F0D0000}"/>
    <cellStyle name="Currency 2 4 4 3 9" xfId="3488" xr:uid="{00000000-0005-0000-0000-0000A00D0000}"/>
    <cellStyle name="Currency 2 4 4 3 9 2" xfId="3489" xr:uid="{00000000-0005-0000-0000-0000A10D0000}"/>
    <cellStyle name="Currency 2 4 4 4" xfId="3490" xr:uid="{00000000-0005-0000-0000-0000A20D0000}"/>
    <cellStyle name="Currency 2 4 4 4 2" xfId="3491" xr:uid="{00000000-0005-0000-0000-0000A30D0000}"/>
    <cellStyle name="Currency 2 4 4 4 2 10" xfId="3492" xr:uid="{00000000-0005-0000-0000-0000A40D0000}"/>
    <cellStyle name="Currency 2 4 4 4 2 2" xfId="3493" xr:uid="{00000000-0005-0000-0000-0000A50D0000}"/>
    <cellStyle name="Currency 2 4 4 4 2 3" xfId="3494" xr:uid="{00000000-0005-0000-0000-0000A60D0000}"/>
    <cellStyle name="Currency 2 4 4 4 2 4" xfId="3495" xr:uid="{00000000-0005-0000-0000-0000A70D0000}"/>
    <cellStyle name="Currency 2 4 4 4 2 4 2" xfId="3496" xr:uid="{00000000-0005-0000-0000-0000A80D0000}"/>
    <cellStyle name="Currency 2 4 4 4 2 4 2 2" xfId="3497" xr:uid="{00000000-0005-0000-0000-0000A90D0000}"/>
    <cellStyle name="Currency 2 4 4 4 2 4 3" xfId="3498" xr:uid="{00000000-0005-0000-0000-0000AA0D0000}"/>
    <cellStyle name="Currency 2 4 4 4 2 5" xfId="3499" xr:uid="{00000000-0005-0000-0000-0000AB0D0000}"/>
    <cellStyle name="Currency 2 4 4 4 2 5 2" xfId="3500" xr:uid="{00000000-0005-0000-0000-0000AC0D0000}"/>
    <cellStyle name="Currency 2 4 4 4 2 5 2 2" xfId="3501" xr:uid="{00000000-0005-0000-0000-0000AD0D0000}"/>
    <cellStyle name="Currency 2 4 4 4 2 5 3" xfId="3502" xr:uid="{00000000-0005-0000-0000-0000AE0D0000}"/>
    <cellStyle name="Currency 2 4 4 4 2 6" xfId="3503" xr:uid="{00000000-0005-0000-0000-0000AF0D0000}"/>
    <cellStyle name="Currency 2 4 4 4 2 6 2" xfId="3504" xr:uid="{00000000-0005-0000-0000-0000B00D0000}"/>
    <cellStyle name="Currency 2 4 4 4 2 6 2 2" xfId="3505" xr:uid="{00000000-0005-0000-0000-0000B10D0000}"/>
    <cellStyle name="Currency 2 4 4 4 2 6 3" xfId="3506" xr:uid="{00000000-0005-0000-0000-0000B20D0000}"/>
    <cellStyle name="Currency 2 4 4 4 2 7" xfId="3507" xr:uid="{00000000-0005-0000-0000-0000B30D0000}"/>
    <cellStyle name="Currency 2 4 4 4 2 7 2" xfId="3508" xr:uid="{00000000-0005-0000-0000-0000B40D0000}"/>
    <cellStyle name="Currency 2 4 4 4 2 8" xfId="3509" xr:uid="{00000000-0005-0000-0000-0000B50D0000}"/>
    <cellStyle name="Currency 2 4 4 4 2 8 2" xfId="3510" xr:uid="{00000000-0005-0000-0000-0000B60D0000}"/>
    <cellStyle name="Currency 2 4 4 4 2 9" xfId="3511" xr:uid="{00000000-0005-0000-0000-0000B70D0000}"/>
    <cellStyle name="Currency 2 4 4 4 3" xfId="3512" xr:uid="{00000000-0005-0000-0000-0000B80D0000}"/>
    <cellStyle name="Currency 2 4 4 4 4" xfId="3513" xr:uid="{00000000-0005-0000-0000-0000B90D0000}"/>
    <cellStyle name="Currency 2 4 4 4 4 2" xfId="3514" xr:uid="{00000000-0005-0000-0000-0000BA0D0000}"/>
    <cellStyle name="Currency 2 4 4 4 4 2 2" xfId="3515" xr:uid="{00000000-0005-0000-0000-0000BB0D0000}"/>
    <cellStyle name="Currency 2 4 4 4 4 3" xfId="3516" xr:uid="{00000000-0005-0000-0000-0000BC0D0000}"/>
    <cellStyle name="Currency 2 4 4 4 5" xfId="3517" xr:uid="{00000000-0005-0000-0000-0000BD0D0000}"/>
    <cellStyle name="Currency 2 4 4 4 5 2" xfId="3518" xr:uid="{00000000-0005-0000-0000-0000BE0D0000}"/>
    <cellStyle name="Currency 2 4 4 4 5 2 2" xfId="3519" xr:uid="{00000000-0005-0000-0000-0000BF0D0000}"/>
    <cellStyle name="Currency 2 4 4 4 5 3" xfId="3520" xr:uid="{00000000-0005-0000-0000-0000C00D0000}"/>
    <cellStyle name="Currency 2 4 4 5" xfId="3521" xr:uid="{00000000-0005-0000-0000-0000C10D0000}"/>
    <cellStyle name="Currency 2 4 4 5 2" xfId="3522" xr:uid="{00000000-0005-0000-0000-0000C20D0000}"/>
    <cellStyle name="Currency 2 4 4 5 3" xfId="3523" xr:uid="{00000000-0005-0000-0000-0000C30D0000}"/>
    <cellStyle name="Currency 2 4 4 5 3 2" xfId="3524" xr:uid="{00000000-0005-0000-0000-0000C40D0000}"/>
    <cellStyle name="Currency 2 4 4 5 3 3" xfId="3525" xr:uid="{00000000-0005-0000-0000-0000C50D0000}"/>
    <cellStyle name="Currency 2 4 4 5 4" xfId="3526" xr:uid="{00000000-0005-0000-0000-0000C60D0000}"/>
    <cellStyle name="Currency 2 4 4 5 4 2" xfId="3527" xr:uid="{00000000-0005-0000-0000-0000C70D0000}"/>
    <cellStyle name="Currency 2 4 4 5 4 2 2" xfId="3528" xr:uid="{00000000-0005-0000-0000-0000C80D0000}"/>
    <cellStyle name="Currency 2 4 4 5 4 3" xfId="3529" xr:uid="{00000000-0005-0000-0000-0000C90D0000}"/>
    <cellStyle name="Currency 2 4 4 5 5" xfId="3530" xr:uid="{00000000-0005-0000-0000-0000CA0D0000}"/>
    <cellStyle name="Currency 2 4 4 5 5 2" xfId="3531" xr:uid="{00000000-0005-0000-0000-0000CB0D0000}"/>
    <cellStyle name="Currency 2 4 4 5 5 2 2" xfId="3532" xr:uid="{00000000-0005-0000-0000-0000CC0D0000}"/>
    <cellStyle name="Currency 2 4 4 5 5 3" xfId="3533" xr:uid="{00000000-0005-0000-0000-0000CD0D0000}"/>
    <cellStyle name="Currency 2 4 4 5 6" xfId="3534" xr:uid="{00000000-0005-0000-0000-0000CE0D0000}"/>
    <cellStyle name="Currency 2 4 4 5 6 2" xfId="3535" xr:uid="{00000000-0005-0000-0000-0000CF0D0000}"/>
    <cellStyle name="Currency 2 4 4 5 6 2 2" xfId="3536" xr:uid="{00000000-0005-0000-0000-0000D00D0000}"/>
    <cellStyle name="Currency 2 4 4 5 6 3" xfId="3537" xr:uid="{00000000-0005-0000-0000-0000D10D0000}"/>
    <cellStyle name="Currency 2 4 4 5 7" xfId="3538" xr:uid="{00000000-0005-0000-0000-0000D20D0000}"/>
    <cellStyle name="Currency 2 4 4 5 7 2" xfId="3539" xr:uid="{00000000-0005-0000-0000-0000D30D0000}"/>
    <cellStyle name="Currency 2 4 4 5 8" xfId="3540" xr:uid="{00000000-0005-0000-0000-0000D40D0000}"/>
    <cellStyle name="Currency 2 4 4 5 8 2" xfId="3541" xr:uid="{00000000-0005-0000-0000-0000D50D0000}"/>
    <cellStyle name="Currency 2 4 4 5 9" xfId="3542" xr:uid="{00000000-0005-0000-0000-0000D60D0000}"/>
    <cellStyle name="Currency 2 4 4 6" xfId="3543" xr:uid="{00000000-0005-0000-0000-0000D70D0000}"/>
    <cellStyle name="Currency 2 4 4 6 2" xfId="3544" xr:uid="{00000000-0005-0000-0000-0000D80D0000}"/>
    <cellStyle name="Currency 2 4 4 6 3" xfId="3545" xr:uid="{00000000-0005-0000-0000-0000D90D0000}"/>
    <cellStyle name="Currency 2 4 4 7" xfId="3546" xr:uid="{00000000-0005-0000-0000-0000DA0D0000}"/>
    <cellStyle name="Currency 2 4 4 8" xfId="3547" xr:uid="{00000000-0005-0000-0000-0000DB0D0000}"/>
    <cellStyle name="Currency 2 4 4 8 2" xfId="3548" xr:uid="{00000000-0005-0000-0000-0000DC0D0000}"/>
    <cellStyle name="Currency 2 4 4 8 2 2" xfId="3549" xr:uid="{00000000-0005-0000-0000-0000DD0D0000}"/>
    <cellStyle name="Currency 2 4 4 8 3" xfId="3550" xr:uid="{00000000-0005-0000-0000-0000DE0D0000}"/>
    <cellStyle name="Currency 2 4 4 8 4" xfId="3551" xr:uid="{00000000-0005-0000-0000-0000DF0D0000}"/>
    <cellStyle name="Currency 2 4 4 9" xfId="3552" xr:uid="{00000000-0005-0000-0000-0000E00D0000}"/>
    <cellStyle name="Currency 2 4 4 9 2" xfId="3553" xr:uid="{00000000-0005-0000-0000-0000E10D0000}"/>
    <cellStyle name="Currency 2 4 4 9 2 2" xfId="3554" xr:uid="{00000000-0005-0000-0000-0000E20D0000}"/>
    <cellStyle name="Currency 2 4 4 9 3" xfId="3555" xr:uid="{00000000-0005-0000-0000-0000E30D0000}"/>
    <cellStyle name="Currency 2 4 5" xfId="3556" xr:uid="{00000000-0005-0000-0000-0000E40D0000}"/>
    <cellStyle name="Currency 2 4 5 10" xfId="3557" xr:uid="{00000000-0005-0000-0000-0000E50D0000}"/>
    <cellStyle name="Currency 2 4 5 10 2" xfId="3558" xr:uid="{00000000-0005-0000-0000-0000E60D0000}"/>
    <cellStyle name="Currency 2 4 5 10 2 2" xfId="3559" xr:uid="{00000000-0005-0000-0000-0000E70D0000}"/>
    <cellStyle name="Currency 2 4 5 10 3" xfId="3560" xr:uid="{00000000-0005-0000-0000-0000E80D0000}"/>
    <cellStyle name="Currency 2 4 5 11" xfId="3561" xr:uid="{00000000-0005-0000-0000-0000E90D0000}"/>
    <cellStyle name="Currency 2 4 5 11 2" xfId="3562" xr:uid="{00000000-0005-0000-0000-0000EA0D0000}"/>
    <cellStyle name="Currency 2 4 5 12" xfId="3563" xr:uid="{00000000-0005-0000-0000-0000EB0D0000}"/>
    <cellStyle name="Currency 2 4 5 12 2" xfId="3564" xr:uid="{00000000-0005-0000-0000-0000EC0D0000}"/>
    <cellStyle name="Currency 2 4 5 13" xfId="3565" xr:uid="{00000000-0005-0000-0000-0000ED0D0000}"/>
    <cellStyle name="Currency 2 4 5 14" xfId="3566" xr:uid="{00000000-0005-0000-0000-0000EE0D0000}"/>
    <cellStyle name="Currency 2 4 5 15" xfId="3567" xr:uid="{00000000-0005-0000-0000-0000EF0D0000}"/>
    <cellStyle name="Currency 2 4 5 2" xfId="3568" xr:uid="{00000000-0005-0000-0000-0000F00D0000}"/>
    <cellStyle name="Currency 2 4 5 2 2" xfId="3569" xr:uid="{00000000-0005-0000-0000-0000F10D0000}"/>
    <cellStyle name="Currency 2 4 5 2 2 2" xfId="3570" xr:uid="{00000000-0005-0000-0000-0000F20D0000}"/>
    <cellStyle name="Currency 2 4 5 2 2 3" xfId="3571" xr:uid="{00000000-0005-0000-0000-0000F30D0000}"/>
    <cellStyle name="Currency 2 4 5 2 2 3 2" xfId="3572" xr:uid="{00000000-0005-0000-0000-0000F40D0000}"/>
    <cellStyle name="Currency 2 4 5 2 2 3 3" xfId="3573" xr:uid="{00000000-0005-0000-0000-0000F50D0000}"/>
    <cellStyle name="Currency 2 4 5 2 2 4" xfId="3574" xr:uid="{00000000-0005-0000-0000-0000F60D0000}"/>
    <cellStyle name="Currency 2 4 5 2 2 4 2" xfId="3575" xr:uid="{00000000-0005-0000-0000-0000F70D0000}"/>
    <cellStyle name="Currency 2 4 5 2 2 4 2 2" xfId="3576" xr:uid="{00000000-0005-0000-0000-0000F80D0000}"/>
    <cellStyle name="Currency 2 4 5 2 2 4 3" xfId="3577" xr:uid="{00000000-0005-0000-0000-0000F90D0000}"/>
    <cellStyle name="Currency 2 4 5 2 2 5" xfId="3578" xr:uid="{00000000-0005-0000-0000-0000FA0D0000}"/>
    <cellStyle name="Currency 2 4 5 2 2 5 2" xfId="3579" xr:uid="{00000000-0005-0000-0000-0000FB0D0000}"/>
    <cellStyle name="Currency 2 4 5 2 2 5 2 2" xfId="3580" xr:uid="{00000000-0005-0000-0000-0000FC0D0000}"/>
    <cellStyle name="Currency 2 4 5 2 2 5 3" xfId="3581" xr:uid="{00000000-0005-0000-0000-0000FD0D0000}"/>
    <cellStyle name="Currency 2 4 5 2 2 6" xfId="3582" xr:uid="{00000000-0005-0000-0000-0000FE0D0000}"/>
    <cellStyle name="Currency 2 4 5 2 2 6 2" xfId="3583" xr:uid="{00000000-0005-0000-0000-0000FF0D0000}"/>
    <cellStyle name="Currency 2 4 5 2 2 6 2 2" xfId="3584" xr:uid="{00000000-0005-0000-0000-0000000E0000}"/>
    <cellStyle name="Currency 2 4 5 2 2 6 3" xfId="3585" xr:uid="{00000000-0005-0000-0000-0000010E0000}"/>
    <cellStyle name="Currency 2 4 5 2 2 7" xfId="3586" xr:uid="{00000000-0005-0000-0000-0000020E0000}"/>
    <cellStyle name="Currency 2 4 5 2 2 7 2" xfId="3587" xr:uid="{00000000-0005-0000-0000-0000030E0000}"/>
    <cellStyle name="Currency 2 4 5 2 2 8" xfId="3588" xr:uid="{00000000-0005-0000-0000-0000040E0000}"/>
    <cellStyle name="Currency 2 4 5 2 2 8 2" xfId="3589" xr:uid="{00000000-0005-0000-0000-0000050E0000}"/>
    <cellStyle name="Currency 2 4 5 2 2 9" xfId="3590" xr:uid="{00000000-0005-0000-0000-0000060E0000}"/>
    <cellStyle name="Currency 2 4 5 2 3" xfId="3591" xr:uid="{00000000-0005-0000-0000-0000070E0000}"/>
    <cellStyle name="Currency 2 4 5 2 3 2" xfId="3592" xr:uid="{00000000-0005-0000-0000-0000080E0000}"/>
    <cellStyle name="Currency 2 4 5 2 3 3" xfId="3593" xr:uid="{00000000-0005-0000-0000-0000090E0000}"/>
    <cellStyle name="Currency 2 4 5 2 3 3 2" xfId="3594" xr:uid="{00000000-0005-0000-0000-00000A0E0000}"/>
    <cellStyle name="Currency 2 4 5 2 3 3 3" xfId="3595" xr:uid="{00000000-0005-0000-0000-00000B0E0000}"/>
    <cellStyle name="Currency 2 4 5 2 3 4" xfId="3596" xr:uid="{00000000-0005-0000-0000-00000C0E0000}"/>
    <cellStyle name="Currency 2 4 5 2 3 4 2" xfId="3597" xr:uid="{00000000-0005-0000-0000-00000D0E0000}"/>
    <cellStyle name="Currency 2 4 5 2 3 4 2 2" xfId="3598" xr:uid="{00000000-0005-0000-0000-00000E0E0000}"/>
    <cellStyle name="Currency 2 4 5 2 3 4 3" xfId="3599" xr:uid="{00000000-0005-0000-0000-00000F0E0000}"/>
    <cellStyle name="Currency 2 4 5 2 3 5" xfId="3600" xr:uid="{00000000-0005-0000-0000-0000100E0000}"/>
    <cellStyle name="Currency 2 4 5 2 3 5 2" xfId="3601" xr:uid="{00000000-0005-0000-0000-0000110E0000}"/>
    <cellStyle name="Currency 2 4 5 2 3 5 2 2" xfId="3602" xr:uid="{00000000-0005-0000-0000-0000120E0000}"/>
    <cellStyle name="Currency 2 4 5 2 3 5 3" xfId="3603" xr:uid="{00000000-0005-0000-0000-0000130E0000}"/>
    <cellStyle name="Currency 2 4 5 2 3 6" xfId="3604" xr:uid="{00000000-0005-0000-0000-0000140E0000}"/>
    <cellStyle name="Currency 2 4 5 2 3 6 2" xfId="3605" xr:uid="{00000000-0005-0000-0000-0000150E0000}"/>
    <cellStyle name="Currency 2 4 5 2 3 6 2 2" xfId="3606" xr:uid="{00000000-0005-0000-0000-0000160E0000}"/>
    <cellStyle name="Currency 2 4 5 2 3 6 3" xfId="3607" xr:uid="{00000000-0005-0000-0000-0000170E0000}"/>
    <cellStyle name="Currency 2 4 5 2 3 7" xfId="3608" xr:uid="{00000000-0005-0000-0000-0000180E0000}"/>
    <cellStyle name="Currency 2 4 5 2 3 7 2" xfId="3609" xr:uid="{00000000-0005-0000-0000-0000190E0000}"/>
    <cellStyle name="Currency 2 4 5 2 3 8" xfId="3610" xr:uid="{00000000-0005-0000-0000-00001A0E0000}"/>
    <cellStyle name="Currency 2 4 5 2 3 8 2" xfId="3611" xr:uid="{00000000-0005-0000-0000-00001B0E0000}"/>
    <cellStyle name="Currency 2 4 5 2 3 9" xfId="3612" xr:uid="{00000000-0005-0000-0000-00001C0E0000}"/>
    <cellStyle name="Currency 2 4 5 2 4" xfId="3613" xr:uid="{00000000-0005-0000-0000-00001D0E0000}"/>
    <cellStyle name="Currency 2 4 5 2 4 2" xfId="3614" xr:uid="{00000000-0005-0000-0000-00001E0E0000}"/>
    <cellStyle name="Currency 2 4 5 2 4 3" xfId="3615" xr:uid="{00000000-0005-0000-0000-00001F0E0000}"/>
    <cellStyle name="Currency 2 4 5 2 4 3 2" xfId="3616" xr:uid="{00000000-0005-0000-0000-0000200E0000}"/>
    <cellStyle name="Currency 2 4 5 2 4 3 2 2" xfId="3617" xr:uid="{00000000-0005-0000-0000-0000210E0000}"/>
    <cellStyle name="Currency 2 4 5 2 4 3 3" xfId="3618" xr:uid="{00000000-0005-0000-0000-0000220E0000}"/>
    <cellStyle name="Currency 2 4 5 2 4 4" xfId="3619" xr:uid="{00000000-0005-0000-0000-0000230E0000}"/>
    <cellStyle name="Currency 2 4 5 2 4 4 2" xfId="3620" xr:uid="{00000000-0005-0000-0000-0000240E0000}"/>
    <cellStyle name="Currency 2 4 5 2 4 4 2 2" xfId="3621" xr:uid="{00000000-0005-0000-0000-0000250E0000}"/>
    <cellStyle name="Currency 2 4 5 2 4 4 3" xfId="3622" xr:uid="{00000000-0005-0000-0000-0000260E0000}"/>
    <cellStyle name="Currency 2 4 5 2 4 5" xfId="3623" xr:uid="{00000000-0005-0000-0000-0000270E0000}"/>
    <cellStyle name="Currency 2 4 5 2 4 5 2" xfId="3624" xr:uid="{00000000-0005-0000-0000-0000280E0000}"/>
    <cellStyle name="Currency 2 4 5 2 4 5 2 2" xfId="3625" xr:uid="{00000000-0005-0000-0000-0000290E0000}"/>
    <cellStyle name="Currency 2 4 5 2 4 5 3" xfId="3626" xr:uid="{00000000-0005-0000-0000-00002A0E0000}"/>
    <cellStyle name="Currency 2 4 5 2 4 6" xfId="3627" xr:uid="{00000000-0005-0000-0000-00002B0E0000}"/>
    <cellStyle name="Currency 2 4 5 2 4 6 2" xfId="3628" xr:uid="{00000000-0005-0000-0000-00002C0E0000}"/>
    <cellStyle name="Currency 2 4 5 2 4 7" xfId="3629" xr:uid="{00000000-0005-0000-0000-00002D0E0000}"/>
    <cellStyle name="Currency 2 4 5 2 4 7 2" xfId="3630" xr:uid="{00000000-0005-0000-0000-00002E0E0000}"/>
    <cellStyle name="Currency 2 4 5 2 4 8" xfId="3631" xr:uid="{00000000-0005-0000-0000-00002F0E0000}"/>
    <cellStyle name="Currency 2 4 5 2 4 9" xfId="3632" xr:uid="{00000000-0005-0000-0000-0000300E0000}"/>
    <cellStyle name="Currency 2 4 5 2 5" xfId="3633" xr:uid="{00000000-0005-0000-0000-0000310E0000}"/>
    <cellStyle name="Currency 2 4 5 2 5 2" xfId="3634" xr:uid="{00000000-0005-0000-0000-0000320E0000}"/>
    <cellStyle name="Currency 2 4 5 2 5 3" xfId="3635" xr:uid="{00000000-0005-0000-0000-0000330E0000}"/>
    <cellStyle name="Currency 2 4 5 2 6" xfId="3636" xr:uid="{00000000-0005-0000-0000-0000340E0000}"/>
    <cellStyle name="Currency 2 4 5 2 6 2" xfId="3637" xr:uid="{00000000-0005-0000-0000-0000350E0000}"/>
    <cellStyle name="Currency 2 4 5 2 6 2 2" xfId="3638" xr:uid="{00000000-0005-0000-0000-0000360E0000}"/>
    <cellStyle name="Currency 2 4 5 2 6 2 2 2" xfId="3639" xr:uid="{00000000-0005-0000-0000-0000370E0000}"/>
    <cellStyle name="Currency 2 4 5 2 6 2 3" xfId="3640" xr:uid="{00000000-0005-0000-0000-0000380E0000}"/>
    <cellStyle name="Currency 2 4 5 2 6 3" xfId="3641" xr:uid="{00000000-0005-0000-0000-0000390E0000}"/>
    <cellStyle name="Currency 2 4 5 2 6 3 2" xfId="3642" xr:uid="{00000000-0005-0000-0000-00003A0E0000}"/>
    <cellStyle name="Currency 2 4 5 2 6 3 2 2" xfId="3643" xr:uid="{00000000-0005-0000-0000-00003B0E0000}"/>
    <cellStyle name="Currency 2 4 5 2 6 3 3" xfId="3644" xr:uid="{00000000-0005-0000-0000-00003C0E0000}"/>
    <cellStyle name="Currency 2 4 5 2 6 4" xfId="3645" xr:uid="{00000000-0005-0000-0000-00003D0E0000}"/>
    <cellStyle name="Currency 2 4 5 2 6 4 2" xfId="3646" xr:uid="{00000000-0005-0000-0000-00003E0E0000}"/>
    <cellStyle name="Currency 2 4 5 2 6 4 2 2" xfId="3647" xr:uid="{00000000-0005-0000-0000-00003F0E0000}"/>
    <cellStyle name="Currency 2 4 5 2 6 4 3" xfId="3648" xr:uid="{00000000-0005-0000-0000-0000400E0000}"/>
    <cellStyle name="Currency 2 4 5 2 6 5" xfId="3649" xr:uid="{00000000-0005-0000-0000-0000410E0000}"/>
    <cellStyle name="Currency 2 4 5 2 6 5 2" xfId="3650" xr:uid="{00000000-0005-0000-0000-0000420E0000}"/>
    <cellStyle name="Currency 2 4 5 2 6 6" xfId="3651" xr:uid="{00000000-0005-0000-0000-0000430E0000}"/>
    <cellStyle name="Currency 2 4 5 2 6 6 2" xfId="3652" xr:uid="{00000000-0005-0000-0000-0000440E0000}"/>
    <cellStyle name="Currency 2 4 5 2 6 7" xfId="3653" xr:uid="{00000000-0005-0000-0000-0000450E0000}"/>
    <cellStyle name="Currency 2 4 5 2 7" xfId="3654" xr:uid="{00000000-0005-0000-0000-0000460E0000}"/>
    <cellStyle name="Currency 2 4 5 2 7 2" xfId="3655" xr:uid="{00000000-0005-0000-0000-0000470E0000}"/>
    <cellStyle name="Currency 2 4 5 2 7 2 2" xfId="3656" xr:uid="{00000000-0005-0000-0000-0000480E0000}"/>
    <cellStyle name="Currency 2 4 5 2 7 3" xfId="3657" xr:uid="{00000000-0005-0000-0000-0000490E0000}"/>
    <cellStyle name="Currency 2 4 5 2 8" xfId="3658" xr:uid="{00000000-0005-0000-0000-00004A0E0000}"/>
    <cellStyle name="Currency 2 4 5 2 8 2" xfId="3659" xr:uid="{00000000-0005-0000-0000-00004B0E0000}"/>
    <cellStyle name="Currency 2 4 5 2 8 2 2" xfId="3660" xr:uid="{00000000-0005-0000-0000-00004C0E0000}"/>
    <cellStyle name="Currency 2 4 5 2 8 3" xfId="3661" xr:uid="{00000000-0005-0000-0000-00004D0E0000}"/>
    <cellStyle name="Currency 2 4 5 3" xfId="3662" xr:uid="{00000000-0005-0000-0000-00004E0E0000}"/>
    <cellStyle name="Currency 2 4 5 3 10" xfId="3663" xr:uid="{00000000-0005-0000-0000-00004F0E0000}"/>
    <cellStyle name="Currency 2 4 5 3 2" xfId="3664" xr:uid="{00000000-0005-0000-0000-0000500E0000}"/>
    <cellStyle name="Currency 2 4 5 3 2 2" xfId="3665" xr:uid="{00000000-0005-0000-0000-0000510E0000}"/>
    <cellStyle name="Currency 2 4 5 3 2 3" xfId="3666" xr:uid="{00000000-0005-0000-0000-0000520E0000}"/>
    <cellStyle name="Currency 2 4 5 3 2 3 2" xfId="3667" xr:uid="{00000000-0005-0000-0000-0000530E0000}"/>
    <cellStyle name="Currency 2 4 5 3 2 3 3" xfId="3668" xr:uid="{00000000-0005-0000-0000-0000540E0000}"/>
    <cellStyle name="Currency 2 4 5 3 2 4" xfId="3669" xr:uid="{00000000-0005-0000-0000-0000550E0000}"/>
    <cellStyle name="Currency 2 4 5 3 2 4 2" xfId="3670" xr:uid="{00000000-0005-0000-0000-0000560E0000}"/>
    <cellStyle name="Currency 2 4 5 3 2 4 2 2" xfId="3671" xr:uid="{00000000-0005-0000-0000-0000570E0000}"/>
    <cellStyle name="Currency 2 4 5 3 2 4 3" xfId="3672" xr:uid="{00000000-0005-0000-0000-0000580E0000}"/>
    <cellStyle name="Currency 2 4 5 3 2 5" xfId="3673" xr:uid="{00000000-0005-0000-0000-0000590E0000}"/>
    <cellStyle name="Currency 2 4 5 3 2 5 2" xfId="3674" xr:uid="{00000000-0005-0000-0000-00005A0E0000}"/>
    <cellStyle name="Currency 2 4 5 3 2 5 2 2" xfId="3675" xr:uid="{00000000-0005-0000-0000-00005B0E0000}"/>
    <cellStyle name="Currency 2 4 5 3 2 5 3" xfId="3676" xr:uid="{00000000-0005-0000-0000-00005C0E0000}"/>
    <cellStyle name="Currency 2 4 5 3 2 6" xfId="3677" xr:uid="{00000000-0005-0000-0000-00005D0E0000}"/>
    <cellStyle name="Currency 2 4 5 3 2 6 2" xfId="3678" xr:uid="{00000000-0005-0000-0000-00005E0E0000}"/>
    <cellStyle name="Currency 2 4 5 3 2 6 2 2" xfId="3679" xr:uid="{00000000-0005-0000-0000-00005F0E0000}"/>
    <cellStyle name="Currency 2 4 5 3 2 6 3" xfId="3680" xr:uid="{00000000-0005-0000-0000-0000600E0000}"/>
    <cellStyle name="Currency 2 4 5 3 2 7" xfId="3681" xr:uid="{00000000-0005-0000-0000-0000610E0000}"/>
    <cellStyle name="Currency 2 4 5 3 2 7 2" xfId="3682" xr:uid="{00000000-0005-0000-0000-0000620E0000}"/>
    <cellStyle name="Currency 2 4 5 3 2 8" xfId="3683" xr:uid="{00000000-0005-0000-0000-0000630E0000}"/>
    <cellStyle name="Currency 2 4 5 3 2 8 2" xfId="3684" xr:uid="{00000000-0005-0000-0000-0000640E0000}"/>
    <cellStyle name="Currency 2 4 5 3 2 9" xfId="3685" xr:uid="{00000000-0005-0000-0000-0000650E0000}"/>
    <cellStyle name="Currency 2 4 5 3 3" xfId="3686" xr:uid="{00000000-0005-0000-0000-0000660E0000}"/>
    <cellStyle name="Currency 2 4 5 3 4" xfId="3687" xr:uid="{00000000-0005-0000-0000-0000670E0000}"/>
    <cellStyle name="Currency 2 4 5 3 4 2" xfId="3688" xr:uid="{00000000-0005-0000-0000-0000680E0000}"/>
    <cellStyle name="Currency 2 4 5 3 4 3" xfId="3689" xr:uid="{00000000-0005-0000-0000-0000690E0000}"/>
    <cellStyle name="Currency 2 4 5 3 5" xfId="3690" xr:uid="{00000000-0005-0000-0000-00006A0E0000}"/>
    <cellStyle name="Currency 2 4 5 3 5 2" xfId="3691" xr:uid="{00000000-0005-0000-0000-00006B0E0000}"/>
    <cellStyle name="Currency 2 4 5 3 5 2 2" xfId="3692" xr:uid="{00000000-0005-0000-0000-00006C0E0000}"/>
    <cellStyle name="Currency 2 4 5 3 5 3" xfId="3693" xr:uid="{00000000-0005-0000-0000-00006D0E0000}"/>
    <cellStyle name="Currency 2 4 5 3 6" xfId="3694" xr:uid="{00000000-0005-0000-0000-00006E0E0000}"/>
    <cellStyle name="Currency 2 4 5 3 6 2" xfId="3695" xr:uid="{00000000-0005-0000-0000-00006F0E0000}"/>
    <cellStyle name="Currency 2 4 5 3 6 2 2" xfId="3696" xr:uid="{00000000-0005-0000-0000-0000700E0000}"/>
    <cellStyle name="Currency 2 4 5 3 6 3" xfId="3697" xr:uid="{00000000-0005-0000-0000-0000710E0000}"/>
    <cellStyle name="Currency 2 4 5 3 7" xfId="3698" xr:uid="{00000000-0005-0000-0000-0000720E0000}"/>
    <cellStyle name="Currency 2 4 5 3 7 2" xfId="3699" xr:uid="{00000000-0005-0000-0000-0000730E0000}"/>
    <cellStyle name="Currency 2 4 5 3 7 2 2" xfId="3700" xr:uid="{00000000-0005-0000-0000-0000740E0000}"/>
    <cellStyle name="Currency 2 4 5 3 7 3" xfId="3701" xr:uid="{00000000-0005-0000-0000-0000750E0000}"/>
    <cellStyle name="Currency 2 4 5 3 8" xfId="3702" xr:uid="{00000000-0005-0000-0000-0000760E0000}"/>
    <cellStyle name="Currency 2 4 5 3 8 2" xfId="3703" xr:uid="{00000000-0005-0000-0000-0000770E0000}"/>
    <cellStyle name="Currency 2 4 5 3 9" xfId="3704" xr:uid="{00000000-0005-0000-0000-0000780E0000}"/>
    <cellStyle name="Currency 2 4 5 3 9 2" xfId="3705" xr:uid="{00000000-0005-0000-0000-0000790E0000}"/>
    <cellStyle name="Currency 2 4 5 4" xfId="3706" xr:uid="{00000000-0005-0000-0000-00007A0E0000}"/>
    <cellStyle name="Currency 2 4 5 4 2" xfId="3707" xr:uid="{00000000-0005-0000-0000-00007B0E0000}"/>
    <cellStyle name="Currency 2 4 5 4 2 10" xfId="3708" xr:uid="{00000000-0005-0000-0000-00007C0E0000}"/>
    <cellStyle name="Currency 2 4 5 4 2 2" xfId="3709" xr:uid="{00000000-0005-0000-0000-00007D0E0000}"/>
    <cellStyle name="Currency 2 4 5 4 2 3" xfId="3710" xr:uid="{00000000-0005-0000-0000-00007E0E0000}"/>
    <cellStyle name="Currency 2 4 5 4 2 4" xfId="3711" xr:uid="{00000000-0005-0000-0000-00007F0E0000}"/>
    <cellStyle name="Currency 2 4 5 4 2 4 2" xfId="3712" xr:uid="{00000000-0005-0000-0000-0000800E0000}"/>
    <cellStyle name="Currency 2 4 5 4 2 4 2 2" xfId="3713" xr:uid="{00000000-0005-0000-0000-0000810E0000}"/>
    <cellStyle name="Currency 2 4 5 4 2 4 3" xfId="3714" xr:uid="{00000000-0005-0000-0000-0000820E0000}"/>
    <cellStyle name="Currency 2 4 5 4 2 5" xfId="3715" xr:uid="{00000000-0005-0000-0000-0000830E0000}"/>
    <cellStyle name="Currency 2 4 5 4 2 5 2" xfId="3716" xr:uid="{00000000-0005-0000-0000-0000840E0000}"/>
    <cellStyle name="Currency 2 4 5 4 2 5 2 2" xfId="3717" xr:uid="{00000000-0005-0000-0000-0000850E0000}"/>
    <cellStyle name="Currency 2 4 5 4 2 5 3" xfId="3718" xr:uid="{00000000-0005-0000-0000-0000860E0000}"/>
    <cellStyle name="Currency 2 4 5 4 2 6" xfId="3719" xr:uid="{00000000-0005-0000-0000-0000870E0000}"/>
    <cellStyle name="Currency 2 4 5 4 2 6 2" xfId="3720" xr:uid="{00000000-0005-0000-0000-0000880E0000}"/>
    <cellStyle name="Currency 2 4 5 4 2 6 2 2" xfId="3721" xr:uid="{00000000-0005-0000-0000-0000890E0000}"/>
    <cellStyle name="Currency 2 4 5 4 2 6 3" xfId="3722" xr:uid="{00000000-0005-0000-0000-00008A0E0000}"/>
    <cellStyle name="Currency 2 4 5 4 2 7" xfId="3723" xr:uid="{00000000-0005-0000-0000-00008B0E0000}"/>
    <cellStyle name="Currency 2 4 5 4 2 7 2" xfId="3724" xr:uid="{00000000-0005-0000-0000-00008C0E0000}"/>
    <cellStyle name="Currency 2 4 5 4 2 8" xfId="3725" xr:uid="{00000000-0005-0000-0000-00008D0E0000}"/>
    <cellStyle name="Currency 2 4 5 4 2 8 2" xfId="3726" xr:uid="{00000000-0005-0000-0000-00008E0E0000}"/>
    <cellStyle name="Currency 2 4 5 4 2 9" xfId="3727" xr:uid="{00000000-0005-0000-0000-00008F0E0000}"/>
    <cellStyle name="Currency 2 4 5 4 3" xfId="3728" xr:uid="{00000000-0005-0000-0000-0000900E0000}"/>
    <cellStyle name="Currency 2 4 5 4 4" xfId="3729" xr:uid="{00000000-0005-0000-0000-0000910E0000}"/>
    <cellStyle name="Currency 2 4 5 4 4 2" xfId="3730" xr:uid="{00000000-0005-0000-0000-0000920E0000}"/>
    <cellStyle name="Currency 2 4 5 4 4 2 2" xfId="3731" xr:uid="{00000000-0005-0000-0000-0000930E0000}"/>
    <cellStyle name="Currency 2 4 5 4 4 3" xfId="3732" xr:uid="{00000000-0005-0000-0000-0000940E0000}"/>
    <cellStyle name="Currency 2 4 5 4 5" xfId="3733" xr:uid="{00000000-0005-0000-0000-0000950E0000}"/>
    <cellStyle name="Currency 2 4 5 4 5 2" xfId="3734" xr:uid="{00000000-0005-0000-0000-0000960E0000}"/>
    <cellStyle name="Currency 2 4 5 4 5 2 2" xfId="3735" xr:uid="{00000000-0005-0000-0000-0000970E0000}"/>
    <cellStyle name="Currency 2 4 5 4 5 3" xfId="3736" xr:uid="{00000000-0005-0000-0000-0000980E0000}"/>
    <cellStyle name="Currency 2 4 5 5" xfId="3737" xr:uid="{00000000-0005-0000-0000-0000990E0000}"/>
    <cellStyle name="Currency 2 4 5 5 2" xfId="3738" xr:uid="{00000000-0005-0000-0000-00009A0E0000}"/>
    <cellStyle name="Currency 2 4 5 5 3" xfId="3739" xr:uid="{00000000-0005-0000-0000-00009B0E0000}"/>
    <cellStyle name="Currency 2 4 5 5 3 2" xfId="3740" xr:uid="{00000000-0005-0000-0000-00009C0E0000}"/>
    <cellStyle name="Currency 2 4 5 5 3 3" xfId="3741" xr:uid="{00000000-0005-0000-0000-00009D0E0000}"/>
    <cellStyle name="Currency 2 4 5 5 4" xfId="3742" xr:uid="{00000000-0005-0000-0000-00009E0E0000}"/>
    <cellStyle name="Currency 2 4 5 5 4 2" xfId="3743" xr:uid="{00000000-0005-0000-0000-00009F0E0000}"/>
    <cellStyle name="Currency 2 4 5 5 4 2 2" xfId="3744" xr:uid="{00000000-0005-0000-0000-0000A00E0000}"/>
    <cellStyle name="Currency 2 4 5 5 4 3" xfId="3745" xr:uid="{00000000-0005-0000-0000-0000A10E0000}"/>
    <cellStyle name="Currency 2 4 5 5 5" xfId="3746" xr:uid="{00000000-0005-0000-0000-0000A20E0000}"/>
    <cellStyle name="Currency 2 4 5 5 5 2" xfId="3747" xr:uid="{00000000-0005-0000-0000-0000A30E0000}"/>
    <cellStyle name="Currency 2 4 5 5 5 2 2" xfId="3748" xr:uid="{00000000-0005-0000-0000-0000A40E0000}"/>
    <cellStyle name="Currency 2 4 5 5 5 3" xfId="3749" xr:uid="{00000000-0005-0000-0000-0000A50E0000}"/>
    <cellStyle name="Currency 2 4 5 5 6" xfId="3750" xr:uid="{00000000-0005-0000-0000-0000A60E0000}"/>
    <cellStyle name="Currency 2 4 5 5 6 2" xfId="3751" xr:uid="{00000000-0005-0000-0000-0000A70E0000}"/>
    <cellStyle name="Currency 2 4 5 5 6 2 2" xfId="3752" xr:uid="{00000000-0005-0000-0000-0000A80E0000}"/>
    <cellStyle name="Currency 2 4 5 5 6 3" xfId="3753" xr:uid="{00000000-0005-0000-0000-0000A90E0000}"/>
    <cellStyle name="Currency 2 4 5 5 7" xfId="3754" xr:uid="{00000000-0005-0000-0000-0000AA0E0000}"/>
    <cellStyle name="Currency 2 4 5 5 7 2" xfId="3755" xr:uid="{00000000-0005-0000-0000-0000AB0E0000}"/>
    <cellStyle name="Currency 2 4 5 5 8" xfId="3756" xr:uid="{00000000-0005-0000-0000-0000AC0E0000}"/>
    <cellStyle name="Currency 2 4 5 5 8 2" xfId="3757" xr:uid="{00000000-0005-0000-0000-0000AD0E0000}"/>
    <cellStyle name="Currency 2 4 5 5 9" xfId="3758" xr:uid="{00000000-0005-0000-0000-0000AE0E0000}"/>
    <cellStyle name="Currency 2 4 5 6" xfId="3759" xr:uid="{00000000-0005-0000-0000-0000AF0E0000}"/>
    <cellStyle name="Currency 2 4 5 6 2" xfId="3760" xr:uid="{00000000-0005-0000-0000-0000B00E0000}"/>
    <cellStyle name="Currency 2 4 5 6 3" xfId="3761" xr:uid="{00000000-0005-0000-0000-0000B10E0000}"/>
    <cellStyle name="Currency 2 4 5 7" xfId="3762" xr:uid="{00000000-0005-0000-0000-0000B20E0000}"/>
    <cellStyle name="Currency 2 4 5 8" xfId="3763" xr:uid="{00000000-0005-0000-0000-0000B30E0000}"/>
    <cellStyle name="Currency 2 4 5 8 2" xfId="3764" xr:uid="{00000000-0005-0000-0000-0000B40E0000}"/>
    <cellStyle name="Currency 2 4 5 8 2 2" xfId="3765" xr:uid="{00000000-0005-0000-0000-0000B50E0000}"/>
    <cellStyle name="Currency 2 4 5 8 3" xfId="3766" xr:uid="{00000000-0005-0000-0000-0000B60E0000}"/>
    <cellStyle name="Currency 2 4 5 8 4" xfId="3767" xr:uid="{00000000-0005-0000-0000-0000B70E0000}"/>
    <cellStyle name="Currency 2 4 5 9" xfId="3768" xr:uid="{00000000-0005-0000-0000-0000B80E0000}"/>
    <cellStyle name="Currency 2 4 5 9 2" xfId="3769" xr:uid="{00000000-0005-0000-0000-0000B90E0000}"/>
    <cellStyle name="Currency 2 4 5 9 2 2" xfId="3770" xr:uid="{00000000-0005-0000-0000-0000BA0E0000}"/>
    <cellStyle name="Currency 2 4 5 9 3" xfId="3771" xr:uid="{00000000-0005-0000-0000-0000BB0E0000}"/>
    <cellStyle name="Currency 2 4 6" xfId="3772" xr:uid="{00000000-0005-0000-0000-0000BC0E0000}"/>
    <cellStyle name="Currency 2 4 6 2" xfId="3773" xr:uid="{00000000-0005-0000-0000-0000BD0E0000}"/>
    <cellStyle name="Currency 2 4 6 2 2" xfId="3774" xr:uid="{00000000-0005-0000-0000-0000BE0E0000}"/>
    <cellStyle name="Currency 2 4 6 2 3" xfId="3775" xr:uid="{00000000-0005-0000-0000-0000BF0E0000}"/>
    <cellStyle name="Currency 2 4 6 2 3 2" xfId="3776" xr:uid="{00000000-0005-0000-0000-0000C00E0000}"/>
    <cellStyle name="Currency 2 4 6 2 3 3" xfId="3777" xr:uid="{00000000-0005-0000-0000-0000C10E0000}"/>
    <cellStyle name="Currency 2 4 6 2 4" xfId="3778" xr:uid="{00000000-0005-0000-0000-0000C20E0000}"/>
    <cellStyle name="Currency 2 4 6 2 4 2" xfId="3779" xr:uid="{00000000-0005-0000-0000-0000C30E0000}"/>
    <cellStyle name="Currency 2 4 6 2 4 2 2" xfId="3780" xr:uid="{00000000-0005-0000-0000-0000C40E0000}"/>
    <cellStyle name="Currency 2 4 6 2 4 3" xfId="3781" xr:uid="{00000000-0005-0000-0000-0000C50E0000}"/>
    <cellStyle name="Currency 2 4 6 2 5" xfId="3782" xr:uid="{00000000-0005-0000-0000-0000C60E0000}"/>
    <cellStyle name="Currency 2 4 6 2 5 2" xfId="3783" xr:uid="{00000000-0005-0000-0000-0000C70E0000}"/>
    <cellStyle name="Currency 2 4 6 2 5 2 2" xfId="3784" xr:uid="{00000000-0005-0000-0000-0000C80E0000}"/>
    <cellStyle name="Currency 2 4 6 2 5 3" xfId="3785" xr:uid="{00000000-0005-0000-0000-0000C90E0000}"/>
    <cellStyle name="Currency 2 4 6 2 6" xfId="3786" xr:uid="{00000000-0005-0000-0000-0000CA0E0000}"/>
    <cellStyle name="Currency 2 4 6 2 6 2" xfId="3787" xr:uid="{00000000-0005-0000-0000-0000CB0E0000}"/>
    <cellStyle name="Currency 2 4 6 2 6 2 2" xfId="3788" xr:uid="{00000000-0005-0000-0000-0000CC0E0000}"/>
    <cellStyle name="Currency 2 4 6 2 6 3" xfId="3789" xr:uid="{00000000-0005-0000-0000-0000CD0E0000}"/>
    <cellStyle name="Currency 2 4 6 2 7" xfId="3790" xr:uid="{00000000-0005-0000-0000-0000CE0E0000}"/>
    <cellStyle name="Currency 2 4 6 2 7 2" xfId="3791" xr:uid="{00000000-0005-0000-0000-0000CF0E0000}"/>
    <cellStyle name="Currency 2 4 6 2 8" xfId="3792" xr:uid="{00000000-0005-0000-0000-0000D00E0000}"/>
    <cellStyle name="Currency 2 4 6 2 8 2" xfId="3793" xr:uid="{00000000-0005-0000-0000-0000D10E0000}"/>
    <cellStyle name="Currency 2 4 6 2 9" xfId="3794" xr:uid="{00000000-0005-0000-0000-0000D20E0000}"/>
    <cellStyle name="Currency 2 4 6 3" xfId="3795" xr:uid="{00000000-0005-0000-0000-0000D30E0000}"/>
    <cellStyle name="Currency 2 4 6 3 2" xfId="3796" xr:uid="{00000000-0005-0000-0000-0000D40E0000}"/>
    <cellStyle name="Currency 2 4 6 3 3" xfId="3797" xr:uid="{00000000-0005-0000-0000-0000D50E0000}"/>
    <cellStyle name="Currency 2 4 6 3 3 2" xfId="3798" xr:uid="{00000000-0005-0000-0000-0000D60E0000}"/>
    <cellStyle name="Currency 2 4 6 3 3 3" xfId="3799" xr:uid="{00000000-0005-0000-0000-0000D70E0000}"/>
    <cellStyle name="Currency 2 4 6 3 4" xfId="3800" xr:uid="{00000000-0005-0000-0000-0000D80E0000}"/>
    <cellStyle name="Currency 2 4 6 3 4 2" xfId="3801" xr:uid="{00000000-0005-0000-0000-0000D90E0000}"/>
    <cellStyle name="Currency 2 4 6 3 4 2 2" xfId="3802" xr:uid="{00000000-0005-0000-0000-0000DA0E0000}"/>
    <cellStyle name="Currency 2 4 6 3 4 3" xfId="3803" xr:uid="{00000000-0005-0000-0000-0000DB0E0000}"/>
    <cellStyle name="Currency 2 4 6 3 5" xfId="3804" xr:uid="{00000000-0005-0000-0000-0000DC0E0000}"/>
    <cellStyle name="Currency 2 4 6 3 5 2" xfId="3805" xr:uid="{00000000-0005-0000-0000-0000DD0E0000}"/>
    <cellStyle name="Currency 2 4 6 3 5 2 2" xfId="3806" xr:uid="{00000000-0005-0000-0000-0000DE0E0000}"/>
    <cellStyle name="Currency 2 4 6 3 5 3" xfId="3807" xr:uid="{00000000-0005-0000-0000-0000DF0E0000}"/>
    <cellStyle name="Currency 2 4 6 3 6" xfId="3808" xr:uid="{00000000-0005-0000-0000-0000E00E0000}"/>
    <cellStyle name="Currency 2 4 6 3 6 2" xfId="3809" xr:uid="{00000000-0005-0000-0000-0000E10E0000}"/>
    <cellStyle name="Currency 2 4 6 3 6 2 2" xfId="3810" xr:uid="{00000000-0005-0000-0000-0000E20E0000}"/>
    <cellStyle name="Currency 2 4 6 3 6 3" xfId="3811" xr:uid="{00000000-0005-0000-0000-0000E30E0000}"/>
    <cellStyle name="Currency 2 4 6 3 7" xfId="3812" xr:uid="{00000000-0005-0000-0000-0000E40E0000}"/>
    <cellStyle name="Currency 2 4 6 3 7 2" xfId="3813" xr:uid="{00000000-0005-0000-0000-0000E50E0000}"/>
    <cellStyle name="Currency 2 4 6 3 8" xfId="3814" xr:uid="{00000000-0005-0000-0000-0000E60E0000}"/>
    <cellStyle name="Currency 2 4 6 3 8 2" xfId="3815" xr:uid="{00000000-0005-0000-0000-0000E70E0000}"/>
    <cellStyle name="Currency 2 4 6 3 9" xfId="3816" xr:uid="{00000000-0005-0000-0000-0000E80E0000}"/>
    <cellStyle name="Currency 2 4 6 4" xfId="3817" xr:uid="{00000000-0005-0000-0000-0000E90E0000}"/>
    <cellStyle name="Currency 2 4 6 4 2" xfId="3818" xr:uid="{00000000-0005-0000-0000-0000EA0E0000}"/>
    <cellStyle name="Currency 2 4 6 4 3" xfId="3819" xr:uid="{00000000-0005-0000-0000-0000EB0E0000}"/>
    <cellStyle name="Currency 2 4 6 4 3 2" xfId="3820" xr:uid="{00000000-0005-0000-0000-0000EC0E0000}"/>
    <cellStyle name="Currency 2 4 6 4 3 2 2" xfId="3821" xr:uid="{00000000-0005-0000-0000-0000ED0E0000}"/>
    <cellStyle name="Currency 2 4 6 4 3 3" xfId="3822" xr:uid="{00000000-0005-0000-0000-0000EE0E0000}"/>
    <cellStyle name="Currency 2 4 6 4 4" xfId="3823" xr:uid="{00000000-0005-0000-0000-0000EF0E0000}"/>
    <cellStyle name="Currency 2 4 6 4 4 2" xfId="3824" xr:uid="{00000000-0005-0000-0000-0000F00E0000}"/>
    <cellStyle name="Currency 2 4 6 4 4 2 2" xfId="3825" xr:uid="{00000000-0005-0000-0000-0000F10E0000}"/>
    <cellStyle name="Currency 2 4 6 4 4 3" xfId="3826" xr:uid="{00000000-0005-0000-0000-0000F20E0000}"/>
    <cellStyle name="Currency 2 4 6 4 5" xfId="3827" xr:uid="{00000000-0005-0000-0000-0000F30E0000}"/>
    <cellStyle name="Currency 2 4 6 4 5 2" xfId="3828" xr:uid="{00000000-0005-0000-0000-0000F40E0000}"/>
    <cellStyle name="Currency 2 4 6 4 5 2 2" xfId="3829" xr:uid="{00000000-0005-0000-0000-0000F50E0000}"/>
    <cellStyle name="Currency 2 4 6 4 5 3" xfId="3830" xr:uid="{00000000-0005-0000-0000-0000F60E0000}"/>
    <cellStyle name="Currency 2 4 6 4 6" xfId="3831" xr:uid="{00000000-0005-0000-0000-0000F70E0000}"/>
    <cellStyle name="Currency 2 4 6 4 6 2" xfId="3832" xr:uid="{00000000-0005-0000-0000-0000F80E0000}"/>
    <cellStyle name="Currency 2 4 6 4 7" xfId="3833" xr:uid="{00000000-0005-0000-0000-0000F90E0000}"/>
    <cellStyle name="Currency 2 4 6 4 7 2" xfId="3834" xr:uid="{00000000-0005-0000-0000-0000FA0E0000}"/>
    <cellStyle name="Currency 2 4 6 4 8" xfId="3835" xr:uid="{00000000-0005-0000-0000-0000FB0E0000}"/>
    <cellStyle name="Currency 2 4 6 4 9" xfId="3836" xr:uid="{00000000-0005-0000-0000-0000FC0E0000}"/>
    <cellStyle name="Currency 2 4 6 5" xfId="3837" xr:uid="{00000000-0005-0000-0000-0000FD0E0000}"/>
    <cellStyle name="Currency 2 4 6 5 2" xfId="3838" xr:uid="{00000000-0005-0000-0000-0000FE0E0000}"/>
    <cellStyle name="Currency 2 4 6 5 3" xfId="3839" xr:uid="{00000000-0005-0000-0000-0000FF0E0000}"/>
    <cellStyle name="Currency 2 4 6 6" xfId="3840" xr:uid="{00000000-0005-0000-0000-0000000F0000}"/>
    <cellStyle name="Currency 2 4 6 6 2" xfId="3841" xr:uid="{00000000-0005-0000-0000-0000010F0000}"/>
    <cellStyle name="Currency 2 4 6 6 2 2" xfId="3842" xr:uid="{00000000-0005-0000-0000-0000020F0000}"/>
    <cellStyle name="Currency 2 4 6 6 2 2 2" xfId="3843" xr:uid="{00000000-0005-0000-0000-0000030F0000}"/>
    <cellStyle name="Currency 2 4 6 6 2 3" xfId="3844" xr:uid="{00000000-0005-0000-0000-0000040F0000}"/>
    <cellStyle name="Currency 2 4 6 6 3" xfId="3845" xr:uid="{00000000-0005-0000-0000-0000050F0000}"/>
    <cellStyle name="Currency 2 4 6 6 3 2" xfId="3846" xr:uid="{00000000-0005-0000-0000-0000060F0000}"/>
    <cellStyle name="Currency 2 4 6 6 3 2 2" xfId="3847" xr:uid="{00000000-0005-0000-0000-0000070F0000}"/>
    <cellStyle name="Currency 2 4 6 6 3 3" xfId="3848" xr:uid="{00000000-0005-0000-0000-0000080F0000}"/>
    <cellStyle name="Currency 2 4 6 6 4" xfId="3849" xr:uid="{00000000-0005-0000-0000-0000090F0000}"/>
    <cellStyle name="Currency 2 4 6 6 4 2" xfId="3850" xr:uid="{00000000-0005-0000-0000-00000A0F0000}"/>
    <cellStyle name="Currency 2 4 6 6 4 2 2" xfId="3851" xr:uid="{00000000-0005-0000-0000-00000B0F0000}"/>
    <cellStyle name="Currency 2 4 6 6 4 3" xfId="3852" xr:uid="{00000000-0005-0000-0000-00000C0F0000}"/>
    <cellStyle name="Currency 2 4 6 6 5" xfId="3853" xr:uid="{00000000-0005-0000-0000-00000D0F0000}"/>
    <cellStyle name="Currency 2 4 6 6 5 2" xfId="3854" xr:uid="{00000000-0005-0000-0000-00000E0F0000}"/>
    <cellStyle name="Currency 2 4 6 6 6" xfId="3855" xr:uid="{00000000-0005-0000-0000-00000F0F0000}"/>
    <cellStyle name="Currency 2 4 6 6 6 2" xfId="3856" xr:uid="{00000000-0005-0000-0000-0000100F0000}"/>
    <cellStyle name="Currency 2 4 6 6 7" xfId="3857" xr:uid="{00000000-0005-0000-0000-0000110F0000}"/>
    <cellStyle name="Currency 2 4 6 7" xfId="3858" xr:uid="{00000000-0005-0000-0000-0000120F0000}"/>
    <cellStyle name="Currency 2 4 6 7 2" xfId="3859" xr:uid="{00000000-0005-0000-0000-0000130F0000}"/>
    <cellStyle name="Currency 2 4 6 7 2 2" xfId="3860" xr:uid="{00000000-0005-0000-0000-0000140F0000}"/>
    <cellStyle name="Currency 2 4 6 7 3" xfId="3861" xr:uid="{00000000-0005-0000-0000-0000150F0000}"/>
    <cellStyle name="Currency 2 4 6 8" xfId="3862" xr:uid="{00000000-0005-0000-0000-0000160F0000}"/>
    <cellStyle name="Currency 2 4 6 8 2" xfId="3863" xr:uid="{00000000-0005-0000-0000-0000170F0000}"/>
    <cellStyle name="Currency 2 4 6 8 2 2" xfId="3864" xr:uid="{00000000-0005-0000-0000-0000180F0000}"/>
    <cellStyle name="Currency 2 4 6 8 3" xfId="3865" xr:uid="{00000000-0005-0000-0000-0000190F0000}"/>
    <cellStyle name="Currency 2 4 7" xfId="3866" xr:uid="{00000000-0005-0000-0000-00001A0F0000}"/>
    <cellStyle name="Currency 2 4 7 10" xfId="3867" xr:uid="{00000000-0005-0000-0000-00001B0F0000}"/>
    <cellStyle name="Currency 2 4 7 2" xfId="3868" xr:uid="{00000000-0005-0000-0000-00001C0F0000}"/>
    <cellStyle name="Currency 2 4 7 2 2" xfId="3869" xr:uid="{00000000-0005-0000-0000-00001D0F0000}"/>
    <cellStyle name="Currency 2 4 7 2 3" xfId="3870" xr:uid="{00000000-0005-0000-0000-00001E0F0000}"/>
    <cellStyle name="Currency 2 4 7 2 3 2" xfId="3871" xr:uid="{00000000-0005-0000-0000-00001F0F0000}"/>
    <cellStyle name="Currency 2 4 7 2 3 3" xfId="3872" xr:uid="{00000000-0005-0000-0000-0000200F0000}"/>
    <cellStyle name="Currency 2 4 7 2 4" xfId="3873" xr:uid="{00000000-0005-0000-0000-0000210F0000}"/>
    <cellStyle name="Currency 2 4 7 2 4 2" xfId="3874" xr:uid="{00000000-0005-0000-0000-0000220F0000}"/>
    <cellStyle name="Currency 2 4 7 2 4 2 2" xfId="3875" xr:uid="{00000000-0005-0000-0000-0000230F0000}"/>
    <cellStyle name="Currency 2 4 7 2 4 3" xfId="3876" xr:uid="{00000000-0005-0000-0000-0000240F0000}"/>
    <cellStyle name="Currency 2 4 7 2 5" xfId="3877" xr:uid="{00000000-0005-0000-0000-0000250F0000}"/>
    <cellStyle name="Currency 2 4 7 2 5 2" xfId="3878" xr:uid="{00000000-0005-0000-0000-0000260F0000}"/>
    <cellStyle name="Currency 2 4 7 2 5 2 2" xfId="3879" xr:uid="{00000000-0005-0000-0000-0000270F0000}"/>
    <cellStyle name="Currency 2 4 7 2 5 3" xfId="3880" xr:uid="{00000000-0005-0000-0000-0000280F0000}"/>
    <cellStyle name="Currency 2 4 7 2 6" xfId="3881" xr:uid="{00000000-0005-0000-0000-0000290F0000}"/>
    <cellStyle name="Currency 2 4 7 2 6 2" xfId="3882" xr:uid="{00000000-0005-0000-0000-00002A0F0000}"/>
    <cellStyle name="Currency 2 4 7 2 6 2 2" xfId="3883" xr:uid="{00000000-0005-0000-0000-00002B0F0000}"/>
    <cellStyle name="Currency 2 4 7 2 6 3" xfId="3884" xr:uid="{00000000-0005-0000-0000-00002C0F0000}"/>
    <cellStyle name="Currency 2 4 7 2 7" xfId="3885" xr:uid="{00000000-0005-0000-0000-00002D0F0000}"/>
    <cellStyle name="Currency 2 4 7 2 7 2" xfId="3886" xr:uid="{00000000-0005-0000-0000-00002E0F0000}"/>
    <cellStyle name="Currency 2 4 7 2 8" xfId="3887" xr:uid="{00000000-0005-0000-0000-00002F0F0000}"/>
    <cellStyle name="Currency 2 4 7 2 8 2" xfId="3888" xr:uid="{00000000-0005-0000-0000-0000300F0000}"/>
    <cellStyle name="Currency 2 4 7 2 9" xfId="3889" xr:uid="{00000000-0005-0000-0000-0000310F0000}"/>
    <cellStyle name="Currency 2 4 7 3" xfId="3890" xr:uid="{00000000-0005-0000-0000-0000320F0000}"/>
    <cellStyle name="Currency 2 4 7 4" xfId="3891" xr:uid="{00000000-0005-0000-0000-0000330F0000}"/>
    <cellStyle name="Currency 2 4 7 4 2" xfId="3892" xr:uid="{00000000-0005-0000-0000-0000340F0000}"/>
    <cellStyle name="Currency 2 4 7 4 3" xfId="3893" xr:uid="{00000000-0005-0000-0000-0000350F0000}"/>
    <cellStyle name="Currency 2 4 7 5" xfId="3894" xr:uid="{00000000-0005-0000-0000-0000360F0000}"/>
    <cellStyle name="Currency 2 4 7 5 2" xfId="3895" xr:uid="{00000000-0005-0000-0000-0000370F0000}"/>
    <cellStyle name="Currency 2 4 7 5 2 2" xfId="3896" xr:uid="{00000000-0005-0000-0000-0000380F0000}"/>
    <cellStyle name="Currency 2 4 7 5 3" xfId="3897" xr:uid="{00000000-0005-0000-0000-0000390F0000}"/>
    <cellStyle name="Currency 2 4 7 6" xfId="3898" xr:uid="{00000000-0005-0000-0000-00003A0F0000}"/>
    <cellStyle name="Currency 2 4 7 6 2" xfId="3899" xr:uid="{00000000-0005-0000-0000-00003B0F0000}"/>
    <cellStyle name="Currency 2 4 7 6 2 2" xfId="3900" xr:uid="{00000000-0005-0000-0000-00003C0F0000}"/>
    <cellStyle name="Currency 2 4 7 6 3" xfId="3901" xr:uid="{00000000-0005-0000-0000-00003D0F0000}"/>
    <cellStyle name="Currency 2 4 7 7" xfId="3902" xr:uid="{00000000-0005-0000-0000-00003E0F0000}"/>
    <cellStyle name="Currency 2 4 7 7 2" xfId="3903" xr:uid="{00000000-0005-0000-0000-00003F0F0000}"/>
    <cellStyle name="Currency 2 4 7 7 2 2" xfId="3904" xr:uid="{00000000-0005-0000-0000-0000400F0000}"/>
    <cellStyle name="Currency 2 4 7 7 3" xfId="3905" xr:uid="{00000000-0005-0000-0000-0000410F0000}"/>
    <cellStyle name="Currency 2 4 7 8" xfId="3906" xr:uid="{00000000-0005-0000-0000-0000420F0000}"/>
    <cellStyle name="Currency 2 4 7 8 2" xfId="3907" xr:uid="{00000000-0005-0000-0000-0000430F0000}"/>
    <cellStyle name="Currency 2 4 7 9" xfId="3908" xr:uid="{00000000-0005-0000-0000-0000440F0000}"/>
    <cellStyle name="Currency 2 4 7 9 2" xfId="3909" xr:uid="{00000000-0005-0000-0000-0000450F0000}"/>
    <cellStyle name="Currency 2 4 8" xfId="3910" xr:uid="{00000000-0005-0000-0000-0000460F0000}"/>
    <cellStyle name="Currency 2 4 8 2" xfId="3911" xr:uid="{00000000-0005-0000-0000-0000470F0000}"/>
    <cellStyle name="Currency 2 4 8 2 10" xfId="3912" xr:uid="{00000000-0005-0000-0000-0000480F0000}"/>
    <cellStyle name="Currency 2 4 8 2 2" xfId="3913" xr:uid="{00000000-0005-0000-0000-0000490F0000}"/>
    <cellStyle name="Currency 2 4 8 2 3" xfId="3914" xr:uid="{00000000-0005-0000-0000-00004A0F0000}"/>
    <cellStyle name="Currency 2 4 8 2 4" xfId="3915" xr:uid="{00000000-0005-0000-0000-00004B0F0000}"/>
    <cellStyle name="Currency 2 4 8 2 4 2" xfId="3916" xr:uid="{00000000-0005-0000-0000-00004C0F0000}"/>
    <cellStyle name="Currency 2 4 8 2 4 2 2" xfId="3917" xr:uid="{00000000-0005-0000-0000-00004D0F0000}"/>
    <cellStyle name="Currency 2 4 8 2 4 3" xfId="3918" xr:uid="{00000000-0005-0000-0000-00004E0F0000}"/>
    <cellStyle name="Currency 2 4 8 2 5" xfId="3919" xr:uid="{00000000-0005-0000-0000-00004F0F0000}"/>
    <cellStyle name="Currency 2 4 8 2 5 2" xfId="3920" xr:uid="{00000000-0005-0000-0000-0000500F0000}"/>
    <cellStyle name="Currency 2 4 8 2 5 2 2" xfId="3921" xr:uid="{00000000-0005-0000-0000-0000510F0000}"/>
    <cellStyle name="Currency 2 4 8 2 5 3" xfId="3922" xr:uid="{00000000-0005-0000-0000-0000520F0000}"/>
    <cellStyle name="Currency 2 4 8 2 6" xfId="3923" xr:uid="{00000000-0005-0000-0000-0000530F0000}"/>
    <cellStyle name="Currency 2 4 8 2 6 2" xfId="3924" xr:uid="{00000000-0005-0000-0000-0000540F0000}"/>
    <cellStyle name="Currency 2 4 8 2 6 2 2" xfId="3925" xr:uid="{00000000-0005-0000-0000-0000550F0000}"/>
    <cellStyle name="Currency 2 4 8 2 6 3" xfId="3926" xr:uid="{00000000-0005-0000-0000-0000560F0000}"/>
    <cellStyle name="Currency 2 4 8 2 7" xfId="3927" xr:uid="{00000000-0005-0000-0000-0000570F0000}"/>
    <cellStyle name="Currency 2 4 8 2 7 2" xfId="3928" xr:uid="{00000000-0005-0000-0000-0000580F0000}"/>
    <cellStyle name="Currency 2 4 8 2 8" xfId="3929" xr:uid="{00000000-0005-0000-0000-0000590F0000}"/>
    <cellStyle name="Currency 2 4 8 2 8 2" xfId="3930" xr:uid="{00000000-0005-0000-0000-00005A0F0000}"/>
    <cellStyle name="Currency 2 4 8 2 9" xfId="3931" xr:uid="{00000000-0005-0000-0000-00005B0F0000}"/>
    <cellStyle name="Currency 2 4 8 3" xfId="3932" xr:uid="{00000000-0005-0000-0000-00005C0F0000}"/>
    <cellStyle name="Currency 2 4 8 4" xfId="3933" xr:uid="{00000000-0005-0000-0000-00005D0F0000}"/>
    <cellStyle name="Currency 2 4 8 4 2" xfId="3934" xr:uid="{00000000-0005-0000-0000-00005E0F0000}"/>
    <cellStyle name="Currency 2 4 8 4 2 2" xfId="3935" xr:uid="{00000000-0005-0000-0000-00005F0F0000}"/>
    <cellStyle name="Currency 2 4 8 4 3" xfId="3936" xr:uid="{00000000-0005-0000-0000-0000600F0000}"/>
    <cellStyle name="Currency 2 4 8 5" xfId="3937" xr:uid="{00000000-0005-0000-0000-0000610F0000}"/>
    <cellStyle name="Currency 2 4 8 5 2" xfId="3938" xr:uid="{00000000-0005-0000-0000-0000620F0000}"/>
    <cellStyle name="Currency 2 4 8 5 2 2" xfId="3939" xr:uid="{00000000-0005-0000-0000-0000630F0000}"/>
    <cellStyle name="Currency 2 4 8 5 3" xfId="3940" xr:uid="{00000000-0005-0000-0000-0000640F0000}"/>
    <cellStyle name="Currency 2 4 9" xfId="3941" xr:uid="{00000000-0005-0000-0000-0000650F0000}"/>
    <cellStyle name="Currency 2 4 9 2" xfId="3942" xr:uid="{00000000-0005-0000-0000-0000660F0000}"/>
    <cellStyle name="Currency 2 4 9 3" xfId="3943" xr:uid="{00000000-0005-0000-0000-0000670F0000}"/>
    <cellStyle name="Currency 2 4 9 3 2" xfId="3944" xr:uid="{00000000-0005-0000-0000-0000680F0000}"/>
    <cellStyle name="Currency 2 4 9 3 3" xfId="3945" xr:uid="{00000000-0005-0000-0000-0000690F0000}"/>
    <cellStyle name="Currency 2 4 9 4" xfId="3946" xr:uid="{00000000-0005-0000-0000-00006A0F0000}"/>
    <cellStyle name="Currency 2 4 9 4 2" xfId="3947" xr:uid="{00000000-0005-0000-0000-00006B0F0000}"/>
    <cellStyle name="Currency 2 4 9 4 2 2" xfId="3948" xr:uid="{00000000-0005-0000-0000-00006C0F0000}"/>
    <cellStyle name="Currency 2 4 9 4 3" xfId="3949" xr:uid="{00000000-0005-0000-0000-00006D0F0000}"/>
    <cellStyle name="Currency 2 4 9 5" xfId="3950" xr:uid="{00000000-0005-0000-0000-00006E0F0000}"/>
    <cellStyle name="Currency 2 4 9 5 2" xfId="3951" xr:uid="{00000000-0005-0000-0000-00006F0F0000}"/>
    <cellStyle name="Currency 2 4 9 5 2 2" xfId="3952" xr:uid="{00000000-0005-0000-0000-0000700F0000}"/>
    <cellStyle name="Currency 2 4 9 5 3" xfId="3953" xr:uid="{00000000-0005-0000-0000-0000710F0000}"/>
    <cellStyle name="Currency 2 4 9 6" xfId="3954" xr:uid="{00000000-0005-0000-0000-0000720F0000}"/>
    <cellStyle name="Currency 2 4 9 6 2" xfId="3955" xr:uid="{00000000-0005-0000-0000-0000730F0000}"/>
    <cellStyle name="Currency 2 4 9 6 2 2" xfId="3956" xr:uid="{00000000-0005-0000-0000-0000740F0000}"/>
    <cellStyle name="Currency 2 4 9 6 3" xfId="3957" xr:uid="{00000000-0005-0000-0000-0000750F0000}"/>
    <cellStyle name="Currency 2 4 9 7" xfId="3958" xr:uid="{00000000-0005-0000-0000-0000760F0000}"/>
    <cellStyle name="Currency 2 4 9 7 2" xfId="3959" xr:uid="{00000000-0005-0000-0000-0000770F0000}"/>
    <cellStyle name="Currency 2 4 9 8" xfId="3960" xr:uid="{00000000-0005-0000-0000-0000780F0000}"/>
    <cellStyle name="Currency 2 4 9 8 2" xfId="3961" xr:uid="{00000000-0005-0000-0000-0000790F0000}"/>
    <cellStyle name="Currency 2 4 9 9" xfId="3962" xr:uid="{00000000-0005-0000-0000-00007A0F0000}"/>
    <cellStyle name="Currency 2 5" xfId="3963" xr:uid="{00000000-0005-0000-0000-00007B0F0000}"/>
    <cellStyle name="Currency 2 5 10" xfId="3964" xr:uid="{00000000-0005-0000-0000-00007C0F0000}"/>
    <cellStyle name="Currency 2 5 10 2" xfId="3965" xr:uid="{00000000-0005-0000-0000-00007D0F0000}"/>
    <cellStyle name="Currency 2 5 10 3" xfId="3966" xr:uid="{00000000-0005-0000-0000-00007E0F0000}"/>
    <cellStyle name="Currency 2 5 11" xfId="3967" xr:uid="{00000000-0005-0000-0000-00007F0F0000}"/>
    <cellStyle name="Currency 2 5 12" xfId="3968" xr:uid="{00000000-0005-0000-0000-0000800F0000}"/>
    <cellStyle name="Currency 2 5 12 2" xfId="3969" xr:uid="{00000000-0005-0000-0000-0000810F0000}"/>
    <cellStyle name="Currency 2 5 12 2 2" xfId="3970" xr:uid="{00000000-0005-0000-0000-0000820F0000}"/>
    <cellStyle name="Currency 2 5 12 3" xfId="3971" xr:uid="{00000000-0005-0000-0000-0000830F0000}"/>
    <cellStyle name="Currency 2 5 12 4" xfId="3972" xr:uid="{00000000-0005-0000-0000-0000840F0000}"/>
    <cellStyle name="Currency 2 5 13" xfId="3973" xr:uid="{00000000-0005-0000-0000-0000850F0000}"/>
    <cellStyle name="Currency 2 5 13 2" xfId="3974" xr:uid="{00000000-0005-0000-0000-0000860F0000}"/>
    <cellStyle name="Currency 2 5 13 2 2" xfId="3975" xr:uid="{00000000-0005-0000-0000-0000870F0000}"/>
    <cellStyle name="Currency 2 5 13 3" xfId="3976" xr:uid="{00000000-0005-0000-0000-0000880F0000}"/>
    <cellStyle name="Currency 2 5 14" xfId="3977" xr:uid="{00000000-0005-0000-0000-0000890F0000}"/>
    <cellStyle name="Currency 2 5 14 2" xfId="3978" xr:uid="{00000000-0005-0000-0000-00008A0F0000}"/>
    <cellStyle name="Currency 2 5 14 2 2" xfId="3979" xr:uid="{00000000-0005-0000-0000-00008B0F0000}"/>
    <cellStyle name="Currency 2 5 14 3" xfId="3980" xr:uid="{00000000-0005-0000-0000-00008C0F0000}"/>
    <cellStyle name="Currency 2 5 15" xfId="3981" xr:uid="{00000000-0005-0000-0000-00008D0F0000}"/>
    <cellStyle name="Currency 2 5 15 2" xfId="3982" xr:uid="{00000000-0005-0000-0000-00008E0F0000}"/>
    <cellStyle name="Currency 2 5 16" xfId="3983" xr:uid="{00000000-0005-0000-0000-00008F0F0000}"/>
    <cellStyle name="Currency 2 5 16 2" xfId="3984" xr:uid="{00000000-0005-0000-0000-0000900F0000}"/>
    <cellStyle name="Currency 2 5 17" xfId="3985" xr:uid="{00000000-0005-0000-0000-0000910F0000}"/>
    <cellStyle name="Currency 2 5 18" xfId="3986" xr:uid="{00000000-0005-0000-0000-0000920F0000}"/>
    <cellStyle name="Currency 2 5 19" xfId="3987" xr:uid="{00000000-0005-0000-0000-0000930F0000}"/>
    <cellStyle name="Currency 2 5 2" xfId="3988" xr:uid="{00000000-0005-0000-0000-0000940F0000}"/>
    <cellStyle name="Currency 2 5 2 10" xfId="3989" xr:uid="{00000000-0005-0000-0000-0000950F0000}"/>
    <cellStyle name="Currency 2 5 2 10 2" xfId="3990" xr:uid="{00000000-0005-0000-0000-0000960F0000}"/>
    <cellStyle name="Currency 2 5 2 10 2 2" xfId="3991" xr:uid="{00000000-0005-0000-0000-0000970F0000}"/>
    <cellStyle name="Currency 2 5 2 10 3" xfId="3992" xr:uid="{00000000-0005-0000-0000-0000980F0000}"/>
    <cellStyle name="Currency 2 5 2 10 4" xfId="3993" xr:uid="{00000000-0005-0000-0000-0000990F0000}"/>
    <cellStyle name="Currency 2 5 2 11" xfId="3994" xr:uid="{00000000-0005-0000-0000-00009A0F0000}"/>
    <cellStyle name="Currency 2 5 2 11 2" xfId="3995" xr:uid="{00000000-0005-0000-0000-00009B0F0000}"/>
    <cellStyle name="Currency 2 5 2 11 2 2" xfId="3996" xr:uid="{00000000-0005-0000-0000-00009C0F0000}"/>
    <cellStyle name="Currency 2 5 2 11 3" xfId="3997" xr:uid="{00000000-0005-0000-0000-00009D0F0000}"/>
    <cellStyle name="Currency 2 5 2 12" xfId="3998" xr:uid="{00000000-0005-0000-0000-00009E0F0000}"/>
    <cellStyle name="Currency 2 5 2 12 2" xfId="3999" xr:uid="{00000000-0005-0000-0000-00009F0F0000}"/>
    <cellStyle name="Currency 2 5 2 12 2 2" xfId="4000" xr:uid="{00000000-0005-0000-0000-0000A00F0000}"/>
    <cellStyle name="Currency 2 5 2 12 3" xfId="4001" xr:uid="{00000000-0005-0000-0000-0000A10F0000}"/>
    <cellStyle name="Currency 2 5 2 13" xfId="4002" xr:uid="{00000000-0005-0000-0000-0000A20F0000}"/>
    <cellStyle name="Currency 2 5 2 13 2" xfId="4003" xr:uid="{00000000-0005-0000-0000-0000A30F0000}"/>
    <cellStyle name="Currency 2 5 2 14" xfId="4004" xr:uid="{00000000-0005-0000-0000-0000A40F0000}"/>
    <cellStyle name="Currency 2 5 2 14 2" xfId="4005" xr:uid="{00000000-0005-0000-0000-0000A50F0000}"/>
    <cellStyle name="Currency 2 5 2 15" xfId="4006" xr:uid="{00000000-0005-0000-0000-0000A60F0000}"/>
    <cellStyle name="Currency 2 5 2 16" xfId="4007" xr:uid="{00000000-0005-0000-0000-0000A70F0000}"/>
    <cellStyle name="Currency 2 5 2 17" xfId="4008" xr:uid="{00000000-0005-0000-0000-0000A80F0000}"/>
    <cellStyle name="Currency 2 5 2 2" xfId="4009" xr:uid="{00000000-0005-0000-0000-0000A90F0000}"/>
    <cellStyle name="Currency 2 5 2 2 10" xfId="4010" xr:uid="{00000000-0005-0000-0000-0000AA0F0000}"/>
    <cellStyle name="Currency 2 5 2 2 10 2" xfId="4011" xr:uid="{00000000-0005-0000-0000-0000AB0F0000}"/>
    <cellStyle name="Currency 2 5 2 2 10 2 2" xfId="4012" xr:uid="{00000000-0005-0000-0000-0000AC0F0000}"/>
    <cellStyle name="Currency 2 5 2 2 10 3" xfId="4013" xr:uid="{00000000-0005-0000-0000-0000AD0F0000}"/>
    <cellStyle name="Currency 2 5 2 2 11" xfId="4014" xr:uid="{00000000-0005-0000-0000-0000AE0F0000}"/>
    <cellStyle name="Currency 2 5 2 2 11 2" xfId="4015" xr:uid="{00000000-0005-0000-0000-0000AF0F0000}"/>
    <cellStyle name="Currency 2 5 2 2 12" xfId="4016" xr:uid="{00000000-0005-0000-0000-0000B00F0000}"/>
    <cellStyle name="Currency 2 5 2 2 12 2" xfId="4017" xr:uid="{00000000-0005-0000-0000-0000B10F0000}"/>
    <cellStyle name="Currency 2 5 2 2 13" xfId="4018" xr:uid="{00000000-0005-0000-0000-0000B20F0000}"/>
    <cellStyle name="Currency 2 5 2 2 14" xfId="4019" xr:uid="{00000000-0005-0000-0000-0000B30F0000}"/>
    <cellStyle name="Currency 2 5 2 2 15" xfId="4020" xr:uid="{00000000-0005-0000-0000-0000B40F0000}"/>
    <cellStyle name="Currency 2 5 2 2 2" xfId="4021" xr:uid="{00000000-0005-0000-0000-0000B50F0000}"/>
    <cellStyle name="Currency 2 5 2 2 2 2" xfId="4022" xr:uid="{00000000-0005-0000-0000-0000B60F0000}"/>
    <cellStyle name="Currency 2 5 2 2 2 2 2" xfId="4023" xr:uid="{00000000-0005-0000-0000-0000B70F0000}"/>
    <cellStyle name="Currency 2 5 2 2 2 2 3" xfId="4024" xr:uid="{00000000-0005-0000-0000-0000B80F0000}"/>
    <cellStyle name="Currency 2 5 2 2 2 2 3 2" xfId="4025" xr:uid="{00000000-0005-0000-0000-0000B90F0000}"/>
    <cellStyle name="Currency 2 5 2 2 2 2 3 3" xfId="4026" xr:uid="{00000000-0005-0000-0000-0000BA0F0000}"/>
    <cellStyle name="Currency 2 5 2 2 2 2 4" xfId="4027" xr:uid="{00000000-0005-0000-0000-0000BB0F0000}"/>
    <cellStyle name="Currency 2 5 2 2 2 2 4 2" xfId="4028" xr:uid="{00000000-0005-0000-0000-0000BC0F0000}"/>
    <cellStyle name="Currency 2 5 2 2 2 2 4 2 2" xfId="4029" xr:uid="{00000000-0005-0000-0000-0000BD0F0000}"/>
    <cellStyle name="Currency 2 5 2 2 2 2 4 3" xfId="4030" xr:uid="{00000000-0005-0000-0000-0000BE0F0000}"/>
    <cellStyle name="Currency 2 5 2 2 2 2 5" xfId="4031" xr:uid="{00000000-0005-0000-0000-0000BF0F0000}"/>
    <cellStyle name="Currency 2 5 2 2 2 2 5 2" xfId="4032" xr:uid="{00000000-0005-0000-0000-0000C00F0000}"/>
    <cellStyle name="Currency 2 5 2 2 2 2 5 2 2" xfId="4033" xr:uid="{00000000-0005-0000-0000-0000C10F0000}"/>
    <cellStyle name="Currency 2 5 2 2 2 2 5 3" xfId="4034" xr:uid="{00000000-0005-0000-0000-0000C20F0000}"/>
    <cellStyle name="Currency 2 5 2 2 2 2 6" xfId="4035" xr:uid="{00000000-0005-0000-0000-0000C30F0000}"/>
    <cellStyle name="Currency 2 5 2 2 2 2 6 2" xfId="4036" xr:uid="{00000000-0005-0000-0000-0000C40F0000}"/>
    <cellStyle name="Currency 2 5 2 2 2 2 6 2 2" xfId="4037" xr:uid="{00000000-0005-0000-0000-0000C50F0000}"/>
    <cellStyle name="Currency 2 5 2 2 2 2 6 3" xfId="4038" xr:uid="{00000000-0005-0000-0000-0000C60F0000}"/>
    <cellStyle name="Currency 2 5 2 2 2 2 7" xfId="4039" xr:uid="{00000000-0005-0000-0000-0000C70F0000}"/>
    <cellStyle name="Currency 2 5 2 2 2 2 7 2" xfId="4040" xr:uid="{00000000-0005-0000-0000-0000C80F0000}"/>
    <cellStyle name="Currency 2 5 2 2 2 2 8" xfId="4041" xr:uid="{00000000-0005-0000-0000-0000C90F0000}"/>
    <cellStyle name="Currency 2 5 2 2 2 2 8 2" xfId="4042" xr:uid="{00000000-0005-0000-0000-0000CA0F0000}"/>
    <cellStyle name="Currency 2 5 2 2 2 2 9" xfId="4043" xr:uid="{00000000-0005-0000-0000-0000CB0F0000}"/>
    <cellStyle name="Currency 2 5 2 2 2 3" xfId="4044" xr:uid="{00000000-0005-0000-0000-0000CC0F0000}"/>
    <cellStyle name="Currency 2 5 2 2 2 3 2" xfId="4045" xr:uid="{00000000-0005-0000-0000-0000CD0F0000}"/>
    <cellStyle name="Currency 2 5 2 2 2 3 3" xfId="4046" xr:uid="{00000000-0005-0000-0000-0000CE0F0000}"/>
    <cellStyle name="Currency 2 5 2 2 2 3 3 2" xfId="4047" xr:uid="{00000000-0005-0000-0000-0000CF0F0000}"/>
    <cellStyle name="Currency 2 5 2 2 2 3 3 3" xfId="4048" xr:uid="{00000000-0005-0000-0000-0000D00F0000}"/>
    <cellStyle name="Currency 2 5 2 2 2 3 4" xfId="4049" xr:uid="{00000000-0005-0000-0000-0000D10F0000}"/>
    <cellStyle name="Currency 2 5 2 2 2 3 4 2" xfId="4050" xr:uid="{00000000-0005-0000-0000-0000D20F0000}"/>
    <cellStyle name="Currency 2 5 2 2 2 3 4 2 2" xfId="4051" xr:uid="{00000000-0005-0000-0000-0000D30F0000}"/>
    <cellStyle name="Currency 2 5 2 2 2 3 4 3" xfId="4052" xr:uid="{00000000-0005-0000-0000-0000D40F0000}"/>
    <cellStyle name="Currency 2 5 2 2 2 3 5" xfId="4053" xr:uid="{00000000-0005-0000-0000-0000D50F0000}"/>
    <cellStyle name="Currency 2 5 2 2 2 3 5 2" xfId="4054" xr:uid="{00000000-0005-0000-0000-0000D60F0000}"/>
    <cellStyle name="Currency 2 5 2 2 2 3 5 2 2" xfId="4055" xr:uid="{00000000-0005-0000-0000-0000D70F0000}"/>
    <cellStyle name="Currency 2 5 2 2 2 3 5 3" xfId="4056" xr:uid="{00000000-0005-0000-0000-0000D80F0000}"/>
    <cellStyle name="Currency 2 5 2 2 2 3 6" xfId="4057" xr:uid="{00000000-0005-0000-0000-0000D90F0000}"/>
    <cellStyle name="Currency 2 5 2 2 2 3 6 2" xfId="4058" xr:uid="{00000000-0005-0000-0000-0000DA0F0000}"/>
    <cellStyle name="Currency 2 5 2 2 2 3 6 2 2" xfId="4059" xr:uid="{00000000-0005-0000-0000-0000DB0F0000}"/>
    <cellStyle name="Currency 2 5 2 2 2 3 6 3" xfId="4060" xr:uid="{00000000-0005-0000-0000-0000DC0F0000}"/>
    <cellStyle name="Currency 2 5 2 2 2 3 7" xfId="4061" xr:uid="{00000000-0005-0000-0000-0000DD0F0000}"/>
    <cellStyle name="Currency 2 5 2 2 2 3 7 2" xfId="4062" xr:uid="{00000000-0005-0000-0000-0000DE0F0000}"/>
    <cellStyle name="Currency 2 5 2 2 2 3 8" xfId="4063" xr:uid="{00000000-0005-0000-0000-0000DF0F0000}"/>
    <cellStyle name="Currency 2 5 2 2 2 3 8 2" xfId="4064" xr:uid="{00000000-0005-0000-0000-0000E00F0000}"/>
    <cellStyle name="Currency 2 5 2 2 2 3 9" xfId="4065" xr:uid="{00000000-0005-0000-0000-0000E10F0000}"/>
    <cellStyle name="Currency 2 5 2 2 2 4" xfId="4066" xr:uid="{00000000-0005-0000-0000-0000E20F0000}"/>
    <cellStyle name="Currency 2 5 2 2 2 4 2" xfId="4067" xr:uid="{00000000-0005-0000-0000-0000E30F0000}"/>
    <cellStyle name="Currency 2 5 2 2 2 4 3" xfId="4068" xr:uid="{00000000-0005-0000-0000-0000E40F0000}"/>
    <cellStyle name="Currency 2 5 2 2 2 4 3 2" xfId="4069" xr:uid="{00000000-0005-0000-0000-0000E50F0000}"/>
    <cellStyle name="Currency 2 5 2 2 2 4 3 2 2" xfId="4070" xr:uid="{00000000-0005-0000-0000-0000E60F0000}"/>
    <cellStyle name="Currency 2 5 2 2 2 4 3 3" xfId="4071" xr:uid="{00000000-0005-0000-0000-0000E70F0000}"/>
    <cellStyle name="Currency 2 5 2 2 2 4 4" xfId="4072" xr:uid="{00000000-0005-0000-0000-0000E80F0000}"/>
    <cellStyle name="Currency 2 5 2 2 2 4 4 2" xfId="4073" xr:uid="{00000000-0005-0000-0000-0000E90F0000}"/>
    <cellStyle name="Currency 2 5 2 2 2 4 4 2 2" xfId="4074" xr:uid="{00000000-0005-0000-0000-0000EA0F0000}"/>
    <cellStyle name="Currency 2 5 2 2 2 4 4 3" xfId="4075" xr:uid="{00000000-0005-0000-0000-0000EB0F0000}"/>
    <cellStyle name="Currency 2 5 2 2 2 4 5" xfId="4076" xr:uid="{00000000-0005-0000-0000-0000EC0F0000}"/>
    <cellStyle name="Currency 2 5 2 2 2 4 5 2" xfId="4077" xr:uid="{00000000-0005-0000-0000-0000ED0F0000}"/>
    <cellStyle name="Currency 2 5 2 2 2 4 5 2 2" xfId="4078" xr:uid="{00000000-0005-0000-0000-0000EE0F0000}"/>
    <cellStyle name="Currency 2 5 2 2 2 4 5 3" xfId="4079" xr:uid="{00000000-0005-0000-0000-0000EF0F0000}"/>
    <cellStyle name="Currency 2 5 2 2 2 4 6" xfId="4080" xr:uid="{00000000-0005-0000-0000-0000F00F0000}"/>
    <cellStyle name="Currency 2 5 2 2 2 4 6 2" xfId="4081" xr:uid="{00000000-0005-0000-0000-0000F10F0000}"/>
    <cellStyle name="Currency 2 5 2 2 2 4 7" xfId="4082" xr:uid="{00000000-0005-0000-0000-0000F20F0000}"/>
    <cellStyle name="Currency 2 5 2 2 2 4 7 2" xfId="4083" xr:uid="{00000000-0005-0000-0000-0000F30F0000}"/>
    <cellStyle name="Currency 2 5 2 2 2 4 8" xfId="4084" xr:uid="{00000000-0005-0000-0000-0000F40F0000}"/>
    <cellStyle name="Currency 2 5 2 2 2 4 9" xfId="4085" xr:uid="{00000000-0005-0000-0000-0000F50F0000}"/>
    <cellStyle name="Currency 2 5 2 2 2 5" xfId="4086" xr:uid="{00000000-0005-0000-0000-0000F60F0000}"/>
    <cellStyle name="Currency 2 5 2 2 2 5 2" xfId="4087" xr:uid="{00000000-0005-0000-0000-0000F70F0000}"/>
    <cellStyle name="Currency 2 5 2 2 2 5 3" xfId="4088" xr:uid="{00000000-0005-0000-0000-0000F80F0000}"/>
    <cellStyle name="Currency 2 5 2 2 2 6" xfId="4089" xr:uid="{00000000-0005-0000-0000-0000F90F0000}"/>
    <cellStyle name="Currency 2 5 2 2 2 6 2" xfId="4090" xr:uid="{00000000-0005-0000-0000-0000FA0F0000}"/>
    <cellStyle name="Currency 2 5 2 2 2 6 2 2" xfId="4091" xr:uid="{00000000-0005-0000-0000-0000FB0F0000}"/>
    <cellStyle name="Currency 2 5 2 2 2 6 2 2 2" xfId="4092" xr:uid="{00000000-0005-0000-0000-0000FC0F0000}"/>
    <cellStyle name="Currency 2 5 2 2 2 6 2 3" xfId="4093" xr:uid="{00000000-0005-0000-0000-0000FD0F0000}"/>
    <cellStyle name="Currency 2 5 2 2 2 6 3" xfId="4094" xr:uid="{00000000-0005-0000-0000-0000FE0F0000}"/>
    <cellStyle name="Currency 2 5 2 2 2 6 3 2" xfId="4095" xr:uid="{00000000-0005-0000-0000-0000FF0F0000}"/>
    <cellStyle name="Currency 2 5 2 2 2 6 3 2 2" xfId="4096" xr:uid="{00000000-0005-0000-0000-000000100000}"/>
    <cellStyle name="Currency 2 5 2 2 2 6 3 3" xfId="4097" xr:uid="{00000000-0005-0000-0000-000001100000}"/>
    <cellStyle name="Currency 2 5 2 2 2 6 4" xfId="4098" xr:uid="{00000000-0005-0000-0000-000002100000}"/>
    <cellStyle name="Currency 2 5 2 2 2 6 4 2" xfId="4099" xr:uid="{00000000-0005-0000-0000-000003100000}"/>
    <cellStyle name="Currency 2 5 2 2 2 6 4 2 2" xfId="4100" xr:uid="{00000000-0005-0000-0000-000004100000}"/>
    <cellStyle name="Currency 2 5 2 2 2 6 4 3" xfId="4101" xr:uid="{00000000-0005-0000-0000-000005100000}"/>
    <cellStyle name="Currency 2 5 2 2 2 6 5" xfId="4102" xr:uid="{00000000-0005-0000-0000-000006100000}"/>
    <cellStyle name="Currency 2 5 2 2 2 6 5 2" xfId="4103" xr:uid="{00000000-0005-0000-0000-000007100000}"/>
    <cellStyle name="Currency 2 5 2 2 2 6 6" xfId="4104" xr:uid="{00000000-0005-0000-0000-000008100000}"/>
    <cellStyle name="Currency 2 5 2 2 2 6 6 2" xfId="4105" xr:uid="{00000000-0005-0000-0000-000009100000}"/>
    <cellStyle name="Currency 2 5 2 2 2 6 7" xfId="4106" xr:uid="{00000000-0005-0000-0000-00000A100000}"/>
    <cellStyle name="Currency 2 5 2 2 2 7" xfId="4107" xr:uid="{00000000-0005-0000-0000-00000B100000}"/>
    <cellStyle name="Currency 2 5 2 2 2 7 2" xfId="4108" xr:uid="{00000000-0005-0000-0000-00000C100000}"/>
    <cellStyle name="Currency 2 5 2 2 2 7 2 2" xfId="4109" xr:uid="{00000000-0005-0000-0000-00000D100000}"/>
    <cellStyle name="Currency 2 5 2 2 2 7 3" xfId="4110" xr:uid="{00000000-0005-0000-0000-00000E100000}"/>
    <cellStyle name="Currency 2 5 2 2 2 8" xfId="4111" xr:uid="{00000000-0005-0000-0000-00000F100000}"/>
    <cellStyle name="Currency 2 5 2 2 2 8 2" xfId="4112" xr:uid="{00000000-0005-0000-0000-000010100000}"/>
    <cellStyle name="Currency 2 5 2 2 2 8 2 2" xfId="4113" xr:uid="{00000000-0005-0000-0000-000011100000}"/>
    <cellStyle name="Currency 2 5 2 2 2 8 3" xfId="4114" xr:uid="{00000000-0005-0000-0000-000012100000}"/>
    <cellStyle name="Currency 2 5 2 2 3" xfId="4115" xr:uid="{00000000-0005-0000-0000-000013100000}"/>
    <cellStyle name="Currency 2 5 2 2 3 10" xfId="4116" xr:uid="{00000000-0005-0000-0000-000014100000}"/>
    <cellStyle name="Currency 2 5 2 2 3 2" xfId="4117" xr:uid="{00000000-0005-0000-0000-000015100000}"/>
    <cellStyle name="Currency 2 5 2 2 3 2 2" xfId="4118" xr:uid="{00000000-0005-0000-0000-000016100000}"/>
    <cellStyle name="Currency 2 5 2 2 3 2 3" xfId="4119" xr:uid="{00000000-0005-0000-0000-000017100000}"/>
    <cellStyle name="Currency 2 5 2 2 3 2 3 2" xfId="4120" xr:uid="{00000000-0005-0000-0000-000018100000}"/>
    <cellStyle name="Currency 2 5 2 2 3 2 3 3" xfId="4121" xr:uid="{00000000-0005-0000-0000-000019100000}"/>
    <cellStyle name="Currency 2 5 2 2 3 2 4" xfId="4122" xr:uid="{00000000-0005-0000-0000-00001A100000}"/>
    <cellStyle name="Currency 2 5 2 2 3 2 4 2" xfId="4123" xr:uid="{00000000-0005-0000-0000-00001B100000}"/>
    <cellStyle name="Currency 2 5 2 2 3 2 4 2 2" xfId="4124" xr:uid="{00000000-0005-0000-0000-00001C100000}"/>
    <cellStyle name="Currency 2 5 2 2 3 2 4 3" xfId="4125" xr:uid="{00000000-0005-0000-0000-00001D100000}"/>
    <cellStyle name="Currency 2 5 2 2 3 2 5" xfId="4126" xr:uid="{00000000-0005-0000-0000-00001E100000}"/>
    <cellStyle name="Currency 2 5 2 2 3 2 5 2" xfId="4127" xr:uid="{00000000-0005-0000-0000-00001F100000}"/>
    <cellStyle name="Currency 2 5 2 2 3 2 5 2 2" xfId="4128" xr:uid="{00000000-0005-0000-0000-000020100000}"/>
    <cellStyle name="Currency 2 5 2 2 3 2 5 3" xfId="4129" xr:uid="{00000000-0005-0000-0000-000021100000}"/>
    <cellStyle name="Currency 2 5 2 2 3 2 6" xfId="4130" xr:uid="{00000000-0005-0000-0000-000022100000}"/>
    <cellStyle name="Currency 2 5 2 2 3 2 6 2" xfId="4131" xr:uid="{00000000-0005-0000-0000-000023100000}"/>
    <cellStyle name="Currency 2 5 2 2 3 2 6 2 2" xfId="4132" xr:uid="{00000000-0005-0000-0000-000024100000}"/>
    <cellStyle name="Currency 2 5 2 2 3 2 6 3" xfId="4133" xr:uid="{00000000-0005-0000-0000-000025100000}"/>
    <cellStyle name="Currency 2 5 2 2 3 2 7" xfId="4134" xr:uid="{00000000-0005-0000-0000-000026100000}"/>
    <cellStyle name="Currency 2 5 2 2 3 2 7 2" xfId="4135" xr:uid="{00000000-0005-0000-0000-000027100000}"/>
    <cellStyle name="Currency 2 5 2 2 3 2 8" xfId="4136" xr:uid="{00000000-0005-0000-0000-000028100000}"/>
    <cellStyle name="Currency 2 5 2 2 3 2 8 2" xfId="4137" xr:uid="{00000000-0005-0000-0000-000029100000}"/>
    <cellStyle name="Currency 2 5 2 2 3 2 9" xfId="4138" xr:uid="{00000000-0005-0000-0000-00002A100000}"/>
    <cellStyle name="Currency 2 5 2 2 3 3" xfId="4139" xr:uid="{00000000-0005-0000-0000-00002B100000}"/>
    <cellStyle name="Currency 2 5 2 2 3 4" xfId="4140" xr:uid="{00000000-0005-0000-0000-00002C100000}"/>
    <cellStyle name="Currency 2 5 2 2 3 4 2" xfId="4141" xr:uid="{00000000-0005-0000-0000-00002D100000}"/>
    <cellStyle name="Currency 2 5 2 2 3 4 3" xfId="4142" xr:uid="{00000000-0005-0000-0000-00002E100000}"/>
    <cellStyle name="Currency 2 5 2 2 3 5" xfId="4143" xr:uid="{00000000-0005-0000-0000-00002F100000}"/>
    <cellStyle name="Currency 2 5 2 2 3 5 2" xfId="4144" xr:uid="{00000000-0005-0000-0000-000030100000}"/>
    <cellStyle name="Currency 2 5 2 2 3 5 2 2" xfId="4145" xr:uid="{00000000-0005-0000-0000-000031100000}"/>
    <cellStyle name="Currency 2 5 2 2 3 5 3" xfId="4146" xr:uid="{00000000-0005-0000-0000-000032100000}"/>
    <cellStyle name="Currency 2 5 2 2 3 6" xfId="4147" xr:uid="{00000000-0005-0000-0000-000033100000}"/>
    <cellStyle name="Currency 2 5 2 2 3 6 2" xfId="4148" xr:uid="{00000000-0005-0000-0000-000034100000}"/>
    <cellStyle name="Currency 2 5 2 2 3 6 2 2" xfId="4149" xr:uid="{00000000-0005-0000-0000-000035100000}"/>
    <cellStyle name="Currency 2 5 2 2 3 6 3" xfId="4150" xr:uid="{00000000-0005-0000-0000-000036100000}"/>
    <cellStyle name="Currency 2 5 2 2 3 7" xfId="4151" xr:uid="{00000000-0005-0000-0000-000037100000}"/>
    <cellStyle name="Currency 2 5 2 2 3 7 2" xfId="4152" xr:uid="{00000000-0005-0000-0000-000038100000}"/>
    <cellStyle name="Currency 2 5 2 2 3 7 2 2" xfId="4153" xr:uid="{00000000-0005-0000-0000-000039100000}"/>
    <cellStyle name="Currency 2 5 2 2 3 7 3" xfId="4154" xr:uid="{00000000-0005-0000-0000-00003A100000}"/>
    <cellStyle name="Currency 2 5 2 2 3 8" xfId="4155" xr:uid="{00000000-0005-0000-0000-00003B100000}"/>
    <cellStyle name="Currency 2 5 2 2 3 8 2" xfId="4156" xr:uid="{00000000-0005-0000-0000-00003C100000}"/>
    <cellStyle name="Currency 2 5 2 2 3 9" xfId="4157" xr:uid="{00000000-0005-0000-0000-00003D100000}"/>
    <cellStyle name="Currency 2 5 2 2 3 9 2" xfId="4158" xr:uid="{00000000-0005-0000-0000-00003E100000}"/>
    <cellStyle name="Currency 2 5 2 2 4" xfId="4159" xr:uid="{00000000-0005-0000-0000-00003F100000}"/>
    <cellStyle name="Currency 2 5 2 2 4 2" xfId="4160" xr:uid="{00000000-0005-0000-0000-000040100000}"/>
    <cellStyle name="Currency 2 5 2 2 4 2 10" xfId="4161" xr:uid="{00000000-0005-0000-0000-000041100000}"/>
    <cellStyle name="Currency 2 5 2 2 4 2 2" xfId="4162" xr:uid="{00000000-0005-0000-0000-000042100000}"/>
    <cellStyle name="Currency 2 5 2 2 4 2 3" xfId="4163" xr:uid="{00000000-0005-0000-0000-000043100000}"/>
    <cellStyle name="Currency 2 5 2 2 4 2 4" xfId="4164" xr:uid="{00000000-0005-0000-0000-000044100000}"/>
    <cellStyle name="Currency 2 5 2 2 4 2 4 2" xfId="4165" xr:uid="{00000000-0005-0000-0000-000045100000}"/>
    <cellStyle name="Currency 2 5 2 2 4 2 4 2 2" xfId="4166" xr:uid="{00000000-0005-0000-0000-000046100000}"/>
    <cellStyle name="Currency 2 5 2 2 4 2 4 3" xfId="4167" xr:uid="{00000000-0005-0000-0000-000047100000}"/>
    <cellStyle name="Currency 2 5 2 2 4 2 5" xfId="4168" xr:uid="{00000000-0005-0000-0000-000048100000}"/>
    <cellStyle name="Currency 2 5 2 2 4 2 5 2" xfId="4169" xr:uid="{00000000-0005-0000-0000-000049100000}"/>
    <cellStyle name="Currency 2 5 2 2 4 2 5 2 2" xfId="4170" xr:uid="{00000000-0005-0000-0000-00004A100000}"/>
    <cellStyle name="Currency 2 5 2 2 4 2 5 3" xfId="4171" xr:uid="{00000000-0005-0000-0000-00004B100000}"/>
    <cellStyle name="Currency 2 5 2 2 4 2 6" xfId="4172" xr:uid="{00000000-0005-0000-0000-00004C100000}"/>
    <cellStyle name="Currency 2 5 2 2 4 2 6 2" xfId="4173" xr:uid="{00000000-0005-0000-0000-00004D100000}"/>
    <cellStyle name="Currency 2 5 2 2 4 2 6 2 2" xfId="4174" xr:uid="{00000000-0005-0000-0000-00004E100000}"/>
    <cellStyle name="Currency 2 5 2 2 4 2 6 3" xfId="4175" xr:uid="{00000000-0005-0000-0000-00004F100000}"/>
    <cellStyle name="Currency 2 5 2 2 4 2 7" xfId="4176" xr:uid="{00000000-0005-0000-0000-000050100000}"/>
    <cellStyle name="Currency 2 5 2 2 4 2 7 2" xfId="4177" xr:uid="{00000000-0005-0000-0000-000051100000}"/>
    <cellStyle name="Currency 2 5 2 2 4 2 8" xfId="4178" xr:uid="{00000000-0005-0000-0000-000052100000}"/>
    <cellStyle name="Currency 2 5 2 2 4 2 8 2" xfId="4179" xr:uid="{00000000-0005-0000-0000-000053100000}"/>
    <cellStyle name="Currency 2 5 2 2 4 2 9" xfId="4180" xr:uid="{00000000-0005-0000-0000-000054100000}"/>
    <cellStyle name="Currency 2 5 2 2 4 3" xfId="4181" xr:uid="{00000000-0005-0000-0000-000055100000}"/>
    <cellStyle name="Currency 2 5 2 2 4 4" xfId="4182" xr:uid="{00000000-0005-0000-0000-000056100000}"/>
    <cellStyle name="Currency 2 5 2 2 4 4 2" xfId="4183" xr:uid="{00000000-0005-0000-0000-000057100000}"/>
    <cellStyle name="Currency 2 5 2 2 4 4 2 2" xfId="4184" xr:uid="{00000000-0005-0000-0000-000058100000}"/>
    <cellStyle name="Currency 2 5 2 2 4 4 3" xfId="4185" xr:uid="{00000000-0005-0000-0000-000059100000}"/>
    <cellStyle name="Currency 2 5 2 2 4 5" xfId="4186" xr:uid="{00000000-0005-0000-0000-00005A100000}"/>
    <cellStyle name="Currency 2 5 2 2 4 5 2" xfId="4187" xr:uid="{00000000-0005-0000-0000-00005B100000}"/>
    <cellStyle name="Currency 2 5 2 2 4 5 2 2" xfId="4188" xr:uid="{00000000-0005-0000-0000-00005C100000}"/>
    <cellStyle name="Currency 2 5 2 2 4 5 3" xfId="4189" xr:uid="{00000000-0005-0000-0000-00005D100000}"/>
    <cellStyle name="Currency 2 5 2 2 5" xfId="4190" xr:uid="{00000000-0005-0000-0000-00005E100000}"/>
    <cellStyle name="Currency 2 5 2 2 5 2" xfId="4191" xr:uid="{00000000-0005-0000-0000-00005F100000}"/>
    <cellStyle name="Currency 2 5 2 2 5 3" xfId="4192" xr:uid="{00000000-0005-0000-0000-000060100000}"/>
    <cellStyle name="Currency 2 5 2 2 5 3 2" xfId="4193" xr:uid="{00000000-0005-0000-0000-000061100000}"/>
    <cellStyle name="Currency 2 5 2 2 5 3 3" xfId="4194" xr:uid="{00000000-0005-0000-0000-000062100000}"/>
    <cellStyle name="Currency 2 5 2 2 5 4" xfId="4195" xr:uid="{00000000-0005-0000-0000-000063100000}"/>
    <cellStyle name="Currency 2 5 2 2 5 4 2" xfId="4196" xr:uid="{00000000-0005-0000-0000-000064100000}"/>
    <cellStyle name="Currency 2 5 2 2 5 4 2 2" xfId="4197" xr:uid="{00000000-0005-0000-0000-000065100000}"/>
    <cellStyle name="Currency 2 5 2 2 5 4 3" xfId="4198" xr:uid="{00000000-0005-0000-0000-000066100000}"/>
    <cellStyle name="Currency 2 5 2 2 5 5" xfId="4199" xr:uid="{00000000-0005-0000-0000-000067100000}"/>
    <cellStyle name="Currency 2 5 2 2 5 5 2" xfId="4200" xr:uid="{00000000-0005-0000-0000-000068100000}"/>
    <cellStyle name="Currency 2 5 2 2 5 5 2 2" xfId="4201" xr:uid="{00000000-0005-0000-0000-000069100000}"/>
    <cellStyle name="Currency 2 5 2 2 5 5 3" xfId="4202" xr:uid="{00000000-0005-0000-0000-00006A100000}"/>
    <cellStyle name="Currency 2 5 2 2 5 6" xfId="4203" xr:uid="{00000000-0005-0000-0000-00006B100000}"/>
    <cellStyle name="Currency 2 5 2 2 5 6 2" xfId="4204" xr:uid="{00000000-0005-0000-0000-00006C100000}"/>
    <cellStyle name="Currency 2 5 2 2 5 6 2 2" xfId="4205" xr:uid="{00000000-0005-0000-0000-00006D100000}"/>
    <cellStyle name="Currency 2 5 2 2 5 6 3" xfId="4206" xr:uid="{00000000-0005-0000-0000-00006E100000}"/>
    <cellStyle name="Currency 2 5 2 2 5 7" xfId="4207" xr:uid="{00000000-0005-0000-0000-00006F100000}"/>
    <cellStyle name="Currency 2 5 2 2 5 7 2" xfId="4208" xr:uid="{00000000-0005-0000-0000-000070100000}"/>
    <cellStyle name="Currency 2 5 2 2 5 8" xfId="4209" xr:uid="{00000000-0005-0000-0000-000071100000}"/>
    <cellStyle name="Currency 2 5 2 2 5 8 2" xfId="4210" xr:uid="{00000000-0005-0000-0000-000072100000}"/>
    <cellStyle name="Currency 2 5 2 2 5 9" xfId="4211" xr:uid="{00000000-0005-0000-0000-000073100000}"/>
    <cellStyle name="Currency 2 5 2 2 6" xfId="4212" xr:uid="{00000000-0005-0000-0000-000074100000}"/>
    <cellStyle name="Currency 2 5 2 2 6 2" xfId="4213" xr:uid="{00000000-0005-0000-0000-000075100000}"/>
    <cellStyle name="Currency 2 5 2 2 6 3" xfId="4214" xr:uid="{00000000-0005-0000-0000-000076100000}"/>
    <cellStyle name="Currency 2 5 2 2 7" xfId="4215" xr:uid="{00000000-0005-0000-0000-000077100000}"/>
    <cellStyle name="Currency 2 5 2 2 8" xfId="4216" xr:uid="{00000000-0005-0000-0000-000078100000}"/>
    <cellStyle name="Currency 2 5 2 2 8 2" xfId="4217" xr:uid="{00000000-0005-0000-0000-000079100000}"/>
    <cellStyle name="Currency 2 5 2 2 8 2 2" xfId="4218" xr:uid="{00000000-0005-0000-0000-00007A100000}"/>
    <cellStyle name="Currency 2 5 2 2 8 3" xfId="4219" xr:uid="{00000000-0005-0000-0000-00007B100000}"/>
    <cellStyle name="Currency 2 5 2 2 8 4" xfId="4220" xr:uid="{00000000-0005-0000-0000-00007C100000}"/>
    <cellStyle name="Currency 2 5 2 2 9" xfId="4221" xr:uid="{00000000-0005-0000-0000-00007D100000}"/>
    <cellStyle name="Currency 2 5 2 2 9 2" xfId="4222" xr:uid="{00000000-0005-0000-0000-00007E100000}"/>
    <cellStyle name="Currency 2 5 2 2 9 2 2" xfId="4223" xr:uid="{00000000-0005-0000-0000-00007F100000}"/>
    <cellStyle name="Currency 2 5 2 2 9 3" xfId="4224" xr:uid="{00000000-0005-0000-0000-000080100000}"/>
    <cellStyle name="Currency 2 5 2 3" xfId="4225" xr:uid="{00000000-0005-0000-0000-000081100000}"/>
    <cellStyle name="Currency 2 5 2 3 10" xfId="4226" xr:uid="{00000000-0005-0000-0000-000082100000}"/>
    <cellStyle name="Currency 2 5 2 3 10 2" xfId="4227" xr:uid="{00000000-0005-0000-0000-000083100000}"/>
    <cellStyle name="Currency 2 5 2 3 10 2 2" xfId="4228" xr:uid="{00000000-0005-0000-0000-000084100000}"/>
    <cellStyle name="Currency 2 5 2 3 10 3" xfId="4229" xr:uid="{00000000-0005-0000-0000-000085100000}"/>
    <cellStyle name="Currency 2 5 2 3 11" xfId="4230" xr:uid="{00000000-0005-0000-0000-000086100000}"/>
    <cellStyle name="Currency 2 5 2 3 11 2" xfId="4231" xr:uid="{00000000-0005-0000-0000-000087100000}"/>
    <cellStyle name="Currency 2 5 2 3 12" xfId="4232" xr:uid="{00000000-0005-0000-0000-000088100000}"/>
    <cellStyle name="Currency 2 5 2 3 12 2" xfId="4233" xr:uid="{00000000-0005-0000-0000-000089100000}"/>
    <cellStyle name="Currency 2 5 2 3 13" xfId="4234" xr:uid="{00000000-0005-0000-0000-00008A100000}"/>
    <cellStyle name="Currency 2 5 2 3 14" xfId="4235" xr:uid="{00000000-0005-0000-0000-00008B100000}"/>
    <cellStyle name="Currency 2 5 2 3 15" xfId="4236" xr:uid="{00000000-0005-0000-0000-00008C100000}"/>
    <cellStyle name="Currency 2 5 2 3 2" xfId="4237" xr:uid="{00000000-0005-0000-0000-00008D100000}"/>
    <cellStyle name="Currency 2 5 2 3 2 2" xfId="4238" xr:uid="{00000000-0005-0000-0000-00008E100000}"/>
    <cellStyle name="Currency 2 5 2 3 2 2 2" xfId="4239" xr:uid="{00000000-0005-0000-0000-00008F100000}"/>
    <cellStyle name="Currency 2 5 2 3 2 2 3" xfId="4240" xr:uid="{00000000-0005-0000-0000-000090100000}"/>
    <cellStyle name="Currency 2 5 2 3 2 2 3 2" xfId="4241" xr:uid="{00000000-0005-0000-0000-000091100000}"/>
    <cellStyle name="Currency 2 5 2 3 2 2 3 3" xfId="4242" xr:uid="{00000000-0005-0000-0000-000092100000}"/>
    <cellStyle name="Currency 2 5 2 3 2 2 4" xfId="4243" xr:uid="{00000000-0005-0000-0000-000093100000}"/>
    <cellStyle name="Currency 2 5 2 3 2 2 4 2" xfId="4244" xr:uid="{00000000-0005-0000-0000-000094100000}"/>
    <cellStyle name="Currency 2 5 2 3 2 2 4 2 2" xfId="4245" xr:uid="{00000000-0005-0000-0000-000095100000}"/>
    <cellStyle name="Currency 2 5 2 3 2 2 4 3" xfId="4246" xr:uid="{00000000-0005-0000-0000-000096100000}"/>
    <cellStyle name="Currency 2 5 2 3 2 2 5" xfId="4247" xr:uid="{00000000-0005-0000-0000-000097100000}"/>
    <cellStyle name="Currency 2 5 2 3 2 2 5 2" xfId="4248" xr:uid="{00000000-0005-0000-0000-000098100000}"/>
    <cellStyle name="Currency 2 5 2 3 2 2 5 2 2" xfId="4249" xr:uid="{00000000-0005-0000-0000-000099100000}"/>
    <cellStyle name="Currency 2 5 2 3 2 2 5 3" xfId="4250" xr:uid="{00000000-0005-0000-0000-00009A100000}"/>
    <cellStyle name="Currency 2 5 2 3 2 2 6" xfId="4251" xr:uid="{00000000-0005-0000-0000-00009B100000}"/>
    <cellStyle name="Currency 2 5 2 3 2 2 6 2" xfId="4252" xr:uid="{00000000-0005-0000-0000-00009C100000}"/>
    <cellStyle name="Currency 2 5 2 3 2 2 6 2 2" xfId="4253" xr:uid="{00000000-0005-0000-0000-00009D100000}"/>
    <cellStyle name="Currency 2 5 2 3 2 2 6 3" xfId="4254" xr:uid="{00000000-0005-0000-0000-00009E100000}"/>
    <cellStyle name="Currency 2 5 2 3 2 2 7" xfId="4255" xr:uid="{00000000-0005-0000-0000-00009F100000}"/>
    <cellStyle name="Currency 2 5 2 3 2 2 7 2" xfId="4256" xr:uid="{00000000-0005-0000-0000-0000A0100000}"/>
    <cellStyle name="Currency 2 5 2 3 2 2 8" xfId="4257" xr:uid="{00000000-0005-0000-0000-0000A1100000}"/>
    <cellStyle name="Currency 2 5 2 3 2 2 8 2" xfId="4258" xr:uid="{00000000-0005-0000-0000-0000A2100000}"/>
    <cellStyle name="Currency 2 5 2 3 2 2 9" xfId="4259" xr:uid="{00000000-0005-0000-0000-0000A3100000}"/>
    <cellStyle name="Currency 2 5 2 3 2 3" xfId="4260" xr:uid="{00000000-0005-0000-0000-0000A4100000}"/>
    <cellStyle name="Currency 2 5 2 3 2 3 2" xfId="4261" xr:uid="{00000000-0005-0000-0000-0000A5100000}"/>
    <cellStyle name="Currency 2 5 2 3 2 3 3" xfId="4262" xr:uid="{00000000-0005-0000-0000-0000A6100000}"/>
    <cellStyle name="Currency 2 5 2 3 2 3 3 2" xfId="4263" xr:uid="{00000000-0005-0000-0000-0000A7100000}"/>
    <cellStyle name="Currency 2 5 2 3 2 3 3 3" xfId="4264" xr:uid="{00000000-0005-0000-0000-0000A8100000}"/>
    <cellStyle name="Currency 2 5 2 3 2 3 4" xfId="4265" xr:uid="{00000000-0005-0000-0000-0000A9100000}"/>
    <cellStyle name="Currency 2 5 2 3 2 3 4 2" xfId="4266" xr:uid="{00000000-0005-0000-0000-0000AA100000}"/>
    <cellStyle name="Currency 2 5 2 3 2 3 4 2 2" xfId="4267" xr:uid="{00000000-0005-0000-0000-0000AB100000}"/>
    <cellStyle name="Currency 2 5 2 3 2 3 4 3" xfId="4268" xr:uid="{00000000-0005-0000-0000-0000AC100000}"/>
    <cellStyle name="Currency 2 5 2 3 2 3 5" xfId="4269" xr:uid="{00000000-0005-0000-0000-0000AD100000}"/>
    <cellStyle name="Currency 2 5 2 3 2 3 5 2" xfId="4270" xr:uid="{00000000-0005-0000-0000-0000AE100000}"/>
    <cellStyle name="Currency 2 5 2 3 2 3 5 2 2" xfId="4271" xr:uid="{00000000-0005-0000-0000-0000AF100000}"/>
    <cellStyle name="Currency 2 5 2 3 2 3 5 3" xfId="4272" xr:uid="{00000000-0005-0000-0000-0000B0100000}"/>
    <cellStyle name="Currency 2 5 2 3 2 3 6" xfId="4273" xr:uid="{00000000-0005-0000-0000-0000B1100000}"/>
    <cellStyle name="Currency 2 5 2 3 2 3 6 2" xfId="4274" xr:uid="{00000000-0005-0000-0000-0000B2100000}"/>
    <cellStyle name="Currency 2 5 2 3 2 3 6 2 2" xfId="4275" xr:uid="{00000000-0005-0000-0000-0000B3100000}"/>
    <cellStyle name="Currency 2 5 2 3 2 3 6 3" xfId="4276" xr:uid="{00000000-0005-0000-0000-0000B4100000}"/>
    <cellStyle name="Currency 2 5 2 3 2 3 7" xfId="4277" xr:uid="{00000000-0005-0000-0000-0000B5100000}"/>
    <cellStyle name="Currency 2 5 2 3 2 3 7 2" xfId="4278" xr:uid="{00000000-0005-0000-0000-0000B6100000}"/>
    <cellStyle name="Currency 2 5 2 3 2 3 8" xfId="4279" xr:uid="{00000000-0005-0000-0000-0000B7100000}"/>
    <cellStyle name="Currency 2 5 2 3 2 3 8 2" xfId="4280" xr:uid="{00000000-0005-0000-0000-0000B8100000}"/>
    <cellStyle name="Currency 2 5 2 3 2 3 9" xfId="4281" xr:uid="{00000000-0005-0000-0000-0000B9100000}"/>
    <cellStyle name="Currency 2 5 2 3 2 4" xfId="4282" xr:uid="{00000000-0005-0000-0000-0000BA100000}"/>
    <cellStyle name="Currency 2 5 2 3 2 4 2" xfId="4283" xr:uid="{00000000-0005-0000-0000-0000BB100000}"/>
    <cellStyle name="Currency 2 5 2 3 2 4 3" xfId="4284" xr:uid="{00000000-0005-0000-0000-0000BC100000}"/>
    <cellStyle name="Currency 2 5 2 3 2 4 3 2" xfId="4285" xr:uid="{00000000-0005-0000-0000-0000BD100000}"/>
    <cellStyle name="Currency 2 5 2 3 2 4 3 2 2" xfId="4286" xr:uid="{00000000-0005-0000-0000-0000BE100000}"/>
    <cellStyle name="Currency 2 5 2 3 2 4 3 3" xfId="4287" xr:uid="{00000000-0005-0000-0000-0000BF100000}"/>
    <cellStyle name="Currency 2 5 2 3 2 4 4" xfId="4288" xr:uid="{00000000-0005-0000-0000-0000C0100000}"/>
    <cellStyle name="Currency 2 5 2 3 2 4 4 2" xfId="4289" xr:uid="{00000000-0005-0000-0000-0000C1100000}"/>
    <cellStyle name="Currency 2 5 2 3 2 4 4 2 2" xfId="4290" xr:uid="{00000000-0005-0000-0000-0000C2100000}"/>
    <cellStyle name="Currency 2 5 2 3 2 4 4 3" xfId="4291" xr:uid="{00000000-0005-0000-0000-0000C3100000}"/>
    <cellStyle name="Currency 2 5 2 3 2 4 5" xfId="4292" xr:uid="{00000000-0005-0000-0000-0000C4100000}"/>
    <cellStyle name="Currency 2 5 2 3 2 4 5 2" xfId="4293" xr:uid="{00000000-0005-0000-0000-0000C5100000}"/>
    <cellStyle name="Currency 2 5 2 3 2 4 5 2 2" xfId="4294" xr:uid="{00000000-0005-0000-0000-0000C6100000}"/>
    <cellStyle name="Currency 2 5 2 3 2 4 5 3" xfId="4295" xr:uid="{00000000-0005-0000-0000-0000C7100000}"/>
    <cellStyle name="Currency 2 5 2 3 2 4 6" xfId="4296" xr:uid="{00000000-0005-0000-0000-0000C8100000}"/>
    <cellStyle name="Currency 2 5 2 3 2 4 6 2" xfId="4297" xr:uid="{00000000-0005-0000-0000-0000C9100000}"/>
    <cellStyle name="Currency 2 5 2 3 2 4 7" xfId="4298" xr:uid="{00000000-0005-0000-0000-0000CA100000}"/>
    <cellStyle name="Currency 2 5 2 3 2 4 7 2" xfId="4299" xr:uid="{00000000-0005-0000-0000-0000CB100000}"/>
    <cellStyle name="Currency 2 5 2 3 2 4 8" xfId="4300" xr:uid="{00000000-0005-0000-0000-0000CC100000}"/>
    <cellStyle name="Currency 2 5 2 3 2 4 9" xfId="4301" xr:uid="{00000000-0005-0000-0000-0000CD100000}"/>
    <cellStyle name="Currency 2 5 2 3 2 5" xfId="4302" xr:uid="{00000000-0005-0000-0000-0000CE100000}"/>
    <cellStyle name="Currency 2 5 2 3 2 5 2" xfId="4303" xr:uid="{00000000-0005-0000-0000-0000CF100000}"/>
    <cellStyle name="Currency 2 5 2 3 2 5 3" xfId="4304" xr:uid="{00000000-0005-0000-0000-0000D0100000}"/>
    <cellStyle name="Currency 2 5 2 3 2 6" xfId="4305" xr:uid="{00000000-0005-0000-0000-0000D1100000}"/>
    <cellStyle name="Currency 2 5 2 3 2 6 2" xfId="4306" xr:uid="{00000000-0005-0000-0000-0000D2100000}"/>
    <cellStyle name="Currency 2 5 2 3 2 6 2 2" xfId="4307" xr:uid="{00000000-0005-0000-0000-0000D3100000}"/>
    <cellStyle name="Currency 2 5 2 3 2 6 2 2 2" xfId="4308" xr:uid="{00000000-0005-0000-0000-0000D4100000}"/>
    <cellStyle name="Currency 2 5 2 3 2 6 2 3" xfId="4309" xr:uid="{00000000-0005-0000-0000-0000D5100000}"/>
    <cellStyle name="Currency 2 5 2 3 2 6 3" xfId="4310" xr:uid="{00000000-0005-0000-0000-0000D6100000}"/>
    <cellStyle name="Currency 2 5 2 3 2 6 3 2" xfId="4311" xr:uid="{00000000-0005-0000-0000-0000D7100000}"/>
    <cellStyle name="Currency 2 5 2 3 2 6 3 2 2" xfId="4312" xr:uid="{00000000-0005-0000-0000-0000D8100000}"/>
    <cellStyle name="Currency 2 5 2 3 2 6 3 3" xfId="4313" xr:uid="{00000000-0005-0000-0000-0000D9100000}"/>
    <cellStyle name="Currency 2 5 2 3 2 6 4" xfId="4314" xr:uid="{00000000-0005-0000-0000-0000DA100000}"/>
    <cellStyle name="Currency 2 5 2 3 2 6 4 2" xfId="4315" xr:uid="{00000000-0005-0000-0000-0000DB100000}"/>
    <cellStyle name="Currency 2 5 2 3 2 6 4 2 2" xfId="4316" xr:uid="{00000000-0005-0000-0000-0000DC100000}"/>
    <cellStyle name="Currency 2 5 2 3 2 6 4 3" xfId="4317" xr:uid="{00000000-0005-0000-0000-0000DD100000}"/>
    <cellStyle name="Currency 2 5 2 3 2 6 5" xfId="4318" xr:uid="{00000000-0005-0000-0000-0000DE100000}"/>
    <cellStyle name="Currency 2 5 2 3 2 6 5 2" xfId="4319" xr:uid="{00000000-0005-0000-0000-0000DF100000}"/>
    <cellStyle name="Currency 2 5 2 3 2 6 6" xfId="4320" xr:uid="{00000000-0005-0000-0000-0000E0100000}"/>
    <cellStyle name="Currency 2 5 2 3 2 6 6 2" xfId="4321" xr:uid="{00000000-0005-0000-0000-0000E1100000}"/>
    <cellStyle name="Currency 2 5 2 3 2 6 7" xfId="4322" xr:uid="{00000000-0005-0000-0000-0000E2100000}"/>
    <cellStyle name="Currency 2 5 2 3 2 7" xfId="4323" xr:uid="{00000000-0005-0000-0000-0000E3100000}"/>
    <cellStyle name="Currency 2 5 2 3 2 7 2" xfId="4324" xr:uid="{00000000-0005-0000-0000-0000E4100000}"/>
    <cellStyle name="Currency 2 5 2 3 2 7 2 2" xfId="4325" xr:uid="{00000000-0005-0000-0000-0000E5100000}"/>
    <cellStyle name="Currency 2 5 2 3 2 7 3" xfId="4326" xr:uid="{00000000-0005-0000-0000-0000E6100000}"/>
    <cellStyle name="Currency 2 5 2 3 2 8" xfId="4327" xr:uid="{00000000-0005-0000-0000-0000E7100000}"/>
    <cellStyle name="Currency 2 5 2 3 2 8 2" xfId="4328" xr:uid="{00000000-0005-0000-0000-0000E8100000}"/>
    <cellStyle name="Currency 2 5 2 3 2 8 2 2" xfId="4329" xr:uid="{00000000-0005-0000-0000-0000E9100000}"/>
    <cellStyle name="Currency 2 5 2 3 2 8 3" xfId="4330" xr:uid="{00000000-0005-0000-0000-0000EA100000}"/>
    <cellStyle name="Currency 2 5 2 3 3" xfId="4331" xr:uid="{00000000-0005-0000-0000-0000EB100000}"/>
    <cellStyle name="Currency 2 5 2 3 3 10" xfId="4332" xr:uid="{00000000-0005-0000-0000-0000EC100000}"/>
    <cellStyle name="Currency 2 5 2 3 3 2" xfId="4333" xr:uid="{00000000-0005-0000-0000-0000ED100000}"/>
    <cellStyle name="Currency 2 5 2 3 3 2 2" xfId="4334" xr:uid="{00000000-0005-0000-0000-0000EE100000}"/>
    <cellStyle name="Currency 2 5 2 3 3 2 3" xfId="4335" xr:uid="{00000000-0005-0000-0000-0000EF100000}"/>
    <cellStyle name="Currency 2 5 2 3 3 2 3 2" xfId="4336" xr:uid="{00000000-0005-0000-0000-0000F0100000}"/>
    <cellStyle name="Currency 2 5 2 3 3 2 3 3" xfId="4337" xr:uid="{00000000-0005-0000-0000-0000F1100000}"/>
    <cellStyle name="Currency 2 5 2 3 3 2 4" xfId="4338" xr:uid="{00000000-0005-0000-0000-0000F2100000}"/>
    <cellStyle name="Currency 2 5 2 3 3 2 4 2" xfId="4339" xr:uid="{00000000-0005-0000-0000-0000F3100000}"/>
    <cellStyle name="Currency 2 5 2 3 3 2 4 2 2" xfId="4340" xr:uid="{00000000-0005-0000-0000-0000F4100000}"/>
    <cellStyle name="Currency 2 5 2 3 3 2 4 3" xfId="4341" xr:uid="{00000000-0005-0000-0000-0000F5100000}"/>
    <cellStyle name="Currency 2 5 2 3 3 2 5" xfId="4342" xr:uid="{00000000-0005-0000-0000-0000F6100000}"/>
    <cellStyle name="Currency 2 5 2 3 3 2 5 2" xfId="4343" xr:uid="{00000000-0005-0000-0000-0000F7100000}"/>
    <cellStyle name="Currency 2 5 2 3 3 2 5 2 2" xfId="4344" xr:uid="{00000000-0005-0000-0000-0000F8100000}"/>
    <cellStyle name="Currency 2 5 2 3 3 2 5 3" xfId="4345" xr:uid="{00000000-0005-0000-0000-0000F9100000}"/>
    <cellStyle name="Currency 2 5 2 3 3 2 6" xfId="4346" xr:uid="{00000000-0005-0000-0000-0000FA100000}"/>
    <cellStyle name="Currency 2 5 2 3 3 2 6 2" xfId="4347" xr:uid="{00000000-0005-0000-0000-0000FB100000}"/>
    <cellStyle name="Currency 2 5 2 3 3 2 6 2 2" xfId="4348" xr:uid="{00000000-0005-0000-0000-0000FC100000}"/>
    <cellStyle name="Currency 2 5 2 3 3 2 6 3" xfId="4349" xr:uid="{00000000-0005-0000-0000-0000FD100000}"/>
    <cellStyle name="Currency 2 5 2 3 3 2 7" xfId="4350" xr:uid="{00000000-0005-0000-0000-0000FE100000}"/>
    <cellStyle name="Currency 2 5 2 3 3 2 7 2" xfId="4351" xr:uid="{00000000-0005-0000-0000-0000FF100000}"/>
    <cellStyle name="Currency 2 5 2 3 3 2 8" xfId="4352" xr:uid="{00000000-0005-0000-0000-000000110000}"/>
    <cellStyle name="Currency 2 5 2 3 3 2 8 2" xfId="4353" xr:uid="{00000000-0005-0000-0000-000001110000}"/>
    <cellStyle name="Currency 2 5 2 3 3 2 9" xfId="4354" xr:uid="{00000000-0005-0000-0000-000002110000}"/>
    <cellStyle name="Currency 2 5 2 3 3 3" xfId="4355" xr:uid="{00000000-0005-0000-0000-000003110000}"/>
    <cellStyle name="Currency 2 5 2 3 3 4" xfId="4356" xr:uid="{00000000-0005-0000-0000-000004110000}"/>
    <cellStyle name="Currency 2 5 2 3 3 4 2" xfId="4357" xr:uid="{00000000-0005-0000-0000-000005110000}"/>
    <cellStyle name="Currency 2 5 2 3 3 4 3" xfId="4358" xr:uid="{00000000-0005-0000-0000-000006110000}"/>
    <cellStyle name="Currency 2 5 2 3 3 5" xfId="4359" xr:uid="{00000000-0005-0000-0000-000007110000}"/>
    <cellStyle name="Currency 2 5 2 3 3 5 2" xfId="4360" xr:uid="{00000000-0005-0000-0000-000008110000}"/>
    <cellStyle name="Currency 2 5 2 3 3 5 2 2" xfId="4361" xr:uid="{00000000-0005-0000-0000-000009110000}"/>
    <cellStyle name="Currency 2 5 2 3 3 5 3" xfId="4362" xr:uid="{00000000-0005-0000-0000-00000A110000}"/>
    <cellStyle name="Currency 2 5 2 3 3 6" xfId="4363" xr:uid="{00000000-0005-0000-0000-00000B110000}"/>
    <cellStyle name="Currency 2 5 2 3 3 6 2" xfId="4364" xr:uid="{00000000-0005-0000-0000-00000C110000}"/>
    <cellStyle name="Currency 2 5 2 3 3 6 2 2" xfId="4365" xr:uid="{00000000-0005-0000-0000-00000D110000}"/>
    <cellStyle name="Currency 2 5 2 3 3 6 3" xfId="4366" xr:uid="{00000000-0005-0000-0000-00000E110000}"/>
    <cellStyle name="Currency 2 5 2 3 3 7" xfId="4367" xr:uid="{00000000-0005-0000-0000-00000F110000}"/>
    <cellStyle name="Currency 2 5 2 3 3 7 2" xfId="4368" xr:uid="{00000000-0005-0000-0000-000010110000}"/>
    <cellStyle name="Currency 2 5 2 3 3 7 2 2" xfId="4369" xr:uid="{00000000-0005-0000-0000-000011110000}"/>
    <cellStyle name="Currency 2 5 2 3 3 7 3" xfId="4370" xr:uid="{00000000-0005-0000-0000-000012110000}"/>
    <cellStyle name="Currency 2 5 2 3 3 8" xfId="4371" xr:uid="{00000000-0005-0000-0000-000013110000}"/>
    <cellStyle name="Currency 2 5 2 3 3 8 2" xfId="4372" xr:uid="{00000000-0005-0000-0000-000014110000}"/>
    <cellStyle name="Currency 2 5 2 3 3 9" xfId="4373" xr:uid="{00000000-0005-0000-0000-000015110000}"/>
    <cellStyle name="Currency 2 5 2 3 3 9 2" xfId="4374" xr:uid="{00000000-0005-0000-0000-000016110000}"/>
    <cellStyle name="Currency 2 5 2 3 4" xfId="4375" xr:uid="{00000000-0005-0000-0000-000017110000}"/>
    <cellStyle name="Currency 2 5 2 3 4 2" xfId="4376" xr:uid="{00000000-0005-0000-0000-000018110000}"/>
    <cellStyle name="Currency 2 5 2 3 4 2 10" xfId="4377" xr:uid="{00000000-0005-0000-0000-000019110000}"/>
    <cellStyle name="Currency 2 5 2 3 4 2 2" xfId="4378" xr:uid="{00000000-0005-0000-0000-00001A110000}"/>
    <cellStyle name="Currency 2 5 2 3 4 2 3" xfId="4379" xr:uid="{00000000-0005-0000-0000-00001B110000}"/>
    <cellStyle name="Currency 2 5 2 3 4 2 4" xfId="4380" xr:uid="{00000000-0005-0000-0000-00001C110000}"/>
    <cellStyle name="Currency 2 5 2 3 4 2 4 2" xfId="4381" xr:uid="{00000000-0005-0000-0000-00001D110000}"/>
    <cellStyle name="Currency 2 5 2 3 4 2 4 2 2" xfId="4382" xr:uid="{00000000-0005-0000-0000-00001E110000}"/>
    <cellStyle name="Currency 2 5 2 3 4 2 4 3" xfId="4383" xr:uid="{00000000-0005-0000-0000-00001F110000}"/>
    <cellStyle name="Currency 2 5 2 3 4 2 5" xfId="4384" xr:uid="{00000000-0005-0000-0000-000020110000}"/>
    <cellStyle name="Currency 2 5 2 3 4 2 5 2" xfId="4385" xr:uid="{00000000-0005-0000-0000-000021110000}"/>
    <cellStyle name="Currency 2 5 2 3 4 2 5 2 2" xfId="4386" xr:uid="{00000000-0005-0000-0000-000022110000}"/>
    <cellStyle name="Currency 2 5 2 3 4 2 5 3" xfId="4387" xr:uid="{00000000-0005-0000-0000-000023110000}"/>
    <cellStyle name="Currency 2 5 2 3 4 2 6" xfId="4388" xr:uid="{00000000-0005-0000-0000-000024110000}"/>
    <cellStyle name="Currency 2 5 2 3 4 2 6 2" xfId="4389" xr:uid="{00000000-0005-0000-0000-000025110000}"/>
    <cellStyle name="Currency 2 5 2 3 4 2 6 2 2" xfId="4390" xr:uid="{00000000-0005-0000-0000-000026110000}"/>
    <cellStyle name="Currency 2 5 2 3 4 2 6 3" xfId="4391" xr:uid="{00000000-0005-0000-0000-000027110000}"/>
    <cellStyle name="Currency 2 5 2 3 4 2 7" xfId="4392" xr:uid="{00000000-0005-0000-0000-000028110000}"/>
    <cellStyle name="Currency 2 5 2 3 4 2 7 2" xfId="4393" xr:uid="{00000000-0005-0000-0000-000029110000}"/>
    <cellStyle name="Currency 2 5 2 3 4 2 8" xfId="4394" xr:uid="{00000000-0005-0000-0000-00002A110000}"/>
    <cellStyle name="Currency 2 5 2 3 4 2 8 2" xfId="4395" xr:uid="{00000000-0005-0000-0000-00002B110000}"/>
    <cellStyle name="Currency 2 5 2 3 4 2 9" xfId="4396" xr:uid="{00000000-0005-0000-0000-00002C110000}"/>
    <cellStyle name="Currency 2 5 2 3 4 3" xfId="4397" xr:uid="{00000000-0005-0000-0000-00002D110000}"/>
    <cellStyle name="Currency 2 5 2 3 4 4" xfId="4398" xr:uid="{00000000-0005-0000-0000-00002E110000}"/>
    <cellStyle name="Currency 2 5 2 3 4 4 2" xfId="4399" xr:uid="{00000000-0005-0000-0000-00002F110000}"/>
    <cellStyle name="Currency 2 5 2 3 4 4 2 2" xfId="4400" xr:uid="{00000000-0005-0000-0000-000030110000}"/>
    <cellStyle name="Currency 2 5 2 3 4 4 3" xfId="4401" xr:uid="{00000000-0005-0000-0000-000031110000}"/>
    <cellStyle name="Currency 2 5 2 3 4 5" xfId="4402" xr:uid="{00000000-0005-0000-0000-000032110000}"/>
    <cellStyle name="Currency 2 5 2 3 4 5 2" xfId="4403" xr:uid="{00000000-0005-0000-0000-000033110000}"/>
    <cellStyle name="Currency 2 5 2 3 4 5 2 2" xfId="4404" xr:uid="{00000000-0005-0000-0000-000034110000}"/>
    <cellStyle name="Currency 2 5 2 3 4 5 3" xfId="4405" xr:uid="{00000000-0005-0000-0000-000035110000}"/>
    <cellStyle name="Currency 2 5 2 3 5" xfId="4406" xr:uid="{00000000-0005-0000-0000-000036110000}"/>
    <cellStyle name="Currency 2 5 2 3 5 2" xfId="4407" xr:uid="{00000000-0005-0000-0000-000037110000}"/>
    <cellStyle name="Currency 2 5 2 3 5 3" xfId="4408" xr:uid="{00000000-0005-0000-0000-000038110000}"/>
    <cellStyle name="Currency 2 5 2 3 5 3 2" xfId="4409" xr:uid="{00000000-0005-0000-0000-000039110000}"/>
    <cellStyle name="Currency 2 5 2 3 5 3 3" xfId="4410" xr:uid="{00000000-0005-0000-0000-00003A110000}"/>
    <cellStyle name="Currency 2 5 2 3 5 4" xfId="4411" xr:uid="{00000000-0005-0000-0000-00003B110000}"/>
    <cellStyle name="Currency 2 5 2 3 5 4 2" xfId="4412" xr:uid="{00000000-0005-0000-0000-00003C110000}"/>
    <cellStyle name="Currency 2 5 2 3 5 4 2 2" xfId="4413" xr:uid="{00000000-0005-0000-0000-00003D110000}"/>
    <cellStyle name="Currency 2 5 2 3 5 4 3" xfId="4414" xr:uid="{00000000-0005-0000-0000-00003E110000}"/>
    <cellStyle name="Currency 2 5 2 3 5 5" xfId="4415" xr:uid="{00000000-0005-0000-0000-00003F110000}"/>
    <cellStyle name="Currency 2 5 2 3 5 5 2" xfId="4416" xr:uid="{00000000-0005-0000-0000-000040110000}"/>
    <cellStyle name="Currency 2 5 2 3 5 5 2 2" xfId="4417" xr:uid="{00000000-0005-0000-0000-000041110000}"/>
    <cellStyle name="Currency 2 5 2 3 5 5 3" xfId="4418" xr:uid="{00000000-0005-0000-0000-000042110000}"/>
    <cellStyle name="Currency 2 5 2 3 5 6" xfId="4419" xr:uid="{00000000-0005-0000-0000-000043110000}"/>
    <cellStyle name="Currency 2 5 2 3 5 6 2" xfId="4420" xr:uid="{00000000-0005-0000-0000-000044110000}"/>
    <cellStyle name="Currency 2 5 2 3 5 6 2 2" xfId="4421" xr:uid="{00000000-0005-0000-0000-000045110000}"/>
    <cellStyle name="Currency 2 5 2 3 5 6 3" xfId="4422" xr:uid="{00000000-0005-0000-0000-000046110000}"/>
    <cellStyle name="Currency 2 5 2 3 5 7" xfId="4423" xr:uid="{00000000-0005-0000-0000-000047110000}"/>
    <cellStyle name="Currency 2 5 2 3 5 7 2" xfId="4424" xr:uid="{00000000-0005-0000-0000-000048110000}"/>
    <cellStyle name="Currency 2 5 2 3 5 8" xfId="4425" xr:uid="{00000000-0005-0000-0000-000049110000}"/>
    <cellStyle name="Currency 2 5 2 3 5 8 2" xfId="4426" xr:uid="{00000000-0005-0000-0000-00004A110000}"/>
    <cellStyle name="Currency 2 5 2 3 5 9" xfId="4427" xr:uid="{00000000-0005-0000-0000-00004B110000}"/>
    <cellStyle name="Currency 2 5 2 3 6" xfId="4428" xr:uid="{00000000-0005-0000-0000-00004C110000}"/>
    <cellStyle name="Currency 2 5 2 3 6 2" xfId="4429" xr:uid="{00000000-0005-0000-0000-00004D110000}"/>
    <cellStyle name="Currency 2 5 2 3 6 3" xfId="4430" xr:uid="{00000000-0005-0000-0000-00004E110000}"/>
    <cellStyle name="Currency 2 5 2 3 7" xfId="4431" xr:uid="{00000000-0005-0000-0000-00004F110000}"/>
    <cellStyle name="Currency 2 5 2 3 8" xfId="4432" xr:uid="{00000000-0005-0000-0000-000050110000}"/>
    <cellStyle name="Currency 2 5 2 3 8 2" xfId="4433" xr:uid="{00000000-0005-0000-0000-000051110000}"/>
    <cellStyle name="Currency 2 5 2 3 8 2 2" xfId="4434" xr:uid="{00000000-0005-0000-0000-000052110000}"/>
    <cellStyle name="Currency 2 5 2 3 8 3" xfId="4435" xr:uid="{00000000-0005-0000-0000-000053110000}"/>
    <cellStyle name="Currency 2 5 2 3 8 4" xfId="4436" xr:uid="{00000000-0005-0000-0000-000054110000}"/>
    <cellStyle name="Currency 2 5 2 3 9" xfId="4437" xr:uid="{00000000-0005-0000-0000-000055110000}"/>
    <cellStyle name="Currency 2 5 2 3 9 2" xfId="4438" xr:uid="{00000000-0005-0000-0000-000056110000}"/>
    <cellStyle name="Currency 2 5 2 3 9 2 2" xfId="4439" xr:uid="{00000000-0005-0000-0000-000057110000}"/>
    <cellStyle name="Currency 2 5 2 3 9 3" xfId="4440" xr:uid="{00000000-0005-0000-0000-000058110000}"/>
    <cellStyle name="Currency 2 5 2 4" xfId="4441" xr:uid="{00000000-0005-0000-0000-000059110000}"/>
    <cellStyle name="Currency 2 5 2 4 2" xfId="4442" xr:uid="{00000000-0005-0000-0000-00005A110000}"/>
    <cellStyle name="Currency 2 5 2 4 2 2" xfId="4443" xr:uid="{00000000-0005-0000-0000-00005B110000}"/>
    <cellStyle name="Currency 2 5 2 4 2 3" xfId="4444" xr:uid="{00000000-0005-0000-0000-00005C110000}"/>
    <cellStyle name="Currency 2 5 2 4 2 3 2" xfId="4445" xr:uid="{00000000-0005-0000-0000-00005D110000}"/>
    <cellStyle name="Currency 2 5 2 4 2 3 3" xfId="4446" xr:uid="{00000000-0005-0000-0000-00005E110000}"/>
    <cellStyle name="Currency 2 5 2 4 2 4" xfId="4447" xr:uid="{00000000-0005-0000-0000-00005F110000}"/>
    <cellStyle name="Currency 2 5 2 4 2 4 2" xfId="4448" xr:uid="{00000000-0005-0000-0000-000060110000}"/>
    <cellStyle name="Currency 2 5 2 4 2 4 2 2" xfId="4449" xr:uid="{00000000-0005-0000-0000-000061110000}"/>
    <cellStyle name="Currency 2 5 2 4 2 4 3" xfId="4450" xr:uid="{00000000-0005-0000-0000-000062110000}"/>
    <cellStyle name="Currency 2 5 2 4 2 5" xfId="4451" xr:uid="{00000000-0005-0000-0000-000063110000}"/>
    <cellStyle name="Currency 2 5 2 4 2 5 2" xfId="4452" xr:uid="{00000000-0005-0000-0000-000064110000}"/>
    <cellStyle name="Currency 2 5 2 4 2 5 2 2" xfId="4453" xr:uid="{00000000-0005-0000-0000-000065110000}"/>
    <cellStyle name="Currency 2 5 2 4 2 5 3" xfId="4454" xr:uid="{00000000-0005-0000-0000-000066110000}"/>
    <cellStyle name="Currency 2 5 2 4 2 6" xfId="4455" xr:uid="{00000000-0005-0000-0000-000067110000}"/>
    <cellStyle name="Currency 2 5 2 4 2 6 2" xfId="4456" xr:uid="{00000000-0005-0000-0000-000068110000}"/>
    <cellStyle name="Currency 2 5 2 4 2 6 2 2" xfId="4457" xr:uid="{00000000-0005-0000-0000-000069110000}"/>
    <cellStyle name="Currency 2 5 2 4 2 6 3" xfId="4458" xr:uid="{00000000-0005-0000-0000-00006A110000}"/>
    <cellStyle name="Currency 2 5 2 4 2 7" xfId="4459" xr:uid="{00000000-0005-0000-0000-00006B110000}"/>
    <cellStyle name="Currency 2 5 2 4 2 7 2" xfId="4460" xr:uid="{00000000-0005-0000-0000-00006C110000}"/>
    <cellStyle name="Currency 2 5 2 4 2 8" xfId="4461" xr:uid="{00000000-0005-0000-0000-00006D110000}"/>
    <cellStyle name="Currency 2 5 2 4 2 8 2" xfId="4462" xr:uid="{00000000-0005-0000-0000-00006E110000}"/>
    <cellStyle name="Currency 2 5 2 4 2 9" xfId="4463" xr:uid="{00000000-0005-0000-0000-00006F110000}"/>
    <cellStyle name="Currency 2 5 2 4 3" xfId="4464" xr:uid="{00000000-0005-0000-0000-000070110000}"/>
    <cellStyle name="Currency 2 5 2 4 3 2" xfId="4465" xr:uid="{00000000-0005-0000-0000-000071110000}"/>
    <cellStyle name="Currency 2 5 2 4 3 3" xfId="4466" xr:uid="{00000000-0005-0000-0000-000072110000}"/>
    <cellStyle name="Currency 2 5 2 4 3 3 2" xfId="4467" xr:uid="{00000000-0005-0000-0000-000073110000}"/>
    <cellStyle name="Currency 2 5 2 4 3 3 3" xfId="4468" xr:uid="{00000000-0005-0000-0000-000074110000}"/>
    <cellStyle name="Currency 2 5 2 4 3 4" xfId="4469" xr:uid="{00000000-0005-0000-0000-000075110000}"/>
    <cellStyle name="Currency 2 5 2 4 3 4 2" xfId="4470" xr:uid="{00000000-0005-0000-0000-000076110000}"/>
    <cellStyle name="Currency 2 5 2 4 3 4 2 2" xfId="4471" xr:uid="{00000000-0005-0000-0000-000077110000}"/>
    <cellStyle name="Currency 2 5 2 4 3 4 3" xfId="4472" xr:uid="{00000000-0005-0000-0000-000078110000}"/>
    <cellStyle name="Currency 2 5 2 4 3 5" xfId="4473" xr:uid="{00000000-0005-0000-0000-000079110000}"/>
    <cellStyle name="Currency 2 5 2 4 3 5 2" xfId="4474" xr:uid="{00000000-0005-0000-0000-00007A110000}"/>
    <cellStyle name="Currency 2 5 2 4 3 5 2 2" xfId="4475" xr:uid="{00000000-0005-0000-0000-00007B110000}"/>
    <cellStyle name="Currency 2 5 2 4 3 5 3" xfId="4476" xr:uid="{00000000-0005-0000-0000-00007C110000}"/>
    <cellStyle name="Currency 2 5 2 4 3 6" xfId="4477" xr:uid="{00000000-0005-0000-0000-00007D110000}"/>
    <cellStyle name="Currency 2 5 2 4 3 6 2" xfId="4478" xr:uid="{00000000-0005-0000-0000-00007E110000}"/>
    <cellStyle name="Currency 2 5 2 4 3 6 2 2" xfId="4479" xr:uid="{00000000-0005-0000-0000-00007F110000}"/>
    <cellStyle name="Currency 2 5 2 4 3 6 3" xfId="4480" xr:uid="{00000000-0005-0000-0000-000080110000}"/>
    <cellStyle name="Currency 2 5 2 4 3 7" xfId="4481" xr:uid="{00000000-0005-0000-0000-000081110000}"/>
    <cellStyle name="Currency 2 5 2 4 3 7 2" xfId="4482" xr:uid="{00000000-0005-0000-0000-000082110000}"/>
    <cellStyle name="Currency 2 5 2 4 3 8" xfId="4483" xr:uid="{00000000-0005-0000-0000-000083110000}"/>
    <cellStyle name="Currency 2 5 2 4 3 8 2" xfId="4484" xr:uid="{00000000-0005-0000-0000-000084110000}"/>
    <cellStyle name="Currency 2 5 2 4 3 9" xfId="4485" xr:uid="{00000000-0005-0000-0000-000085110000}"/>
    <cellStyle name="Currency 2 5 2 4 4" xfId="4486" xr:uid="{00000000-0005-0000-0000-000086110000}"/>
    <cellStyle name="Currency 2 5 2 4 4 2" xfId="4487" xr:uid="{00000000-0005-0000-0000-000087110000}"/>
    <cellStyle name="Currency 2 5 2 4 4 3" xfId="4488" xr:uid="{00000000-0005-0000-0000-000088110000}"/>
    <cellStyle name="Currency 2 5 2 4 4 3 2" xfId="4489" xr:uid="{00000000-0005-0000-0000-000089110000}"/>
    <cellStyle name="Currency 2 5 2 4 4 3 2 2" xfId="4490" xr:uid="{00000000-0005-0000-0000-00008A110000}"/>
    <cellStyle name="Currency 2 5 2 4 4 3 3" xfId="4491" xr:uid="{00000000-0005-0000-0000-00008B110000}"/>
    <cellStyle name="Currency 2 5 2 4 4 4" xfId="4492" xr:uid="{00000000-0005-0000-0000-00008C110000}"/>
    <cellStyle name="Currency 2 5 2 4 4 4 2" xfId="4493" xr:uid="{00000000-0005-0000-0000-00008D110000}"/>
    <cellStyle name="Currency 2 5 2 4 4 4 2 2" xfId="4494" xr:uid="{00000000-0005-0000-0000-00008E110000}"/>
    <cellStyle name="Currency 2 5 2 4 4 4 3" xfId="4495" xr:uid="{00000000-0005-0000-0000-00008F110000}"/>
    <cellStyle name="Currency 2 5 2 4 4 5" xfId="4496" xr:uid="{00000000-0005-0000-0000-000090110000}"/>
    <cellStyle name="Currency 2 5 2 4 4 5 2" xfId="4497" xr:uid="{00000000-0005-0000-0000-000091110000}"/>
    <cellStyle name="Currency 2 5 2 4 4 5 2 2" xfId="4498" xr:uid="{00000000-0005-0000-0000-000092110000}"/>
    <cellStyle name="Currency 2 5 2 4 4 5 3" xfId="4499" xr:uid="{00000000-0005-0000-0000-000093110000}"/>
    <cellStyle name="Currency 2 5 2 4 4 6" xfId="4500" xr:uid="{00000000-0005-0000-0000-000094110000}"/>
    <cellStyle name="Currency 2 5 2 4 4 6 2" xfId="4501" xr:uid="{00000000-0005-0000-0000-000095110000}"/>
    <cellStyle name="Currency 2 5 2 4 4 7" xfId="4502" xr:uid="{00000000-0005-0000-0000-000096110000}"/>
    <cellStyle name="Currency 2 5 2 4 4 7 2" xfId="4503" xr:uid="{00000000-0005-0000-0000-000097110000}"/>
    <cellStyle name="Currency 2 5 2 4 4 8" xfId="4504" xr:uid="{00000000-0005-0000-0000-000098110000}"/>
    <cellStyle name="Currency 2 5 2 4 4 9" xfId="4505" xr:uid="{00000000-0005-0000-0000-000099110000}"/>
    <cellStyle name="Currency 2 5 2 4 5" xfId="4506" xr:uid="{00000000-0005-0000-0000-00009A110000}"/>
    <cellStyle name="Currency 2 5 2 4 5 2" xfId="4507" xr:uid="{00000000-0005-0000-0000-00009B110000}"/>
    <cellStyle name="Currency 2 5 2 4 5 3" xfId="4508" xr:uid="{00000000-0005-0000-0000-00009C110000}"/>
    <cellStyle name="Currency 2 5 2 4 6" xfId="4509" xr:uid="{00000000-0005-0000-0000-00009D110000}"/>
    <cellStyle name="Currency 2 5 2 4 6 2" xfId="4510" xr:uid="{00000000-0005-0000-0000-00009E110000}"/>
    <cellStyle name="Currency 2 5 2 4 6 2 2" xfId="4511" xr:uid="{00000000-0005-0000-0000-00009F110000}"/>
    <cellStyle name="Currency 2 5 2 4 6 2 2 2" xfId="4512" xr:uid="{00000000-0005-0000-0000-0000A0110000}"/>
    <cellStyle name="Currency 2 5 2 4 6 2 3" xfId="4513" xr:uid="{00000000-0005-0000-0000-0000A1110000}"/>
    <cellStyle name="Currency 2 5 2 4 6 3" xfId="4514" xr:uid="{00000000-0005-0000-0000-0000A2110000}"/>
    <cellStyle name="Currency 2 5 2 4 6 3 2" xfId="4515" xr:uid="{00000000-0005-0000-0000-0000A3110000}"/>
    <cellStyle name="Currency 2 5 2 4 6 3 2 2" xfId="4516" xr:uid="{00000000-0005-0000-0000-0000A4110000}"/>
    <cellStyle name="Currency 2 5 2 4 6 3 3" xfId="4517" xr:uid="{00000000-0005-0000-0000-0000A5110000}"/>
    <cellStyle name="Currency 2 5 2 4 6 4" xfId="4518" xr:uid="{00000000-0005-0000-0000-0000A6110000}"/>
    <cellStyle name="Currency 2 5 2 4 6 4 2" xfId="4519" xr:uid="{00000000-0005-0000-0000-0000A7110000}"/>
    <cellStyle name="Currency 2 5 2 4 6 4 2 2" xfId="4520" xr:uid="{00000000-0005-0000-0000-0000A8110000}"/>
    <cellStyle name="Currency 2 5 2 4 6 4 3" xfId="4521" xr:uid="{00000000-0005-0000-0000-0000A9110000}"/>
    <cellStyle name="Currency 2 5 2 4 6 5" xfId="4522" xr:uid="{00000000-0005-0000-0000-0000AA110000}"/>
    <cellStyle name="Currency 2 5 2 4 6 5 2" xfId="4523" xr:uid="{00000000-0005-0000-0000-0000AB110000}"/>
    <cellStyle name="Currency 2 5 2 4 6 6" xfId="4524" xr:uid="{00000000-0005-0000-0000-0000AC110000}"/>
    <cellStyle name="Currency 2 5 2 4 6 6 2" xfId="4525" xr:uid="{00000000-0005-0000-0000-0000AD110000}"/>
    <cellStyle name="Currency 2 5 2 4 6 7" xfId="4526" xr:uid="{00000000-0005-0000-0000-0000AE110000}"/>
    <cellStyle name="Currency 2 5 2 4 7" xfId="4527" xr:uid="{00000000-0005-0000-0000-0000AF110000}"/>
    <cellStyle name="Currency 2 5 2 4 7 2" xfId="4528" xr:uid="{00000000-0005-0000-0000-0000B0110000}"/>
    <cellStyle name="Currency 2 5 2 4 7 2 2" xfId="4529" xr:uid="{00000000-0005-0000-0000-0000B1110000}"/>
    <cellStyle name="Currency 2 5 2 4 7 3" xfId="4530" xr:uid="{00000000-0005-0000-0000-0000B2110000}"/>
    <cellStyle name="Currency 2 5 2 4 8" xfId="4531" xr:uid="{00000000-0005-0000-0000-0000B3110000}"/>
    <cellStyle name="Currency 2 5 2 4 8 2" xfId="4532" xr:uid="{00000000-0005-0000-0000-0000B4110000}"/>
    <cellStyle name="Currency 2 5 2 4 8 2 2" xfId="4533" xr:uid="{00000000-0005-0000-0000-0000B5110000}"/>
    <cellStyle name="Currency 2 5 2 4 8 3" xfId="4534" xr:uid="{00000000-0005-0000-0000-0000B6110000}"/>
    <cellStyle name="Currency 2 5 2 5" xfId="4535" xr:uid="{00000000-0005-0000-0000-0000B7110000}"/>
    <cellStyle name="Currency 2 5 2 5 10" xfId="4536" xr:uid="{00000000-0005-0000-0000-0000B8110000}"/>
    <cellStyle name="Currency 2 5 2 5 2" xfId="4537" xr:uid="{00000000-0005-0000-0000-0000B9110000}"/>
    <cellStyle name="Currency 2 5 2 5 2 2" xfId="4538" xr:uid="{00000000-0005-0000-0000-0000BA110000}"/>
    <cellStyle name="Currency 2 5 2 5 2 3" xfId="4539" xr:uid="{00000000-0005-0000-0000-0000BB110000}"/>
    <cellStyle name="Currency 2 5 2 5 2 3 2" xfId="4540" xr:uid="{00000000-0005-0000-0000-0000BC110000}"/>
    <cellStyle name="Currency 2 5 2 5 2 3 3" xfId="4541" xr:uid="{00000000-0005-0000-0000-0000BD110000}"/>
    <cellStyle name="Currency 2 5 2 5 2 4" xfId="4542" xr:uid="{00000000-0005-0000-0000-0000BE110000}"/>
    <cellStyle name="Currency 2 5 2 5 2 4 2" xfId="4543" xr:uid="{00000000-0005-0000-0000-0000BF110000}"/>
    <cellStyle name="Currency 2 5 2 5 2 4 2 2" xfId="4544" xr:uid="{00000000-0005-0000-0000-0000C0110000}"/>
    <cellStyle name="Currency 2 5 2 5 2 4 3" xfId="4545" xr:uid="{00000000-0005-0000-0000-0000C1110000}"/>
    <cellStyle name="Currency 2 5 2 5 2 5" xfId="4546" xr:uid="{00000000-0005-0000-0000-0000C2110000}"/>
    <cellStyle name="Currency 2 5 2 5 2 5 2" xfId="4547" xr:uid="{00000000-0005-0000-0000-0000C3110000}"/>
    <cellStyle name="Currency 2 5 2 5 2 5 2 2" xfId="4548" xr:uid="{00000000-0005-0000-0000-0000C4110000}"/>
    <cellStyle name="Currency 2 5 2 5 2 5 3" xfId="4549" xr:uid="{00000000-0005-0000-0000-0000C5110000}"/>
    <cellStyle name="Currency 2 5 2 5 2 6" xfId="4550" xr:uid="{00000000-0005-0000-0000-0000C6110000}"/>
    <cellStyle name="Currency 2 5 2 5 2 6 2" xfId="4551" xr:uid="{00000000-0005-0000-0000-0000C7110000}"/>
    <cellStyle name="Currency 2 5 2 5 2 6 2 2" xfId="4552" xr:uid="{00000000-0005-0000-0000-0000C8110000}"/>
    <cellStyle name="Currency 2 5 2 5 2 6 3" xfId="4553" xr:uid="{00000000-0005-0000-0000-0000C9110000}"/>
    <cellStyle name="Currency 2 5 2 5 2 7" xfId="4554" xr:uid="{00000000-0005-0000-0000-0000CA110000}"/>
    <cellStyle name="Currency 2 5 2 5 2 7 2" xfId="4555" xr:uid="{00000000-0005-0000-0000-0000CB110000}"/>
    <cellStyle name="Currency 2 5 2 5 2 8" xfId="4556" xr:uid="{00000000-0005-0000-0000-0000CC110000}"/>
    <cellStyle name="Currency 2 5 2 5 2 8 2" xfId="4557" xr:uid="{00000000-0005-0000-0000-0000CD110000}"/>
    <cellStyle name="Currency 2 5 2 5 2 9" xfId="4558" xr:uid="{00000000-0005-0000-0000-0000CE110000}"/>
    <cellStyle name="Currency 2 5 2 5 3" xfId="4559" xr:uid="{00000000-0005-0000-0000-0000CF110000}"/>
    <cellStyle name="Currency 2 5 2 5 4" xfId="4560" xr:uid="{00000000-0005-0000-0000-0000D0110000}"/>
    <cellStyle name="Currency 2 5 2 5 4 2" xfId="4561" xr:uid="{00000000-0005-0000-0000-0000D1110000}"/>
    <cellStyle name="Currency 2 5 2 5 4 3" xfId="4562" xr:uid="{00000000-0005-0000-0000-0000D2110000}"/>
    <cellStyle name="Currency 2 5 2 5 5" xfId="4563" xr:uid="{00000000-0005-0000-0000-0000D3110000}"/>
    <cellStyle name="Currency 2 5 2 5 5 2" xfId="4564" xr:uid="{00000000-0005-0000-0000-0000D4110000}"/>
    <cellStyle name="Currency 2 5 2 5 5 2 2" xfId="4565" xr:uid="{00000000-0005-0000-0000-0000D5110000}"/>
    <cellStyle name="Currency 2 5 2 5 5 3" xfId="4566" xr:uid="{00000000-0005-0000-0000-0000D6110000}"/>
    <cellStyle name="Currency 2 5 2 5 6" xfId="4567" xr:uid="{00000000-0005-0000-0000-0000D7110000}"/>
    <cellStyle name="Currency 2 5 2 5 6 2" xfId="4568" xr:uid="{00000000-0005-0000-0000-0000D8110000}"/>
    <cellStyle name="Currency 2 5 2 5 6 2 2" xfId="4569" xr:uid="{00000000-0005-0000-0000-0000D9110000}"/>
    <cellStyle name="Currency 2 5 2 5 6 3" xfId="4570" xr:uid="{00000000-0005-0000-0000-0000DA110000}"/>
    <cellStyle name="Currency 2 5 2 5 7" xfId="4571" xr:uid="{00000000-0005-0000-0000-0000DB110000}"/>
    <cellStyle name="Currency 2 5 2 5 7 2" xfId="4572" xr:uid="{00000000-0005-0000-0000-0000DC110000}"/>
    <cellStyle name="Currency 2 5 2 5 7 2 2" xfId="4573" xr:uid="{00000000-0005-0000-0000-0000DD110000}"/>
    <cellStyle name="Currency 2 5 2 5 7 3" xfId="4574" xr:uid="{00000000-0005-0000-0000-0000DE110000}"/>
    <cellStyle name="Currency 2 5 2 5 8" xfId="4575" xr:uid="{00000000-0005-0000-0000-0000DF110000}"/>
    <cellStyle name="Currency 2 5 2 5 8 2" xfId="4576" xr:uid="{00000000-0005-0000-0000-0000E0110000}"/>
    <cellStyle name="Currency 2 5 2 5 9" xfId="4577" xr:uid="{00000000-0005-0000-0000-0000E1110000}"/>
    <cellStyle name="Currency 2 5 2 5 9 2" xfId="4578" xr:uid="{00000000-0005-0000-0000-0000E2110000}"/>
    <cellStyle name="Currency 2 5 2 6" xfId="4579" xr:uid="{00000000-0005-0000-0000-0000E3110000}"/>
    <cellStyle name="Currency 2 5 2 6 2" xfId="4580" xr:uid="{00000000-0005-0000-0000-0000E4110000}"/>
    <cellStyle name="Currency 2 5 2 6 2 10" xfId="4581" xr:uid="{00000000-0005-0000-0000-0000E5110000}"/>
    <cellStyle name="Currency 2 5 2 6 2 2" xfId="4582" xr:uid="{00000000-0005-0000-0000-0000E6110000}"/>
    <cellStyle name="Currency 2 5 2 6 2 3" xfId="4583" xr:uid="{00000000-0005-0000-0000-0000E7110000}"/>
    <cellStyle name="Currency 2 5 2 6 2 4" xfId="4584" xr:uid="{00000000-0005-0000-0000-0000E8110000}"/>
    <cellStyle name="Currency 2 5 2 6 2 4 2" xfId="4585" xr:uid="{00000000-0005-0000-0000-0000E9110000}"/>
    <cellStyle name="Currency 2 5 2 6 2 4 2 2" xfId="4586" xr:uid="{00000000-0005-0000-0000-0000EA110000}"/>
    <cellStyle name="Currency 2 5 2 6 2 4 3" xfId="4587" xr:uid="{00000000-0005-0000-0000-0000EB110000}"/>
    <cellStyle name="Currency 2 5 2 6 2 5" xfId="4588" xr:uid="{00000000-0005-0000-0000-0000EC110000}"/>
    <cellStyle name="Currency 2 5 2 6 2 5 2" xfId="4589" xr:uid="{00000000-0005-0000-0000-0000ED110000}"/>
    <cellStyle name="Currency 2 5 2 6 2 5 2 2" xfId="4590" xr:uid="{00000000-0005-0000-0000-0000EE110000}"/>
    <cellStyle name="Currency 2 5 2 6 2 5 3" xfId="4591" xr:uid="{00000000-0005-0000-0000-0000EF110000}"/>
    <cellStyle name="Currency 2 5 2 6 2 6" xfId="4592" xr:uid="{00000000-0005-0000-0000-0000F0110000}"/>
    <cellStyle name="Currency 2 5 2 6 2 6 2" xfId="4593" xr:uid="{00000000-0005-0000-0000-0000F1110000}"/>
    <cellStyle name="Currency 2 5 2 6 2 6 2 2" xfId="4594" xr:uid="{00000000-0005-0000-0000-0000F2110000}"/>
    <cellStyle name="Currency 2 5 2 6 2 6 3" xfId="4595" xr:uid="{00000000-0005-0000-0000-0000F3110000}"/>
    <cellStyle name="Currency 2 5 2 6 2 7" xfId="4596" xr:uid="{00000000-0005-0000-0000-0000F4110000}"/>
    <cellStyle name="Currency 2 5 2 6 2 7 2" xfId="4597" xr:uid="{00000000-0005-0000-0000-0000F5110000}"/>
    <cellStyle name="Currency 2 5 2 6 2 8" xfId="4598" xr:uid="{00000000-0005-0000-0000-0000F6110000}"/>
    <cellStyle name="Currency 2 5 2 6 2 8 2" xfId="4599" xr:uid="{00000000-0005-0000-0000-0000F7110000}"/>
    <cellStyle name="Currency 2 5 2 6 2 9" xfId="4600" xr:uid="{00000000-0005-0000-0000-0000F8110000}"/>
    <cellStyle name="Currency 2 5 2 6 3" xfId="4601" xr:uid="{00000000-0005-0000-0000-0000F9110000}"/>
    <cellStyle name="Currency 2 5 2 6 4" xfId="4602" xr:uid="{00000000-0005-0000-0000-0000FA110000}"/>
    <cellStyle name="Currency 2 5 2 6 4 2" xfId="4603" xr:uid="{00000000-0005-0000-0000-0000FB110000}"/>
    <cellStyle name="Currency 2 5 2 6 4 2 2" xfId="4604" xr:uid="{00000000-0005-0000-0000-0000FC110000}"/>
    <cellStyle name="Currency 2 5 2 6 4 3" xfId="4605" xr:uid="{00000000-0005-0000-0000-0000FD110000}"/>
    <cellStyle name="Currency 2 5 2 6 5" xfId="4606" xr:uid="{00000000-0005-0000-0000-0000FE110000}"/>
    <cellStyle name="Currency 2 5 2 6 5 2" xfId="4607" xr:uid="{00000000-0005-0000-0000-0000FF110000}"/>
    <cellStyle name="Currency 2 5 2 6 5 2 2" xfId="4608" xr:uid="{00000000-0005-0000-0000-000000120000}"/>
    <cellStyle name="Currency 2 5 2 6 5 3" xfId="4609" xr:uid="{00000000-0005-0000-0000-000001120000}"/>
    <cellStyle name="Currency 2 5 2 7" xfId="4610" xr:uid="{00000000-0005-0000-0000-000002120000}"/>
    <cellStyle name="Currency 2 5 2 7 2" xfId="4611" xr:uid="{00000000-0005-0000-0000-000003120000}"/>
    <cellStyle name="Currency 2 5 2 7 3" xfId="4612" xr:uid="{00000000-0005-0000-0000-000004120000}"/>
    <cellStyle name="Currency 2 5 2 7 3 2" xfId="4613" xr:uid="{00000000-0005-0000-0000-000005120000}"/>
    <cellStyle name="Currency 2 5 2 7 3 3" xfId="4614" xr:uid="{00000000-0005-0000-0000-000006120000}"/>
    <cellStyle name="Currency 2 5 2 7 4" xfId="4615" xr:uid="{00000000-0005-0000-0000-000007120000}"/>
    <cellStyle name="Currency 2 5 2 7 4 2" xfId="4616" xr:uid="{00000000-0005-0000-0000-000008120000}"/>
    <cellStyle name="Currency 2 5 2 7 4 2 2" xfId="4617" xr:uid="{00000000-0005-0000-0000-000009120000}"/>
    <cellStyle name="Currency 2 5 2 7 4 3" xfId="4618" xr:uid="{00000000-0005-0000-0000-00000A120000}"/>
    <cellStyle name="Currency 2 5 2 7 5" xfId="4619" xr:uid="{00000000-0005-0000-0000-00000B120000}"/>
    <cellStyle name="Currency 2 5 2 7 5 2" xfId="4620" xr:uid="{00000000-0005-0000-0000-00000C120000}"/>
    <cellStyle name="Currency 2 5 2 7 5 2 2" xfId="4621" xr:uid="{00000000-0005-0000-0000-00000D120000}"/>
    <cellStyle name="Currency 2 5 2 7 5 3" xfId="4622" xr:uid="{00000000-0005-0000-0000-00000E120000}"/>
    <cellStyle name="Currency 2 5 2 7 6" xfId="4623" xr:uid="{00000000-0005-0000-0000-00000F120000}"/>
    <cellStyle name="Currency 2 5 2 7 6 2" xfId="4624" xr:uid="{00000000-0005-0000-0000-000010120000}"/>
    <cellStyle name="Currency 2 5 2 7 6 2 2" xfId="4625" xr:uid="{00000000-0005-0000-0000-000011120000}"/>
    <cellStyle name="Currency 2 5 2 7 6 3" xfId="4626" xr:uid="{00000000-0005-0000-0000-000012120000}"/>
    <cellStyle name="Currency 2 5 2 7 7" xfId="4627" xr:uid="{00000000-0005-0000-0000-000013120000}"/>
    <cellStyle name="Currency 2 5 2 7 7 2" xfId="4628" xr:uid="{00000000-0005-0000-0000-000014120000}"/>
    <cellStyle name="Currency 2 5 2 7 8" xfId="4629" xr:uid="{00000000-0005-0000-0000-000015120000}"/>
    <cellStyle name="Currency 2 5 2 7 8 2" xfId="4630" xr:uid="{00000000-0005-0000-0000-000016120000}"/>
    <cellStyle name="Currency 2 5 2 7 9" xfId="4631" xr:uid="{00000000-0005-0000-0000-000017120000}"/>
    <cellStyle name="Currency 2 5 2 8" xfId="4632" xr:uid="{00000000-0005-0000-0000-000018120000}"/>
    <cellStyle name="Currency 2 5 2 8 2" xfId="4633" xr:uid="{00000000-0005-0000-0000-000019120000}"/>
    <cellStyle name="Currency 2 5 2 8 3" xfId="4634" xr:uid="{00000000-0005-0000-0000-00001A120000}"/>
    <cellStyle name="Currency 2 5 2 9" xfId="4635" xr:uid="{00000000-0005-0000-0000-00001B120000}"/>
    <cellStyle name="Currency 2 5 3" xfId="4636" xr:uid="{00000000-0005-0000-0000-00001C120000}"/>
    <cellStyle name="Currency 2 5 3 10" xfId="4637" xr:uid="{00000000-0005-0000-0000-00001D120000}"/>
    <cellStyle name="Currency 2 5 3 10 2" xfId="4638" xr:uid="{00000000-0005-0000-0000-00001E120000}"/>
    <cellStyle name="Currency 2 5 3 10 2 2" xfId="4639" xr:uid="{00000000-0005-0000-0000-00001F120000}"/>
    <cellStyle name="Currency 2 5 3 10 3" xfId="4640" xr:uid="{00000000-0005-0000-0000-000020120000}"/>
    <cellStyle name="Currency 2 5 3 10 4" xfId="4641" xr:uid="{00000000-0005-0000-0000-000021120000}"/>
    <cellStyle name="Currency 2 5 3 11" xfId="4642" xr:uid="{00000000-0005-0000-0000-000022120000}"/>
    <cellStyle name="Currency 2 5 3 11 2" xfId="4643" xr:uid="{00000000-0005-0000-0000-000023120000}"/>
    <cellStyle name="Currency 2 5 3 11 2 2" xfId="4644" xr:uid="{00000000-0005-0000-0000-000024120000}"/>
    <cellStyle name="Currency 2 5 3 11 3" xfId="4645" xr:uid="{00000000-0005-0000-0000-000025120000}"/>
    <cellStyle name="Currency 2 5 3 12" xfId="4646" xr:uid="{00000000-0005-0000-0000-000026120000}"/>
    <cellStyle name="Currency 2 5 3 12 2" xfId="4647" xr:uid="{00000000-0005-0000-0000-000027120000}"/>
    <cellStyle name="Currency 2 5 3 12 2 2" xfId="4648" xr:uid="{00000000-0005-0000-0000-000028120000}"/>
    <cellStyle name="Currency 2 5 3 12 3" xfId="4649" xr:uid="{00000000-0005-0000-0000-000029120000}"/>
    <cellStyle name="Currency 2 5 3 13" xfId="4650" xr:uid="{00000000-0005-0000-0000-00002A120000}"/>
    <cellStyle name="Currency 2 5 3 13 2" xfId="4651" xr:uid="{00000000-0005-0000-0000-00002B120000}"/>
    <cellStyle name="Currency 2 5 3 14" xfId="4652" xr:uid="{00000000-0005-0000-0000-00002C120000}"/>
    <cellStyle name="Currency 2 5 3 14 2" xfId="4653" xr:uid="{00000000-0005-0000-0000-00002D120000}"/>
    <cellStyle name="Currency 2 5 3 15" xfId="4654" xr:uid="{00000000-0005-0000-0000-00002E120000}"/>
    <cellStyle name="Currency 2 5 3 16" xfId="4655" xr:uid="{00000000-0005-0000-0000-00002F120000}"/>
    <cellStyle name="Currency 2 5 3 17" xfId="4656" xr:uid="{00000000-0005-0000-0000-000030120000}"/>
    <cellStyle name="Currency 2 5 3 2" xfId="4657" xr:uid="{00000000-0005-0000-0000-000031120000}"/>
    <cellStyle name="Currency 2 5 3 2 10" xfId="4658" xr:uid="{00000000-0005-0000-0000-000032120000}"/>
    <cellStyle name="Currency 2 5 3 2 10 2" xfId="4659" xr:uid="{00000000-0005-0000-0000-000033120000}"/>
    <cellStyle name="Currency 2 5 3 2 10 2 2" xfId="4660" xr:uid="{00000000-0005-0000-0000-000034120000}"/>
    <cellStyle name="Currency 2 5 3 2 10 3" xfId="4661" xr:uid="{00000000-0005-0000-0000-000035120000}"/>
    <cellStyle name="Currency 2 5 3 2 11" xfId="4662" xr:uid="{00000000-0005-0000-0000-000036120000}"/>
    <cellStyle name="Currency 2 5 3 2 11 2" xfId="4663" xr:uid="{00000000-0005-0000-0000-000037120000}"/>
    <cellStyle name="Currency 2 5 3 2 12" xfId="4664" xr:uid="{00000000-0005-0000-0000-000038120000}"/>
    <cellStyle name="Currency 2 5 3 2 12 2" xfId="4665" xr:uid="{00000000-0005-0000-0000-000039120000}"/>
    <cellStyle name="Currency 2 5 3 2 13" xfId="4666" xr:uid="{00000000-0005-0000-0000-00003A120000}"/>
    <cellStyle name="Currency 2 5 3 2 14" xfId="4667" xr:uid="{00000000-0005-0000-0000-00003B120000}"/>
    <cellStyle name="Currency 2 5 3 2 15" xfId="4668" xr:uid="{00000000-0005-0000-0000-00003C120000}"/>
    <cellStyle name="Currency 2 5 3 2 2" xfId="4669" xr:uid="{00000000-0005-0000-0000-00003D120000}"/>
    <cellStyle name="Currency 2 5 3 2 2 2" xfId="4670" xr:uid="{00000000-0005-0000-0000-00003E120000}"/>
    <cellStyle name="Currency 2 5 3 2 2 2 2" xfId="4671" xr:uid="{00000000-0005-0000-0000-00003F120000}"/>
    <cellStyle name="Currency 2 5 3 2 2 2 3" xfId="4672" xr:uid="{00000000-0005-0000-0000-000040120000}"/>
    <cellStyle name="Currency 2 5 3 2 2 2 3 2" xfId="4673" xr:uid="{00000000-0005-0000-0000-000041120000}"/>
    <cellStyle name="Currency 2 5 3 2 2 2 3 3" xfId="4674" xr:uid="{00000000-0005-0000-0000-000042120000}"/>
    <cellStyle name="Currency 2 5 3 2 2 2 4" xfId="4675" xr:uid="{00000000-0005-0000-0000-000043120000}"/>
    <cellStyle name="Currency 2 5 3 2 2 2 4 2" xfId="4676" xr:uid="{00000000-0005-0000-0000-000044120000}"/>
    <cellStyle name="Currency 2 5 3 2 2 2 4 2 2" xfId="4677" xr:uid="{00000000-0005-0000-0000-000045120000}"/>
    <cellStyle name="Currency 2 5 3 2 2 2 4 3" xfId="4678" xr:uid="{00000000-0005-0000-0000-000046120000}"/>
    <cellStyle name="Currency 2 5 3 2 2 2 5" xfId="4679" xr:uid="{00000000-0005-0000-0000-000047120000}"/>
    <cellStyle name="Currency 2 5 3 2 2 2 5 2" xfId="4680" xr:uid="{00000000-0005-0000-0000-000048120000}"/>
    <cellStyle name="Currency 2 5 3 2 2 2 5 2 2" xfId="4681" xr:uid="{00000000-0005-0000-0000-000049120000}"/>
    <cellStyle name="Currency 2 5 3 2 2 2 5 3" xfId="4682" xr:uid="{00000000-0005-0000-0000-00004A120000}"/>
    <cellStyle name="Currency 2 5 3 2 2 2 6" xfId="4683" xr:uid="{00000000-0005-0000-0000-00004B120000}"/>
    <cellStyle name="Currency 2 5 3 2 2 2 6 2" xfId="4684" xr:uid="{00000000-0005-0000-0000-00004C120000}"/>
    <cellStyle name="Currency 2 5 3 2 2 2 6 2 2" xfId="4685" xr:uid="{00000000-0005-0000-0000-00004D120000}"/>
    <cellStyle name="Currency 2 5 3 2 2 2 6 3" xfId="4686" xr:uid="{00000000-0005-0000-0000-00004E120000}"/>
    <cellStyle name="Currency 2 5 3 2 2 2 7" xfId="4687" xr:uid="{00000000-0005-0000-0000-00004F120000}"/>
    <cellStyle name="Currency 2 5 3 2 2 2 7 2" xfId="4688" xr:uid="{00000000-0005-0000-0000-000050120000}"/>
    <cellStyle name="Currency 2 5 3 2 2 2 8" xfId="4689" xr:uid="{00000000-0005-0000-0000-000051120000}"/>
    <cellStyle name="Currency 2 5 3 2 2 2 8 2" xfId="4690" xr:uid="{00000000-0005-0000-0000-000052120000}"/>
    <cellStyle name="Currency 2 5 3 2 2 2 9" xfId="4691" xr:uid="{00000000-0005-0000-0000-000053120000}"/>
    <cellStyle name="Currency 2 5 3 2 2 3" xfId="4692" xr:uid="{00000000-0005-0000-0000-000054120000}"/>
    <cellStyle name="Currency 2 5 3 2 2 3 2" xfId="4693" xr:uid="{00000000-0005-0000-0000-000055120000}"/>
    <cellStyle name="Currency 2 5 3 2 2 3 3" xfId="4694" xr:uid="{00000000-0005-0000-0000-000056120000}"/>
    <cellStyle name="Currency 2 5 3 2 2 3 3 2" xfId="4695" xr:uid="{00000000-0005-0000-0000-000057120000}"/>
    <cellStyle name="Currency 2 5 3 2 2 3 3 3" xfId="4696" xr:uid="{00000000-0005-0000-0000-000058120000}"/>
    <cellStyle name="Currency 2 5 3 2 2 3 4" xfId="4697" xr:uid="{00000000-0005-0000-0000-000059120000}"/>
    <cellStyle name="Currency 2 5 3 2 2 3 4 2" xfId="4698" xr:uid="{00000000-0005-0000-0000-00005A120000}"/>
    <cellStyle name="Currency 2 5 3 2 2 3 4 2 2" xfId="4699" xr:uid="{00000000-0005-0000-0000-00005B120000}"/>
    <cellStyle name="Currency 2 5 3 2 2 3 4 3" xfId="4700" xr:uid="{00000000-0005-0000-0000-00005C120000}"/>
    <cellStyle name="Currency 2 5 3 2 2 3 5" xfId="4701" xr:uid="{00000000-0005-0000-0000-00005D120000}"/>
    <cellStyle name="Currency 2 5 3 2 2 3 5 2" xfId="4702" xr:uid="{00000000-0005-0000-0000-00005E120000}"/>
    <cellStyle name="Currency 2 5 3 2 2 3 5 2 2" xfId="4703" xr:uid="{00000000-0005-0000-0000-00005F120000}"/>
    <cellStyle name="Currency 2 5 3 2 2 3 5 3" xfId="4704" xr:uid="{00000000-0005-0000-0000-000060120000}"/>
    <cellStyle name="Currency 2 5 3 2 2 3 6" xfId="4705" xr:uid="{00000000-0005-0000-0000-000061120000}"/>
    <cellStyle name="Currency 2 5 3 2 2 3 6 2" xfId="4706" xr:uid="{00000000-0005-0000-0000-000062120000}"/>
    <cellStyle name="Currency 2 5 3 2 2 3 6 2 2" xfId="4707" xr:uid="{00000000-0005-0000-0000-000063120000}"/>
    <cellStyle name="Currency 2 5 3 2 2 3 6 3" xfId="4708" xr:uid="{00000000-0005-0000-0000-000064120000}"/>
    <cellStyle name="Currency 2 5 3 2 2 3 7" xfId="4709" xr:uid="{00000000-0005-0000-0000-000065120000}"/>
    <cellStyle name="Currency 2 5 3 2 2 3 7 2" xfId="4710" xr:uid="{00000000-0005-0000-0000-000066120000}"/>
    <cellStyle name="Currency 2 5 3 2 2 3 8" xfId="4711" xr:uid="{00000000-0005-0000-0000-000067120000}"/>
    <cellStyle name="Currency 2 5 3 2 2 3 8 2" xfId="4712" xr:uid="{00000000-0005-0000-0000-000068120000}"/>
    <cellStyle name="Currency 2 5 3 2 2 3 9" xfId="4713" xr:uid="{00000000-0005-0000-0000-000069120000}"/>
    <cellStyle name="Currency 2 5 3 2 2 4" xfId="4714" xr:uid="{00000000-0005-0000-0000-00006A120000}"/>
    <cellStyle name="Currency 2 5 3 2 2 4 2" xfId="4715" xr:uid="{00000000-0005-0000-0000-00006B120000}"/>
    <cellStyle name="Currency 2 5 3 2 2 4 3" xfId="4716" xr:uid="{00000000-0005-0000-0000-00006C120000}"/>
    <cellStyle name="Currency 2 5 3 2 2 4 3 2" xfId="4717" xr:uid="{00000000-0005-0000-0000-00006D120000}"/>
    <cellStyle name="Currency 2 5 3 2 2 4 3 2 2" xfId="4718" xr:uid="{00000000-0005-0000-0000-00006E120000}"/>
    <cellStyle name="Currency 2 5 3 2 2 4 3 3" xfId="4719" xr:uid="{00000000-0005-0000-0000-00006F120000}"/>
    <cellStyle name="Currency 2 5 3 2 2 4 4" xfId="4720" xr:uid="{00000000-0005-0000-0000-000070120000}"/>
    <cellStyle name="Currency 2 5 3 2 2 4 4 2" xfId="4721" xr:uid="{00000000-0005-0000-0000-000071120000}"/>
    <cellStyle name="Currency 2 5 3 2 2 4 4 2 2" xfId="4722" xr:uid="{00000000-0005-0000-0000-000072120000}"/>
    <cellStyle name="Currency 2 5 3 2 2 4 4 3" xfId="4723" xr:uid="{00000000-0005-0000-0000-000073120000}"/>
    <cellStyle name="Currency 2 5 3 2 2 4 5" xfId="4724" xr:uid="{00000000-0005-0000-0000-000074120000}"/>
    <cellStyle name="Currency 2 5 3 2 2 4 5 2" xfId="4725" xr:uid="{00000000-0005-0000-0000-000075120000}"/>
    <cellStyle name="Currency 2 5 3 2 2 4 5 2 2" xfId="4726" xr:uid="{00000000-0005-0000-0000-000076120000}"/>
    <cellStyle name="Currency 2 5 3 2 2 4 5 3" xfId="4727" xr:uid="{00000000-0005-0000-0000-000077120000}"/>
    <cellStyle name="Currency 2 5 3 2 2 4 6" xfId="4728" xr:uid="{00000000-0005-0000-0000-000078120000}"/>
    <cellStyle name="Currency 2 5 3 2 2 4 6 2" xfId="4729" xr:uid="{00000000-0005-0000-0000-000079120000}"/>
    <cellStyle name="Currency 2 5 3 2 2 4 7" xfId="4730" xr:uid="{00000000-0005-0000-0000-00007A120000}"/>
    <cellStyle name="Currency 2 5 3 2 2 4 7 2" xfId="4731" xr:uid="{00000000-0005-0000-0000-00007B120000}"/>
    <cellStyle name="Currency 2 5 3 2 2 4 8" xfId="4732" xr:uid="{00000000-0005-0000-0000-00007C120000}"/>
    <cellStyle name="Currency 2 5 3 2 2 4 9" xfId="4733" xr:uid="{00000000-0005-0000-0000-00007D120000}"/>
    <cellStyle name="Currency 2 5 3 2 2 5" xfId="4734" xr:uid="{00000000-0005-0000-0000-00007E120000}"/>
    <cellStyle name="Currency 2 5 3 2 2 5 2" xfId="4735" xr:uid="{00000000-0005-0000-0000-00007F120000}"/>
    <cellStyle name="Currency 2 5 3 2 2 5 3" xfId="4736" xr:uid="{00000000-0005-0000-0000-000080120000}"/>
    <cellStyle name="Currency 2 5 3 2 2 6" xfId="4737" xr:uid="{00000000-0005-0000-0000-000081120000}"/>
    <cellStyle name="Currency 2 5 3 2 2 6 2" xfId="4738" xr:uid="{00000000-0005-0000-0000-000082120000}"/>
    <cellStyle name="Currency 2 5 3 2 2 6 2 2" xfId="4739" xr:uid="{00000000-0005-0000-0000-000083120000}"/>
    <cellStyle name="Currency 2 5 3 2 2 6 2 2 2" xfId="4740" xr:uid="{00000000-0005-0000-0000-000084120000}"/>
    <cellStyle name="Currency 2 5 3 2 2 6 2 3" xfId="4741" xr:uid="{00000000-0005-0000-0000-000085120000}"/>
    <cellStyle name="Currency 2 5 3 2 2 6 3" xfId="4742" xr:uid="{00000000-0005-0000-0000-000086120000}"/>
    <cellStyle name="Currency 2 5 3 2 2 6 3 2" xfId="4743" xr:uid="{00000000-0005-0000-0000-000087120000}"/>
    <cellStyle name="Currency 2 5 3 2 2 6 3 2 2" xfId="4744" xr:uid="{00000000-0005-0000-0000-000088120000}"/>
    <cellStyle name="Currency 2 5 3 2 2 6 3 3" xfId="4745" xr:uid="{00000000-0005-0000-0000-000089120000}"/>
    <cellStyle name="Currency 2 5 3 2 2 6 4" xfId="4746" xr:uid="{00000000-0005-0000-0000-00008A120000}"/>
    <cellStyle name="Currency 2 5 3 2 2 6 4 2" xfId="4747" xr:uid="{00000000-0005-0000-0000-00008B120000}"/>
    <cellStyle name="Currency 2 5 3 2 2 6 4 2 2" xfId="4748" xr:uid="{00000000-0005-0000-0000-00008C120000}"/>
    <cellStyle name="Currency 2 5 3 2 2 6 4 3" xfId="4749" xr:uid="{00000000-0005-0000-0000-00008D120000}"/>
    <cellStyle name="Currency 2 5 3 2 2 6 5" xfId="4750" xr:uid="{00000000-0005-0000-0000-00008E120000}"/>
    <cellStyle name="Currency 2 5 3 2 2 6 5 2" xfId="4751" xr:uid="{00000000-0005-0000-0000-00008F120000}"/>
    <cellStyle name="Currency 2 5 3 2 2 6 6" xfId="4752" xr:uid="{00000000-0005-0000-0000-000090120000}"/>
    <cellStyle name="Currency 2 5 3 2 2 6 6 2" xfId="4753" xr:uid="{00000000-0005-0000-0000-000091120000}"/>
    <cellStyle name="Currency 2 5 3 2 2 6 7" xfId="4754" xr:uid="{00000000-0005-0000-0000-000092120000}"/>
    <cellStyle name="Currency 2 5 3 2 2 7" xfId="4755" xr:uid="{00000000-0005-0000-0000-000093120000}"/>
    <cellStyle name="Currency 2 5 3 2 2 7 2" xfId="4756" xr:uid="{00000000-0005-0000-0000-000094120000}"/>
    <cellStyle name="Currency 2 5 3 2 2 7 2 2" xfId="4757" xr:uid="{00000000-0005-0000-0000-000095120000}"/>
    <cellStyle name="Currency 2 5 3 2 2 7 3" xfId="4758" xr:uid="{00000000-0005-0000-0000-000096120000}"/>
    <cellStyle name="Currency 2 5 3 2 2 8" xfId="4759" xr:uid="{00000000-0005-0000-0000-000097120000}"/>
    <cellStyle name="Currency 2 5 3 2 2 8 2" xfId="4760" xr:uid="{00000000-0005-0000-0000-000098120000}"/>
    <cellStyle name="Currency 2 5 3 2 2 8 2 2" xfId="4761" xr:uid="{00000000-0005-0000-0000-000099120000}"/>
    <cellStyle name="Currency 2 5 3 2 2 8 3" xfId="4762" xr:uid="{00000000-0005-0000-0000-00009A120000}"/>
    <cellStyle name="Currency 2 5 3 2 3" xfId="4763" xr:uid="{00000000-0005-0000-0000-00009B120000}"/>
    <cellStyle name="Currency 2 5 3 2 3 10" xfId="4764" xr:uid="{00000000-0005-0000-0000-00009C120000}"/>
    <cellStyle name="Currency 2 5 3 2 3 2" xfId="4765" xr:uid="{00000000-0005-0000-0000-00009D120000}"/>
    <cellStyle name="Currency 2 5 3 2 3 2 2" xfId="4766" xr:uid="{00000000-0005-0000-0000-00009E120000}"/>
    <cellStyle name="Currency 2 5 3 2 3 2 3" xfId="4767" xr:uid="{00000000-0005-0000-0000-00009F120000}"/>
    <cellStyle name="Currency 2 5 3 2 3 2 3 2" xfId="4768" xr:uid="{00000000-0005-0000-0000-0000A0120000}"/>
    <cellStyle name="Currency 2 5 3 2 3 2 3 3" xfId="4769" xr:uid="{00000000-0005-0000-0000-0000A1120000}"/>
    <cellStyle name="Currency 2 5 3 2 3 2 4" xfId="4770" xr:uid="{00000000-0005-0000-0000-0000A2120000}"/>
    <cellStyle name="Currency 2 5 3 2 3 2 4 2" xfId="4771" xr:uid="{00000000-0005-0000-0000-0000A3120000}"/>
    <cellStyle name="Currency 2 5 3 2 3 2 4 2 2" xfId="4772" xr:uid="{00000000-0005-0000-0000-0000A4120000}"/>
    <cellStyle name="Currency 2 5 3 2 3 2 4 3" xfId="4773" xr:uid="{00000000-0005-0000-0000-0000A5120000}"/>
    <cellStyle name="Currency 2 5 3 2 3 2 5" xfId="4774" xr:uid="{00000000-0005-0000-0000-0000A6120000}"/>
    <cellStyle name="Currency 2 5 3 2 3 2 5 2" xfId="4775" xr:uid="{00000000-0005-0000-0000-0000A7120000}"/>
    <cellStyle name="Currency 2 5 3 2 3 2 5 2 2" xfId="4776" xr:uid="{00000000-0005-0000-0000-0000A8120000}"/>
    <cellStyle name="Currency 2 5 3 2 3 2 5 3" xfId="4777" xr:uid="{00000000-0005-0000-0000-0000A9120000}"/>
    <cellStyle name="Currency 2 5 3 2 3 2 6" xfId="4778" xr:uid="{00000000-0005-0000-0000-0000AA120000}"/>
    <cellStyle name="Currency 2 5 3 2 3 2 6 2" xfId="4779" xr:uid="{00000000-0005-0000-0000-0000AB120000}"/>
    <cellStyle name="Currency 2 5 3 2 3 2 6 2 2" xfId="4780" xr:uid="{00000000-0005-0000-0000-0000AC120000}"/>
    <cellStyle name="Currency 2 5 3 2 3 2 6 3" xfId="4781" xr:uid="{00000000-0005-0000-0000-0000AD120000}"/>
    <cellStyle name="Currency 2 5 3 2 3 2 7" xfId="4782" xr:uid="{00000000-0005-0000-0000-0000AE120000}"/>
    <cellStyle name="Currency 2 5 3 2 3 2 7 2" xfId="4783" xr:uid="{00000000-0005-0000-0000-0000AF120000}"/>
    <cellStyle name="Currency 2 5 3 2 3 2 8" xfId="4784" xr:uid="{00000000-0005-0000-0000-0000B0120000}"/>
    <cellStyle name="Currency 2 5 3 2 3 2 8 2" xfId="4785" xr:uid="{00000000-0005-0000-0000-0000B1120000}"/>
    <cellStyle name="Currency 2 5 3 2 3 2 9" xfId="4786" xr:uid="{00000000-0005-0000-0000-0000B2120000}"/>
    <cellStyle name="Currency 2 5 3 2 3 3" xfId="4787" xr:uid="{00000000-0005-0000-0000-0000B3120000}"/>
    <cellStyle name="Currency 2 5 3 2 3 4" xfId="4788" xr:uid="{00000000-0005-0000-0000-0000B4120000}"/>
    <cellStyle name="Currency 2 5 3 2 3 4 2" xfId="4789" xr:uid="{00000000-0005-0000-0000-0000B5120000}"/>
    <cellStyle name="Currency 2 5 3 2 3 4 3" xfId="4790" xr:uid="{00000000-0005-0000-0000-0000B6120000}"/>
    <cellStyle name="Currency 2 5 3 2 3 5" xfId="4791" xr:uid="{00000000-0005-0000-0000-0000B7120000}"/>
    <cellStyle name="Currency 2 5 3 2 3 5 2" xfId="4792" xr:uid="{00000000-0005-0000-0000-0000B8120000}"/>
    <cellStyle name="Currency 2 5 3 2 3 5 2 2" xfId="4793" xr:uid="{00000000-0005-0000-0000-0000B9120000}"/>
    <cellStyle name="Currency 2 5 3 2 3 5 3" xfId="4794" xr:uid="{00000000-0005-0000-0000-0000BA120000}"/>
    <cellStyle name="Currency 2 5 3 2 3 6" xfId="4795" xr:uid="{00000000-0005-0000-0000-0000BB120000}"/>
    <cellStyle name="Currency 2 5 3 2 3 6 2" xfId="4796" xr:uid="{00000000-0005-0000-0000-0000BC120000}"/>
    <cellStyle name="Currency 2 5 3 2 3 6 2 2" xfId="4797" xr:uid="{00000000-0005-0000-0000-0000BD120000}"/>
    <cellStyle name="Currency 2 5 3 2 3 6 3" xfId="4798" xr:uid="{00000000-0005-0000-0000-0000BE120000}"/>
    <cellStyle name="Currency 2 5 3 2 3 7" xfId="4799" xr:uid="{00000000-0005-0000-0000-0000BF120000}"/>
    <cellStyle name="Currency 2 5 3 2 3 7 2" xfId="4800" xr:uid="{00000000-0005-0000-0000-0000C0120000}"/>
    <cellStyle name="Currency 2 5 3 2 3 7 2 2" xfId="4801" xr:uid="{00000000-0005-0000-0000-0000C1120000}"/>
    <cellStyle name="Currency 2 5 3 2 3 7 3" xfId="4802" xr:uid="{00000000-0005-0000-0000-0000C2120000}"/>
    <cellStyle name="Currency 2 5 3 2 3 8" xfId="4803" xr:uid="{00000000-0005-0000-0000-0000C3120000}"/>
    <cellStyle name="Currency 2 5 3 2 3 8 2" xfId="4804" xr:uid="{00000000-0005-0000-0000-0000C4120000}"/>
    <cellStyle name="Currency 2 5 3 2 3 9" xfId="4805" xr:uid="{00000000-0005-0000-0000-0000C5120000}"/>
    <cellStyle name="Currency 2 5 3 2 3 9 2" xfId="4806" xr:uid="{00000000-0005-0000-0000-0000C6120000}"/>
    <cellStyle name="Currency 2 5 3 2 4" xfId="4807" xr:uid="{00000000-0005-0000-0000-0000C7120000}"/>
    <cellStyle name="Currency 2 5 3 2 4 2" xfId="4808" xr:uid="{00000000-0005-0000-0000-0000C8120000}"/>
    <cellStyle name="Currency 2 5 3 2 4 2 10" xfId="4809" xr:uid="{00000000-0005-0000-0000-0000C9120000}"/>
    <cellStyle name="Currency 2 5 3 2 4 2 2" xfId="4810" xr:uid="{00000000-0005-0000-0000-0000CA120000}"/>
    <cellStyle name="Currency 2 5 3 2 4 2 3" xfId="4811" xr:uid="{00000000-0005-0000-0000-0000CB120000}"/>
    <cellStyle name="Currency 2 5 3 2 4 2 4" xfId="4812" xr:uid="{00000000-0005-0000-0000-0000CC120000}"/>
    <cellStyle name="Currency 2 5 3 2 4 2 4 2" xfId="4813" xr:uid="{00000000-0005-0000-0000-0000CD120000}"/>
    <cellStyle name="Currency 2 5 3 2 4 2 4 2 2" xfId="4814" xr:uid="{00000000-0005-0000-0000-0000CE120000}"/>
    <cellStyle name="Currency 2 5 3 2 4 2 4 3" xfId="4815" xr:uid="{00000000-0005-0000-0000-0000CF120000}"/>
    <cellStyle name="Currency 2 5 3 2 4 2 5" xfId="4816" xr:uid="{00000000-0005-0000-0000-0000D0120000}"/>
    <cellStyle name="Currency 2 5 3 2 4 2 5 2" xfId="4817" xr:uid="{00000000-0005-0000-0000-0000D1120000}"/>
    <cellStyle name="Currency 2 5 3 2 4 2 5 2 2" xfId="4818" xr:uid="{00000000-0005-0000-0000-0000D2120000}"/>
    <cellStyle name="Currency 2 5 3 2 4 2 5 3" xfId="4819" xr:uid="{00000000-0005-0000-0000-0000D3120000}"/>
    <cellStyle name="Currency 2 5 3 2 4 2 6" xfId="4820" xr:uid="{00000000-0005-0000-0000-0000D4120000}"/>
    <cellStyle name="Currency 2 5 3 2 4 2 6 2" xfId="4821" xr:uid="{00000000-0005-0000-0000-0000D5120000}"/>
    <cellStyle name="Currency 2 5 3 2 4 2 6 2 2" xfId="4822" xr:uid="{00000000-0005-0000-0000-0000D6120000}"/>
    <cellStyle name="Currency 2 5 3 2 4 2 6 3" xfId="4823" xr:uid="{00000000-0005-0000-0000-0000D7120000}"/>
    <cellStyle name="Currency 2 5 3 2 4 2 7" xfId="4824" xr:uid="{00000000-0005-0000-0000-0000D8120000}"/>
    <cellStyle name="Currency 2 5 3 2 4 2 7 2" xfId="4825" xr:uid="{00000000-0005-0000-0000-0000D9120000}"/>
    <cellStyle name="Currency 2 5 3 2 4 2 8" xfId="4826" xr:uid="{00000000-0005-0000-0000-0000DA120000}"/>
    <cellStyle name="Currency 2 5 3 2 4 2 8 2" xfId="4827" xr:uid="{00000000-0005-0000-0000-0000DB120000}"/>
    <cellStyle name="Currency 2 5 3 2 4 2 9" xfId="4828" xr:uid="{00000000-0005-0000-0000-0000DC120000}"/>
    <cellStyle name="Currency 2 5 3 2 4 3" xfId="4829" xr:uid="{00000000-0005-0000-0000-0000DD120000}"/>
    <cellStyle name="Currency 2 5 3 2 4 4" xfId="4830" xr:uid="{00000000-0005-0000-0000-0000DE120000}"/>
    <cellStyle name="Currency 2 5 3 2 4 4 2" xfId="4831" xr:uid="{00000000-0005-0000-0000-0000DF120000}"/>
    <cellStyle name="Currency 2 5 3 2 4 4 2 2" xfId="4832" xr:uid="{00000000-0005-0000-0000-0000E0120000}"/>
    <cellStyle name="Currency 2 5 3 2 4 4 3" xfId="4833" xr:uid="{00000000-0005-0000-0000-0000E1120000}"/>
    <cellStyle name="Currency 2 5 3 2 4 5" xfId="4834" xr:uid="{00000000-0005-0000-0000-0000E2120000}"/>
    <cellStyle name="Currency 2 5 3 2 4 5 2" xfId="4835" xr:uid="{00000000-0005-0000-0000-0000E3120000}"/>
    <cellStyle name="Currency 2 5 3 2 4 5 2 2" xfId="4836" xr:uid="{00000000-0005-0000-0000-0000E4120000}"/>
    <cellStyle name="Currency 2 5 3 2 4 5 3" xfId="4837" xr:uid="{00000000-0005-0000-0000-0000E5120000}"/>
    <cellStyle name="Currency 2 5 3 2 5" xfId="4838" xr:uid="{00000000-0005-0000-0000-0000E6120000}"/>
    <cellStyle name="Currency 2 5 3 2 5 2" xfId="4839" xr:uid="{00000000-0005-0000-0000-0000E7120000}"/>
    <cellStyle name="Currency 2 5 3 2 5 3" xfId="4840" xr:uid="{00000000-0005-0000-0000-0000E8120000}"/>
    <cellStyle name="Currency 2 5 3 2 5 3 2" xfId="4841" xr:uid="{00000000-0005-0000-0000-0000E9120000}"/>
    <cellStyle name="Currency 2 5 3 2 5 3 3" xfId="4842" xr:uid="{00000000-0005-0000-0000-0000EA120000}"/>
    <cellStyle name="Currency 2 5 3 2 5 4" xfId="4843" xr:uid="{00000000-0005-0000-0000-0000EB120000}"/>
    <cellStyle name="Currency 2 5 3 2 5 4 2" xfId="4844" xr:uid="{00000000-0005-0000-0000-0000EC120000}"/>
    <cellStyle name="Currency 2 5 3 2 5 4 2 2" xfId="4845" xr:uid="{00000000-0005-0000-0000-0000ED120000}"/>
    <cellStyle name="Currency 2 5 3 2 5 4 3" xfId="4846" xr:uid="{00000000-0005-0000-0000-0000EE120000}"/>
    <cellStyle name="Currency 2 5 3 2 5 5" xfId="4847" xr:uid="{00000000-0005-0000-0000-0000EF120000}"/>
    <cellStyle name="Currency 2 5 3 2 5 5 2" xfId="4848" xr:uid="{00000000-0005-0000-0000-0000F0120000}"/>
    <cellStyle name="Currency 2 5 3 2 5 5 2 2" xfId="4849" xr:uid="{00000000-0005-0000-0000-0000F1120000}"/>
    <cellStyle name="Currency 2 5 3 2 5 5 3" xfId="4850" xr:uid="{00000000-0005-0000-0000-0000F2120000}"/>
    <cellStyle name="Currency 2 5 3 2 5 6" xfId="4851" xr:uid="{00000000-0005-0000-0000-0000F3120000}"/>
    <cellStyle name="Currency 2 5 3 2 5 6 2" xfId="4852" xr:uid="{00000000-0005-0000-0000-0000F4120000}"/>
    <cellStyle name="Currency 2 5 3 2 5 6 2 2" xfId="4853" xr:uid="{00000000-0005-0000-0000-0000F5120000}"/>
    <cellStyle name="Currency 2 5 3 2 5 6 3" xfId="4854" xr:uid="{00000000-0005-0000-0000-0000F6120000}"/>
    <cellStyle name="Currency 2 5 3 2 5 7" xfId="4855" xr:uid="{00000000-0005-0000-0000-0000F7120000}"/>
    <cellStyle name="Currency 2 5 3 2 5 7 2" xfId="4856" xr:uid="{00000000-0005-0000-0000-0000F8120000}"/>
    <cellStyle name="Currency 2 5 3 2 5 8" xfId="4857" xr:uid="{00000000-0005-0000-0000-0000F9120000}"/>
    <cellStyle name="Currency 2 5 3 2 5 8 2" xfId="4858" xr:uid="{00000000-0005-0000-0000-0000FA120000}"/>
    <cellStyle name="Currency 2 5 3 2 5 9" xfId="4859" xr:uid="{00000000-0005-0000-0000-0000FB120000}"/>
    <cellStyle name="Currency 2 5 3 2 6" xfId="4860" xr:uid="{00000000-0005-0000-0000-0000FC120000}"/>
    <cellStyle name="Currency 2 5 3 2 6 2" xfId="4861" xr:uid="{00000000-0005-0000-0000-0000FD120000}"/>
    <cellStyle name="Currency 2 5 3 2 6 3" xfId="4862" xr:uid="{00000000-0005-0000-0000-0000FE120000}"/>
    <cellStyle name="Currency 2 5 3 2 7" xfId="4863" xr:uid="{00000000-0005-0000-0000-0000FF120000}"/>
    <cellStyle name="Currency 2 5 3 2 8" xfId="4864" xr:uid="{00000000-0005-0000-0000-000000130000}"/>
    <cellStyle name="Currency 2 5 3 2 8 2" xfId="4865" xr:uid="{00000000-0005-0000-0000-000001130000}"/>
    <cellStyle name="Currency 2 5 3 2 8 2 2" xfId="4866" xr:uid="{00000000-0005-0000-0000-000002130000}"/>
    <cellStyle name="Currency 2 5 3 2 8 3" xfId="4867" xr:uid="{00000000-0005-0000-0000-000003130000}"/>
    <cellStyle name="Currency 2 5 3 2 8 4" xfId="4868" xr:uid="{00000000-0005-0000-0000-000004130000}"/>
    <cellStyle name="Currency 2 5 3 2 9" xfId="4869" xr:uid="{00000000-0005-0000-0000-000005130000}"/>
    <cellStyle name="Currency 2 5 3 2 9 2" xfId="4870" xr:uid="{00000000-0005-0000-0000-000006130000}"/>
    <cellStyle name="Currency 2 5 3 2 9 2 2" xfId="4871" xr:uid="{00000000-0005-0000-0000-000007130000}"/>
    <cellStyle name="Currency 2 5 3 2 9 3" xfId="4872" xr:uid="{00000000-0005-0000-0000-000008130000}"/>
    <cellStyle name="Currency 2 5 3 3" xfId="4873" xr:uid="{00000000-0005-0000-0000-000009130000}"/>
    <cellStyle name="Currency 2 5 3 3 10" xfId="4874" xr:uid="{00000000-0005-0000-0000-00000A130000}"/>
    <cellStyle name="Currency 2 5 3 3 10 2" xfId="4875" xr:uid="{00000000-0005-0000-0000-00000B130000}"/>
    <cellStyle name="Currency 2 5 3 3 10 2 2" xfId="4876" xr:uid="{00000000-0005-0000-0000-00000C130000}"/>
    <cellStyle name="Currency 2 5 3 3 10 3" xfId="4877" xr:uid="{00000000-0005-0000-0000-00000D130000}"/>
    <cellStyle name="Currency 2 5 3 3 11" xfId="4878" xr:uid="{00000000-0005-0000-0000-00000E130000}"/>
    <cellStyle name="Currency 2 5 3 3 11 2" xfId="4879" xr:uid="{00000000-0005-0000-0000-00000F130000}"/>
    <cellStyle name="Currency 2 5 3 3 12" xfId="4880" xr:uid="{00000000-0005-0000-0000-000010130000}"/>
    <cellStyle name="Currency 2 5 3 3 12 2" xfId="4881" xr:uid="{00000000-0005-0000-0000-000011130000}"/>
    <cellStyle name="Currency 2 5 3 3 13" xfId="4882" xr:uid="{00000000-0005-0000-0000-000012130000}"/>
    <cellStyle name="Currency 2 5 3 3 14" xfId="4883" xr:uid="{00000000-0005-0000-0000-000013130000}"/>
    <cellStyle name="Currency 2 5 3 3 15" xfId="4884" xr:uid="{00000000-0005-0000-0000-000014130000}"/>
    <cellStyle name="Currency 2 5 3 3 2" xfId="4885" xr:uid="{00000000-0005-0000-0000-000015130000}"/>
    <cellStyle name="Currency 2 5 3 3 2 2" xfId="4886" xr:uid="{00000000-0005-0000-0000-000016130000}"/>
    <cellStyle name="Currency 2 5 3 3 2 2 2" xfId="4887" xr:uid="{00000000-0005-0000-0000-000017130000}"/>
    <cellStyle name="Currency 2 5 3 3 2 2 3" xfId="4888" xr:uid="{00000000-0005-0000-0000-000018130000}"/>
    <cellStyle name="Currency 2 5 3 3 2 2 3 2" xfId="4889" xr:uid="{00000000-0005-0000-0000-000019130000}"/>
    <cellStyle name="Currency 2 5 3 3 2 2 3 3" xfId="4890" xr:uid="{00000000-0005-0000-0000-00001A130000}"/>
    <cellStyle name="Currency 2 5 3 3 2 2 4" xfId="4891" xr:uid="{00000000-0005-0000-0000-00001B130000}"/>
    <cellStyle name="Currency 2 5 3 3 2 2 4 2" xfId="4892" xr:uid="{00000000-0005-0000-0000-00001C130000}"/>
    <cellStyle name="Currency 2 5 3 3 2 2 4 2 2" xfId="4893" xr:uid="{00000000-0005-0000-0000-00001D130000}"/>
    <cellStyle name="Currency 2 5 3 3 2 2 4 3" xfId="4894" xr:uid="{00000000-0005-0000-0000-00001E130000}"/>
    <cellStyle name="Currency 2 5 3 3 2 2 5" xfId="4895" xr:uid="{00000000-0005-0000-0000-00001F130000}"/>
    <cellStyle name="Currency 2 5 3 3 2 2 5 2" xfId="4896" xr:uid="{00000000-0005-0000-0000-000020130000}"/>
    <cellStyle name="Currency 2 5 3 3 2 2 5 2 2" xfId="4897" xr:uid="{00000000-0005-0000-0000-000021130000}"/>
    <cellStyle name="Currency 2 5 3 3 2 2 5 3" xfId="4898" xr:uid="{00000000-0005-0000-0000-000022130000}"/>
    <cellStyle name="Currency 2 5 3 3 2 2 6" xfId="4899" xr:uid="{00000000-0005-0000-0000-000023130000}"/>
    <cellStyle name="Currency 2 5 3 3 2 2 6 2" xfId="4900" xr:uid="{00000000-0005-0000-0000-000024130000}"/>
    <cellStyle name="Currency 2 5 3 3 2 2 6 2 2" xfId="4901" xr:uid="{00000000-0005-0000-0000-000025130000}"/>
    <cellStyle name="Currency 2 5 3 3 2 2 6 3" xfId="4902" xr:uid="{00000000-0005-0000-0000-000026130000}"/>
    <cellStyle name="Currency 2 5 3 3 2 2 7" xfId="4903" xr:uid="{00000000-0005-0000-0000-000027130000}"/>
    <cellStyle name="Currency 2 5 3 3 2 2 7 2" xfId="4904" xr:uid="{00000000-0005-0000-0000-000028130000}"/>
    <cellStyle name="Currency 2 5 3 3 2 2 8" xfId="4905" xr:uid="{00000000-0005-0000-0000-000029130000}"/>
    <cellStyle name="Currency 2 5 3 3 2 2 8 2" xfId="4906" xr:uid="{00000000-0005-0000-0000-00002A130000}"/>
    <cellStyle name="Currency 2 5 3 3 2 2 9" xfId="4907" xr:uid="{00000000-0005-0000-0000-00002B130000}"/>
    <cellStyle name="Currency 2 5 3 3 2 3" xfId="4908" xr:uid="{00000000-0005-0000-0000-00002C130000}"/>
    <cellStyle name="Currency 2 5 3 3 2 3 2" xfId="4909" xr:uid="{00000000-0005-0000-0000-00002D130000}"/>
    <cellStyle name="Currency 2 5 3 3 2 3 3" xfId="4910" xr:uid="{00000000-0005-0000-0000-00002E130000}"/>
    <cellStyle name="Currency 2 5 3 3 2 3 3 2" xfId="4911" xr:uid="{00000000-0005-0000-0000-00002F130000}"/>
    <cellStyle name="Currency 2 5 3 3 2 3 3 3" xfId="4912" xr:uid="{00000000-0005-0000-0000-000030130000}"/>
    <cellStyle name="Currency 2 5 3 3 2 3 4" xfId="4913" xr:uid="{00000000-0005-0000-0000-000031130000}"/>
    <cellStyle name="Currency 2 5 3 3 2 3 4 2" xfId="4914" xr:uid="{00000000-0005-0000-0000-000032130000}"/>
    <cellStyle name="Currency 2 5 3 3 2 3 4 2 2" xfId="4915" xr:uid="{00000000-0005-0000-0000-000033130000}"/>
    <cellStyle name="Currency 2 5 3 3 2 3 4 3" xfId="4916" xr:uid="{00000000-0005-0000-0000-000034130000}"/>
    <cellStyle name="Currency 2 5 3 3 2 3 5" xfId="4917" xr:uid="{00000000-0005-0000-0000-000035130000}"/>
    <cellStyle name="Currency 2 5 3 3 2 3 5 2" xfId="4918" xr:uid="{00000000-0005-0000-0000-000036130000}"/>
    <cellStyle name="Currency 2 5 3 3 2 3 5 2 2" xfId="4919" xr:uid="{00000000-0005-0000-0000-000037130000}"/>
    <cellStyle name="Currency 2 5 3 3 2 3 5 3" xfId="4920" xr:uid="{00000000-0005-0000-0000-000038130000}"/>
    <cellStyle name="Currency 2 5 3 3 2 3 6" xfId="4921" xr:uid="{00000000-0005-0000-0000-000039130000}"/>
    <cellStyle name="Currency 2 5 3 3 2 3 6 2" xfId="4922" xr:uid="{00000000-0005-0000-0000-00003A130000}"/>
    <cellStyle name="Currency 2 5 3 3 2 3 6 2 2" xfId="4923" xr:uid="{00000000-0005-0000-0000-00003B130000}"/>
    <cellStyle name="Currency 2 5 3 3 2 3 6 3" xfId="4924" xr:uid="{00000000-0005-0000-0000-00003C130000}"/>
    <cellStyle name="Currency 2 5 3 3 2 3 7" xfId="4925" xr:uid="{00000000-0005-0000-0000-00003D130000}"/>
    <cellStyle name="Currency 2 5 3 3 2 3 7 2" xfId="4926" xr:uid="{00000000-0005-0000-0000-00003E130000}"/>
    <cellStyle name="Currency 2 5 3 3 2 3 8" xfId="4927" xr:uid="{00000000-0005-0000-0000-00003F130000}"/>
    <cellStyle name="Currency 2 5 3 3 2 3 8 2" xfId="4928" xr:uid="{00000000-0005-0000-0000-000040130000}"/>
    <cellStyle name="Currency 2 5 3 3 2 3 9" xfId="4929" xr:uid="{00000000-0005-0000-0000-000041130000}"/>
    <cellStyle name="Currency 2 5 3 3 2 4" xfId="4930" xr:uid="{00000000-0005-0000-0000-000042130000}"/>
    <cellStyle name="Currency 2 5 3 3 2 4 2" xfId="4931" xr:uid="{00000000-0005-0000-0000-000043130000}"/>
    <cellStyle name="Currency 2 5 3 3 2 4 3" xfId="4932" xr:uid="{00000000-0005-0000-0000-000044130000}"/>
    <cellStyle name="Currency 2 5 3 3 2 4 3 2" xfId="4933" xr:uid="{00000000-0005-0000-0000-000045130000}"/>
    <cellStyle name="Currency 2 5 3 3 2 4 3 2 2" xfId="4934" xr:uid="{00000000-0005-0000-0000-000046130000}"/>
    <cellStyle name="Currency 2 5 3 3 2 4 3 3" xfId="4935" xr:uid="{00000000-0005-0000-0000-000047130000}"/>
    <cellStyle name="Currency 2 5 3 3 2 4 4" xfId="4936" xr:uid="{00000000-0005-0000-0000-000048130000}"/>
    <cellStyle name="Currency 2 5 3 3 2 4 4 2" xfId="4937" xr:uid="{00000000-0005-0000-0000-000049130000}"/>
    <cellStyle name="Currency 2 5 3 3 2 4 4 2 2" xfId="4938" xr:uid="{00000000-0005-0000-0000-00004A130000}"/>
    <cellStyle name="Currency 2 5 3 3 2 4 4 3" xfId="4939" xr:uid="{00000000-0005-0000-0000-00004B130000}"/>
    <cellStyle name="Currency 2 5 3 3 2 4 5" xfId="4940" xr:uid="{00000000-0005-0000-0000-00004C130000}"/>
    <cellStyle name="Currency 2 5 3 3 2 4 5 2" xfId="4941" xr:uid="{00000000-0005-0000-0000-00004D130000}"/>
    <cellStyle name="Currency 2 5 3 3 2 4 5 2 2" xfId="4942" xr:uid="{00000000-0005-0000-0000-00004E130000}"/>
    <cellStyle name="Currency 2 5 3 3 2 4 5 3" xfId="4943" xr:uid="{00000000-0005-0000-0000-00004F130000}"/>
    <cellStyle name="Currency 2 5 3 3 2 4 6" xfId="4944" xr:uid="{00000000-0005-0000-0000-000050130000}"/>
    <cellStyle name="Currency 2 5 3 3 2 4 6 2" xfId="4945" xr:uid="{00000000-0005-0000-0000-000051130000}"/>
    <cellStyle name="Currency 2 5 3 3 2 4 7" xfId="4946" xr:uid="{00000000-0005-0000-0000-000052130000}"/>
    <cellStyle name="Currency 2 5 3 3 2 4 7 2" xfId="4947" xr:uid="{00000000-0005-0000-0000-000053130000}"/>
    <cellStyle name="Currency 2 5 3 3 2 4 8" xfId="4948" xr:uid="{00000000-0005-0000-0000-000054130000}"/>
    <cellStyle name="Currency 2 5 3 3 2 4 9" xfId="4949" xr:uid="{00000000-0005-0000-0000-000055130000}"/>
    <cellStyle name="Currency 2 5 3 3 2 5" xfId="4950" xr:uid="{00000000-0005-0000-0000-000056130000}"/>
    <cellStyle name="Currency 2 5 3 3 2 5 2" xfId="4951" xr:uid="{00000000-0005-0000-0000-000057130000}"/>
    <cellStyle name="Currency 2 5 3 3 2 5 3" xfId="4952" xr:uid="{00000000-0005-0000-0000-000058130000}"/>
    <cellStyle name="Currency 2 5 3 3 2 6" xfId="4953" xr:uid="{00000000-0005-0000-0000-000059130000}"/>
    <cellStyle name="Currency 2 5 3 3 2 6 2" xfId="4954" xr:uid="{00000000-0005-0000-0000-00005A130000}"/>
    <cellStyle name="Currency 2 5 3 3 2 6 2 2" xfId="4955" xr:uid="{00000000-0005-0000-0000-00005B130000}"/>
    <cellStyle name="Currency 2 5 3 3 2 6 2 2 2" xfId="4956" xr:uid="{00000000-0005-0000-0000-00005C130000}"/>
    <cellStyle name="Currency 2 5 3 3 2 6 2 3" xfId="4957" xr:uid="{00000000-0005-0000-0000-00005D130000}"/>
    <cellStyle name="Currency 2 5 3 3 2 6 3" xfId="4958" xr:uid="{00000000-0005-0000-0000-00005E130000}"/>
    <cellStyle name="Currency 2 5 3 3 2 6 3 2" xfId="4959" xr:uid="{00000000-0005-0000-0000-00005F130000}"/>
    <cellStyle name="Currency 2 5 3 3 2 6 3 2 2" xfId="4960" xr:uid="{00000000-0005-0000-0000-000060130000}"/>
    <cellStyle name="Currency 2 5 3 3 2 6 3 3" xfId="4961" xr:uid="{00000000-0005-0000-0000-000061130000}"/>
    <cellStyle name="Currency 2 5 3 3 2 6 4" xfId="4962" xr:uid="{00000000-0005-0000-0000-000062130000}"/>
    <cellStyle name="Currency 2 5 3 3 2 6 4 2" xfId="4963" xr:uid="{00000000-0005-0000-0000-000063130000}"/>
    <cellStyle name="Currency 2 5 3 3 2 6 4 2 2" xfId="4964" xr:uid="{00000000-0005-0000-0000-000064130000}"/>
    <cellStyle name="Currency 2 5 3 3 2 6 4 3" xfId="4965" xr:uid="{00000000-0005-0000-0000-000065130000}"/>
    <cellStyle name="Currency 2 5 3 3 2 6 5" xfId="4966" xr:uid="{00000000-0005-0000-0000-000066130000}"/>
    <cellStyle name="Currency 2 5 3 3 2 6 5 2" xfId="4967" xr:uid="{00000000-0005-0000-0000-000067130000}"/>
    <cellStyle name="Currency 2 5 3 3 2 6 6" xfId="4968" xr:uid="{00000000-0005-0000-0000-000068130000}"/>
    <cellStyle name="Currency 2 5 3 3 2 6 6 2" xfId="4969" xr:uid="{00000000-0005-0000-0000-000069130000}"/>
    <cellStyle name="Currency 2 5 3 3 2 6 7" xfId="4970" xr:uid="{00000000-0005-0000-0000-00006A130000}"/>
    <cellStyle name="Currency 2 5 3 3 2 7" xfId="4971" xr:uid="{00000000-0005-0000-0000-00006B130000}"/>
    <cellStyle name="Currency 2 5 3 3 2 7 2" xfId="4972" xr:uid="{00000000-0005-0000-0000-00006C130000}"/>
    <cellStyle name="Currency 2 5 3 3 2 7 2 2" xfId="4973" xr:uid="{00000000-0005-0000-0000-00006D130000}"/>
    <cellStyle name="Currency 2 5 3 3 2 7 3" xfId="4974" xr:uid="{00000000-0005-0000-0000-00006E130000}"/>
    <cellStyle name="Currency 2 5 3 3 2 8" xfId="4975" xr:uid="{00000000-0005-0000-0000-00006F130000}"/>
    <cellStyle name="Currency 2 5 3 3 2 8 2" xfId="4976" xr:uid="{00000000-0005-0000-0000-000070130000}"/>
    <cellStyle name="Currency 2 5 3 3 2 8 2 2" xfId="4977" xr:uid="{00000000-0005-0000-0000-000071130000}"/>
    <cellStyle name="Currency 2 5 3 3 2 8 3" xfId="4978" xr:uid="{00000000-0005-0000-0000-000072130000}"/>
    <cellStyle name="Currency 2 5 3 3 3" xfId="4979" xr:uid="{00000000-0005-0000-0000-000073130000}"/>
    <cellStyle name="Currency 2 5 3 3 3 10" xfId="4980" xr:uid="{00000000-0005-0000-0000-000074130000}"/>
    <cellStyle name="Currency 2 5 3 3 3 2" xfId="4981" xr:uid="{00000000-0005-0000-0000-000075130000}"/>
    <cellStyle name="Currency 2 5 3 3 3 2 2" xfId="4982" xr:uid="{00000000-0005-0000-0000-000076130000}"/>
    <cellStyle name="Currency 2 5 3 3 3 2 3" xfId="4983" xr:uid="{00000000-0005-0000-0000-000077130000}"/>
    <cellStyle name="Currency 2 5 3 3 3 2 3 2" xfId="4984" xr:uid="{00000000-0005-0000-0000-000078130000}"/>
    <cellStyle name="Currency 2 5 3 3 3 2 3 3" xfId="4985" xr:uid="{00000000-0005-0000-0000-000079130000}"/>
    <cellStyle name="Currency 2 5 3 3 3 2 4" xfId="4986" xr:uid="{00000000-0005-0000-0000-00007A130000}"/>
    <cellStyle name="Currency 2 5 3 3 3 2 4 2" xfId="4987" xr:uid="{00000000-0005-0000-0000-00007B130000}"/>
    <cellStyle name="Currency 2 5 3 3 3 2 4 2 2" xfId="4988" xr:uid="{00000000-0005-0000-0000-00007C130000}"/>
    <cellStyle name="Currency 2 5 3 3 3 2 4 3" xfId="4989" xr:uid="{00000000-0005-0000-0000-00007D130000}"/>
    <cellStyle name="Currency 2 5 3 3 3 2 5" xfId="4990" xr:uid="{00000000-0005-0000-0000-00007E130000}"/>
    <cellStyle name="Currency 2 5 3 3 3 2 5 2" xfId="4991" xr:uid="{00000000-0005-0000-0000-00007F130000}"/>
    <cellStyle name="Currency 2 5 3 3 3 2 5 2 2" xfId="4992" xr:uid="{00000000-0005-0000-0000-000080130000}"/>
    <cellStyle name="Currency 2 5 3 3 3 2 5 3" xfId="4993" xr:uid="{00000000-0005-0000-0000-000081130000}"/>
    <cellStyle name="Currency 2 5 3 3 3 2 6" xfId="4994" xr:uid="{00000000-0005-0000-0000-000082130000}"/>
    <cellStyle name="Currency 2 5 3 3 3 2 6 2" xfId="4995" xr:uid="{00000000-0005-0000-0000-000083130000}"/>
    <cellStyle name="Currency 2 5 3 3 3 2 6 2 2" xfId="4996" xr:uid="{00000000-0005-0000-0000-000084130000}"/>
    <cellStyle name="Currency 2 5 3 3 3 2 6 3" xfId="4997" xr:uid="{00000000-0005-0000-0000-000085130000}"/>
    <cellStyle name="Currency 2 5 3 3 3 2 7" xfId="4998" xr:uid="{00000000-0005-0000-0000-000086130000}"/>
    <cellStyle name="Currency 2 5 3 3 3 2 7 2" xfId="4999" xr:uid="{00000000-0005-0000-0000-000087130000}"/>
    <cellStyle name="Currency 2 5 3 3 3 2 8" xfId="5000" xr:uid="{00000000-0005-0000-0000-000088130000}"/>
    <cellStyle name="Currency 2 5 3 3 3 2 8 2" xfId="5001" xr:uid="{00000000-0005-0000-0000-000089130000}"/>
    <cellStyle name="Currency 2 5 3 3 3 2 9" xfId="5002" xr:uid="{00000000-0005-0000-0000-00008A130000}"/>
    <cellStyle name="Currency 2 5 3 3 3 3" xfId="5003" xr:uid="{00000000-0005-0000-0000-00008B130000}"/>
    <cellStyle name="Currency 2 5 3 3 3 4" xfId="5004" xr:uid="{00000000-0005-0000-0000-00008C130000}"/>
    <cellStyle name="Currency 2 5 3 3 3 4 2" xfId="5005" xr:uid="{00000000-0005-0000-0000-00008D130000}"/>
    <cellStyle name="Currency 2 5 3 3 3 4 3" xfId="5006" xr:uid="{00000000-0005-0000-0000-00008E130000}"/>
    <cellStyle name="Currency 2 5 3 3 3 5" xfId="5007" xr:uid="{00000000-0005-0000-0000-00008F130000}"/>
    <cellStyle name="Currency 2 5 3 3 3 5 2" xfId="5008" xr:uid="{00000000-0005-0000-0000-000090130000}"/>
    <cellStyle name="Currency 2 5 3 3 3 5 2 2" xfId="5009" xr:uid="{00000000-0005-0000-0000-000091130000}"/>
    <cellStyle name="Currency 2 5 3 3 3 5 3" xfId="5010" xr:uid="{00000000-0005-0000-0000-000092130000}"/>
    <cellStyle name="Currency 2 5 3 3 3 6" xfId="5011" xr:uid="{00000000-0005-0000-0000-000093130000}"/>
    <cellStyle name="Currency 2 5 3 3 3 6 2" xfId="5012" xr:uid="{00000000-0005-0000-0000-000094130000}"/>
    <cellStyle name="Currency 2 5 3 3 3 6 2 2" xfId="5013" xr:uid="{00000000-0005-0000-0000-000095130000}"/>
    <cellStyle name="Currency 2 5 3 3 3 6 3" xfId="5014" xr:uid="{00000000-0005-0000-0000-000096130000}"/>
    <cellStyle name="Currency 2 5 3 3 3 7" xfId="5015" xr:uid="{00000000-0005-0000-0000-000097130000}"/>
    <cellStyle name="Currency 2 5 3 3 3 7 2" xfId="5016" xr:uid="{00000000-0005-0000-0000-000098130000}"/>
    <cellStyle name="Currency 2 5 3 3 3 7 2 2" xfId="5017" xr:uid="{00000000-0005-0000-0000-000099130000}"/>
    <cellStyle name="Currency 2 5 3 3 3 7 3" xfId="5018" xr:uid="{00000000-0005-0000-0000-00009A130000}"/>
    <cellStyle name="Currency 2 5 3 3 3 8" xfId="5019" xr:uid="{00000000-0005-0000-0000-00009B130000}"/>
    <cellStyle name="Currency 2 5 3 3 3 8 2" xfId="5020" xr:uid="{00000000-0005-0000-0000-00009C130000}"/>
    <cellStyle name="Currency 2 5 3 3 3 9" xfId="5021" xr:uid="{00000000-0005-0000-0000-00009D130000}"/>
    <cellStyle name="Currency 2 5 3 3 3 9 2" xfId="5022" xr:uid="{00000000-0005-0000-0000-00009E130000}"/>
    <cellStyle name="Currency 2 5 3 3 4" xfId="5023" xr:uid="{00000000-0005-0000-0000-00009F130000}"/>
    <cellStyle name="Currency 2 5 3 3 4 2" xfId="5024" xr:uid="{00000000-0005-0000-0000-0000A0130000}"/>
    <cellStyle name="Currency 2 5 3 3 4 2 10" xfId="5025" xr:uid="{00000000-0005-0000-0000-0000A1130000}"/>
    <cellStyle name="Currency 2 5 3 3 4 2 2" xfId="5026" xr:uid="{00000000-0005-0000-0000-0000A2130000}"/>
    <cellStyle name="Currency 2 5 3 3 4 2 3" xfId="5027" xr:uid="{00000000-0005-0000-0000-0000A3130000}"/>
    <cellStyle name="Currency 2 5 3 3 4 2 4" xfId="5028" xr:uid="{00000000-0005-0000-0000-0000A4130000}"/>
    <cellStyle name="Currency 2 5 3 3 4 2 4 2" xfId="5029" xr:uid="{00000000-0005-0000-0000-0000A5130000}"/>
    <cellStyle name="Currency 2 5 3 3 4 2 4 2 2" xfId="5030" xr:uid="{00000000-0005-0000-0000-0000A6130000}"/>
    <cellStyle name="Currency 2 5 3 3 4 2 4 3" xfId="5031" xr:uid="{00000000-0005-0000-0000-0000A7130000}"/>
    <cellStyle name="Currency 2 5 3 3 4 2 5" xfId="5032" xr:uid="{00000000-0005-0000-0000-0000A8130000}"/>
    <cellStyle name="Currency 2 5 3 3 4 2 5 2" xfId="5033" xr:uid="{00000000-0005-0000-0000-0000A9130000}"/>
    <cellStyle name="Currency 2 5 3 3 4 2 5 2 2" xfId="5034" xr:uid="{00000000-0005-0000-0000-0000AA130000}"/>
    <cellStyle name="Currency 2 5 3 3 4 2 5 3" xfId="5035" xr:uid="{00000000-0005-0000-0000-0000AB130000}"/>
    <cellStyle name="Currency 2 5 3 3 4 2 6" xfId="5036" xr:uid="{00000000-0005-0000-0000-0000AC130000}"/>
    <cellStyle name="Currency 2 5 3 3 4 2 6 2" xfId="5037" xr:uid="{00000000-0005-0000-0000-0000AD130000}"/>
    <cellStyle name="Currency 2 5 3 3 4 2 6 2 2" xfId="5038" xr:uid="{00000000-0005-0000-0000-0000AE130000}"/>
    <cellStyle name="Currency 2 5 3 3 4 2 6 3" xfId="5039" xr:uid="{00000000-0005-0000-0000-0000AF130000}"/>
    <cellStyle name="Currency 2 5 3 3 4 2 7" xfId="5040" xr:uid="{00000000-0005-0000-0000-0000B0130000}"/>
    <cellStyle name="Currency 2 5 3 3 4 2 7 2" xfId="5041" xr:uid="{00000000-0005-0000-0000-0000B1130000}"/>
    <cellStyle name="Currency 2 5 3 3 4 2 8" xfId="5042" xr:uid="{00000000-0005-0000-0000-0000B2130000}"/>
    <cellStyle name="Currency 2 5 3 3 4 2 8 2" xfId="5043" xr:uid="{00000000-0005-0000-0000-0000B3130000}"/>
    <cellStyle name="Currency 2 5 3 3 4 2 9" xfId="5044" xr:uid="{00000000-0005-0000-0000-0000B4130000}"/>
    <cellStyle name="Currency 2 5 3 3 4 3" xfId="5045" xr:uid="{00000000-0005-0000-0000-0000B5130000}"/>
    <cellStyle name="Currency 2 5 3 3 4 4" xfId="5046" xr:uid="{00000000-0005-0000-0000-0000B6130000}"/>
    <cellStyle name="Currency 2 5 3 3 4 4 2" xfId="5047" xr:uid="{00000000-0005-0000-0000-0000B7130000}"/>
    <cellStyle name="Currency 2 5 3 3 4 4 2 2" xfId="5048" xr:uid="{00000000-0005-0000-0000-0000B8130000}"/>
    <cellStyle name="Currency 2 5 3 3 4 4 3" xfId="5049" xr:uid="{00000000-0005-0000-0000-0000B9130000}"/>
    <cellStyle name="Currency 2 5 3 3 4 5" xfId="5050" xr:uid="{00000000-0005-0000-0000-0000BA130000}"/>
    <cellStyle name="Currency 2 5 3 3 4 5 2" xfId="5051" xr:uid="{00000000-0005-0000-0000-0000BB130000}"/>
    <cellStyle name="Currency 2 5 3 3 4 5 2 2" xfId="5052" xr:uid="{00000000-0005-0000-0000-0000BC130000}"/>
    <cellStyle name="Currency 2 5 3 3 4 5 3" xfId="5053" xr:uid="{00000000-0005-0000-0000-0000BD130000}"/>
    <cellStyle name="Currency 2 5 3 3 5" xfId="5054" xr:uid="{00000000-0005-0000-0000-0000BE130000}"/>
    <cellStyle name="Currency 2 5 3 3 5 2" xfId="5055" xr:uid="{00000000-0005-0000-0000-0000BF130000}"/>
    <cellStyle name="Currency 2 5 3 3 5 3" xfId="5056" xr:uid="{00000000-0005-0000-0000-0000C0130000}"/>
    <cellStyle name="Currency 2 5 3 3 5 3 2" xfId="5057" xr:uid="{00000000-0005-0000-0000-0000C1130000}"/>
    <cellStyle name="Currency 2 5 3 3 5 3 3" xfId="5058" xr:uid="{00000000-0005-0000-0000-0000C2130000}"/>
    <cellStyle name="Currency 2 5 3 3 5 4" xfId="5059" xr:uid="{00000000-0005-0000-0000-0000C3130000}"/>
    <cellStyle name="Currency 2 5 3 3 5 4 2" xfId="5060" xr:uid="{00000000-0005-0000-0000-0000C4130000}"/>
    <cellStyle name="Currency 2 5 3 3 5 4 2 2" xfId="5061" xr:uid="{00000000-0005-0000-0000-0000C5130000}"/>
    <cellStyle name="Currency 2 5 3 3 5 4 3" xfId="5062" xr:uid="{00000000-0005-0000-0000-0000C6130000}"/>
    <cellStyle name="Currency 2 5 3 3 5 5" xfId="5063" xr:uid="{00000000-0005-0000-0000-0000C7130000}"/>
    <cellStyle name="Currency 2 5 3 3 5 5 2" xfId="5064" xr:uid="{00000000-0005-0000-0000-0000C8130000}"/>
    <cellStyle name="Currency 2 5 3 3 5 5 2 2" xfId="5065" xr:uid="{00000000-0005-0000-0000-0000C9130000}"/>
    <cellStyle name="Currency 2 5 3 3 5 5 3" xfId="5066" xr:uid="{00000000-0005-0000-0000-0000CA130000}"/>
    <cellStyle name="Currency 2 5 3 3 5 6" xfId="5067" xr:uid="{00000000-0005-0000-0000-0000CB130000}"/>
    <cellStyle name="Currency 2 5 3 3 5 6 2" xfId="5068" xr:uid="{00000000-0005-0000-0000-0000CC130000}"/>
    <cellStyle name="Currency 2 5 3 3 5 6 2 2" xfId="5069" xr:uid="{00000000-0005-0000-0000-0000CD130000}"/>
    <cellStyle name="Currency 2 5 3 3 5 6 3" xfId="5070" xr:uid="{00000000-0005-0000-0000-0000CE130000}"/>
    <cellStyle name="Currency 2 5 3 3 5 7" xfId="5071" xr:uid="{00000000-0005-0000-0000-0000CF130000}"/>
    <cellStyle name="Currency 2 5 3 3 5 7 2" xfId="5072" xr:uid="{00000000-0005-0000-0000-0000D0130000}"/>
    <cellStyle name="Currency 2 5 3 3 5 8" xfId="5073" xr:uid="{00000000-0005-0000-0000-0000D1130000}"/>
    <cellStyle name="Currency 2 5 3 3 5 8 2" xfId="5074" xr:uid="{00000000-0005-0000-0000-0000D2130000}"/>
    <cellStyle name="Currency 2 5 3 3 5 9" xfId="5075" xr:uid="{00000000-0005-0000-0000-0000D3130000}"/>
    <cellStyle name="Currency 2 5 3 3 6" xfId="5076" xr:uid="{00000000-0005-0000-0000-0000D4130000}"/>
    <cellStyle name="Currency 2 5 3 3 6 2" xfId="5077" xr:uid="{00000000-0005-0000-0000-0000D5130000}"/>
    <cellStyle name="Currency 2 5 3 3 6 3" xfId="5078" xr:uid="{00000000-0005-0000-0000-0000D6130000}"/>
    <cellStyle name="Currency 2 5 3 3 7" xfId="5079" xr:uid="{00000000-0005-0000-0000-0000D7130000}"/>
    <cellStyle name="Currency 2 5 3 3 8" xfId="5080" xr:uid="{00000000-0005-0000-0000-0000D8130000}"/>
    <cellStyle name="Currency 2 5 3 3 8 2" xfId="5081" xr:uid="{00000000-0005-0000-0000-0000D9130000}"/>
    <cellStyle name="Currency 2 5 3 3 8 2 2" xfId="5082" xr:uid="{00000000-0005-0000-0000-0000DA130000}"/>
    <cellStyle name="Currency 2 5 3 3 8 3" xfId="5083" xr:uid="{00000000-0005-0000-0000-0000DB130000}"/>
    <cellStyle name="Currency 2 5 3 3 8 4" xfId="5084" xr:uid="{00000000-0005-0000-0000-0000DC130000}"/>
    <cellStyle name="Currency 2 5 3 3 9" xfId="5085" xr:uid="{00000000-0005-0000-0000-0000DD130000}"/>
    <cellStyle name="Currency 2 5 3 3 9 2" xfId="5086" xr:uid="{00000000-0005-0000-0000-0000DE130000}"/>
    <cellStyle name="Currency 2 5 3 3 9 2 2" xfId="5087" xr:uid="{00000000-0005-0000-0000-0000DF130000}"/>
    <cellStyle name="Currency 2 5 3 3 9 3" xfId="5088" xr:uid="{00000000-0005-0000-0000-0000E0130000}"/>
    <cellStyle name="Currency 2 5 3 4" xfId="5089" xr:uid="{00000000-0005-0000-0000-0000E1130000}"/>
    <cellStyle name="Currency 2 5 3 4 2" xfId="5090" xr:uid="{00000000-0005-0000-0000-0000E2130000}"/>
    <cellStyle name="Currency 2 5 3 4 2 2" xfId="5091" xr:uid="{00000000-0005-0000-0000-0000E3130000}"/>
    <cellStyle name="Currency 2 5 3 4 2 3" xfId="5092" xr:uid="{00000000-0005-0000-0000-0000E4130000}"/>
    <cellStyle name="Currency 2 5 3 4 2 3 2" xfId="5093" xr:uid="{00000000-0005-0000-0000-0000E5130000}"/>
    <cellStyle name="Currency 2 5 3 4 2 3 3" xfId="5094" xr:uid="{00000000-0005-0000-0000-0000E6130000}"/>
    <cellStyle name="Currency 2 5 3 4 2 4" xfId="5095" xr:uid="{00000000-0005-0000-0000-0000E7130000}"/>
    <cellStyle name="Currency 2 5 3 4 2 4 2" xfId="5096" xr:uid="{00000000-0005-0000-0000-0000E8130000}"/>
    <cellStyle name="Currency 2 5 3 4 2 4 2 2" xfId="5097" xr:uid="{00000000-0005-0000-0000-0000E9130000}"/>
    <cellStyle name="Currency 2 5 3 4 2 4 3" xfId="5098" xr:uid="{00000000-0005-0000-0000-0000EA130000}"/>
    <cellStyle name="Currency 2 5 3 4 2 5" xfId="5099" xr:uid="{00000000-0005-0000-0000-0000EB130000}"/>
    <cellStyle name="Currency 2 5 3 4 2 5 2" xfId="5100" xr:uid="{00000000-0005-0000-0000-0000EC130000}"/>
    <cellStyle name="Currency 2 5 3 4 2 5 2 2" xfId="5101" xr:uid="{00000000-0005-0000-0000-0000ED130000}"/>
    <cellStyle name="Currency 2 5 3 4 2 5 3" xfId="5102" xr:uid="{00000000-0005-0000-0000-0000EE130000}"/>
    <cellStyle name="Currency 2 5 3 4 2 6" xfId="5103" xr:uid="{00000000-0005-0000-0000-0000EF130000}"/>
    <cellStyle name="Currency 2 5 3 4 2 6 2" xfId="5104" xr:uid="{00000000-0005-0000-0000-0000F0130000}"/>
    <cellStyle name="Currency 2 5 3 4 2 6 2 2" xfId="5105" xr:uid="{00000000-0005-0000-0000-0000F1130000}"/>
    <cellStyle name="Currency 2 5 3 4 2 6 3" xfId="5106" xr:uid="{00000000-0005-0000-0000-0000F2130000}"/>
    <cellStyle name="Currency 2 5 3 4 2 7" xfId="5107" xr:uid="{00000000-0005-0000-0000-0000F3130000}"/>
    <cellStyle name="Currency 2 5 3 4 2 7 2" xfId="5108" xr:uid="{00000000-0005-0000-0000-0000F4130000}"/>
    <cellStyle name="Currency 2 5 3 4 2 8" xfId="5109" xr:uid="{00000000-0005-0000-0000-0000F5130000}"/>
    <cellStyle name="Currency 2 5 3 4 2 8 2" xfId="5110" xr:uid="{00000000-0005-0000-0000-0000F6130000}"/>
    <cellStyle name="Currency 2 5 3 4 2 9" xfId="5111" xr:uid="{00000000-0005-0000-0000-0000F7130000}"/>
    <cellStyle name="Currency 2 5 3 4 3" xfId="5112" xr:uid="{00000000-0005-0000-0000-0000F8130000}"/>
    <cellStyle name="Currency 2 5 3 4 3 2" xfId="5113" xr:uid="{00000000-0005-0000-0000-0000F9130000}"/>
    <cellStyle name="Currency 2 5 3 4 3 3" xfId="5114" xr:uid="{00000000-0005-0000-0000-0000FA130000}"/>
    <cellStyle name="Currency 2 5 3 4 3 3 2" xfId="5115" xr:uid="{00000000-0005-0000-0000-0000FB130000}"/>
    <cellStyle name="Currency 2 5 3 4 3 3 3" xfId="5116" xr:uid="{00000000-0005-0000-0000-0000FC130000}"/>
    <cellStyle name="Currency 2 5 3 4 3 4" xfId="5117" xr:uid="{00000000-0005-0000-0000-0000FD130000}"/>
    <cellStyle name="Currency 2 5 3 4 3 4 2" xfId="5118" xr:uid="{00000000-0005-0000-0000-0000FE130000}"/>
    <cellStyle name="Currency 2 5 3 4 3 4 2 2" xfId="5119" xr:uid="{00000000-0005-0000-0000-0000FF130000}"/>
    <cellStyle name="Currency 2 5 3 4 3 4 3" xfId="5120" xr:uid="{00000000-0005-0000-0000-000000140000}"/>
    <cellStyle name="Currency 2 5 3 4 3 5" xfId="5121" xr:uid="{00000000-0005-0000-0000-000001140000}"/>
    <cellStyle name="Currency 2 5 3 4 3 5 2" xfId="5122" xr:uid="{00000000-0005-0000-0000-000002140000}"/>
    <cellStyle name="Currency 2 5 3 4 3 5 2 2" xfId="5123" xr:uid="{00000000-0005-0000-0000-000003140000}"/>
    <cellStyle name="Currency 2 5 3 4 3 5 3" xfId="5124" xr:uid="{00000000-0005-0000-0000-000004140000}"/>
    <cellStyle name="Currency 2 5 3 4 3 6" xfId="5125" xr:uid="{00000000-0005-0000-0000-000005140000}"/>
    <cellStyle name="Currency 2 5 3 4 3 6 2" xfId="5126" xr:uid="{00000000-0005-0000-0000-000006140000}"/>
    <cellStyle name="Currency 2 5 3 4 3 6 2 2" xfId="5127" xr:uid="{00000000-0005-0000-0000-000007140000}"/>
    <cellStyle name="Currency 2 5 3 4 3 6 3" xfId="5128" xr:uid="{00000000-0005-0000-0000-000008140000}"/>
    <cellStyle name="Currency 2 5 3 4 3 7" xfId="5129" xr:uid="{00000000-0005-0000-0000-000009140000}"/>
    <cellStyle name="Currency 2 5 3 4 3 7 2" xfId="5130" xr:uid="{00000000-0005-0000-0000-00000A140000}"/>
    <cellStyle name="Currency 2 5 3 4 3 8" xfId="5131" xr:uid="{00000000-0005-0000-0000-00000B140000}"/>
    <cellStyle name="Currency 2 5 3 4 3 8 2" xfId="5132" xr:uid="{00000000-0005-0000-0000-00000C140000}"/>
    <cellStyle name="Currency 2 5 3 4 3 9" xfId="5133" xr:uid="{00000000-0005-0000-0000-00000D140000}"/>
    <cellStyle name="Currency 2 5 3 4 4" xfId="5134" xr:uid="{00000000-0005-0000-0000-00000E140000}"/>
    <cellStyle name="Currency 2 5 3 4 4 2" xfId="5135" xr:uid="{00000000-0005-0000-0000-00000F140000}"/>
    <cellStyle name="Currency 2 5 3 4 4 3" xfId="5136" xr:uid="{00000000-0005-0000-0000-000010140000}"/>
    <cellStyle name="Currency 2 5 3 4 4 3 2" xfId="5137" xr:uid="{00000000-0005-0000-0000-000011140000}"/>
    <cellStyle name="Currency 2 5 3 4 4 3 2 2" xfId="5138" xr:uid="{00000000-0005-0000-0000-000012140000}"/>
    <cellStyle name="Currency 2 5 3 4 4 3 3" xfId="5139" xr:uid="{00000000-0005-0000-0000-000013140000}"/>
    <cellStyle name="Currency 2 5 3 4 4 4" xfId="5140" xr:uid="{00000000-0005-0000-0000-000014140000}"/>
    <cellStyle name="Currency 2 5 3 4 4 4 2" xfId="5141" xr:uid="{00000000-0005-0000-0000-000015140000}"/>
    <cellStyle name="Currency 2 5 3 4 4 4 2 2" xfId="5142" xr:uid="{00000000-0005-0000-0000-000016140000}"/>
    <cellStyle name="Currency 2 5 3 4 4 4 3" xfId="5143" xr:uid="{00000000-0005-0000-0000-000017140000}"/>
    <cellStyle name="Currency 2 5 3 4 4 5" xfId="5144" xr:uid="{00000000-0005-0000-0000-000018140000}"/>
    <cellStyle name="Currency 2 5 3 4 4 5 2" xfId="5145" xr:uid="{00000000-0005-0000-0000-000019140000}"/>
    <cellStyle name="Currency 2 5 3 4 4 5 2 2" xfId="5146" xr:uid="{00000000-0005-0000-0000-00001A140000}"/>
    <cellStyle name="Currency 2 5 3 4 4 5 3" xfId="5147" xr:uid="{00000000-0005-0000-0000-00001B140000}"/>
    <cellStyle name="Currency 2 5 3 4 4 6" xfId="5148" xr:uid="{00000000-0005-0000-0000-00001C140000}"/>
    <cellStyle name="Currency 2 5 3 4 4 6 2" xfId="5149" xr:uid="{00000000-0005-0000-0000-00001D140000}"/>
    <cellStyle name="Currency 2 5 3 4 4 7" xfId="5150" xr:uid="{00000000-0005-0000-0000-00001E140000}"/>
    <cellStyle name="Currency 2 5 3 4 4 7 2" xfId="5151" xr:uid="{00000000-0005-0000-0000-00001F140000}"/>
    <cellStyle name="Currency 2 5 3 4 4 8" xfId="5152" xr:uid="{00000000-0005-0000-0000-000020140000}"/>
    <cellStyle name="Currency 2 5 3 4 4 9" xfId="5153" xr:uid="{00000000-0005-0000-0000-000021140000}"/>
    <cellStyle name="Currency 2 5 3 4 5" xfId="5154" xr:uid="{00000000-0005-0000-0000-000022140000}"/>
    <cellStyle name="Currency 2 5 3 4 5 2" xfId="5155" xr:uid="{00000000-0005-0000-0000-000023140000}"/>
    <cellStyle name="Currency 2 5 3 4 5 3" xfId="5156" xr:uid="{00000000-0005-0000-0000-000024140000}"/>
    <cellStyle name="Currency 2 5 3 4 6" xfId="5157" xr:uid="{00000000-0005-0000-0000-000025140000}"/>
    <cellStyle name="Currency 2 5 3 4 6 2" xfId="5158" xr:uid="{00000000-0005-0000-0000-000026140000}"/>
    <cellStyle name="Currency 2 5 3 4 6 2 2" xfId="5159" xr:uid="{00000000-0005-0000-0000-000027140000}"/>
    <cellStyle name="Currency 2 5 3 4 6 2 2 2" xfId="5160" xr:uid="{00000000-0005-0000-0000-000028140000}"/>
    <cellStyle name="Currency 2 5 3 4 6 2 3" xfId="5161" xr:uid="{00000000-0005-0000-0000-000029140000}"/>
    <cellStyle name="Currency 2 5 3 4 6 3" xfId="5162" xr:uid="{00000000-0005-0000-0000-00002A140000}"/>
    <cellStyle name="Currency 2 5 3 4 6 3 2" xfId="5163" xr:uid="{00000000-0005-0000-0000-00002B140000}"/>
    <cellStyle name="Currency 2 5 3 4 6 3 2 2" xfId="5164" xr:uid="{00000000-0005-0000-0000-00002C140000}"/>
    <cellStyle name="Currency 2 5 3 4 6 3 3" xfId="5165" xr:uid="{00000000-0005-0000-0000-00002D140000}"/>
    <cellStyle name="Currency 2 5 3 4 6 4" xfId="5166" xr:uid="{00000000-0005-0000-0000-00002E140000}"/>
    <cellStyle name="Currency 2 5 3 4 6 4 2" xfId="5167" xr:uid="{00000000-0005-0000-0000-00002F140000}"/>
    <cellStyle name="Currency 2 5 3 4 6 4 2 2" xfId="5168" xr:uid="{00000000-0005-0000-0000-000030140000}"/>
    <cellStyle name="Currency 2 5 3 4 6 4 3" xfId="5169" xr:uid="{00000000-0005-0000-0000-000031140000}"/>
    <cellStyle name="Currency 2 5 3 4 6 5" xfId="5170" xr:uid="{00000000-0005-0000-0000-000032140000}"/>
    <cellStyle name="Currency 2 5 3 4 6 5 2" xfId="5171" xr:uid="{00000000-0005-0000-0000-000033140000}"/>
    <cellStyle name="Currency 2 5 3 4 6 6" xfId="5172" xr:uid="{00000000-0005-0000-0000-000034140000}"/>
    <cellStyle name="Currency 2 5 3 4 6 6 2" xfId="5173" xr:uid="{00000000-0005-0000-0000-000035140000}"/>
    <cellStyle name="Currency 2 5 3 4 6 7" xfId="5174" xr:uid="{00000000-0005-0000-0000-000036140000}"/>
    <cellStyle name="Currency 2 5 3 4 7" xfId="5175" xr:uid="{00000000-0005-0000-0000-000037140000}"/>
    <cellStyle name="Currency 2 5 3 4 7 2" xfId="5176" xr:uid="{00000000-0005-0000-0000-000038140000}"/>
    <cellStyle name="Currency 2 5 3 4 7 2 2" xfId="5177" xr:uid="{00000000-0005-0000-0000-000039140000}"/>
    <cellStyle name="Currency 2 5 3 4 7 3" xfId="5178" xr:uid="{00000000-0005-0000-0000-00003A140000}"/>
    <cellStyle name="Currency 2 5 3 4 8" xfId="5179" xr:uid="{00000000-0005-0000-0000-00003B140000}"/>
    <cellStyle name="Currency 2 5 3 4 8 2" xfId="5180" xr:uid="{00000000-0005-0000-0000-00003C140000}"/>
    <cellStyle name="Currency 2 5 3 4 8 2 2" xfId="5181" xr:uid="{00000000-0005-0000-0000-00003D140000}"/>
    <cellStyle name="Currency 2 5 3 4 8 3" xfId="5182" xr:uid="{00000000-0005-0000-0000-00003E140000}"/>
    <cellStyle name="Currency 2 5 3 5" xfId="5183" xr:uid="{00000000-0005-0000-0000-00003F140000}"/>
    <cellStyle name="Currency 2 5 3 5 10" xfId="5184" xr:uid="{00000000-0005-0000-0000-000040140000}"/>
    <cellStyle name="Currency 2 5 3 5 2" xfId="5185" xr:uid="{00000000-0005-0000-0000-000041140000}"/>
    <cellStyle name="Currency 2 5 3 5 2 2" xfId="5186" xr:uid="{00000000-0005-0000-0000-000042140000}"/>
    <cellStyle name="Currency 2 5 3 5 2 3" xfId="5187" xr:uid="{00000000-0005-0000-0000-000043140000}"/>
    <cellStyle name="Currency 2 5 3 5 2 3 2" xfId="5188" xr:uid="{00000000-0005-0000-0000-000044140000}"/>
    <cellStyle name="Currency 2 5 3 5 2 3 3" xfId="5189" xr:uid="{00000000-0005-0000-0000-000045140000}"/>
    <cellStyle name="Currency 2 5 3 5 2 4" xfId="5190" xr:uid="{00000000-0005-0000-0000-000046140000}"/>
    <cellStyle name="Currency 2 5 3 5 2 4 2" xfId="5191" xr:uid="{00000000-0005-0000-0000-000047140000}"/>
    <cellStyle name="Currency 2 5 3 5 2 4 2 2" xfId="5192" xr:uid="{00000000-0005-0000-0000-000048140000}"/>
    <cellStyle name="Currency 2 5 3 5 2 4 3" xfId="5193" xr:uid="{00000000-0005-0000-0000-000049140000}"/>
    <cellStyle name="Currency 2 5 3 5 2 5" xfId="5194" xr:uid="{00000000-0005-0000-0000-00004A140000}"/>
    <cellStyle name="Currency 2 5 3 5 2 5 2" xfId="5195" xr:uid="{00000000-0005-0000-0000-00004B140000}"/>
    <cellStyle name="Currency 2 5 3 5 2 5 2 2" xfId="5196" xr:uid="{00000000-0005-0000-0000-00004C140000}"/>
    <cellStyle name="Currency 2 5 3 5 2 5 3" xfId="5197" xr:uid="{00000000-0005-0000-0000-00004D140000}"/>
    <cellStyle name="Currency 2 5 3 5 2 6" xfId="5198" xr:uid="{00000000-0005-0000-0000-00004E140000}"/>
    <cellStyle name="Currency 2 5 3 5 2 6 2" xfId="5199" xr:uid="{00000000-0005-0000-0000-00004F140000}"/>
    <cellStyle name="Currency 2 5 3 5 2 6 2 2" xfId="5200" xr:uid="{00000000-0005-0000-0000-000050140000}"/>
    <cellStyle name="Currency 2 5 3 5 2 6 3" xfId="5201" xr:uid="{00000000-0005-0000-0000-000051140000}"/>
    <cellStyle name="Currency 2 5 3 5 2 7" xfId="5202" xr:uid="{00000000-0005-0000-0000-000052140000}"/>
    <cellStyle name="Currency 2 5 3 5 2 7 2" xfId="5203" xr:uid="{00000000-0005-0000-0000-000053140000}"/>
    <cellStyle name="Currency 2 5 3 5 2 8" xfId="5204" xr:uid="{00000000-0005-0000-0000-000054140000}"/>
    <cellStyle name="Currency 2 5 3 5 2 8 2" xfId="5205" xr:uid="{00000000-0005-0000-0000-000055140000}"/>
    <cellStyle name="Currency 2 5 3 5 2 9" xfId="5206" xr:uid="{00000000-0005-0000-0000-000056140000}"/>
    <cellStyle name="Currency 2 5 3 5 3" xfId="5207" xr:uid="{00000000-0005-0000-0000-000057140000}"/>
    <cellStyle name="Currency 2 5 3 5 4" xfId="5208" xr:uid="{00000000-0005-0000-0000-000058140000}"/>
    <cellStyle name="Currency 2 5 3 5 4 2" xfId="5209" xr:uid="{00000000-0005-0000-0000-000059140000}"/>
    <cellStyle name="Currency 2 5 3 5 4 3" xfId="5210" xr:uid="{00000000-0005-0000-0000-00005A140000}"/>
    <cellStyle name="Currency 2 5 3 5 5" xfId="5211" xr:uid="{00000000-0005-0000-0000-00005B140000}"/>
    <cellStyle name="Currency 2 5 3 5 5 2" xfId="5212" xr:uid="{00000000-0005-0000-0000-00005C140000}"/>
    <cellStyle name="Currency 2 5 3 5 5 2 2" xfId="5213" xr:uid="{00000000-0005-0000-0000-00005D140000}"/>
    <cellStyle name="Currency 2 5 3 5 5 3" xfId="5214" xr:uid="{00000000-0005-0000-0000-00005E140000}"/>
    <cellStyle name="Currency 2 5 3 5 6" xfId="5215" xr:uid="{00000000-0005-0000-0000-00005F140000}"/>
    <cellStyle name="Currency 2 5 3 5 6 2" xfId="5216" xr:uid="{00000000-0005-0000-0000-000060140000}"/>
    <cellStyle name="Currency 2 5 3 5 6 2 2" xfId="5217" xr:uid="{00000000-0005-0000-0000-000061140000}"/>
    <cellStyle name="Currency 2 5 3 5 6 3" xfId="5218" xr:uid="{00000000-0005-0000-0000-000062140000}"/>
    <cellStyle name="Currency 2 5 3 5 7" xfId="5219" xr:uid="{00000000-0005-0000-0000-000063140000}"/>
    <cellStyle name="Currency 2 5 3 5 7 2" xfId="5220" xr:uid="{00000000-0005-0000-0000-000064140000}"/>
    <cellStyle name="Currency 2 5 3 5 7 2 2" xfId="5221" xr:uid="{00000000-0005-0000-0000-000065140000}"/>
    <cellStyle name="Currency 2 5 3 5 7 3" xfId="5222" xr:uid="{00000000-0005-0000-0000-000066140000}"/>
    <cellStyle name="Currency 2 5 3 5 8" xfId="5223" xr:uid="{00000000-0005-0000-0000-000067140000}"/>
    <cellStyle name="Currency 2 5 3 5 8 2" xfId="5224" xr:uid="{00000000-0005-0000-0000-000068140000}"/>
    <cellStyle name="Currency 2 5 3 5 9" xfId="5225" xr:uid="{00000000-0005-0000-0000-000069140000}"/>
    <cellStyle name="Currency 2 5 3 5 9 2" xfId="5226" xr:uid="{00000000-0005-0000-0000-00006A140000}"/>
    <cellStyle name="Currency 2 5 3 6" xfId="5227" xr:uid="{00000000-0005-0000-0000-00006B140000}"/>
    <cellStyle name="Currency 2 5 3 6 2" xfId="5228" xr:uid="{00000000-0005-0000-0000-00006C140000}"/>
    <cellStyle name="Currency 2 5 3 6 2 10" xfId="5229" xr:uid="{00000000-0005-0000-0000-00006D140000}"/>
    <cellStyle name="Currency 2 5 3 6 2 2" xfId="5230" xr:uid="{00000000-0005-0000-0000-00006E140000}"/>
    <cellStyle name="Currency 2 5 3 6 2 3" xfId="5231" xr:uid="{00000000-0005-0000-0000-00006F140000}"/>
    <cellStyle name="Currency 2 5 3 6 2 4" xfId="5232" xr:uid="{00000000-0005-0000-0000-000070140000}"/>
    <cellStyle name="Currency 2 5 3 6 2 4 2" xfId="5233" xr:uid="{00000000-0005-0000-0000-000071140000}"/>
    <cellStyle name="Currency 2 5 3 6 2 4 2 2" xfId="5234" xr:uid="{00000000-0005-0000-0000-000072140000}"/>
    <cellStyle name="Currency 2 5 3 6 2 4 3" xfId="5235" xr:uid="{00000000-0005-0000-0000-000073140000}"/>
    <cellStyle name="Currency 2 5 3 6 2 5" xfId="5236" xr:uid="{00000000-0005-0000-0000-000074140000}"/>
    <cellStyle name="Currency 2 5 3 6 2 5 2" xfId="5237" xr:uid="{00000000-0005-0000-0000-000075140000}"/>
    <cellStyle name="Currency 2 5 3 6 2 5 2 2" xfId="5238" xr:uid="{00000000-0005-0000-0000-000076140000}"/>
    <cellStyle name="Currency 2 5 3 6 2 5 3" xfId="5239" xr:uid="{00000000-0005-0000-0000-000077140000}"/>
    <cellStyle name="Currency 2 5 3 6 2 6" xfId="5240" xr:uid="{00000000-0005-0000-0000-000078140000}"/>
    <cellStyle name="Currency 2 5 3 6 2 6 2" xfId="5241" xr:uid="{00000000-0005-0000-0000-000079140000}"/>
    <cellStyle name="Currency 2 5 3 6 2 6 2 2" xfId="5242" xr:uid="{00000000-0005-0000-0000-00007A140000}"/>
    <cellStyle name="Currency 2 5 3 6 2 6 3" xfId="5243" xr:uid="{00000000-0005-0000-0000-00007B140000}"/>
    <cellStyle name="Currency 2 5 3 6 2 7" xfId="5244" xr:uid="{00000000-0005-0000-0000-00007C140000}"/>
    <cellStyle name="Currency 2 5 3 6 2 7 2" xfId="5245" xr:uid="{00000000-0005-0000-0000-00007D140000}"/>
    <cellStyle name="Currency 2 5 3 6 2 8" xfId="5246" xr:uid="{00000000-0005-0000-0000-00007E140000}"/>
    <cellStyle name="Currency 2 5 3 6 2 8 2" xfId="5247" xr:uid="{00000000-0005-0000-0000-00007F140000}"/>
    <cellStyle name="Currency 2 5 3 6 2 9" xfId="5248" xr:uid="{00000000-0005-0000-0000-000080140000}"/>
    <cellStyle name="Currency 2 5 3 6 3" xfId="5249" xr:uid="{00000000-0005-0000-0000-000081140000}"/>
    <cellStyle name="Currency 2 5 3 6 4" xfId="5250" xr:uid="{00000000-0005-0000-0000-000082140000}"/>
    <cellStyle name="Currency 2 5 3 6 4 2" xfId="5251" xr:uid="{00000000-0005-0000-0000-000083140000}"/>
    <cellStyle name="Currency 2 5 3 6 4 2 2" xfId="5252" xr:uid="{00000000-0005-0000-0000-000084140000}"/>
    <cellStyle name="Currency 2 5 3 6 4 3" xfId="5253" xr:uid="{00000000-0005-0000-0000-000085140000}"/>
    <cellStyle name="Currency 2 5 3 6 5" xfId="5254" xr:uid="{00000000-0005-0000-0000-000086140000}"/>
    <cellStyle name="Currency 2 5 3 6 5 2" xfId="5255" xr:uid="{00000000-0005-0000-0000-000087140000}"/>
    <cellStyle name="Currency 2 5 3 6 5 2 2" xfId="5256" xr:uid="{00000000-0005-0000-0000-000088140000}"/>
    <cellStyle name="Currency 2 5 3 6 5 3" xfId="5257" xr:uid="{00000000-0005-0000-0000-000089140000}"/>
    <cellStyle name="Currency 2 5 3 7" xfId="5258" xr:uid="{00000000-0005-0000-0000-00008A140000}"/>
    <cellStyle name="Currency 2 5 3 7 2" xfId="5259" xr:uid="{00000000-0005-0000-0000-00008B140000}"/>
    <cellStyle name="Currency 2 5 3 7 3" xfId="5260" xr:uid="{00000000-0005-0000-0000-00008C140000}"/>
    <cellStyle name="Currency 2 5 3 7 3 2" xfId="5261" xr:uid="{00000000-0005-0000-0000-00008D140000}"/>
    <cellStyle name="Currency 2 5 3 7 3 3" xfId="5262" xr:uid="{00000000-0005-0000-0000-00008E140000}"/>
    <cellStyle name="Currency 2 5 3 7 4" xfId="5263" xr:uid="{00000000-0005-0000-0000-00008F140000}"/>
    <cellStyle name="Currency 2 5 3 7 4 2" xfId="5264" xr:uid="{00000000-0005-0000-0000-000090140000}"/>
    <cellStyle name="Currency 2 5 3 7 4 2 2" xfId="5265" xr:uid="{00000000-0005-0000-0000-000091140000}"/>
    <cellStyle name="Currency 2 5 3 7 4 3" xfId="5266" xr:uid="{00000000-0005-0000-0000-000092140000}"/>
    <cellStyle name="Currency 2 5 3 7 5" xfId="5267" xr:uid="{00000000-0005-0000-0000-000093140000}"/>
    <cellStyle name="Currency 2 5 3 7 5 2" xfId="5268" xr:uid="{00000000-0005-0000-0000-000094140000}"/>
    <cellStyle name="Currency 2 5 3 7 5 2 2" xfId="5269" xr:uid="{00000000-0005-0000-0000-000095140000}"/>
    <cellStyle name="Currency 2 5 3 7 5 3" xfId="5270" xr:uid="{00000000-0005-0000-0000-000096140000}"/>
    <cellStyle name="Currency 2 5 3 7 6" xfId="5271" xr:uid="{00000000-0005-0000-0000-000097140000}"/>
    <cellStyle name="Currency 2 5 3 7 6 2" xfId="5272" xr:uid="{00000000-0005-0000-0000-000098140000}"/>
    <cellStyle name="Currency 2 5 3 7 6 2 2" xfId="5273" xr:uid="{00000000-0005-0000-0000-000099140000}"/>
    <cellStyle name="Currency 2 5 3 7 6 3" xfId="5274" xr:uid="{00000000-0005-0000-0000-00009A140000}"/>
    <cellStyle name="Currency 2 5 3 7 7" xfId="5275" xr:uid="{00000000-0005-0000-0000-00009B140000}"/>
    <cellStyle name="Currency 2 5 3 7 7 2" xfId="5276" xr:uid="{00000000-0005-0000-0000-00009C140000}"/>
    <cellStyle name="Currency 2 5 3 7 8" xfId="5277" xr:uid="{00000000-0005-0000-0000-00009D140000}"/>
    <cellStyle name="Currency 2 5 3 7 8 2" xfId="5278" xr:uid="{00000000-0005-0000-0000-00009E140000}"/>
    <cellStyle name="Currency 2 5 3 7 9" xfId="5279" xr:uid="{00000000-0005-0000-0000-00009F140000}"/>
    <cellStyle name="Currency 2 5 3 8" xfId="5280" xr:uid="{00000000-0005-0000-0000-0000A0140000}"/>
    <cellStyle name="Currency 2 5 3 8 2" xfId="5281" xr:uid="{00000000-0005-0000-0000-0000A1140000}"/>
    <cellStyle name="Currency 2 5 3 8 3" xfId="5282" xr:uid="{00000000-0005-0000-0000-0000A2140000}"/>
    <cellStyle name="Currency 2 5 3 9" xfId="5283" xr:uid="{00000000-0005-0000-0000-0000A3140000}"/>
    <cellStyle name="Currency 2 5 4" xfId="5284" xr:uid="{00000000-0005-0000-0000-0000A4140000}"/>
    <cellStyle name="Currency 2 5 4 10" xfId="5285" xr:uid="{00000000-0005-0000-0000-0000A5140000}"/>
    <cellStyle name="Currency 2 5 4 10 2" xfId="5286" xr:uid="{00000000-0005-0000-0000-0000A6140000}"/>
    <cellStyle name="Currency 2 5 4 10 2 2" xfId="5287" xr:uid="{00000000-0005-0000-0000-0000A7140000}"/>
    <cellStyle name="Currency 2 5 4 10 3" xfId="5288" xr:uid="{00000000-0005-0000-0000-0000A8140000}"/>
    <cellStyle name="Currency 2 5 4 11" xfId="5289" xr:uid="{00000000-0005-0000-0000-0000A9140000}"/>
    <cellStyle name="Currency 2 5 4 11 2" xfId="5290" xr:uid="{00000000-0005-0000-0000-0000AA140000}"/>
    <cellStyle name="Currency 2 5 4 12" xfId="5291" xr:uid="{00000000-0005-0000-0000-0000AB140000}"/>
    <cellStyle name="Currency 2 5 4 12 2" xfId="5292" xr:uid="{00000000-0005-0000-0000-0000AC140000}"/>
    <cellStyle name="Currency 2 5 4 13" xfId="5293" xr:uid="{00000000-0005-0000-0000-0000AD140000}"/>
    <cellStyle name="Currency 2 5 4 14" xfId="5294" xr:uid="{00000000-0005-0000-0000-0000AE140000}"/>
    <cellStyle name="Currency 2 5 4 15" xfId="5295" xr:uid="{00000000-0005-0000-0000-0000AF140000}"/>
    <cellStyle name="Currency 2 5 4 2" xfId="5296" xr:uid="{00000000-0005-0000-0000-0000B0140000}"/>
    <cellStyle name="Currency 2 5 4 2 2" xfId="5297" xr:uid="{00000000-0005-0000-0000-0000B1140000}"/>
    <cellStyle name="Currency 2 5 4 2 2 2" xfId="5298" xr:uid="{00000000-0005-0000-0000-0000B2140000}"/>
    <cellStyle name="Currency 2 5 4 2 2 3" xfId="5299" xr:uid="{00000000-0005-0000-0000-0000B3140000}"/>
    <cellStyle name="Currency 2 5 4 2 2 3 2" xfId="5300" xr:uid="{00000000-0005-0000-0000-0000B4140000}"/>
    <cellStyle name="Currency 2 5 4 2 2 3 3" xfId="5301" xr:uid="{00000000-0005-0000-0000-0000B5140000}"/>
    <cellStyle name="Currency 2 5 4 2 2 4" xfId="5302" xr:uid="{00000000-0005-0000-0000-0000B6140000}"/>
    <cellStyle name="Currency 2 5 4 2 2 4 2" xfId="5303" xr:uid="{00000000-0005-0000-0000-0000B7140000}"/>
    <cellStyle name="Currency 2 5 4 2 2 4 2 2" xfId="5304" xr:uid="{00000000-0005-0000-0000-0000B8140000}"/>
    <cellStyle name="Currency 2 5 4 2 2 4 3" xfId="5305" xr:uid="{00000000-0005-0000-0000-0000B9140000}"/>
    <cellStyle name="Currency 2 5 4 2 2 5" xfId="5306" xr:uid="{00000000-0005-0000-0000-0000BA140000}"/>
    <cellStyle name="Currency 2 5 4 2 2 5 2" xfId="5307" xr:uid="{00000000-0005-0000-0000-0000BB140000}"/>
    <cellStyle name="Currency 2 5 4 2 2 5 2 2" xfId="5308" xr:uid="{00000000-0005-0000-0000-0000BC140000}"/>
    <cellStyle name="Currency 2 5 4 2 2 5 3" xfId="5309" xr:uid="{00000000-0005-0000-0000-0000BD140000}"/>
    <cellStyle name="Currency 2 5 4 2 2 6" xfId="5310" xr:uid="{00000000-0005-0000-0000-0000BE140000}"/>
    <cellStyle name="Currency 2 5 4 2 2 6 2" xfId="5311" xr:uid="{00000000-0005-0000-0000-0000BF140000}"/>
    <cellStyle name="Currency 2 5 4 2 2 6 2 2" xfId="5312" xr:uid="{00000000-0005-0000-0000-0000C0140000}"/>
    <cellStyle name="Currency 2 5 4 2 2 6 3" xfId="5313" xr:uid="{00000000-0005-0000-0000-0000C1140000}"/>
    <cellStyle name="Currency 2 5 4 2 2 7" xfId="5314" xr:uid="{00000000-0005-0000-0000-0000C2140000}"/>
    <cellStyle name="Currency 2 5 4 2 2 7 2" xfId="5315" xr:uid="{00000000-0005-0000-0000-0000C3140000}"/>
    <cellStyle name="Currency 2 5 4 2 2 8" xfId="5316" xr:uid="{00000000-0005-0000-0000-0000C4140000}"/>
    <cellStyle name="Currency 2 5 4 2 2 8 2" xfId="5317" xr:uid="{00000000-0005-0000-0000-0000C5140000}"/>
    <cellStyle name="Currency 2 5 4 2 2 9" xfId="5318" xr:uid="{00000000-0005-0000-0000-0000C6140000}"/>
    <cellStyle name="Currency 2 5 4 2 3" xfId="5319" xr:uid="{00000000-0005-0000-0000-0000C7140000}"/>
    <cellStyle name="Currency 2 5 4 2 3 2" xfId="5320" xr:uid="{00000000-0005-0000-0000-0000C8140000}"/>
    <cellStyle name="Currency 2 5 4 2 3 3" xfId="5321" xr:uid="{00000000-0005-0000-0000-0000C9140000}"/>
    <cellStyle name="Currency 2 5 4 2 3 3 2" xfId="5322" xr:uid="{00000000-0005-0000-0000-0000CA140000}"/>
    <cellStyle name="Currency 2 5 4 2 3 3 3" xfId="5323" xr:uid="{00000000-0005-0000-0000-0000CB140000}"/>
    <cellStyle name="Currency 2 5 4 2 3 4" xfId="5324" xr:uid="{00000000-0005-0000-0000-0000CC140000}"/>
    <cellStyle name="Currency 2 5 4 2 3 4 2" xfId="5325" xr:uid="{00000000-0005-0000-0000-0000CD140000}"/>
    <cellStyle name="Currency 2 5 4 2 3 4 2 2" xfId="5326" xr:uid="{00000000-0005-0000-0000-0000CE140000}"/>
    <cellStyle name="Currency 2 5 4 2 3 4 3" xfId="5327" xr:uid="{00000000-0005-0000-0000-0000CF140000}"/>
    <cellStyle name="Currency 2 5 4 2 3 5" xfId="5328" xr:uid="{00000000-0005-0000-0000-0000D0140000}"/>
    <cellStyle name="Currency 2 5 4 2 3 5 2" xfId="5329" xr:uid="{00000000-0005-0000-0000-0000D1140000}"/>
    <cellStyle name="Currency 2 5 4 2 3 5 2 2" xfId="5330" xr:uid="{00000000-0005-0000-0000-0000D2140000}"/>
    <cellStyle name="Currency 2 5 4 2 3 5 3" xfId="5331" xr:uid="{00000000-0005-0000-0000-0000D3140000}"/>
    <cellStyle name="Currency 2 5 4 2 3 6" xfId="5332" xr:uid="{00000000-0005-0000-0000-0000D4140000}"/>
    <cellStyle name="Currency 2 5 4 2 3 6 2" xfId="5333" xr:uid="{00000000-0005-0000-0000-0000D5140000}"/>
    <cellStyle name="Currency 2 5 4 2 3 6 2 2" xfId="5334" xr:uid="{00000000-0005-0000-0000-0000D6140000}"/>
    <cellStyle name="Currency 2 5 4 2 3 6 3" xfId="5335" xr:uid="{00000000-0005-0000-0000-0000D7140000}"/>
    <cellStyle name="Currency 2 5 4 2 3 7" xfId="5336" xr:uid="{00000000-0005-0000-0000-0000D8140000}"/>
    <cellStyle name="Currency 2 5 4 2 3 7 2" xfId="5337" xr:uid="{00000000-0005-0000-0000-0000D9140000}"/>
    <cellStyle name="Currency 2 5 4 2 3 8" xfId="5338" xr:uid="{00000000-0005-0000-0000-0000DA140000}"/>
    <cellStyle name="Currency 2 5 4 2 3 8 2" xfId="5339" xr:uid="{00000000-0005-0000-0000-0000DB140000}"/>
    <cellStyle name="Currency 2 5 4 2 3 9" xfId="5340" xr:uid="{00000000-0005-0000-0000-0000DC140000}"/>
    <cellStyle name="Currency 2 5 4 2 4" xfId="5341" xr:uid="{00000000-0005-0000-0000-0000DD140000}"/>
    <cellStyle name="Currency 2 5 4 2 4 2" xfId="5342" xr:uid="{00000000-0005-0000-0000-0000DE140000}"/>
    <cellStyle name="Currency 2 5 4 2 4 3" xfId="5343" xr:uid="{00000000-0005-0000-0000-0000DF140000}"/>
    <cellStyle name="Currency 2 5 4 2 4 3 2" xfId="5344" xr:uid="{00000000-0005-0000-0000-0000E0140000}"/>
    <cellStyle name="Currency 2 5 4 2 4 3 2 2" xfId="5345" xr:uid="{00000000-0005-0000-0000-0000E1140000}"/>
    <cellStyle name="Currency 2 5 4 2 4 3 3" xfId="5346" xr:uid="{00000000-0005-0000-0000-0000E2140000}"/>
    <cellStyle name="Currency 2 5 4 2 4 4" xfId="5347" xr:uid="{00000000-0005-0000-0000-0000E3140000}"/>
    <cellStyle name="Currency 2 5 4 2 4 4 2" xfId="5348" xr:uid="{00000000-0005-0000-0000-0000E4140000}"/>
    <cellStyle name="Currency 2 5 4 2 4 4 2 2" xfId="5349" xr:uid="{00000000-0005-0000-0000-0000E5140000}"/>
    <cellStyle name="Currency 2 5 4 2 4 4 3" xfId="5350" xr:uid="{00000000-0005-0000-0000-0000E6140000}"/>
    <cellStyle name="Currency 2 5 4 2 4 5" xfId="5351" xr:uid="{00000000-0005-0000-0000-0000E7140000}"/>
    <cellStyle name="Currency 2 5 4 2 4 5 2" xfId="5352" xr:uid="{00000000-0005-0000-0000-0000E8140000}"/>
    <cellStyle name="Currency 2 5 4 2 4 5 2 2" xfId="5353" xr:uid="{00000000-0005-0000-0000-0000E9140000}"/>
    <cellStyle name="Currency 2 5 4 2 4 5 3" xfId="5354" xr:uid="{00000000-0005-0000-0000-0000EA140000}"/>
    <cellStyle name="Currency 2 5 4 2 4 6" xfId="5355" xr:uid="{00000000-0005-0000-0000-0000EB140000}"/>
    <cellStyle name="Currency 2 5 4 2 4 6 2" xfId="5356" xr:uid="{00000000-0005-0000-0000-0000EC140000}"/>
    <cellStyle name="Currency 2 5 4 2 4 7" xfId="5357" xr:uid="{00000000-0005-0000-0000-0000ED140000}"/>
    <cellStyle name="Currency 2 5 4 2 4 7 2" xfId="5358" xr:uid="{00000000-0005-0000-0000-0000EE140000}"/>
    <cellStyle name="Currency 2 5 4 2 4 8" xfId="5359" xr:uid="{00000000-0005-0000-0000-0000EF140000}"/>
    <cellStyle name="Currency 2 5 4 2 4 9" xfId="5360" xr:uid="{00000000-0005-0000-0000-0000F0140000}"/>
    <cellStyle name="Currency 2 5 4 2 5" xfId="5361" xr:uid="{00000000-0005-0000-0000-0000F1140000}"/>
    <cellStyle name="Currency 2 5 4 2 5 2" xfId="5362" xr:uid="{00000000-0005-0000-0000-0000F2140000}"/>
    <cellStyle name="Currency 2 5 4 2 5 3" xfId="5363" xr:uid="{00000000-0005-0000-0000-0000F3140000}"/>
    <cellStyle name="Currency 2 5 4 2 6" xfId="5364" xr:uid="{00000000-0005-0000-0000-0000F4140000}"/>
    <cellStyle name="Currency 2 5 4 2 6 2" xfId="5365" xr:uid="{00000000-0005-0000-0000-0000F5140000}"/>
    <cellStyle name="Currency 2 5 4 2 6 2 2" xfId="5366" xr:uid="{00000000-0005-0000-0000-0000F6140000}"/>
    <cellStyle name="Currency 2 5 4 2 6 2 2 2" xfId="5367" xr:uid="{00000000-0005-0000-0000-0000F7140000}"/>
    <cellStyle name="Currency 2 5 4 2 6 2 3" xfId="5368" xr:uid="{00000000-0005-0000-0000-0000F8140000}"/>
    <cellStyle name="Currency 2 5 4 2 6 3" xfId="5369" xr:uid="{00000000-0005-0000-0000-0000F9140000}"/>
    <cellStyle name="Currency 2 5 4 2 6 3 2" xfId="5370" xr:uid="{00000000-0005-0000-0000-0000FA140000}"/>
    <cellStyle name="Currency 2 5 4 2 6 3 2 2" xfId="5371" xr:uid="{00000000-0005-0000-0000-0000FB140000}"/>
    <cellStyle name="Currency 2 5 4 2 6 3 3" xfId="5372" xr:uid="{00000000-0005-0000-0000-0000FC140000}"/>
    <cellStyle name="Currency 2 5 4 2 6 4" xfId="5373" xr:uid="{00000000-0005-0000-0000-0000FD140000}"/>
    <cellStyle name="Currency 2 5 4 2 6 4 2" xfId="5374" xr:uid="{00000000-0005-0000-0000-0000FE140000}"/>
    <cellStyle name="Currency 2 5 4 2 6 4 2 2" xfId="5375" xr:uid="{00000000-0005-0000-0000-0000FF140000}"/>
    <cellStyle name="Currency 2 5 4 2 6 4 3" xfId="5376" xr:uid="{00000000-0005-0000-0000-000000150000}"/>
    <cellStyle name="Currency 2 5 4 2 6 5" xfId="5377" xr:uid="{00000000-0005-0000-0000-000001150000}"/>
    <cellStyle name="Currency 2 5 4 2 6 5 2" xfId="5378" xr:uid="{00000000-0005-0000-0000-000002150000}"/>
    <cellStyle name="Currency 2 5 4 2 6 6" xfId="5379" xr:uid="{00000000-0005-0000-0000-000003150000}"/>
    <cellStyle name="Currency 2 5 4 2 6 6 2" xfId="5380" xr:uid="{00000000-0005-0000-0000-000004150000}"/>
    <cellStyle name="Currency 2 5 4 2 6 7" xfId="5381" xr:uid="{00000000-0005-0000-0000-000005150000}"/>
    <cellStyle name="Currency 2 5 4 2 7" xfId="5382" xr:uid="{00000000-0005-0000-0000-000006150000}"/>
    <cellStyle name="Currency 2 5 4 2 7 2" xfId="5383" xr:uid="{00000000-0005-0000-0000-000007150000}"/>
    <cellStyle name="Currency 2 5 4 2 7 2 2" xfId="5384" xr:uid="{00000000-0005-0000-0000-000008150000}"/>
    <cellStyle name="Currency 2 5 4 2 7 3" xfId="5385" xr:uid="{00000000-0005-0000-0000-000009150000}"/>
    <cellStyle name="Currency 2 5 4 2 8" xfId="5386" xr:uid="{00000000-0005-0000-0000-00000A150000}"/>
    <cellStyle name="Currency 2 5 4 2 8 2" xfId="5387" xr:uid="{00000000-0005-0000-0000-00000B150000}"/>
    <cellStyle name="Currency 2 5 4 2 8 2 2" xfId="5388" xr:uid="{00000000-0005-0000-0000-00000C150000}"/>
    <cellStyle name="Currency 2 5 4 2 8 3" xfId="5389" xr:uid="{00000000-0005-0000-0000-00000D150000}"/>
    <cellStyle name="Currency 2 5 4 3" xfId="5390" xr:uid="{00000000-0005-0000-0000-00000E150000}"/>
    <cellStyle name="Currency 2 5 4 3 10" xfId="5391" xr:uid="{00000000-0005-0000-0000-00000F150000}"/>
    <cellStyle name="Currency 2 5 4 3 2" xfId="5392" xr:uid="{00000000-0005-0000-0000-000010150000}"/>
    <cellStyle name="Currency 2 5 4 3 2 2" xfId="5393" xr:uid="{00000000-0005-0000-0000-000011150000}"/>
    <cellStyle name="Currency 2 5 4 3 2 3" xfId="5394" xr:uid="{00000000-0005-0000-0000-000012150000}"/>
    <cellStyle name="Currency 2 5 4 3 2 3 2" xfId="5395" xr:uid="{00000000-0005-0000-0000-000013150000}"/>
    <cellStyle name="Currency 2 5 4 3 2 3 3" xfId="5396" xr:uid="{00000000-0005-0000-0000-000014150000}"/>
    <cellStyle name="Currency 2 5 4 3 2 4" xfId="5397" xr:uid="{00000000-0005-0000-0000-000015150000}"/>
    <cellStyle name="Currency 2 5 4 3 2 4 2" xfId="5398" xr:uid="{00000000-0005-0000-0000-000016150000}"/>
    <cellStyle name="Currency 2 5 4 3 2 4 2 2" xfId="5399" xr:uid="{00000000-0005-0000-0000-000017150000}"/>
    <cellStyle name="Currency 2 5 4 3 2 4 3" xfId="5400" xr:uid="{00000000-0005-0000-0000-000018150000}"/>
    <cellStyle name="Currency 2 5 4 3 2 5" xfId="5401" xr:uid="{00000000-0005-0000-0000-000019150000}"/>
    <cellStyle name="Currency 2 5 4 3 2 5 2" xfId="5402" xr:uid="{00000000-0005-0000-0000-00001A150000}"/>
    <cellStyle name="Currency 2 5 4 3 2 5 2 2" xfId="5403" xr:uid="{00000000-0005-0000-0000-00001B150000}"/>
    <cellStyle name="Currency 2 5 4 3 2 5 3" xfId="5404" xr:uid="{00000000-0005-0000-0000-00001C150000}"/>
    <cellStyle name="Currency 2 5 4 3 2 6" xfId="5405" xr:uid="{00000000-0005-0000-0000-00001D150000}"/>
    <cellStyle name="Currency 2 5 4 3 2 6 2" xfId="5406" xr:uid="{00000000-0005-0000-0000-00001E150000}"/>
    <cellStyle name="Currency 2 5 4 3 2 6 2 2" xfId="5407" xr:uid="{00000000-0005-0000-0000-00001F150000}"/>
    <cellStyle name="Currency 2 5 4 3 2 6 3" xfId="5408" xr:uid="{00000000-0005-0000-0000-000020150000}"/>
    <cellStyle name="Currency 2 5 4 3 2 7" xfId="5409" xr:uid="{00000000-0005-0000-0000-000021150000}"/>
    <cellStyle name="Currency 2 5 4 3 2 7 2" xfId="5410" xr:uid="{00000000-0005-0000-0000-000022150000}"/>
    <cellStyle name="Currency 2 5 4 3 2 8" xfId="5411" xr:uid="{00000000-0005-0000-0000-000023150000}"/>
    <cellStyle name="Currency 2 5 4 3 2 8 2" xfId="5412" xr:uid="{00000000-0005-0000-0000-000024150000}"/>
    <cellStyle name="Currency 2 5 4 3 2 9" xfId="5413" xr:uid="{00000000-0005-0000-0000-000025150000}"/>
    <cellStyle name="Currency 2 5 4 3 3" xfId="5414" xr:uid="{00000000-0005-0000-0000-000026150000}"/>
    <cellStyle name="Currency 2 5 4 3 4" xfId="5415" xr:uid="{00000000-0005-0000-0000-000027150000}"/>
    <cellStyle name="Currency 2 5 4 3 4 2" xfId="5416" xr:uid="{00000000-0005-0000-0000-000028150000}"/>
    <cellStyle name="Currency 2 5 4 3 4 3" xfId="5417" xr:uid="{00000000-0005-0000-0000-000029150000}"/>
    <cellStyle name="Currency 2 5 4 3 5" xfId="5418" xr:uid="{00000000-0005-0000-0000-00002A150000}"/>
    <cellStyle name="Currency 2 5 4 3 5 2" xfId="5419" xr:uid="{00000000-0005-0000-0000-00002B150000}"/>
    <cellStyle name="Currency 2 5 4 3 5 2 2" xfId="5420" xr:uid="{00000000-0005-0000-0000-00002C150000}"/>
    <cellStyle name="Currency 2 5 4 3 5 3" xfId="5421" xr:uid="{00000000-0005-0000-0000-00002D150000}"/>
    <cellStyle name="Currency 2 5 4 3 6" xfId="5422" xr:uid="{00000000-0005-0000-0000-00002E150000}"/>
    <cellStyle name="Currency 2 5 4 3 6 2" xfId="5423" xr:uid="{00000000-0005-0000-0000-00002F150000}"/>
    <cellStyle name="Currency 2 5 4 3 6 2 2" xfId="5424" xr:uid="{00000000-0005-0000-0000-000030150000}"/>
    <cellStyle name="Currency 2 5 4 3 6 3" xfId="5425" xr:uid="{00000000-0005-0000-0000-000031150000}"/>
    <cellStyle name="Currency 2 5 4 3 7" xfId="5426" xr:uid="{00000000-0005-0000-0000-000032150000}"/>
    <cellStyle name="Currency 2 5 4 3 7 2" xfId="5427" xr:uid="{00000000-0005-0000-0000-000033150000}"/>
    <cellStyle name="Currency 2 5 4 3 7 2 2" xfId="5428" xr:uid="{00000000-0005-0000-0000-000034150000}"/>
    <cellStyle name="Currency 2 5 4 3 7 3" xfId="5429" xr:uid="{00000000-0005-0000-0000-000035150000}"/>
    <cellStyle name="Currency 2 5 4 3 8" xfId="5430" xr:uid="{00000000-0005-0000-0000-000036150000}"/>
    <cellStyle name="Currency 2 5 4 3 8 2" xfId="5431" xr:uid="{00000000-0005-0000-0000-000037150000}"/>
    <cellStyle name="Currency 2 5 4 3 9" xfId="5432" xr:uid="{00000000-0005-0000-0000-000038150000}"/>
    <cellStyle name="Currency 2 5 4 3 9 2" xfId="5433" xr:uid="{00000000-0005-0000-0000-000039150000}"/>
    <cellStyle name="Currency 2 5 4 4" xfId="5434" xr:uid="{00000000-0005-0000-0000-00003A150000}"/>
    <cellStyle name="Currency 2 5 4 4 2" xfId="5435" xr:uid="{00000000-0005-0000-0000-00003B150000}"/>
    <cellStyle name="Currency 2 5 4 4 2 10" xfId="5436" xr:uid="{00000000-0005-0000-0000-00003C150000}"/>
    <cellStyle name="Currency 2 5 4 4 2 2" xfId="5437" xr:uid="{00000000-0005-0000-0000-00003D150000}"/>
    <cellStyle name="Currency 2 5 4 4 2 3" xfId="5438" xr:uid="{00000000-0005-0000-0000-00003E150000}"/>
    <cellStyle name="Currency 2 5 4 4 2 4" xfId="5439" xr:uid="{00000000-0005-0000-0000-00003F150000}"/>
    <cellStyle name="Currency 2 5 4 4 2 4 2" xfId="5440" xr:uid="{00000000-0005-0000-0000-000040150000}"/>
    <cellStyle name="Currency 2 5 4 4 2 4 2 2" xfId="5441" xr:uid="{00000000-0005-0000-0000-000041150000}"/>
    <cellStyle name="Currency 2 5 4 4 2 4 3" xfId="5442" xr:uid="{00000000-0005-0000-0000-000042150000}"/>
    <cellStyle name="Currency 2 5 4 4 2 5" xfId="5443" xr:uid="{00000000-0005-0000-0000-000043150000}"/>
    <cellStyle name="Currency 2 5 4 4 2 5 2" xfId="5444" xr:uid="{00000000-0005-0000-0000-000044150000}"/>
    <cellStyle name="Currency 2 5 4 4 2 5 2 2" xfId="5445" xr:uid="{00000000-0005-0000-0000-000045150000}"/>
    <cellStyle name="Currency 2 5 4 4 2 5 3" xfId="5446" xr:uid="{00000000-0005-0000-0000-000046150000}"/>
    <cellStyle name="Currency 2 5 4 4 2 6" xfId="5447" xr:uid="{00000000-0005-0000-0000-000047150000}"/>
    <cellStyle name="Currency 2 5 4 4 2 6 2" xfId="5448" xr:uid="{00000000-0005-0000-0000-000048150000}"/>
    <cellStyle name="Currency 2 5 4 4 2 6 2 2" xfId="5449" xr:uid="{00000000-0005-0000-0000-000049150000}"/>
    <cellStyle name="Currency 2 5 4 4 2 6 3" xfId="5450" xr:uid="{00000000-0005-0000-0000-00004A150000}"/>
    <cellStyle name="Currency 2 5 4 4 2 7" xfId="5451" xr:uid="{00000000-0005-0000-0000-00004B150000}"/>
    <cellStyle name="Currency 2 5 4 4 2 7 2" xfId="5452" xr:uid="{00000000-0005-0000-0000-00004C150000}"/>
    <cellStyle name="Currency 2 5 4 4 2 8" xfId="5453" xr:uid="{00000000-0005-0000-0000-00004D150000}"/>
    <cellStyle name="Currency 2 5 4 4 2 8 2" xfId="5454" xr:uid="{00000000-0005-0000-0000-00004E150000}"/>
    <cellStyle name="Currency 2 5 4 4 2 9" xfId="5455" xr:uid="{00000000-0005-0000-0000-00004F150000}"/>
    <cellStyle name="Currency 2 5 4 4 3" xfId="5456" xr:uid="{00000000-0005-0000-0000-000050150000}"/>
    <cellStyle name="Currency 2 5 4 4 4" xfId="5457" xr:uid="{00000000-0005-0000-0000-000051150000}"/>
    <cellStyle name="Currency 2 5 4 4 4 2" xfId="5458" xr:uid="{00000000-0005-0000-0000-000052150000}"/>
    <cellStyle name="Currency 2 5 4 4 4 2 2" xfId="5459" xr:uid="{00000000-0005-0000-0000-000053150000}"/>
    <cellStyle name="Currency 2 5 4 4 4 3" xfId="5460" xr:uid="{00000000-0005-0000-0000-000054150000}"/>
    <cellStyle name="Currency 2 5 4 4 5" xfId="5461" xr:uid="{00000000-0005-0000-0000-000055150000}"/>
    <cellStyle name="Currency 2 5 4 4 5 2" xfId="5462" xr:uid="{00000000-0005-0000-0000-000056150000}"/>
    <cellStyle name="Currency 2 5 4 4 5 2 2" xfId="5463" xr:uid="{00000000-0005-0000-0000-000057150000}"/>
    <cellStyle name="Currency 2 5 4 4 5 3" xfId="5464" xr:uid="{00000000-0005-0000-0000-000058150000}"/>
    <cellStyle name="Currency 2 5 4 5" xfId="5465" xr:uid="{00000000-0005-0000-0000-000059150000}"/>
    <cellStyle name="Currency 2 5 4 5 2" xfId="5466" xr:uid="{00000000-0005-0000-0000-00005A150000}"/>
    <cellStyle name="Currency 2 5 4 5 3" xfId="5467" xr:uid="{00000000-0005-0000-0000-00005B150000}"/>
    <cellStyle name="Currency 2 5 4 5 3 2" xfId="5468" xr:uid="{00000000-0005-0000-0000-00005C150000}"/>
    <cellStyle name="Currency 2 5 4 5 3 3" xfId="5469" xr:uid="{00000000-0005-0000-0000-00005D150000}"/>
    <cellStyle name="Currency 2 5 4 5 4" xfId="5470" xr:uid="{00000000-0005-0000-0000-00005E150000}"/>
    <cellStyle name="Currency 2 5 4 5 4 2" xfId="5471" xr:uid="{00000000-0005-0000-0000-00005F150000}"/>
    <cellStyle name="Currency 2 5 4 5 4 2 2" xfId="5472" xr:uid="{00000000-0005-0000-0000-000060150000}"/>
    <cellStyle name="Currency 2 5 4 5 4 3" xfId="5473" xr:uid="{00000000-0005-0000-0000-000061150000}"/>
    <cellStyle name="Currency 2 5 4 5 5" xfId="5474" xr:uid="{00000000-0005-0000-0000-000062150000}"/>
    <cellStyle name="Currency 2 5 4 5 5 2" xfId="5475" xr:uid="{00000000-0005-0000-0000-000063150000}"/>
    <cellStyle name="Currency 2 5 4 5 5 2 2" xfId="5476" xr:uid="{00000000-0005-0000-0000-000064150000}"/>
    <cellStyle name="Currency 2 5 4 5 5 3" xfId="5477" xr:uid="{00000000-0005-0000-0000-000065150000}"/>
    <cellStyle name="Currency 2 5 4 5 6" xfId="5478" xr:uid="{00000000-0005-0000-0000-000066150000}"/>
    <cellStyle name="Currency 2 5 4 5 6 2" xfId="5479" xr:uid="{00000000-0005-0000-0000-000067150000}"/>
    <cellStyle name="Currency 2 5 4 5 6 2 2" xfId="5480" xr:uid="{00000000-0005-0000-0000-000068150000}"/>
    <cellStyle name="Currency 2 5 4 5 6 3" xfId="5481" xr:uid="{00000000-0005-0000-0000-000069150000}"/>
    <cellStyle name="Currency 2 5 4 5 7" xfId="5482" xr:uid="{00000000-0005-0000-0000-00006A150000}"/>
    <cellStyle name="Currency 2 5 4 5 7 2" xfId="5483" xr:uid="{00000000-0005-0000-0000-00006B150000}"/>
    <cellStyle name="Currency 2 5 4 5 8" xfId="5484" xr:uid="{00000000-0005-0000-0000-00006C150000}"/>
    <cellStyle name="Currency 2 5 4 5 8 2" xfId="5485" xr:uid="{00000000-0005-0000-0000-00006D150000}"/>
    <cellStyle name="Currency 2 5 4 5 9" xfId="5486" xr:uid="{00000000-0005-0000-0000-00006E150000}"/>
    <cellStyle name="Currency 2 5 4 6" xfId="5487" xr:uid="{00000000-0005-0000-0000-00006F150000}"/>
    <cellStyle name="Currency 2 5 4 6 2" xfId="5488" xr:uid="{00000000-0005-0000-0000-000070150000}"/>
    <cellStyle name="Currency 2 5 4 6 3" xfId="5489" xr:uid="{00000000-0005-0000-0000-000071150000}"/>
    <cellStyle name="Currency 2 5 4 7" xfId="5490" xr:uid="{00000000-0005-0000-0000-000072150000}"/>
    <cellStyle name="Currency 2 5 4 8" xfId="5491" xr:uid="{00000000-0005-0000-0000-000073150000}"/>
    <cellStyle name="Currency 2 5 4 8 2" xfId="5492" xr:uid="{00000000-0005-0000-0000-000074150000}"/>
    <cellStyle name="Currency 2 5 4 8 2 2" xfId="5493" xr:uid="{00000000-0005-0000-0000-000075150000}"/>
    <cellStyle name="Currency 2 5 4 8 3" xfId="5494" xr:uid="{00000000-0005-0000-0000-000076150000}"/>
    <cellStyle name="Currency 2 5 4 8 4" xfId="5495" xr:uid="{00000000-0005-0000-0000-000077150000}"/>
    <cellStyle name="Currency 2 5 4 9" xfId="5496" xr:uid="{00000000-0005-0000-0000-000078150000}"/>
    <cellStyle name="Currency 2 5 4 9 2" xfId="5497" xr:uid="{00000000-0005-0000-0000-000079150000}"/>
    <cellStyle name="Currency 2 5 4 9 2 2" xfId="5498" xr:uid="{00000000-0005-0000-0000-00007A150000}"/>
    <cellStyle name="Currency 2 5 4 9 3" xfId="5499" xr:uid="{00000000-0005-0000-0000-00007B150000}"/>
    <cellStyle name="Currency 2 5 5" xfId="5500" xr:uid="{00000000-0005-0000-0000-00007C150000}"/>
    <cellStyle name="Currency 2 5 5 10" xfId="5501" xr:uid="{00000000-0005-0000-0000-00007D150000}"/>
    <cellStyle name="Currency 2 5 5 10 2" xfId="5502" xr:uid="{00000000-0005-0000-0000-00007E150000}"/>
    <cellStyle name="Currency 2 5 5 10 2 2" xfId="5503" xr:uid="{00000000-0005-0000-0000-00007F150000}"/>
    <cellStyle name="Currency 2 5 5 10 3" xfId="5504" xr:uid="{00000000-0005-0000-0000-000080150000}"/>
    <cellStyle name="Currency 2 5 5 11" xfId="5505" xr:uid="{00000000-0005-0000-0000-000081150000}"/>
    <cellStyle name="Currency 2 5 5 11 2" xfId="5506" xr:uid="{00000000-0005-0000-0000-000082150000}"/>
    <cellStyle name="Currency 2 5 5 12" xfId="5507" xr:uid="{00000000-0005-0000-0000-000083150000}"/>
    <cellStyle name="Currency 2 5 5 12 2" xfId="5508" xr:uid="{00000000-0005-0000-0000-000084150000}"/>
    <cellStyle name="Currency 2 5 5 13" xfId="5509" xr:uid="{00000000-0005-0000-0000-000085150000}"/>
    <cellStyle name="Currency 2 5 5 14" xfId="5510" xr:uid="{00000000-0005-0000-0000-000086150000}"/>
    <cellStyle name="Currency 2 5 5 15" xfId="5511" xr:uid="{00000000-0005-0000-0000-000087150000}"/>
    <cellStyle name="Currency 2 5 5 2" xfId="5512" xr:uid="{00000000-0005-0000-0000-000088150000}"/>
    <cellStyle name="Currency 2 5 5 2 2" xfId="5513" xr:uid="{00000000-0005-0000-0000-000089150000}"/>
    <cellStyle name="Currency 2 5 5 2 2 2" xfId="5514" xr:uid="{00000000-0005-0000-0000-00008A150000}"/>
    <cellStyle name="Currency 2 5 5 2 2 3" xfId="5515" xr:uid="{00000000-0005-0000-0000-00008B150000}"/>
    <cellStyle name="Currency 2 5 5 2 2 3 2" xfId="5516" xr:uid="{00000000-0005-0000-0000-00008C150000}"/>
    <cellStyle name="Currency 2 5 5 2 2 3 3" xfId="5517" xr:uid="{00000000-0005-0000-0000-00008D150000}"/>
    <cellStyle name="Currency 2 5 5 2 2 4" xfId="5518" xr:uid="{00000000-0005-0000-0000-00008E150000}"/>
    <cellStyle name="Currency 2 5 5 2 2 4 2" xfId="5519" xr:uid="{00000000-0005-0000-0000-00008F150000}"/>
    <cellStyle name="Currency 2 5 5 2 2 4 2 2" xfId="5520" xr:uid="{00000000-0005-0000-0000-000090150000}"/>
    <cellStyle name="Currency 2 5 5 2 2 4 3" xfId="5521" xr:uid="{00000000-0005-0000-0000-000091150000}"/>
    <cellStyle name="Currency 2 5 5 2 2 5" xfId="5522" xr:uid="{00000000-0005-0000-0000-000092150000}"/>
    <cellStyle name="Currency 2 5 5 2 2 5 2" xfId="5523" xr:uid="{00000000-0005-0000-0000-000093150000}"/>
    <cellStyle name="Currency 2 5 5 2 2 5 2 2" xfId="5524" xr:uid="{00000000-0005-0000-0000-000094150000}"/>
    <cellStyle name="Currency 2 5 5 2 2 5 3" xfId="5525" xr:uid="{00000000-0005-0000-0000-000095150000}"/>
    <cellStyle name="Currency 2 5 5 2 2 6" xfId="5526" xr:uid="{00000000-0005-0000-0000-000096150000}"/>
    <cellStyle name="Currency 2 5 5 2 2 6 2" xfId="5527" xr:uid="{00000000-0005-0000-0000-000097150000}"/>
    <cellStyle name="Currency 2 5 5 2 2 6 2 2" xfId="5528" xr:uid="{00000000-0005-0000-0000-000098150000}"/>
    <cellStyle name="Currency 2 5 5 2 2 6 3" xfId="5529" xr:uid="{00000000-0005-0000-0000-000099150000}"/>
    <cellStyle name="Currency 2 5 5 2 2 7" xfId="5530" xr:uid="{00000000-0005-0000-0000-00009A150000}"/>
    <cellStyle name="Currency 2 5 5 2 2 7 2" xfId="5531" xr:uid="{00000000-0005-0000-0000-00009B150000}"/>
    <cellStyle name="Currency 2 5 5 2 2 8" xfId="5532" xr:uid="{00000000-0005-0000-0000-00009C150000}"/>
    <cellStyle name="Currency 2 5 5 2 2 8 2" xfId="5533" xr:uid="{00000000-0005-0000-0000-00009D150000}"/>
    <cellStyle name="Currency 2 5 5 2 2 9" xfId="5534" xr:uid="{00000000-0005-0000-0000-00009E150000}"/>
    <cellStyle name="Currency 2 5 5 2 3" xfId="5535" xr:uid="{00000000-0005-0000-0000-00009F150000}"/>
    <cellStyle name="Currency 2 5 5 2 3 2" xfId="5536" xr:uid="{00000000-0005-0000-0000-0000A0150000}"/>
    <cellStyle name="Currency 2 5 5 2 3 3" xfId="5537" xr:uid="{00000000-0005-0000-0000-0000A1150000}"/>
    <cellStyle name="Currency 2 5 5 2 3 3 2" xfId="5538" xr:uid="{00000000-0005-0000-0000-0000A2150000}"/>
    <cellStyle name="Currency 2 5 5 2 3 3 3" xfId="5539" xr:uid="{00000000-0005-0000-0000-0000A3150000}"/>
    <cellStyle name="Currency 2 5 5 2 3 4" xfId="5540" xr:uid="{00000000-0005-0000-0000-0000A4150000}"/>
    <cellStyle name="Currency 2 5 5 2 3 4 2" xfId="5541" xr:uid="{00000000-0005-0000-0000-0000A5150000}"/>
    <cellStyle name="Currency 2 5 5 2 3 4 2 2" xfId="5542" xr:uid="{00000000-0005-0000-0000-0000A6150000}"/>
    <cellStyle name="Currency 2 5 5 2 3 4 3" xfId="5543" xr:uid="{00000000-0005-0000-0000-0000A7150000}"/>
    <cellStyle name="Currency 2 5 5 2 3 5" xfId="5544" xr:uid="{00000000-0005-0000-0000-0000A8150000}"/>
    <cellStyle name="Currency 2 5 5 2 3 5 2" xfId="5545" xr:uid="{00000000-0005-0000-0000-0000A9150000}"/>
    <cellStyle name="Currency 2 5 5 2 3 5 2 2" xfId="5546" xr:uid="{00000000-0005-0000-0000-0000AA150000}"/>
    <cellStyle name="Currency 2 5 5 2 3 5 3" xfId="5547" xr:uid="{00000000-0005-0000-0000-0000AB150000}"/>
    <cellStyle name="Currency 2 5 5 2 3 6" xfId="5548" xr:uid="{00000000-0005-0000-0000-0000AC150000}"/>
    <cellStyle name="Currency 2 5 5 2 3 6 2" xfId="5549" xr:uid="{00000000-0005-0000-0000-0000AD150000}"/>
    <cellStyle name="Currency 2 5 5 2 3 6 2 2" xfId="5550" xr:uid="{00000000-0005-0000-0000-0000AE150000}"/>
    <cellStyle name="Currency 2 5 5 2 3 6 3" xfId="5551" xr:uid="{00000000-0005-0000-0000-0000AF150000}"/>
    <cellStyle name="Currency 2 5 5 2 3 7" xfId="5552" xr:uid="{00000000-0005-0000-0000-0000B0150000}"/>
    <cellStyle name="Currency 2 5 5 2 3 7 2" xfId="5553" xr:uid="{00000000-0005-0000-0000-0000B1150000}"/>
    <cellStyle name="Currency 2 5 5 2 3 8" xfId="5554" xr:uid="{00000000-0005-0000-0000-0000B2150000}"/>
    <cellStyle name="Currency 2 5 5 2 3 8 2" xfId="5555" xr:uid="{00000000-0005-0000-0000-0000B3150000}"/>
    <cellStyle name="Currency 2 5 5 2 3 9" xfId="5556" xr:uid="{00000000-0005-0000-0000-0000B4150000}"/>
    <cellStyle name="Currency 2 5 5 2 4" xfId="5557" xr:uid="{00000000-0005-0000-0000-0000B5150000}"/>
    <cellStyle name="Currency 2 5 5 2 4 2" xfId="5558" xr:uid="{00000000-0005-0000-0000-0000B6150000}"/>
    <cellStyle name="Currency 2 5 5 2 4 3" xfId="5559" xr:uid="{00000000-0005-0000-0000-0000B7150000}"/>
    <cellStyle name="Currency 2 5 5 2 4 3 2" xfId="5560" xr:uid="{00000000-0005-0000-0000-0000B8150000}"/>
    <cellStyle name="Currency 2 5 5 2 4 3 2 2" xfId="5561" xr:uid="{00000000-0005-0000-0000-0000B9150000}"/>
    <cellStyle name="Currency 2 5 5 2 4 3 3" xfId="5562" xr:uid="{00000000-0005-0000-0000-0000BA150000}"/>
    <cellStyle name="Currency 2 5 5 2 4 4" xfId="5563" xr:uid="{00000000-0005-0000-0000-0000BB150000}"/>
    <cellStyle name="Currency 2 5 5 2 4 4 2" xfId="5564" xr:uid="{00000000-0005-0000-0000-0000BC150000}"/>
    <cellStyle name="Currency 2 5 5 2 4 4 2 2" xfId="5565" xr:uid="{00000000-0005-0000-0000-0000BD150000}"/>
    <cellStyle name="Currency 2 5 5 2 4 4 3" xfId="5566" xr:uid="{00000000-0005-0000-0000-0000BE150000}"/>
    <cellStyle name="Currency 2 5 5 2 4 5" xfId="5567" xr:uid="{00000000-0005-0000-0000-0000BF150000}"/>
    <cellStyle name="Currency 2 5 5 2 4 5 2" xfId="5568" xr:uid="{00000000-0005-0000-0000-0000C0150000}"/>
    <cellStyle name="Currency 2 5 5 2 4 5 2 2" xfId="5569" xr:uid="{00000000-0005-0000-0000-0000C1150000}"/>
    <cellStyle name="Currency 2 5 5 2 4 5 3" xfId="5570" xr:uid="{00000000-0005-0000-0000-0000C2150000}"/>
    <cellStyle name="Currency 2 5 5 2 4 6" xfId="5571" xr:uid="{00000000-0005-0000-0000-0000C3150000}"/>
    <cellStyle name="Currency 2 5 5 2 4 6 2" xfId="5572" xr:uid="{00000000-0005-0000-0000-0000C4150000}"/>
    <cellStyle name="Currency 2 5 5 2 4 7" xfId="5573" xr:uid="{00000000-0005-0000-0000-0000C5150000}"/>
    <cellStyle name="Currency 2 5 5 2 4 7 2" xfId="5574" xr:uid="{00000000-0005-0000-0000-0000C6150000}"/>
    <cellStyle name="Currency 2 5 5 2 4 8" xfId="5575" xr:uid="{00000000-0005-0000-0000-0000C7150000}"/>
    <cellStyle name="Currency 2 5 5 2 4 9" xfId="5576" xr:uid="{00000000-0005-0000-0000-0000C8150000}"/>
    <cellStyle name="Currency 2 5 5 2 5" xfId="5577" xr:uid="{00000000-0005-0000-0000-0000C9150000}"/>
    <cellStyle name="Currency 2 5 5 2 5 2" xfId="5578" xr:uid="{00000000-0005-0000-0000-0000CA150000}"/>
    <cellStyle name="Currency 2 5 5 2 5 3" xfId="5579" xr:uid="{00000000-0005-0000-0000-0000CB150000}"/>
    <cellStyle name="Currency 2 5 5 2 6" xfId="5580" xr:uid="{00000000-0005-0000-0000-0000CC150000}"/>
    <cellStyle name="Currency 2 5 5 2 6 2" xfId="5581" xr:uid="{00000000-0005-0000-0000-0000CD150000}"/>
    <cellStyle name="Currency 2 5 5 2 6 2 2" xfId="5582" xr:uid="{00000000-0005-0000-0000-0000CE150000}"/>
    <cellStyle name="Currency 2 5 5 2 6 2 2 2" xfId="5583" xr:uid="{00000000-0005-0000-0000-0000CF150000}"/>
    <cellStyle name="Currency 2 5 5 2 6 2 3" xfId="5584" xr:uid="{00000000-0005-0000-0000-0000D0150000}"/>
    <cellStyle name="Currency 2 5 5 2 6 3" xfId="5585" xr:uid="{00000000-0005-0000-0000-0000D1150000}"/>
    <cellStyle name="Currency 2 5 5 2 6 3 2" xfId="5586" xr:uid="{00000000-0005-0000-0000-0000D2150000}"/>
    <cellStyle name="Currency 2 5 5 2 6 3 2 2" xfId="5587" xr:uid="{00000000-0005-0000-0000-0000D3150000}"/>
    <cellStyle name="Currency 2 5 5 2 6 3 3" xfId="5588" xr:uid="{00000000-0005-0000-0000-0000D4150000}"/>
    <cellStyle name="Currency 2 5 5 2 6 4" xfId="5589" xr:uid="{00000000-0005-0000-0000-0000D5150000}"/>
    <cellStyle name="Currency 2 5 5 2 6 4 2" xfId="5590" xr:uid="{00000000-0005-0000-0000-0000D6150000}"/>
    <cellStyle name="Currency 2 5 5 2 6 4 2 2" xfId="5591" xr:uid="{00000000-0005-0000-0000-0000D7150000}"/>
    <cellStyle name="Currency 2 5 5 2 6 4 3" xfId="5592" xr:uid="{00000000-0005-0000-0000-0000D8150000}"/>
    <cellStyle name="Currency 2 5 5 2 6 5" xfId="5593" xr:uid="{00000000-0005-0000-0000-0000D9150000}"/>
    <cellStyle name="Currency 2 5 5 2 6 5 2" xfId="5594" xr:uid="{00000000-0005-0000-0000-0000DA150000}"/>
    <cellStyle name="Currency 2 5 5 2 6 6" xfId="5595" xr:uid="{00000000-0005-0000-0000-0000DB150000}"/>
    <cellStyle name="Currency 2 5 5 2 6 6 2" xfId="5596" xr:uid="{00000000-0005-0000-0000-0000DC150000}"/>
    <cellStyle name="Currency 2 5 5 2 6 7" xfId="5597" xr:uid="{00000000-0005-0000-0000-0000DD150000}"/>
    <cellStyle name="Currency 2 5 5 2 7" xfId="5598" xr:uid="{00000000-0005-0000-0000-0000DE150000}"/>
    <cellStyle name="Currency 2 5 5 2 7 2" xfId="5599" xr:uid="{00000000-0005-0000-0000-0000DF150000}"/>
    <cellStyle name="Currency 2 5 5 2 7 2 2" xfId="5600" xr:uid="{00000000-0005-0000-0000-0000E0150000}"/>
    <cellStyle name="Currency 2 5 5 2 7 3" xfId="5601" xr:uid="{00000000-0005-0000-0000-0000E1150000}"/>
    <cellStyle name="Currency 2 5 5 2 8" xfId="5602" xr:uid="{00000000-0005-0000-0000-0000E2150000}"/>
    <cellStyle name="Currency 2 5 5 2 8 2" xfId="5603" xr:uid="{00000000-0005-0000-0000-0000E3150000}"/>
    <cellStyle name="Currency 2 5 5 2 8 2 2" xfId="5604" xr:uid="{00000000-0005-0000-0000-0000E4150000}"/>
    <cellStyle name="Currency 2 5 5 2 8 3" xfId="5605" xr:uid="{00000000-0005-0000-0000-0000E5150000}"/>
    <cellStyle name="Currency 2 5 5 3" xfId="5606" xr:uid="{00000000-0005-0000-0000-0000E6150000}"/>
    <cellStyle name="Currency 2 5 5 3 10" xfId="5607" xr:uid="{00000000-0005-0000-0000-0000E7150000}"/>
    <cellStyle name="Currency 2 5 5 3 2" xfId="5608" xr:uid="{00000000-0005-0000-0000-0000E8150000}"/>
    <cellStyle name="Currency 2 5 5 3 2 2" xfId="5609" xr:uid="{00000000-0005-0000-0000-0000E9150000}"/>
    <cellStyle name="Currency 2 5 5 3 2 3" xfId="5610" xr:uid="{00000000-0005-0000-0000-0000EA150000}"/>
    <cellStyle name="Currency 2 5 5 3 2 3 2" xfId="5611" xr:uid="{00000000-0005-0000-0000-0000EB150000}"/>
    <cellStyle name="Currency 2 5 5 3 2 3 3" xfId="5612" xr:uid="{00000000-0005-0000-0000-0000EC150000}"/>
    <cellStyle name="Currency 2 5 5 3 2 4" xfId="5613" xr:uid="{00000000-0005-0000-0000-0000ED150000}"/>
    <cellStyle name="Currency 2 5 5 3 2 4 2" xfId="5614" xr:uid="{00000000-0005-0000-0000-0000EE150000}"/>
    <cellStyle name="Currency 2 5 5 3 2 4 2 2" xfId="5615" xr:uid="{00000000-0005-0000-0000-0000EF150000}"/>
    <cellStyle name="Currency 2 5 5 3 2 4 3" xfId="5616" xr:uid="{00000000-0005-0000-0000-0000F0150000}"/>
    <cellStyle name="Currency 2 5 5 3 2 5" xfId="5617" xr:uid="{00000000-0005-0000-0000-0000F1150000}"/>
    <cellStyle name="Currency 2 5 5 3 2 5 2" xfId="5618" xr:uid="{00000000-0005-0000-0000-0000F2150000}"/>
    <cellStyle name="Currency 2 5 5 3 2 5 2 2" xfId="5619" xr:uid="{00000000-0005-0000-0000-0000F3150000}"/>
    <cellStyle name="Currency 2 5 5 3 2 5 3" xfId="5620" xr:uid="{00000000-0005-0000-0000-0000F4150000}"/>
    <cellStyle name="Currency 2 5 5 3 2 6" xfId="5621" xr:uid="{00000000-0005-0000-0000-0000F5150000}"/>
    <cellStyle name="Currency 2 5 5 3 2 6 2" xfId="5622" xr:uid="{00000000-0005-0000-0000-0000F6150000}"/>
    <cellStyle name="Currency 2 5 5 3 2 6 2 2" xfId="5623" xr:uid="{00000000-0005-0000-0000-0000F7150000}"/>
    <cellStyle name="Currency 2 5 5 3 2 6 3" xfId="5624" xr:uid="{00000000-0005-0000-0000-0000F8150000}"/>
    <cellStyle name="Currency 2 5 5 3 2 7" xfId="5625" xr:uid="{00000000-0005-0000-0000-0000F9150000}"/>
    <cellStyle name="Currency 2 5 5 3 2 7 2" xfId="5626" xr:uid="{00000000-0005-0000-0000-0000FA150000}"/>
    <cellStyle name="Currency 2 5 5 3 2 8" xfId="5627" xr:uid="{00000000-0005-0000-0000-0000FB150000}"/>
    <cellStyle name="Currency 2 5 5 3 2 8 2" xfId="5628" xr:uid="{00000000-0005-0000-0000-0000FC150000}"/>
    <cellStyle name="Currency 2 5 5 3 2 9" xfId="5629" xr:uid="{00000000-0005-0000-0000-0000FD150000}"/>
    <cellStyle name="Currency 2 5 5 3 3" xfId="5630" xr:uid="{00000000-0005-0000-0000-0000FE150000}"/>
    <cellStyle name="Currency 2 5 5 3 4" xfId="5631" xr:uid="{00000000-0005-0000-0000-0000FF150000}"/>
    <cellStyle name="Currency 2 5 5 3 4 2" xfId="5632" xr:uid="{00000000-0005-0000-0000-000000160000}"/>
    <cellStyle name="Currency 2 5 5 3 4 3" xfId="5633" xr:uid="{00000000-0005-0000-0000-000001160000}"/>
    <cellStyle name="Currency 2 5 5 3 5" xfId="5634" xr:uid="{00000000-0005-0000-0000-000002160000}"/>
    <cellStyle name="Currency 2 5 5 3 5 2" xfId="5635" xr:uid="{00000000-0005-0000-0000-000003160000}"/>
    <cellStyle name="Currency 2 5 5 3 5 2 2" xfId="5636" xr:uid="{00000000-0005-0000-0000-000004160000}"/>
    <cellStyle name="Currency 2 5 5 3 5 3" xfId="5637" xr:uid="{00000000-0005-0000-0000-000005160000}"/>
    <cellStyle name="Currency 2 5 5 3 6" xfId="5638" xr:uid="{00000000-0005-0000-0000-000006160000}"/>
    <cellStyle name="Currency 2 5 5 3 6 2" xfId="5639" xr:uid="{00000000-0005-0000-0000-000007160000}"/>
    <cellStyle name="Currency 2 5 5 3 6 2 2" xfId="5640" xr:uid="{00000000-0005-0000-0000-000008160000}"/>
    <cellStyle name="Currency 2 5 5 3 6 3" xfId="5641" xr:uid="{00000000-0005-0000-0000-000009160000}"/>
    <cellStyle name="Currency 2 5 5 3 7" xfId="5642" xr:uid="{00000000-0005-0000-0000-00000A160000}"/>
    <cellStyle name="Currency 2 5 5 3 7 2" xfId="5643" xr:uid="{00000000-0005-0000-0000-00000B160000}"/>
    <cellStyle name="Currency 2 5 5 3 7 2 2" xfId="5644" xr:uid="{00000000-0005-0000-0000-00000C160000}"/>
    <cellStyle name="Currency 2 5 5 3 7 3" xfId="5645" xr:uid="{00000000-0005-0000-0000-00000D160000}"/>
    <cellStyle name="Currency 2 5 5 3 8" xfId="5646" xr:uid="{00000000-0005-0000-0000-00000E160000}"/>
    <cellStyle name="Currency 2 5 5 3 8 2" xfId="5647" xr:uid="{00000000-0005-0000-0000-00000F160000}"/>
    <cellStyle name="Currency 2 5 5 3 9" xfId="5648" xr:uid="{00000000-0005-0000-0000-000010160000}"/>
    <cellStyle name="Currency 2 5 5 3 9 2" xfId="5649" xr:uid="{00000000-0005-0000-0000-000011160000}"/>
    <cellStyle name="Currency 2 5 5 4" xfId="5650" xr:uid="{00000000-0005-0000-0000-000012160000}"/>
    <cellStyle name="Currency 2 5 5 4 2" xfId="5651" xr:uid="{00000000-0005-0000-0000-000013160000}"/>
    <cellStyle name="Currency 2 5 5 4 2 10" xfId="5652" xr:uid="{00000000-0005-0000-0000-000014160000}"/>
    <cellStyle name="Currency 2 5 5 4 2 2" xfId="5653" xr:uid="{00000000-0005-0000-0000-000015160000}"/>
    <cellStyle name="Currency 2 5 5 4 2 3" xfId="5654" xr:uid="{00000000-0005-0000-0000-000016160000}"/>
    <cellStyle name="Currency 2 5 5 4 2 4" xfId="5655" xr:uid="{00000000-0005-0000-0000-000017160000}"/>
    <cellStyle name="Currency 2 5 5 4 2 4 2" xfId="5656" xr:uid="{00000000-0005-0000-0000-000018160000}"/>
    <cellStyle name="Currency 2 5 5 4 2 4 2 2" xfId="5657" xr:uid="{00000000-0005-0000-0000-000019160000}"/>
    <cellStyle name="Currency 2 5 5 4 2 4 3" xfId="5658" xr:uid="{00000000-0005-0000-0000-00001A160000}"/>
    <cellStyle name="Currency 2 5 5 4 2 5" xfId="5659" xr:uid="{00000000-0005-0000-0000-00001B160000}"/>
    <cellStyle name="Currency 2 5 5 4 2 5 2" xfId="5660" xr:uid="{00000000-0005-0000-0000-00001C160000}"/>
    <cellStyle name="Currency 2 5 5 4 2 5 2 2" xfId="5661" xr:uid="{00000000-0005-0000-0000-00001D160000}"/>
    <cellStyle name="Currency 2 5 5 4 2 5 3" xfId="5662" xr:uid="{00000000-0005-0000-0000-00001E160000}"/>
    <cellStyle name="Currency 2 5 5 4 2 6" xfId="5663" xr:uid="{00000000-0005-0000-0000-00001F160000}"/>
    <cellStyle name="Currency 2 5 5 4 2 6 2" xfId="5664" xr:uid="{00000000-0005-0000-0000-000020160000}"/>
    <cellStyle name="Currency 2 5 5 4 2 6 2 2" xfId="5665" xr:uid="{00000000-0005-0000-0000-000021160000}"/>
    <cellStyle name="Currency 2 5 5 4 2 6 3" xfId="5666" xr:uid="{00000000-0005-0000-0000-000022160000}"/>
    <cellStyle name="Currency 2 5 5 4 2 7" xfId="5667" xr:uid="{00000000-0005-0000-0000-000023160000}"/>
    <cellStyle name="Currency 2 5 5 4 2 7 2" xfId="5668" xr:uid="{00000000-0005-0000-0000-000024160000}"/>
    <cellStyle name="Currency 2 5 5 4 2 8" xfId="5669" xr:uid="{00000000-0005-0000-0000-000025160000}"/>
    <cellStyle name="Currency 2 5 5 4 2 8 2" xfId="5670" xr:uid="{00000000-0005-0000-0000-000026160000}"/>
    <cellStyle name="Currency 2 5 5 4 2 9" xfId="5671" xr:uid="{00000000-0005-0000-0000-000027160000}"/>
    <cellStyle name="Currency 2 5 5 4 3" xfId="5672" xr:uid="{00000000-0005-0000-0000-000028160000}"/>
    <cellStyle name="Currency 2 5 5 4 4" xfId="5673" xr:uid="{00000000-0005-0000-0000-000029160000}"/>
    <cellStyle name="Currency 2 5 5 4 4 2" xfId="5674" xr:uid="{00000000-0005-0000-0000-00002A160000}"/>
    <cellStyle name="Currency 2 5 5 4 4 2 2" xfId="5675" xr:uid="{00000000-0005-0000-0000-00002B160000}"/>
    <cellStyle name="Currency 2 5 5 4 4 3" xfId="5676" xr:uid="{00000000-0005-0000-0000-00002C160000}"/>
    <cellStyle name="Currency 2 5 5 4 5" xfId="5677" xr:uid="{00000000-0005-0000-0000-00002D160000}"/>
    <cellStyle name="Currency 2 5 5 4 5 2" xfId="5678" xr:uid="{00000000-0005-0000-0000-00002E160000}"/>
    <cellStyle name="Currency 2 5 5 4 5 2 2" xfId="5679" xr:uid="{00000000-0005-0000-0000-00002F160000}"/>
    <cellStyle name="Currency 2 5 5 4 5 3" xfId="5680" xr:uid="{00000000-0005-0000-0000-000030160000}"/>
    <cellStyle name="Currency 2 5 5 5" xfId="5681" xr:uid="{00000000-0005-0000-0000-000031160000}"/>
    <cellStyle name="Currency 2 5 5 5 2" xfId="5682" xr:uid="{00000000-0005-0000-0000-000032160000}"/>
    <cellStyle name="Currency 2 5 5 5 3" xfId="5683" xr:uid="{00000000-0005-0000-0000-000033160000}"/>
    <cellStyle name="Currency 2 5 5 5 3 2" xfId="5684" xr:uid="{00000000-0005-0000-0000-000034160000}"/>
    <cellStyle name="Currency 2 5 5 5 3 3" xfId="5685" xr:uid="{00000000-0005-0000-0000-000035160000}"/>
    <cellStyle name="Currency 2 5 5 5 4" xfId="5686" xr:uid="{00000000-0005-0000-0000-000036160000}"/>
    <cellStyle name="Currency 2 5 5 5 4 2" xfId="5687" xr:uid="{00000000-0005-0000-0000-000037160000}"/>
    <cellStyle name="Currency 2 5 5 5 4 2 2" xfId="5688" xr:uid="{00000000-0005-0000-0000-000038160000}"/>
    <cellStyle name="Currency 2 5 5 5 4 3" xfId="5689" xr:uid="{00000000-0005-0000-0000-000039160000}"/>
    <cellStyle name="Currency 2 5 5 5 5" xfId="5690" xr:uid="{00000000-0005-0000-0000-00003A160000}"/>
    <cellStyle name="Currency 2 5 5 5 5 2" xfId="5691" xr:uid="{00000000-0005-0000-0000-00003B160000}"/>
    <cellStyle name="Currency 2 5 5 5 5 2 2" xfId="5692" xr:uid="{00000000-0005-0000-0000-00003C160000}"/>
    <cellStyle name="Currency 2 5 5 5 5 3" xfId="5693" xr:uid="{00000000-0005-0000-0000-00003D160000}"/>
    <cellStyle name="Currency 2 5 5 5 6" xfId="5694" xr:uid="{00000000-0005-0000-0000-00003E160000}"/>
    <cellStyle name="Currency 2 5 5 5 6 2" xfId="5695" xr:uid="{00000000-0005-0000-0000-00003F160000}"/>
    <cellStyle name="Currency 2 5 5 5 6 2 2" xfId="5696" xr:uid="{00000000-0005-0000-0000-000040160000}"/>
    <cellStyle name="Currency 2 5 5 5 6 3" xfId="5697" xr:uid="{00000000-0005-0000-0000-000041160000}"/>
    <cellStyle name="Currency 2 5 5 5 7" xfId="5698" xr:uid="{00000000-0005-0000-0000-000042160000}"/>
    <cellStyle name="Currency 2 5 5 5 7 2" xfId="5699" xr:uid="{00000000-0005-0000-0000-000043160000}"/>
    <cellStyle name="Currency 2 5 5 5 8" xfId="5700" xr:uid="{00000000-0005-0000-0000-000044160000}"/>
    <cellStyle name="Currency 2 5 5 5 8 2" xfId="5701" xr:uid="{00000000-0005-0000-0000-000045160000}"/>
    <cellStyle name="Currency 2 5 5 5 9" xfId="5702" xr:uid="{00000000-0005-0000-0000-000046160000}"/>
    <cellStyle name="Currency 2 5 5 6" xfId="5703" xr:uid="{00000000-0005-0000-0000-000047160000}"/>
    <cellStyle name="Currency 2 5 5 6 2" xfId="5704" xr:uid="{00000000-0005-0000-0000-000048160000}"/>
    <cellStyle name="Currency 2 5 5 6 3" xfId="5705" xr:uid="{00000000-0005-0000-0000-000049160000}"/>
    <cellStyle name="Currency 2 5 5 7" xfId="5706" xr:uid="{00000000-0005-0000-0000-00004A160000}"/>
    <cellStyle name="Currency 2 5 5 8" xfId="5707" xr:uid="{00000000-0005-0000-0000-00004B160000}"/>
    <cellStyle name="Currency 2 5 5 8 2" xfId="5708" xr:uid="{00000000-0005-0000-0000-00004C160000}"/>
    <cellStyle name="Currency 2 5 5 8 2 2" xfId="5709" xr:uid="{00000000-0005-0000-0000-00004D160000}"/>
    <cellStyle name="Currency 2 5 5 8 3" xfId="5710" xr:uid="{00000000-0005-0000-0000-00004E160000}"/>
    <cellStyle name="Currency 2 5 5 8 4" xfId="5711" xr:uid="{00000000-0005-0000-0000-00004F160000}"/>
    <cellStyle name="Currency 2 5 5 9" xfId="5712" xr:uid="{00000000-0005-0000-0000-000050160000}"/>
    <cellStyle name="Currency 2 5 5 9 2" xfId="5713" xr:uid="{00000000-0005-0000-0000-000051160000}"/>
    <cellStyle name="Currency 2 5 5 9 2 2" xfId="5714" xr:uid="{00000000-0005-0000-0000-000052160000}"/>
    <cellStyle name="Currency 2 5 5 9 3" xfId="5715" xr:uid="{00000000-0005-0000-0000-000053160000}"/>
    <cellStyle name="Currency 2 5 6" xfId="5716" xr:uid="{00000000-0005-0000-0000-000054160000}"/>
    <cellStyle name="Currency 2 5 6 2" xfId="5717" xr:uid="{00000000-0005-0000-0000-000055160000}"/>
    <cellStyle name="Currency 2 5 6 2 2" xfId="5718" xr:uid="{00000000-0005-0000-0000-000056160000}"/>
    <cellStyle name="Currency 2 5 6 2 3" xfId="5719" xr:uid="{00000000-0005-0000-0000-000057160000}"/>
    <cellStyle name="Currency 2 5 6 2 3 2" xfId="5720" xr:uid="{00000000-0005-0000-0000-000058160000}"/>
    <cellStyle name="Currency 2 5 6 2 3 3" xfId="5721" xr:uid="{00000000-0005-0000-0000-000059160000}"/>
    <cellStyle name="Currency 2 5 6 2 4" xfId="5722" xr:uid="{00000000-0005-0000-0000-00005A160000}"/>
    <cellStyle name="Currency 2 5 6 2 4 2" xfId="5723" xr:uid="{00000000-0005-0000-0000-00005B160000}"/>
    <cellStyle name="Currency 2 5 6 2 4 2 2" xfId="5724" xr:uid="{00000000-0005-0000-0000-00005C160000}"/>
    <cellStyle name="Currency 2 5 6 2 4 3" xfId="5725" xr:uid="{00000000-0005-0000-0000-00005D160000}"/>
    <cellStyle name="Currency 2 5 6 2 5" xfId="5726" xr:uid="{00000000-0005-0000-0000-00005E160000}"/>
    <cellStyle name="Currency 2 5 6 2 5 2" xfId="5727" xr:uid="{00000000-0005-0000-0000-00005F160000}"/>
    <cellStyle name="Currency 2 5 6 2 5 2 2" xfId="5728" xr:uid="{00000000-0005-0000-0000-000060160000}"/>
    <cellStyle name="Currency 2 5 6 2 5 3" xfId="5729" xr:uid="{00000000-0005-0000-0000-000061160000}"/>
    <cellStyle name="Currency 2 5 6 2 6" xfId="5730" xr:uid="{00000000-0005-0000-0000-000062160000}"/>
    <cellStyle name="Currency 2 5 6 2 6 2" xfId="5731" xr:uid="{00000000-0005-0000-0000-000063160000}"/>
    <cellStyle name="Currency 2 5 6 2 6 2 2" xfId="5732" xr:uid="{00000000-0005-0000-0000-000064160000}"/>
    <cellStyle name="Currency 2 5 6 2 6 3" xfId="5733" xr:uid="{00000000-0005-0000-0000-000065160000}"/>
    <cellStyle name="Currency 2 5 6 2 7" xfId="5734" xr:uid="{00000000-0005-0000-0000-000066160000}"/>
    <cellStyle name="Currency 2 5 6 2 7 2" xfId="5735" xr:uid="{00000000-0005-0000-0000-000067160000}"/>
    <cellStyle name="Currency 2 5 6 2 8" xfId="5736" xr:uid="{00000000-0005-0000-0000-000068160000}"/>
    <cellStyle name="Currency 2 5 6 2 8 2" xfId="5737" xr:uid="{00000000-0005-0000-0000-000069160000}"/>
    <cellStyle name="Currency 2 5 6 2 9" xfId="5738" xr:uid="{00000000-0005-0000-0000-00006A160000}"/>
    <cellStyle name="Currency 2 5 6 3" xfId="5739" xr:uid="{00000000-0005-0000-0000-00006B160000}"/>
    <cellStyle name="Currency 2 5 6 3 2" xfId="5740" xr:uid="{00000000-0005-0000-0000-00006C160000}"/>
    <cellStyle name="Currency 2 5 6 3 3" xfId="5741" xr:uid="{00000000-0005-0000-0000-00006D160000}"/>
    <cellStyle name="Currency 2 5 6 3 3 2" xfId="5742" xr:uid="{00000000-0005-0000-0000-00006E160000}"/>
    <cellStyle name="Currency 2 5 6 3 3 3" xfId="5743" xr:uid="{00000000-0005-0000-0000-00006F160000}"/>
    <cellStyle name="Currency 2 5 6 3 4" xfId="5744" xr:uid="{00000000-0005-0000-0000-000070160000}"/>
    <cellStyle name="Currency 2 5 6 3 4 2" xfId="5745" xr:uid="{00000000-0005-0000-0000-000071160000}"/>
    <cellStyle name="Currency 2 5 6 3 4 2 2" xfId="5746" xr:uid="{00000000-0005-0000-0000-000072160000}"/>
    <cellStyle name="Currency 2 5 6 3 4 3" xfId="5747" xr:uid="{00000000-0005-0000-0000-000073160000}"/>
    <cellStyle name="Currency 2 5 6 3 5" xfId="5748" xr:uid="{00000000-0005-0000-0000-000074160000}"/>
    <cellStyle name="Currency 2 5 6 3 5 2" xfId="5749" xr:uid="{00000000-0005-0000-0000-000075160000}"/>
    <cellStyle name="Currency 2 5 6 3 5 2 2" xfId="5750" xr:uid="{00000000-0005-0000-0000-000076160000}"/>
    <cellStyle name="Currency 2 5 6 3 5 3" xfId="5751" xr:uid="{00000000-0005-0000-0000-000077160000}"/>
    <cellStyle name="Currency 2 5 6 3 6" xfId="5752" xr:uid="{00000000-0005-0000-0000-000078160000}"/>
    <cellStyle name="Currency 2 5 6 3 6 2" xfId="5753" xr:uid="{00000000-0005-0000-0000-000079160000}"/>
    <cellStyle name="Currency 2 5 6 3 6 2 2" xfId="5754" xr:uid="{00000000-0005-0000-0000-00007A160000}"/>
    <cellStyle name="Currency 2 5 6 3 6 3" xfId="5755" xr:uid="{00000000-0005-0000-0000-00007B160000}"/>
    <cellStyle name="Currency 2 5 6 3 7" xfId="5756" xr:uid="{00000000-0005-0000-0000-00007C160000}"/>
    <cellStyle name="Currency 2 5 6 3 7 2" xfId="5757" xr:uid="{00000000-0005-0000-0000-00007D160000}"/>
    <cellStyle name="Currency 2 5 6 3 8" xfId="5758" xr:uid="{00000000-0005-0000-0000-00007E160000}"/>
    <cellStyle name="Currency 2 5 6 3 8 2" xfId="5759" xr:uid="{00000000-0005-0000-0000-00007F160000}"/>
    <cellStyle name="Currency 2 5 6 3 9" xfId="5760" xr:uid="{00000000-0005-0000-0000-000080160000}"/>
    <cellStyle name="Currency 2 5 6 4" xfId="5761" xr:uid="{00000000-0005-0000-0000-000081160000}"/>
    <cellStyle name="Currency 2 5 6 4 2" xfId="5762" xr:uid="{00000000-0005-0000-0000-000082160000}"/>
    <cellStyle name="Currency 2 5 6 4 3" xfId="5763" xr:uid="{00000000-0005-0000-0000-000083160000}"/>
    <cellStyle name="Currency 2 5 6 4 3 2" xfId="5764" xr:uid="{00000000-0005-0000-0000-000084160000}"/>
    <cellStyle name="Currency 2 5 6 4 3 2 2" xfId="5765" xr:uid="{00000000-0005-0000-0000-000085160000}"/>
    <cellStyle name="Currency 2 5 6 4 3 3" xfId="5766" xr:uid="{00000000-0005-0000-0000-000086160000}"/>
    <cellStyle name="Currency 2 5 6 4 4" xfId="5767" xr:uid="{00000000-0005-0000-0000-000087160000}"/>
    <cellStyle name="Currency 2 5 6 4 4 2" xfId="5768" xr:uid="{00000000-0005-0000-0000-000088160000}"/>
    <cellStyle name="Currency 2 5 6 4 4 2 2" xfId="5769" xr:uid="{00000000-0005-0000-0000-000089160000}"/>
    <cellStyle name="Currency 2 5 6 4 4 3" xfId="5770" xr:uid="{00000000-0005-0000-0000-00008A160000}"/>
    <cellStyle name="Currency 2 5 6 4 5" xfId="5771" xr:uid="{00000000-0005-0000-0000-00008B160000}"/>
    <cellStyle name="Currency 2 5 6 4 5 2" xfId="5772" xr:uid="{00000000-0005-0000-0000-00008C160000}"/>
    <cellStyle name="Currency 2 5 6 4 5 2 2" xfId="5773" xr:uid="{00000000-0005-0000-0000-00008D160000}"/>
    <cellStyle name="Currency 2 5 6 4 5 3" xfId="5774" xr:uid="{00000000-0005-0000-0000-00008E160000}"/>
    <cellStyle name="Currency 2 5 6 4 6" xfId="5775" xr:uid="{00000000-0005-0000-0000-00008F160000}"/>
    <cellStyle name="Currency 2 5 6 4 6 2" xfId="5776" xr:uid="{00000000-0005-0000-0000-000090160000}"/>
    <cellStyle name="Currency 2 5 6 4 7" xfId="5777" xr:uid="{00000000-0005-0000-0000-000091160000}"/>
    <cellStyle name="Currency 2 5 6 4 7 2" xfId="5778" xr:uid="{00000000-0005-0000-0000-000092160000}"/>
    <cellStyle name="Currency 2 5 6 4 8" xfId="5779" xr:uid="{00000000-0005-0000-0000-000093160000}"/>
    <cellStyle name="Currency 2 5 6 4 9" xfId="5780" xr:uid="{00000000-0005-0000-0000-000094160000}"/>
    <cellStyle name="Currency 2 5 6 5" xfId="5781" xr:uid="{00000000-0005-0000-0000-000095160000}"/>
    <cellStyle name="Currency 2 5 6 5 2" xfId="5782" xr:uid="{00000000-0005-0000-0000-000096160000}"/>
    <cellStyle name="Currency 2 5 6 5 3" xfId="5783" xr:uid="{00000000-0005-0000-0000-000097160000}"/>
    <cellStyle name="Currency 2 5 6 6" xfId="5784" xr:uid="{00000000-0005-0000-0000-000098160000}"/>
    <cellStyle name="Currency 2 5 6 6 2" xfId="5785" xr:uid="{00000000-0005-0000-0000-000099160000}"/>
    <cellStyle name="Currency 2 5 6 6 2 2" xfId="5786" xr:uid="{00000000-0005-0000-0000-00009A160000}"/>
    <cellStyle name="Currency 2 5 6 6 2 2 2" xfId="5787" xr:uid="{00000000-0005-0000-0000-00009B160000}"/>
    <cellStyle name="Currency 2 5 6 6 2 3" xfId="5788" xr:uid="{00000000-0005-0000-0000-00009C160000}"/>
    <cellStyle name="Currency 2 5 6 6 3" xfId="5789" xr:uid="{00000000-0005-0000-0000-00009D160000}"/>
    <cellStyle name="Currency 2 5 6 6 3 2" xfId="5790" xr:uid="{00000000-0005-0000-0000-00009E160000}"/>
    <cellStyle name="Currency 2 5 6 6 3 2 2" xfId="5791" xr:uid="{00000000-0005-0000-0000-00009F160000}"/>
    <cellStyle name="Currency 2 5 6 6 3 3" xfId="5792" xr:uid="{00000000-0005-0000-0000-0000A0160000}"/>
    <cellStyle name="Currency 2 5 6 6 4" xfId="5793" xr:uid="{00000000-0005-0000-0000-0000A1160000}"/>
    <cellStyle name="Currency 2 5 6 6 4 2" xfId="5794" xr:uid="{00000000-0005-0000-0000-0000A2160000}"/>
    <cellStyle name="Currency 2 5 6 6 4 2 2" xfId="5795" xr:uid="{00000000-0005-0000-0000-0000A3160000}"/>
    <cellStyle name="Currency 2 5 6 6 4 3" xfId="5796" xr:uid="{00000000-0005-0000-0000-0000A4160000}"/>
    <cellStyle name="Currency 2 5 6 6 5" xfId="5797" xr:uid="{00000000-0005-0000-0000-0000A5160000}"/>
    <cellStyle name="Currency 2 5 6 6 5 2" xfId="5798" xr:uid="{00000000-0005-0000-0000-0000A6160000}"/>
    <cellStyle name="Currency 2 5 6 6 6" xfId="5799" xr:uid="{00000000-0005-0000-0000-0000A7160000}"/>
    <cellStyle name="Currency 2 5 6 6 6 2" xfId="5800" xr:uid="{00000000-0005-0000-0000-0000A8160000}"/>
    <cellStyle name="Currency 2 5 6 6 7" xfId="5801" xr:uid="{00000000-0005-0000-0000-0000A9160000}"/>
    <cellStyle name="Currency 2 5 6 7" xfId="5802" xr:uid="{00000000-0005-0000-0000-0000AA160000}"/>
    <cellStyle name="Currency 2 5 6 7 2" xfId="5803" xr:uid="{00000000-0005-0000-0000-0000AB160000}"/>
    <cellStyle name="Currency 2 5 6 7 2 2" xfId="5804" xr:uid="{00000000-0005-0000-0000-0000AC160000}"/>
    <cellStyle name="Currency 2 5 6 7 3" xfId="5805" xr:uid="{00000000-0005-0000-0000-0000AD160000}"/>
    <cellStyle name="Currency 2 5 6 8" xfId="5806" xr:uid="{00000000-0005-0000-0000-0000AE160000}"/>
    <cellStyle name="Currency 2 5 6 8 2" xfId="5807" xr:uid="{00000000-0005-0000-0000-0000AF160000}"/>
    <cellStyle name="Currency 2 5 6 8 2 2" xfId="5808" xr:uid="{00000000-0005-0000-0000-0000B0160000}"/>
    <cellStyle name="Currency 2 5 6 8 3" xfId="5809" xr:uid="{00000000-0005-0000-0000-0000B1160000}"/>
    <cellStyle name="Currency 2 5 7" xfId="5810" xr:uid="{00000000-0005-0000-0000-0000B2160000}"/>
    <cellStyle name="Currency 2 5 7 10" xfId="5811" xr:uid="{00000000-0005-0000-0000-0000B3160000}"/>
    <cellStyle name="Currency 2 5 7 2" xfId="5812" xr:uid="{00000000-0005-0000-0000-0000B4160000}"/>
    <cellStyle name="Currency 2 5 7 2 2" xfId="5813" xr:uid="{00000000-0005-0000-0000-0000B5160000}"/>
    <cellStyle name="Currency 2 5 7 2 3" xfId="5814" xr:uid="{00000000-0005-0000-0000-0000B6160000}"/>
    <cellStyle name="Currency 2 5 7 2 3 2" xfId="5815" xr:uid="{00000000-0005-0000-0000-0000B7160000}"/>
    <cellStyle name="Currency 2 5 7 2 3 3" xfId="5816" xr:uid="{00000000-0005-0000-0000-0000B8160000}"/>
    <cellStyle name="Currency 2 5 7 2 4" xfId="5817" xr:uid="{00000000-0005-0000-0000-0000B9160000}"/>
    <cellStyle name="Currency 2 5 7 2 4 2" xfId="5818" xr:uid="{00000000-0005-0000-0000-0000BA160000}"/>
    <cellStyle name="Currency 2 5 7 2 4 2 2" xfId="5819" xr:uid="{00000000-0005-0000-0000-0000BB160000}"/>
    <cellStyle name="Currency 2 5 7 2 4 3" xfId="5820" xr:uid="{00000000-0005-0000-0000-0000BC160000}"/>
    <cellStyle name="Currency 2 5 7 2 5" xfId="5821" xr:uid="{00000000-0005-0000-0000-0000BD160000}"/>
    <cellStyle name="Currency 2 5 7 2 5 2" xfId="5822" xr:uid="{00000000-0005-0000-0000-0000BE160000}"/>
    <cellStyle name="Currency 2 5 7 2 5 2 2" xfId="5823" xr:uid="{00000000-0005-0000-0000-0000BF160000}"/>
    <cellStyle name="Currency 2 5 7 2 5 3" xfId="5824" xr:uid="{00000000-0005-0000-0000-0000C0160000}"/>
    <cellStyle name="Currency 2 5 7 2 6" xfId="5825" xr:uid="{00000000-0005-0000-0000-0000C1160000}"/>
    <cellStyle name="Currency 2 5 7 2 6 2" xfId="5826" xr:uid="{00000000-0005-0000-0000-0000C2160000}"/>
    <cellStyle name="Currency 2 5 7 2 6 2 2" xfId="5827" xr:uid="{00000000-0005-0000-0000-0000C3160000}"/>
    <cellStyle name="Currency 2 5 7 2 6 3" xfId="5828" xr:uid="{00000000-0005-0000-0000-0000C4160000}"/>
    <cellStyle name="Currency 2 5 7 2 7" xfId="5829" xr:uid="{00000000-0005-0000-0000-0000C5160000}"/>
    <cellStyle name="Currency 2 5 7 2 7 2" xfId="5830" xr:uid="{00000000-0005-0000-0000-0000C6160000}"/>
    <cellStyle name="Currency 2 5 7 2 8" xfId="5831" xr:uid="{00000000-0005-0000-0000-0000C7160000}"/>
    <cellStyle name="Currency 2 5 7 2 8 2" xfId="5832" xr:uid="{00000000-0005-0000-0000-0000C8160000}"/>
    <cellStyle name="Currency 2 5 7 2 9" xfId="5833" xr:uid="{00000000-0005-0000-0000-0000C9160000}"/>
    <cellStyle name="Currency 2 5 7 3" xfId="5834" xr:uid="{00000000-0005-0000-0000-0000CA160000}"/>
    <cellStyle name="Currency 2 5 7 4" xfId="5835" xr:uid="{00000000-0005-0000-0000-0000CB160000}"/>
    <cellStyle name="Currency 2 5 7 4 2" xfId="5836" xr:uid="{00000000-0005-0000-0000-0000CC160000}"/>
    <cellStyle name="Currency 2 5 7 4 3" xfId="5837" xr:uid="{00000000-0005-0000-0000-0000CD160000}"/>
    <cellStyle name="Currency 2 5 7 5" xfId="5838" xr:uid="{00000000-0005-0000-0000-0000CE160000}"/>
    <cellStyle name="Currency 2 5 7 5 2" xfId="5839" xr:uid="{00000000-0005-0000-0000-0000CF160000}"/>
    <cellStyle name="Currency 2 5 7 5 2 2" xfId="5840" xr:uid="{00000000-0005-0000-0000-0000D0160000}"/>
    <cellStyle name="Currency 2 5 7 5 3" xfId="5841" xr:uid="{00000000-0005-0000-0000-0000D1160000}"/>
    <cellStyle name="Currency 2 5 7 6" xfId="5842" xr:uid="{00000000-0005-0000-0000-0000D2160000}"/>
    <cellStyle name="Currency 2 5 7 6 2" xfId="5843" xr:uid="{00000000-0005-0000-0000-0000D3160000}"/>
    <cellStyle name="Currency 2 5 7 6 2 2" xfId="5844" xr:uid="{00000000-0005-0000-0000-0000D4160000}"/>
    <cellStyle name="Currency 2 5 7 6 3" xfId="5845" xr:uid="{00000000-0005-0000-0000-0000D5160000}"/>
    <cellStyle name="Currency 2 5 7 7" xfId="5846" xr:uid="{00000000-0005-0000-0000-0000D6160000}"/>
    <cellStyle name="Currency 2 5 7 7 2" xfId="5847" xr:uid="{00000000-0005-0000-0000-0000D7160000}"/>
    <cellStyle name="Currency 2 5 7 7 2 2" xfId="5848" xr:uid="{00000000-0005-0000-0000-0000D8160000}"/>
    <cellStyle name="Currency 2 5 7 7 3" xfId="5849" xr:uid="{00000000-0005-0000-0000-0000D9160000}"/>
    <cellStyle name="Currency 2 5 7 8" xfId="5850" xr:uid="{00000000-0005-0000-0000-0000DA160000}"/>
    <cellStyle name="Currency 2 5 7 8 2" xfId="5851" xr:uid="{00000000-0005-0000-0000-0000DB160000}"/>
    <cellStyle name="Currency 2 5 7 9" xfId="5852" xr:uid="{00000000-0005-0000-0000-0000DC160000}"/>
    <cellStyle name="Currency 2 5 7 9 2" xfId="5853" xr:uid="{00000000-0005-0000-0000-0000DD160000}"/>
    <cellStyle name="Currency 2 5 8" xfId="5854" xr:uid="{00000000-0005-0000-0000-0000DE160000}"/>
    <cellStyle name="Currency 2 5 8 2" xfId="5855" xr:uid="{00000000-0005-0000-0000-0000DF160000}"/>
    <cellStyle name="Currency 2 5 8 2 10" xfId="5856" xr:uid="{00000000-0005-0000-0000-0000E0160000}"/>
    <cellStyle name="Currency 2 5 8 2 2" xfId="5857" xr:uid="{00000000-0005-0000-0000-0000E1160000}"/>
    <cellStyle name="Currency 2 5 8 2 3" xfId="5858" xr:uid="{00000000-0005-0000-0000-0000E2160000}"/>
    <cellStyle name="Currency 2 5 8 2 4" xfId="5859" xr:uid="{00000000-0005-0000-0000-0000E3160000}"/>
    <cellStyle name="Currency 2 5 8 2 4 2" xfId="5860" xr:uid="{00000000-0005-0000-0000-0000E4160000}"/>
    <cellStyle name="Currency 2 5 8 2 4 2 2" xfId="5861" xr:uid="{00000000-0005-0000-0000-0000E5160000}"/>
    <cellStyle name="Currency 2 5 8 2 4 3" xfId="5862" xr:uid="{00000000-0005-0000-0000-0000E6160000}"/>
    <cellStyle name="Currency 2 5 8 2 5" xfId="5863" xr:uid="{00000000-0005-0000-0000-0000E7160000}"/>
    <cellStyle name="Currency 2 5 8 2 5 2" xfId="5864" xr:uid="{00000000-0005-0000-0000-0000E8160000}"/>
    <cellStyle name="Currency 2 5 8 2 5 2 2" xfId="5865" xr:uid="{00000000-0005-0000-0000-0000E9160000}"/>
    <cellStyle name="Currency 2 5 8 2 5 3" xfId="5866" xr:uid="{00000000-0005-0000-0000-0000EA160000}"/>
    <cellStyle name="Currency 2 5 8 2 6" xfId="5867" xr:uid="{00000000-0005-0000-0000-0000EB160000}"/>
    <cellStyle name="Currency 2 5 8 2 6 2" xfId="5868" xr:uid="{00000000-0005-0000-0000-0000EC160000}"/>
    <cellStyle name="Currency 2 5 8 2 6 2 2" xfId="5869" xr:uid="{00000000-0005-0000-0000-0000ED160000}"/>
    <cellStyle name="Currency 2 5 8 2 6 3" xfId="5870" xr:uid="{00000000-0005-0000-0000-0000EE160000}"/>
    <cellStyle name="Currency 2 5 8 2 7" xfId="5871" xr:uid="{00000000-0005-0000-0000-0000EF160000}"/>
    <cellStyle name="Currency 2 5 8 2 7 2" xfId="5872" xr:uid="{00000000-0005-0000-0000-0000F0160000}"/>
    <cellStyle name="Currency 2 5 8 2 8" xfId="5873" xr:uid="{00000000-0005-0000-0000-0000F1160000}"/>
    <cellStyle name="Currency 2 5 8 2 8 2" xfId="5874" xr:uid="{00000000-0005-0000-0000-0000F2160000}"/>
    <cellStyle name="Currency 2 5 8 2 9" xfId="5875" xr:uid="{00000000-0005-0000-0000-0000F3160000}"/>
    <cellStyle name="Currency 2 5 8 3" xfId="5876" xr:uid="{00000000-0005-0000-0000-0000F4160000}"/>
    <cellStyle name="Currency 2 5 8 4" xfId="5877" xr:uid="{00000000-0005-0000-0000-0000F5160000}"/>
    <cellStyle name="Currency 2 5 8 4 2" xfId="5878" xr:uid="{00000000-0005-0000-0000-0000F6160000}"/>
    <cellStyle name="Currency 2 5 8 4 2 2" xfId="5879" xr:uid="{00000000-0005-0000-0000-0000F7160000}"/>
    <cellStyle name="Currency 2 5 8 4 3" xfId="5880" xr:uid="{00000000-0005-0000-0000-0000F8160000}"/>
    <cellStyle name="Currency 2 5 8 5" xfId="5881" xr:uid="{00000000-0005-0000-0000-0000F9160000}"/>
    <cellStyle name="Currency 2 5 8 5 2" xfId="5882" xr:uid="{00000000-0005-0000-0000-0000FA160000}"/>
    <cellStyle name="Currency 2 5 8 5 2 2" xfId="5883" xr:uid="{00000000-0005-0000-0000-0000FB160000}"/>
    <cellStyle name="Currency 2 5 8 5 3" xfId="5884" xr:uid="{00000000-0005-0000-0000-0000FC160000}"/>
    <cellStyle name="Currency 2 5 9" xfId="5885" xr:uid="{00000000-0005-0000-0000-0000FD160000}"/>
    <cellStyle name="Currency 2 5 9 2" xfId="5886" xr:uid="{00000000-0005-0000-0000-0000FE160000}"/>
    <cellStyle name="Currency 2 5 9 3" xfId="5887" xr:uid="{00000000-0005-0000-0000-0000FF160000}"/>
    <cellStyle name="Currency 2 5 9 3 2" xfId="5888" xr:uid="{00000000-0005-0000-0000-000000170000}"/>
    <cellStyle name="Currency 2 5 9 3 3" xfId="5889" xr:uid="{00000000-0005-0000-0000-000001170000}"/>
    <cellStyle name="Currency 2 5 9 4" xfId="5890" xr:uid="{00000000-0005-0000-0000-000002170000}"/>
    <cellStyle name="Currency 2 5 9 4 2" xfId="5891" xr:uid="{00000000-0005-0000-0000-000003170000}"/>
    <cellStyle name="Currency 2 5 9 4 2 2" xfId="5892" xr:uid="{00000000-0005-0000-0000-000004170000}"/>
    <cellStyle name="Currency 2 5 9 4 3" xfId="5893" xr:uid="{00000000-0005-0000-0000-000005170000}"/>
    <cellStyle name="Currency 2 5 9 5" xfId="5894" xr:uid="{00000000-0005-0000-0000-000006170000}"/>
    <cellStyle name="Currency 2 5 9 5 2" xfId="5895" xr:uid="{00000000-0005-0000-0000-000007170000}"/>
    <cellStyle name="Currency 2 5 9 5 2 2" xfId="5896" xr:uid="{00000000-0005-0000-0000-000008170000}"/>
    <cellStyle name="Currency 2 5 9 5 3" xfId="5897" xr:uid="{00000000-0005-0000-0000-000009170000}"/>
    <cellStyle name="Currency 2 5 9 6" xfId="5898" xr:uid="{00000000-0005-0000-0000-00000A170000}"/>
    <cellStyle name="Currency 2 5 9 6 2" xfId="5899" xr:uid="{00000000-0005-0000-0000-00000B170000}"/>
    <cellStyle name="Currency 2 5 9 6 2 2" xfId="5900" xr:uid="{00000000-0005-0000-0000-00000C170000}"/>
    <cellStyle name="Currency 2 5 9 6 3" xfId="5901" xr:uid="{00000000-0005-0000-0000-00000D170000}"/>
    <cellStyle name="Currency 2 5 9 7" xfId="5902" xr:uid="{00000000-0005-0000-0000-00000E170000}"/>
    <cellStyle name="Currency 2 5 9 7 2" xfId="5903" xr:uid="{00000000-0005-0000-0000-00000F170000}"/>
    <cellStyle name="Currency 2 5 9 8" xfId="5904" xr:uid="{00000000-0005-0000-0000-000010170000}"/>
    <cellStyle name="Currency 2 5 9 8 2" xfId="5905" xr:uid="{00000000-0005-0000-0000-000011170000}"/>
    <cellStyle name="Currency 2 5 9 9" xfId="5906" xr:uid="{00000000-0005-0000-0000-000012170000}"/>
    <cellStyle name="Currency 2 6" xfId="5907" xr:uid="{00000000-0005-0000-0000-000013170000}"/>
    <cellStyle name="Currency 2 6 10" xfId="5908" xr:uid="{00000000-0005-0000-0000-000014170000}"/>
    <cellStyle name="Currency 2 6 10 10" xfId="5909" xr:uid="{00000000-0005-0000-0000-000015170000}"/>
    <cellStyle name="Currency 2 6 10 11" xfId="5910" xr:uid="{00000000-0005-0000-0000-000016170000}"/>
    <cellStyle name="Currency 2 6 10 12" xfId="5911" xr:uid="{00000000-0005-0000-0000-000017170000}"/>
    <cellStyle name="Currency 2 6 10 2" xfId="5912" xr:uid="{00000000-0005-0000-0000-000018170000}"/>
    <cellStyle name="Currency 2 6 10 2 2" xfId="5913" xr:uid="{00000000-0005-0000-0000-000019170000}"/>
    <cellStyle name="Currency 2 6 10 2 3" xfId="5914" xr:uid="{00000000-0005-0000-0000-00001A170000}"/>
    <cellStyle name="Currency 2 6 10 3" xfId="5915" xr:uid="{00000000-0005-0000-0000-00001B170000}"/>
    <cellStyle name="Currency 2 6 10 3 2" xfId="5916" xr:uid="{00000000-0005-0000-0000-00001C170000}"/>
    <cellStyle name="Currency 2 6 10 3 3" xfId="5917" xr:uid="{00000000-0005-0000-0000-00001D170000}"/>
    <cellStyle name="Currency 2 6 10 4" xfId="5918" xr:uid="{00000000-0005-0000-0000-00001E170000}"/>
    <cellStyle name="Currency 2 6 10 5" xfId="5919" xr:uid="{00000000-0005-0000-0000-00001F170000}"/>
    <cellStyle name="Currency 2 6 10 5 2" xfId="5920" xr:uid="{00000000-0005-0000-0000-000020170000}"/>
    <cellStyle name="Currency 2 6 10 5 2 2" xfId="5921" xr:uid="{00000000-0005-0000-0000-000021170000}"/>
    <cellStyle name="Currency 2 6 10 5 3" xfId="5922" xr:uid="{00000000-0005-0000-0000-000022170000}"/>
    <cellStyle name="Currency 2 6 10 6" xfId="5923" xr:uid="{00000000-0005-0000-0000-000023170000}"/>
    <cellStyle name="Currency 2 6 10 6 2" xfId="5924" xr:uid="{00000000-0005-0000-0000-000024170000}"/>
    <cellStyle name="Currency 2 6 10 6 2 2" xfId="5925" xr:uid="{00000000-0005-0000-0000-000025170000}"/>
    <cellStyle name="Currency 2 6 10 6 3" xfId="5926" xr:uid="{00000000-0005-0000-0000-000026170000}"/>
    <cellStyle name="Currency 2 6 10 7" xfId="5927" xr:uid="{00000000-0005-0000-0000-000027170000}"/>
    <cellStyle name="Currency 2 6 10 7 2" xfId="5928" xr:uid="{00000000-0005-0000-0000-000028170000}"/>
    <cellStyle name="Currency 2 6 10 7 2 2" xfId="5929" xr:uid="{00000000-0005-0000-0000-000029170000}"/>
    <cellStyle name="Currency 2 6 10 7 3" xfId="5930" xr:uid="{00000000-0005-0000-0000-00002A170000}"/>
    <cellStyle name="Currency 2 6 10 8" xfId="5931" xr:uid="{00000000-0005-0000-0000-00002B170000}"/>
    <cellStyle name="Currency 2 6 10 8 2" xfId="5932" xr:uid="{00000000-0005-0000-0000-00002C170000}"/>
    <cellStyle name="Currency 2 6 10 9" xfId="5933" xr:uid="{00000000-0005-0000-0000-00002D170000}"/>
    <cellStyle name="Currency 2 6 10 9 2" xfId="5934" xr:uid="{00000000-0005-0000-0000-00002E170000}"/>
    <cellStyle name="Currency 2 6 11" xfId="5935" xr:uid="{00000000-0005-0000-0000-00002F170000}"/>
    <cellStyle name="Currency 2 6 11 2" xfId="5936" xr:uid="{00000000-0005-0000-0000-000030170000}"/>
    <cellStyle name="Currency 2 6 11 3" xfId="5937" xr:uid="{00000000-0005-0000-0000-000031170000}"/>
    <cellStyle name="Currency 2 6 12" xfId="5938" xr:uid="{00000000-0005-0000-0000-000032170000}"/>
    <cellStyle name="Currency 2 6 12 2" xfId="5939" xr:uid="{00000000-0005-0000-0000-000033170000}"/>
    <cellStyle name="Currency 2 6 12 2 2" xfId="5940" xr:uid="{00000000-0005-0000-0000-000034170000}"/>
    <cellStyle name="Currency 2 6 12 3" xfId="5941" xr:uid="{00000000-0005-0000-0000-000035170000}"/>
    <cellStyle name="Currency 2 6 12 4" xfId="5942" xr:uid="{00000000-0005-0000-0000-000036170000}"/>
    <cellStyle name="Currency 2 6 13" xfId="5943" xr:uid="{00000000-0005-0000-0000-000037170000}"/>
    <cellStyle name="Currency 2 6 13 2" xfId="5944" xr:uid="{00000000-0005-0000-0000-000038170000}"/>
    <cellStyle name="Currency 2 6 13 2 2" xfId="5945" xr:uid="{00000000-0005-0000-0000-000039170000}"/>
    <cellStyle name="Currency 2 6 13 3" xfId="5946" xr:uid="{00000000-0005-0000-0000-00003A170000}"/>
    <cellStyle name="Currency 2 6 14" xfId="5947" xr:uid="{00000000-0005-0000-0000-00003B170000}"/>
    <cellStyle name="Currency 2 6 14 2" xfId="5948" xr:uid="{00000000-0005-0000-0000-00003C170000}"/>
    <cellStyle name="Currency 2 6 14 2 2" xfId="5949" xr:uid="{00000000-0005-0000-0000-00003D170000}"/>
    <cellStyle name="Currency 2 6 14 3" xfId="5950" xr:uid="{00000000-0005-0000-0000-00003E170000}"/>
    <cellStyle name="Currency 2 6 15" xfId="5951" xr:uid="{00000000-0005-0000-0000-00003F170000}"/>
    <cellStyle name="Currency 2 6 15 2" xfId="5952" xr:uid="{00000000-0005-0000-0000-000040170000}"/>
    <cellStyle name="Currency 2 6 16" xfId="5953" xr:uid="{00000000-0005-0000-0000-000041170000}"/>
    <cellStyle name="Currency 2 6 16 2" xfId="5954" xr:uid="{00000000-0005-0000-0000-000042170000}"/>
    <cellStyle name="Currency 2 6 17" xfId="5955" xr:uid="{00000000-0005-0000-0000-000043170000}"/>
    <cellStyle name="Currency 2 6 18" xfId="5956" xr:uid="{00000000-0005-0000-0000-000044170000}"/>
    <cellStyle name="Currency 2 6 19" xfId="5957" xr:uid="{00000000-0005-0000-0000-000045170000}"/>
    <cellStyle name="Currency 2 6 2" xfId="5958" xr:uid="{00000000-0005-0000-0000-000046170000}"/>
    <cellStyle name="Currency 2 6 2 10" xfId="5959" xr:uid="{00000000-0005-0000-0000-000047170000}"/>
    <cellStyle name="Currency 2 6 2 10 2" xfId="5960" xr:uid="{00000000-0005-0000-0000-000048170000}"/>
    <cellStyle name="Currency 2 6 2 10 2 2" xfId="5961" xr:uid="{00000000-0005-0000-0000-000049170000}"/>
    <cellStyle name="Currency 2 6 2 10 3" xfId="5962" xr:uid="{00000000-0005-0000-0000-00004A170000}"/>
    <cellStyle name="Currency 2 6 2 10 4" xfId="5963" xr:uid="{00000000-0005-0000-0000-00004B170000}"/>
    <cellStyle name="Currency 2 6 2 11" xfId="5964" xr:uid="{00000000-0005-0000-0000-00004C170000}"/>
    <cellStyle name="Currency 2 6 2 11 2" xfId="5965" xr:uid="{00000000-0005-0000-0000-00004D170000}"/>
    <cellStyle name="Currency 2 6 2 11 2 2" xfId="5966" xr:uid="{00000000-0005-0000-0000-00004E170000}"/>
    <cellStyle name="Currency 2 6 2 11 3" xfId="5967" xr:uid="{00000000-0005-0000-0000-00004F170000}"/>
    <cellStyle name="Currency 2 6 2 12" xfId="5968" xr:uid="{00000000-0005-0000-0000-000050170000}"/>
    <cellStyle name="Currency 2 6 2 12 2" xfId="5969" xr:uid="{00000000-0005-0000-0000-000051170000}"/>
    <cellStyle name="Currency 2 6 2 12 2 2" xfId="5970" xr:uid="{00000000-0005-0000-0000-000052170000}"/>
    <cellStyle name="Currency 2 6 2 12 3" xfId="5971" xr:uid="{00000000-0005-0000-0000-000053170000}"/>
    <cellStyle name="Currency 2 6 2 13" xfId="5972" xr:uid="{00000000-0005-0000-0000-000054170000}"/>
    <cellStyle name="Currency 2 6 2 13 2" xfId="5973" xr:uid="{00000000-0005-0000-0000-000055170000}"/>
    <cellStyle name="Currency 2 6 2 14" xfId="5974" xr:uid="{00000000-0005-0000-0000-000056170000}"/>
    <cellStyle name="Currency 2 6 2 14 2" xfId="5975" xr:uid="{00000000-0005-0000-0000-000057170000}"/>
    <cellStyle name="Currency 2 6 2 15" xfId="5976" xr:uid="{00000000-0005-0000-0000-000058170000}"/>
    <cellStyle name="Currency 2 6 2 16" xfId="5977" xr:uid="{00000000-0005-0000-0000-000059170000}"/>
    <cellStyle name="Currency 2 6 2 17" xfId="5978" xr:uid="{00000000-0005-0000-0000-00005A170000}"/>
    <cellStyle name="Currency 2 6 2 18" xfId="5979" xr:uid="{00000000-0005-0000-0000-00005B170000}"/>
    <cellStyle name="Currency 2 6 2 2" xfId="5980" xr:uid="{00000000-0005-0000-0000-00005C170000}"/>
    <cellStyle name="Currency 2 6 2 2 10" xfId="5981" xr:uid="{00000000-0005-0000-0000-00005D170000}"/>
    <cellStyle name="Currency 2 6 2 2 10 2" xfId="5982" xr:uid="{00000000-0005-0000-0000-00005E170000}"/>
    <cellStyle name="Currency 2 6 2 2 10 2 2" xfId="5983" xr:uid="{00000000-0005-0000-0000-00005F170000}"/>
    <cellStyle name="Currency 2 6 2 2 10 3" xfId="5984" xr:uid="{00000000-0005-0000-0000-000060170000}"/>
    <cellStyle name="Currency 2 6 2 2 11" xfId="5985" xr:uid="{00000000-0005-0000-0000-000061170000}"/>
    <cellStyle name="Currency 2 6 2 2 11 2" xfId="5986" xr:uid="{00000000-0005-0000-0000-000062170000}"/>
    <cellStyle name="Currency 2 6 2 2 12" xfId="5987" xr:uid="{00000000-0005-0000-0000-000063170000}"/>
    <cellStyle name="Currency 2 6 2 2 12 2" xfId="5988" xr:uid="{00000000-0005-0000-0000-000064170000}"/>
    <cellStyle name="Currency 2 6 2 2 13" xfId="5989" xr:uid="{00000000-0005-0000-0000-000065170000}"/>
    <cellStyle name="Currency 2 6 2 2 14" xfId="5990" xr:uid="{00000000-0005-0000-0000-000066170000}"/>
    <cellStyle name="Currency 2 6 2 2 15" xfId="5991" xr:uid="{00000000-0005-0000-0000-000067170000}"/>
    <cellStyle name="Currency 2 6 2 2 16" xfId="5992" xr:uid="{00000000-0005-0000-0000-000068170000}"/>
    <cellStyle name="Currency 2 6 2 2 2" xfId="5993" xr:uid="{00000000-0005-0000-0000-000069170000}"/>
    <cellStyle name="Currency 2 6 2 2 2 2" xfId="5994" xr:uid="{00000000-0005-0000-0000-00006A170000}"/>
    <cellStyle name="Currency 2 6 2 2 2 2 10" xfId="5995" xr:uid="{00000000-0005-0000-0000-00006B170000}"/>
    <cellStyle name="Currency 2 6 2 2 2 2 2" xfId="5996" xr:uid="{00000000-0005-0000-0000-00006C170000}"/>
    <cellStyle name="Currency 2 6 2 2 2 2 2 2" xfId="5997" xr:uid="{00000000-0005-0000-0000-00006D170000}"/>
    <cellStyle name="Currency 2 6 2 2 2 2 2 3" xfId="5998" xr:uid="{00000000-0005-0000-0000-00006E170000}"/>
    <cellStyle name="Currency 2 6 2 2 2 2 3" xfId="5999" xr:uid="{00000000-0005-0000-0000-00006F170000}"/>
    <cellStyle name="Currency 2 6 2 2 2 2 3 2" xfId="6000" xr:uid="{00000000-0005-0000-0000-000070170000}"/>
    <cellStyle name="Currency 2 6 2 2 2 2 3 3" xfId="6001" xr:uid="{00000000-0005-0000-0000-000071170000}"/>
    <cellStyle name="Currency 2 6 2 2 2 2 4" xfId="6002" xr:uid="{00000000-0005-0000-0000-000072170000}"/>
    <cellStyle name="Currency 2 6 2 2 2 2 4 2" xfId="6003" xr:uid="{00000000-0005-0000-0000-000073170000}"/>
    <cellStyle name="Currency 2 6 2 2 2 2 4 2 2" xfId="6004" xr:uid="{00000000-0005-0000-0000-000074170000}"/>
    <cellStyle name="Currency 2 6 2 2 2 2 4 3" xfId="6005" xr:uid="{00000000-0005-0000-0000-000075170000}"/>
    <cellStyle name="Currency 2 6 2 2 2 2 5" xfId="6006" xr:uid="{00000000-0005-0000-0000-000076170000}"/>
    <cellStyle name="Currency 2 6 2 2 2 2 5 2" xfId="6007" xr:uid="{00000000-0005-0000-0000-000077170000}"/>
    <cellStyle name="Currency 2 6 2 2 2 2 5 2 2" xfId="6008" xr:uid="{00000000-0005-0000-0000-000078170000}"/>
    <cellStyle name="Currency 2 6 2 2 2 2 5 3" xfId="6009" xr:uid="{00000000-0005-0000-0000-000079170000}"/>
    <cellStyle name="Currency 2 6 2 2 2 2 6" xfId="6010" xr:uid="{00000000-0005-0000-0000-00007A170000}"/>
    <cellStyle name="Currency 2 6 2 2 2 2 6 2" xfId="6011" xr:uid="{00000000-0005-0000-0000-00007B170000}"/>
    <cellStyle name="Currency 2 6 2 2 2 2 6 2 2" xfId="6012" xr:uid="{00000000-0005-0000-0000-00007C170000}"/>
    <cellStyle name="Currency 2 6 2 2 2 2 6 3" xfId="6013" xr:uid="{00000000-0005-0000-0000-00007D170000}"/>
    <cellStyle name="Currency 2 6 2 2 2 2 7" xfId="6014" xr:uid="{00000000-0005-0000-0000-00007E170000}"/>
    <cellStyle name="Currency 2 6 2 2 2 2 7 2" xfId="6015" xr:uid="{00000000-0005-0000-0000-00007F170000}"/>
    <cellStyle name="Currency 2 6 2 2 2 2 8" xfId="6016" xr:uid="{00000000-0005-0000-0000-000080170000}"/>
    <cellStyle name="Currency 2 6 2 2 2 2 8 2" xfId="6017" xr:uid="{00000000-0005-0000-0000-000081170000}"/>
    <cellStyle name="Currency 2 6 2 2 2 2 9" xfId="6018" xr:uid="{00000000-0005-0000-0000-000082170000}"/>
    <cellStyle name="Currency 2 6 2 2 2 3" xfId="6019" xr:uid="{00000000-0005-0000-0000-000083170000}"/>
    <cellStyle name="Currency 2 6 2 2 2 3 10" xfId="6020" xr:uid="{00000000-0005-0000-0000-000084170000}"/>
    <cellStyle name="Currency 2 6 2 2 2 3 2" xfId="6021" xr:uid="{00000000-0005-0000-0000-000085170000}"/>
    <cellStyle name="Currency 2 6 2 2 2 3 2 2" xfId="6022" xr:uid="{00000000-0005-0000-0000-000086170000}"/>
    <cellStyle name="Currency 2 6 2 2 2 3 2 3" xfId="6023" xr:uid="{00000000-0005-0000-0000-000087170000}"/>
    <cellStyle name="Currency 2 6 2 2 2 3 3" xfId="6024" xr:uid="{00000000-0005-0000-0000-000088170000}"/>
    <cellStyle name="Currency 2 6 2 2 2 3 3 2" xfId="6025" xr:uid="{00000000-0005-0000-0000-000089170000}"/>
    <cellStyle name="Currency 2 6 2 2 2 3 3 3" xfId="6026" xr:uid="{00000000-0005-0000-0000-00008A170000}"/>
    <cellStyle name="Currency 2 6 2 2 2 3 4" xfId="6027" xr:uid="{00000000-0005-0000-0000-00008B170000}"/>
    <cellStyle name="Currency 2 6 2 2 2 3 4 2" xfId="6028" xr:uid="{00000000-0005-0000-0000-00008C170000}"/>
    <cellStyle name="Currency 2 6 2 2 2 3 4 2 2" xfId="6029" xr:uid="{00000000-0005-0000-0000-00008D170000}"/>
    <cellStyle name="Currency 2 6 2 2 2 3 4 3" xfId="6030" xr:uid="{00000000-0005-0000-0000-00008E170000}"/>
    <cellStyle name="Currency 2 6 2 2 2 3 5" xfId="6031" xr:uid="{00000000-0005-0000-0000-00008F170000}"/>
    <cellStyle name="Currency 2 6 2 2 2 3 5 2" xfId="6032" xr:uid="{00000000-0005-0000-0000-000090170000}"/>
    <cellStyle name="Currency 2 6 2 2 2 3 5 2 2" xfId="6033" xr:uid="{00000000-0005-0000-0000-000091170000}"/>
    <cellStyle name="Currency 2 6 2 2 2 3 5 3" xfId="6034" xr:uid="{00000000-0005-0000-0000-000092170000}"/>
    <cellStyle name="Currency 2 6 2 2 2 3 6" xfId="6035" xr:uid="{00000000-0005-0000-0000-000093170000}"/>
    <cellStyle name="Currency 2 6 2 2 2 3 6 2" xfId="6036" xr:uid="{00000000-0005-0000-0000-000094170000}"/>
    <cellStyle name="Currency 2 6 2 2 2 3 6 2 2" xfId="6037" xr:uid="{00000000-0005-0000-0000-000095170000}"/>
    <cellStyle name="Currency 2 6 2 2 2 3 6 3" xfId="6038" xr:uid="{00000000-0005-0000-0000-000096170000}"/>
    <cellStyle name="Currency 2 6 2 2 2 3 7" xfId="6039" xr:uid="{00000000-0005-0000-0000-000097170000}"/>
    <cellStyle name="Currency 2 6 2 2 2 3 7 2" xfId="6040" xr:uid="{00000000-0005-0000-0000-000098170000}"/>
    <cellStyle name="Currency 2 6 2 2 2 3 8" xfId="6041" xr:uid="{00000000-0005-0000-0000-000099170000}"/>
    <cellStyle name="Currency 2 6 2 2 2 3 8 2" xfId="6042" xr:uid="{00000000-0005-0000-0000-00009A170000}"/>
    <cellStyle name="Currency 2 6 2 2 2 3 9" xfId="6043" xr:uid="{00000000-0005-0000-0000-00009B170000}"/>
    <cellStyle name="Currency 2 6 2 2 2 4" xfId="6044" xr:uid="{00000000-0005-0000-0000-00009C170000}"/>
    <cellStyle name="Currency 2 6 2 2 2 4 10" xfId="6045" xr:uid="{00000000-0005-0000-0000-00009D170000}"/>
    <cellStyle name="Currency 2 6 2 2 2 4 2" xfId="6046" xr:uid="{00000000-0005-0000-0000-00009E170000}"/>
    <cellStyle name="Currency 2 6 2 2 2 4 3" xfId="6047" xr:uid="{00000000-0005-0000-0000-00009F170000}"/>
    <cellStyle name="Currency 2 6 2 2 2 4 3 2" xfId="6048" xr:uid="{00000000-0005-0000-0000-0000A0170000}"/>
    <cellStyle name="Currency 2 6 2 2 2 4 3 2 2" xfId="6049" xr:uid="{00000000-0005-0000-0000-0000A1170000}"/>
    <cellStyle name="Currency 2 6 2 2 2 4 3 3" xfId="6050" xr:uid="{00000000-0005-0000-0000-0000A2170000}"/>
    <cellStyle name="Currency 2 6 2 2 2 4 4" xfId="6051" xr:uid="{00000000-0005-0000-0000-0000A3170000}"/>
    <cellStyle name="Currency 2 6 2 2 2 4 4 2" xfId="6052" xr:uid="{00000000-0005-0000-0000-0000A4170000}"/>
    <cellStyle name="Currency 2 6 2 2 2 4 4 2 2" xfId="6053" xr:uid="{00000000-0005-0000-0000-0000A5170000}"/>
    <cellStyle name="Currency 2 6 2 2 2 4 4 3" xfId="6054" xr:uid="{00000000-0005-0000-0000-0000A6170000}"/>
    <cellStyle name="Currency 2 6 2 2 2 4 5" xfId="6055" xr:uid="{00000000-0005-0000-0000-0000A7170000}"/>
    <cellStyle name="Currency 2 6 2 2 2 4 5 2" xfId="6056" xr:uid="{00000000-0005-0000-0000-0000A8170000}"/>
    <cellStyle name="Currency 2 6 2 2 2 4 5 2 2" xfId="6057" xr:uid="{00000000-0005-0000-0000-0000A9170000}"/>
    <cellStyle name="Currency 2 6 2 2 2 4 5 3" xfId="6058" xr:uid="{00000000-0005-0000-0000-0000AA170000}"/>
    <cellStyle name="Currency 2 6 2 2 2 4 6" xfId="6059" xr:uid="{00000000-0005-0000-0000-0000AB170000}"/>
    <cellStyle name="Currency 2 6 2 2 2 4 6 2" xfId="6060" xr:uid="{00000000-0005-0000-0000-0000AC170000}"/>
    <cellStyle name="Currency 2 6 2 2 2 4 7" xfId="6061" xr:uid="{00000000-0005-0000-0000-0000AD170000}"/>
    <cellStyle name="Currency 2 6 2 2 2 4 7 2" xfId="6062" xr:uid="{00000000-0005-0000-0000-0000AE170000}"/>
    <cellStyle name="Currency 2 6 2 2 2 4 8" xfId="6063" xr:uid="{00000000-0005-0000-0000-0000AF170000}"/>
    <cellStyle name="Currency 2 6 2 2 2 4 9" xfId="6064" xr:uid="{00000000-0005-0000-0000-0000B0170000}"/>
    <cellStyle name="Currency 2 6 2 2 2 5" xfId="6065" xr:uid="{00000000-0005-0000-0000-0000B1170000}"/>
    <cellStyle name="Currency 2 6 2 2 2 5 2" xfId="6066" xr:uid="{00000000-0005-0000-0000-0000B2170000}"/>
    <cellStyle name="Currency 2 6 2 2 2 5 3" xfId="6067" xr:uid="{00000000-0005-0000-0000-0000B3170000}"/>
    <cellStyle name="Currency 2 6 2 2 2 5 4" xfId="6068" xr:uid="{00000000-0005-0000-0000-0000B4170000}"/>
    <cellStyle name="Currency 2 6 2 2 2 6" xfId="6069" xr:uid="{00000000-0005-0000-0000-0000B5170000}"/>
    <cellStyle name="Currency 2 6 2 2 2 6 2" xfId="6070" xr:uid="{00000000-0005-0000-0000-0000B6170000}"/>
    <cellStyle name="Currency 2 6 2 2 2 6 2 2" xfId="6071" xr:uid="{00000000-0005-0000-0000-0000B7170000}"/>
    <cellStyle name="Currency 2 6 2 2 2 6 2 2 2" xfId="6072" xr:uid="{00000000-0005-0000-0000-0000B8170000}"/>
    <cellStyle name="Currency 2 6 2 2 2 6 2 3" xfId="6073" xr:uid="{00000000-0005-0000-0000-0000B9170000}"/>
    <cellStyle name="Currency 2 6 2 2 2 6 3" xfId="6074" xr:uid="{00000000-0005-0000-0000-0000BA170000}"/>
    <cellStyle name="Currency 2 6 2 2 2 6 3 2" xfId="6075" xr:uid="{00000000-0005-0000-0000-0000BB170000}"/>
    <cellStyle name="Currency 2 6 2 2 2 6 3 2 2" xfId="6076" xr:uid="{00000000-0005-0000-0000-0000BC170000}"/>
    <cellStyle name="Currency 2 6 2 2 2 6 3 3" xfId="6077" xr:uid="{00000000-0005-0000-0000-0000BD170000}"/>
    <cellStyle name="Currency 2 6 2 2 2 6 4" xfId="6078" xr:uid="{00000000-0005-0000-0000-0000BE170000}"/>
    <cellStyle name="Currency 2 6 2 2 2 6 4 2" xfId="6079" xr:uid="{00000000-0005-0000-0000-0000BF170000}"/>
    <cellStyle name="Currency 2 6 2 2 2 6 4 2 2" xfId="6080" xr:uid="{00000000-0005-0000-0000-0000C0170000}"/>
    <cellStyle name="Currency 2 6 2 2 2 6 4 3" xfId="6081" xr:uid="{00000000-0005-0000-0000-0000C1170000}"/>
    <cellStyle name="Currency 2 6 2 2 2 6 5" xfId="6082" xr:uid="{00000000-0005-0000-0000-0000C2170000}"/>
    <cellStyle name="Currency 2 6 2 2 2 6 5 2" xfId="6083" xr:uid="{00000000-0005-0000-0000-0000C3170000}"/>
    <cellStyle name="Currency 2 6 2 2 2 6 6" xfId="6084" xr:uid="{00000000-0005-0000-0000-0000C4170000}"/>
    <cellStyle name="Currency 2 6 2 2 2 6 6 2" xfId="6085" xr:uid="{00000000-0005-0000-0000-0000C5170000}"/>
    <cellStyle name="Currency 2 6 2 2 2 6 7" xfId="6086" xr:uid="{00000000-0005-0000-0000-0000C6170000}"/>
    <cellStyle name="Currency 2 6 2 2 2 7" xfId="6087" xr:uid="{00000000-0005-0000-0000-0000C7170000}"/>
    <cellStyle name="Currency 2 6 2 2 2 7 2" xfId="6088" xr:uid="{00000000-0005-0000-0000-0000C8170000}"/>
    <cellStyle name="Currency 2 6 2 2 2 7 2 2" xfId="6089" xr:uid="{00000000-0005-0000-0000-0000C9170000}"/>
    <cellStyle name="Currency 2 6 2 2 2 7 3" xfId="6090" xr:uid="{00000000-0005-0000-0000-0000CA170000}"/>
    <cellStyle name="Currency 2 6 2 2 2 8" xfId="6091" xr:uid="{00000000-0005-0000-0000-0000CB170000}"/>
    <cellStyle name="Currency 2 6 2 2 2 8 2" xfId="6092" xr:uid="{00000000-0005-0000-0000-0000CC170000}"/>
    <cellStyle name="Currency 2 6 2 2 2 8 2 2" xfId="6093" xr:uid="{00000000-0005-0000-0000-0000CD170000}"/>
    <cellStyle name="Currency 2 6 2 2 2 8 3" xfId="6094" xr:uid="{00000000-0005-0000-0000-0000CE170000}"/>
    <cellStyle name="Currency 2 6 2 2 2 9" xfId="6095" xr:uid="{00000000-0005-0000-0000-0000CF170000}"/>
    <cellStyle name="Currency 2 6 2 2 3" xfId="6096" xr:uid="{00000000-0005-0000-0000-0000D0170000}"/>
    <cellStyle name="Currency 2 6 2 2 3 10" xfId="6097" xr:uid="{00000000-0005-0000-0000-0000D1170000}"/>
    <cellStyle name="Currency 2 6 2 2 3 11" xfId="6098" xr:uid="{00000000-0005-0000-0000-0000D2170000}"/>
    <cellStyle name="Currency 2 6 2 2 3 12" xfId="6099" xr:uid="{00000000-0005-0000-0000-0000D3170000}"/>
    <cellStyle name="Currency 2 6 2 2 3 13" xfId="6100" xr:uid="{00000000-0005-0000-0000-0000D4170000}"/>
    <cellStyle name="Currency 2 6 2 2 3 2" xfId="6101" xr:uid="{00000000-0005-0000-0000-0000D5170000}"/>
    <cellStyle name="Currency 2 6 2 2 3 2 10" xfId="6102" xr:uid="{00000000-0005-0000-0000-0000D6170000}"/>
    <cellStyle name="Currency 2 6 2 2 3 2 2" xfId="6103" xr:uid="{00000000-0005-0000-0000-0000D7170000}"/>
    <cellStyle name="Currency 2 6 2 2 3 2 2 2" xfId="6104" xr:uid="{00000000-0005-0000-0000-0000D8170000}"/>
    <cellStyle name="Currency 2 6 2 2 3 2 2 3" xfId="6105" xr:uid="{00000000-0005-0000-0000-0000D9170000}"/>
    <cellStyle name="Currency 2 6 2 2 3 2 3" xfId="6106" xr:uid="{00000000-0005-0000-0000-0000DA170000}"/>
    <cellStyle name="Currency 2 6 2 2 3 2 3 2" xfId="6107" xr:uid="{00000000-0005-0000-0000-0000DB170000}"/>
    <cellStyle name="Currency 2 6 2 2 3 2 3 3" xfId="6108" xr:uid="{00000000-0005-0000-0000-0000DC170000}"/>
    <cellStyle name="Currency 2 6 2 2 3 2 3 4" xfId="6109" xr:uid="{00000000-0005-0000-0000-0000DD170000}"/>
    <cellStyle name="Currency 2 6 2 2 3 2 4" xfId="6110" xr:uid="{00000000-0005-0000-0000-0000DE170000}"/>
    <cellStyle name="Currency 2 6 2 2 3 2 4 2" xfId="6111" xr:uid="{00000000-0005-0000-0000-0000DF170000}"/>
    <cellStyle name="Currency 2 6 2 2 3 2 4 2 2" xfId="6112" xr:uid="{00000000-0005-0000-0000-0000E0170000}"/>
    <cellStyle name="Currency 2 6 2 2 3 2 4 3" xfId="6113" xr:uid="{00000000-0005-0000-0000-0000E1170000}"/>
    <cellStyle name="Currency 2 6 2 2 3 2 5" xfId="6114" xr:uid="{00000000-0005-0000-0000-0000E2170000}"/>
    <cellStyle name="Currency 2 6 2 2 3 2 5 2" xfId="6115" xr:uid="{00000000-0005-0000-0000-0000E3170000}"/>
    <cellStyle name="Currency 2 6 2 2 3 2 5 2 2" xfId="6116" xr:uid="{00000000-0005-0000-0000-0000E4170000}"/>
    <cellStyle name="Currency 2 6 2 2 3 2 5 3" xfId="6117" xr:uid="{00000000-0005-0000-0000-0000E5170000}"/>
    <cellStyle name="Currency 2 6 2 2 3 2 6" xfId="6118" xr:uid="{00000000-0005-0000-0000-0000E6170000}"/>
    <cellStyle name="Currency 2 6 2 2 3 2 6 2" xfId="6119" xr:uid="{00000000-0005-0000-0000-0000E7170000}"/>
    <cellStyle name="Currency 2 6 2 2 3 2 6 2 2" xfId="6120" xr:uid="{00000000-0005-0000-0000-0000E8170000}"/>
    <cellStyle name="Currency 2 6 2 2 3 2 6 3" xfId="6121" xr:uid="{00000000-0005-0000-0000-0000E9170000}"/>
    <cellStyle name="Currency 2 6 2 2 3 2 7" xfId="6122" xr:uid="{00000000-0005-0000-0000-0000EA170000}"/>
    <cellStyle name="Currency 2 6 2 2 3 2 7 2" xfId="6123" xr:uid="{00000000-0005-0000-0000-0000EB170000}"/>
    <cellStyle name="Currency 2 6 2 2 3 2 8" xfId="6124" xr:uid="{00000000-0005-0000-0000-0000EC170000}"/>
    <cellStyle name="Currency 2 6 2 2 3 2 8 2" xfId="6125" xr:uid="{00000000-0005-0000-0000-0000ED170000}"/>
    <cellStyle name="Currency 2 6 2 2 3 2 9" xfId="6126" xr:uid="{00000000-0005-0000-0000-0000EE170000}"/>
    <cellStyle name="Currency 2 6 2 2 3 3" xfId="6127" xr:uid="{00000000-0005-0000-0000-0000EF170000}"/>
    <cellStyle name="Currency 2 6 2 2 3 3 2" xfId="6128" xr:uid="{00000000-0005-0000-0000-0000F0170000}"/>
    <cellStyle name="Currency 2 6 2 2 3 3 2 2" xfId="6129" xr:uid="{00000000-0005-0000-0000-0000F1170000}"/>
    <cellStyle name="Currency 2 6 2 2 3 3 2 3" xfId="6130" xr:uid="{00000000-0005-0000-0000-0000F2170000}"/>
    <cellStyle name="Currency 2 6 2 2 3 3 3" xfId="6131" xr:uid="{00000000-0005-0000-0000-0000F3170000}"/>
    <cellStyle name="Currency 2 6 2 2 3 4" xfId="6132" xr:uid="{00000000-0005-0000-0000-0000F4170000}"/>
    <cellStyle name="Currency 2 6 2 2 3 4 2" xfId="6133" xr:uid="{00000000-0005-0000-0000-0000F5170000}"/>
    <cellStyle name="Currency 2 6 2 2 3 4 3" xfId="6134" xr:uid="{00000000-0005-0000-0000-0000F6170000}"/>
    <cellStyle name="Currency 2 6 2 2 3 4 4" xfId="6135" xr:uid="{00000000-0005-0000-0000-0000F7170000}"/>
    <cellStyle name="Currency 2 6 2 2 3 5" xfId="6136" xr:uid="{00000000-0005-0000-0000-0000F8170000}"/>
    <cellStyle name="Currency 2 6 2 2 3 5 2" xfId="6137" xr:uid="{00000000-0005-0000-0000-0000F9170000}"/>
    <cellStyle name="Currency 2 6 2 2 3 5 2 2" xfId="6138" xr:uid="{00000000-0005-0000-0000-0000FA170000}"/>
    <cellStyle name="Currency 2 6 2 2 3 5 3" xfId="6139" xr:uid="{00000000-0005-0000-0000-0000FB170000}"/>
    <cellStyle name="Currency 2 6 2 2 3 6" xfId="6140" xr:uid="{00000000-0005-0000-0000-0000FC170000}"/>
    <cellStyle name="Currency 2 6 2 2 3 6 2" xfId="6141" xr:uid="{00000000-0005-0000-0000-0000FD170000}"/>
    <cellStyle name="Currency 2 6 2 2 3 6 2 2" xfId="6142" xr:uid="{00000000-0005-0000-0000-0000FE170000}"/>
    <cellStyle name="Currency 2 6 2 2 3 6 3" xfId="6143" xr:uid="{00000000-0005-0000-0000-0000FF170000}"/>
    <cellStyle name="Currency 2 6 2 2 3 7" xfId="6144" xr:uid="{00000000-0005-0000-0000-000000180000}"/>
    <cellStyle name="Currency 2 6 2 2 3 7 2" xfId="6145" xr:uid="{00000000-0005-0000-0000-000001180000}"/>
    <cellStyle name="Currency 2 6 2 2 3 7 2 2" xfId="6146" xr:uid="{00000000-0005-0000-0000-000002180000}"/>
    <cellStyle name="Currency 2 6 2 2 3 7 3" xfId="6147" xr:uid="{00000000-0005-0000-0000-000003180000}"/>
    <cellStyle name="Currency 2 6 2 2 3 8" xfId="6148" xr:uid="{00000000-0005-0000-0000-000004180000}"/>
    <cellStyle name="Currency 2 6 2 2 3 8 2" xfId="6149" xr:uid="{00000000-0005-0000-0000-000005180000}"/>
    <cellStyle name="Currency 2 6 2 2 3 9" xfId="6150" xr:uid="{00000000-0005-0000-0000-000006180000}"/>
    <cellStyle name="Currency 2 6 2 2 3 9 2" xfId="6151" xr:uid="{00000000-0005-0000-0000-000007180000}"/>
    <cellStyle name="Currency 2 6 2 2 4" xfId="6152" xr:uid="{00000000-0005-0000-0000-000008180000}"/>
    <cellStyle name="Currency 2 6 2 2 4 2" xfId="6153" xr:uid="{00000000-0005-0000-0000-000009180000}"/>
    <cellStyle name="Currency 2 6 2 2 4 2 10" xfId="6154" xr:uid="{00000000-0005-0000-0000-00000A180000}"/>
    <cellStyle name="Currency 2 6 2 2 4 2 11" xfId="6155" xr:uid="{00000000-0005-0000-0000-00000B180000}"/>
    <cellStyle name="Currency 2 6 2 2 4 2 2" xfId="6156" xr:uid="{00000000-0005-0000-0000-00000C180000}"/>
    <cellStyle name="Currency 2 6 2 2 4 2 2 2" xfId="6157" xr:uid="{00000000-0005-0000-0000-00000D180000}"/>
    <cellStyle name="Currency 2 6 2 2 4 2 2 3" xfId="6158" xr:uid="{00000000-0005-0000-0000-00000E180000}"/>
    <cellStyle name="Currency 2 6 2 2 4 2 3" xfId="6159" xr:uid="{00000000-0005-0000-0000-00000F180000}"/>
    <cellStyle name="Currency 2 6 2 2 4 2 3 2" xfId="6160" xr:uid="{00000000-0005-0000-0000-000010180000}"/>
    <cellStyle name="Currency 2 6 2 2 4 2 3 3" xfId="6161" xr:uid="{00000000-0005-0000-0000-000011180000}"/>
    <cellStyle name="Currency 2 6 2 2 4 2 4" xfId="6162" xr:uid="{00000000-0005-0000-0000-000012180000}"/>
    <cellStyle name="Currency 2 6 2 2 4 2 4 2" xfId="6163" xr:uid="{00000000-0005-0000-0000-000013180000}"/>
    <cellStyle name="Currency 2 6 2 2 4 2 4 2 2" xfId="6164" xr:uid="{00000000-0005-0000-0000-000014180000}"/>
    <cellStyle name="Currency 2 6 2 2 4 2 4 3" xfId="6165" xr:uid="{00000000-0005-0000-0000-000015180000}"/>
    <cellStyle name="Currency 2 6 2 2 4 2 5" xfId="6166" xr:uid="{00000000-0005-0000-0000-000016180000}"/>
    <cellStyle name="Currency 2 6 2 2 4 2 5 2" xfId="6167" xr:uid="{00000000-0005-0000-0000-000017180000}"/>
    <cellStyle name="Currency 2 6 2 2 4 2 5 2 2" xfId="6168" xr:uid="{00000000-0005-0000-0000-000018180000}"/>
    <cellStyle name="Currency 2 6 2 2 4 2 5 3" xfId="6169" xr:uid="{00000000-0005-0000-0000-000019180000}"/>
    <cellStyle name="Currency 2 6 2 2 4 2 6" xfId="6170" xr:uid="{00000000-0005-0000-0000-00001A180000}"/>
    <cellStyle name="Currency 2 6 2 2 4 2 6 2" xfId="6171" xr:uid="{00000000-0005-0000-0000-00001B180000}"/>
    <cellStyle name="Currency 2 6 2 2 4 2 6 2 2" xfId="6172" xr:uid="{00000000-0005-0000-0000-00001C180000}"/>
    <cellStyle name="Currency 2 6 2 2 4 2 6 3" xfId="6173" xr:uid="{00000000-0005-0000-0000-00001D180000}"/>
    <cellStyle name="Currency 2 6 2 2 4 2 7" xfId="6174" xr:uid="{00000000-0005-0000-0000-00001E180000}"/>
    <cellStyle name="Currency 2 6 2 2 4 2 7 2" xfId="6175" xr:uid="{00000000-0005-0000-0000-00001F180000}"/>
    <cellStyle name="Currency 2 6 2 2 4 2 8" xfId="6176" xr:uid="{00000000-0005-0000-0000-000020180000}"/>
    <cellStyle name="Currency 2 6 2 2 4 2 8 2" xfId="6177" xr:uid="{00000000-0005-0000-0000-000021180000}"/>
    <cellStyle name="Currency 2 6 2 2 4 2 9" xfId="6178" xr:uid="{00000000-0005-0000-0000-000022180000}"/>
    <cellStyle name="Currency 2 6 2 2 4 3" xfId="6179" xr:uid="{00000000-0005-0000-0000-000023180000}"/>
    <cellStyle name="Currency 2 6 2 2 4 3 2" xfId="6180" xr:uid="{00000000-0005-0000-0000-000024180000}"/>
    <cellStyle name="Currency 2 6 2 2 4 3 2 2" xfId="6181" xr:uid="{00000000-0005-0000-0000-000025180000}"/>
    <cellStyle name="Currency 2 6 2 2 4 3 2 3" xfId="6182" xr:uid="{00000000-0005-0000-0000-000026180000}"/>
    <cellStyle name="Currency 2 6 2 2 4 3 3" xfId="6183" xr:uid="{00000000-0005-0000-0000-000027180000}"/>
    <cellStyle name="Currency 2 6 2 2 4 4" xfId="6184" xr:uid="{00000000-0005-0000-0000-000028180000}"/>
    <cellStyle name="Currency 2 6 2 2 4 4 2" xfId="6185" xr:uid="{00000000-0005-0000-0000-000029180000}"/>
    <cellStyle name="Currency 2 6 2 2 4 4 2 2" xfId="6186" xr:uid="{00000000-0005-0000-0000-00002A180000}"/>
    <cellStyle name="Currency 2 6 2 2 4 4 3" xfId="6187" xr:uid="{00000000-0005-0000-0000-00002B180000}"/>
    <cellStyle name="Currency 2 6 2 2 4 4 4" xfId="6188" xr:uid="{00000000-0005-0000-0000-00002C180000}"/>
    <cellStyle name="Currency 2 6 2 2 4 5" xfId="6189" xr:uid="{00000000-0005-0000-0000-00002D180000}"/>
    <cellStyle name="Currency 2 6 2 2 4 5 2" xfId="6190" xr:uid="{00000000-0005-0000-0000-00002E180000}"/>
    <cellStyle name="Currency 2 6 2 2 4 5 2 2" xfId="6191" xr:uid="{00000000-0005-0000-0000-00002F180000}"/>
    <cellStyle name="Currency 2 6 2 2 4 5 3" xfId="6192" xr:uid="{00000000-0005-0000-0000-000030180000}"/>
    <cellStyle name="Currency 2 6 2 2 4 6" xfId="6193" xr:uid="{00000000-0005-0000-0000-000031180000}"/>
    <cellStyle name="Currency 2 6 2 2 4 7" xfId="6194" xr:uid="{00000000-0005-0000-0000-000032180000}"/>
    <cellStyle name="Currency 2 6 2 2 5" xfId="6195" xr:uid="{00000000-0005-0000-0000-000033180000}"/>
    <cellStyle name="Currency 2 6 2 2 5 10" xfId="6196" xr:uid="{00000000-0005-0000-0000-000034180000}"/>
    <cellStyle name="Currency 2 6 2 2 5 2" xfId="6197" xr:uid="{00000000-0005-0000-0000-000035180000}"/>
    <cellStyle name="Currency 2 6 2 2 5 2 2" xfId="6198" xr:uid="{00000000-0005-0000-0000-000036180000}"/>
    <cellStyle name="Currency 2 6 2 2 5 2 3" xfId="6199" xr:uid="{00000000-0005-0000-0000-000037180000}"/>
    <cellStyle name="Currency 2 6 2 2 5 3" xfId="6200" xr:uid="{00000000-0005-0000-0000-000038180000}"/>
    <cellStyle name="Currency 2 6 2 2 5 3 2" xfId="6201" xr:uid="{00000000-0005-0000-0000-000039180000}"/>
    <cellStyle name="Currency 2 6 2 2 5 3 3" xfId="6202" xr:uid="{00000000-0005-0000-0000-00003A180000}"/>
    <cellStyle name="Currency 2 6 2 2 5 4" xfId="6203" xr:uid="{00000000-0005-0000-0000-00003B180000}"/>
    <cellStyle name="Currency 2 6 2 2 5 4 2" xfId="6204" xr:uid="{00000000-0005-0000-0000-00003C180000}"/>
    <cellStyle name="Currency 2 6 2 2 5 4 2 2" xfId="6205" xr:uid="{00000000-0005-0000-0000-00003D180000}"/>
    <cellStyle name="Currency 2 6 2 2 5 4 3" xfId="6206" xr:uid="{00000000-0005-0000-0000-00003E180000}"/>
    <cellStyle name="Currency 2 6 2 2 5 5" xfId="6207" xr:uid="{00000000-0005-0000-0000-00003F180000}"/>
    <cellStyle name="Currency 2 6 2 2 5 5 2" xfId="6208" xr:uid="{00000000-0005-0000-0000-000040180000}"/>
    <cellStyle name="Currency 2 6 2 2 5 5 2 2" xfId="6209" xr:uid="{00000000-0005-0000-0000-000041180000}"/>
    <cellStyle name="Currency 2 6 2 2 5 5 3" xfId="6210" xr:uid="{00000000-0005-0000-0000-000042180000}"/>
    <cellStyle name="Currency 2 6 2 2 5 6" xfId="6211" xr:uid="{00000000-0005-0000-0000-000043180000}"/>
    <cellStyle name="Currency 2 6 2 2 5 6 2" xfId="6212" xr:uid="{00000000-0005-0000-0000-000044180000}"/>
    <cellStyle name="Currency 2 6 2 2 5 6 2 2" xfId="6213" xr:uid="{00000000-0005-0000-0000-000045180000}"/>
    <cellStyle name="Currency 2 6 2 2 5 6 3" xfId="6214" xr:uid="{00000000-0005-0000-0000-000046180000}"/>
    <cellStyle name="Currency 2 6 2 2 5 7" xfId="6215" xr:uid="{00000000-0005-0000-0000-000047180000}"/>
    <cellStyle name="Currency 2 6 2 2 5 7 2" xfId="6216" xr:uid="{00000000-0005-0000-0000-000048180000}"/>
    <cellStyle name="Currency 2 6 2 2 5 8" xfId="6217" xr:uid="{00000000-0005-0000-0000-000049180000}"/>
    <cellStyle name="Currency 2 6 2 2 5 8 2" xfId="6218" xr:uid="{00000000-0005-0000-0000-00004A180000}"/>
    <cellStyle name="Currency 2 6 2 2 5 9" xfId="6219" xr:uid="{00000000-0005-0000-0000-00004B180000}"/>
    <cellStyle name="Currency 2 6 2 2 6" xfId="6220" xr:uid="{00000000-0005-0000-0000-00004C180000}"/>
    <cellStyle name="Currency 2 6 2 2 6 10" xfId="6221" xr:uid="{00000000-0005-0000-0000-00004D180000}"/>
    <cellStyle name="Currency 2 6 2 2 6 11" xfId="6222" xr:uid="{00000000-0005-0000-0000-00004E180000}"/>
    <cellStyle name="Currency 2 6 2 2 6 12" xfId="6223" xr:uid="{00000000-0005-0000-0000-00004F180000}"/>
    <cellStyle name="Currency 2 6 2 2 6 2" xfId="6224" xr:uid="{00000000-0005-0000-0000-000050180000}"/>
    <cellStyle name="Currency 2 6 2 2 6 2 2" xfId="6225" xr:uid="{00000000-0005-0000-0000-000051180000}"/>
    <cellStyle name="Currency 2 6 2 2 6 2 3" xfId="6226" xr:uid="{00000000-0005-0000-0000-000052180000}"/>
    <cellStyle name="Currency 2 6 2 2 6 3" xfId="6227" xr:uid="{00000000-0005-0000-0000-000053180000}"/>
    <cellStyle name="Currency 2 6 2 2 6 3 2" xfId="6228" xr:uid="{00000000-0005-0000-0000-000054180000}"/>
    <cellStyle name="Currency 2 6 2 2 6 3 3" xfId="6229" xr:uid="{00000000-0005-0000-0000-000055180000}"/>
    <cellStyle name="Currency 2 6 2 2 6 4" xfId="6230" xr:uid="{00000000-0005-0000-0000-000056180000}"/>
    <cellStyle name="Currency 2 6 2 2 6 5" xfId="6231" xr:uid="{00000000-0005-0000-0000-000057180000}"/>
    <cellStyle name="Currency 2 6 2 2 6 5 2" xfId="6232" xr:uid="{00000000-0005-0000-0000-000058180000}"/>
    <cellStyle name="Currency 2 6 2 2 6 5 2 2" xfId="6233" xr:uid="{00000000-0005-0000-0000-000059180000}"/>
    <cellStyle name="Currency 2 6 2 2 6 5 3" xfId="6234" xr:uid="{00000000-0005-0000-0000-00005A180000}"/>
    <cellStyle name="Currency 2 6 2 2 6 6" xfId="6235" xr:uid="{00000000-0005-0000-0000-00005B180000}"/>
    <cellStyle name="Currency 2 6 2 2 6 6 2" xfId="6236" xr:uid="{00000000-0005-0000-0000-00005C180000}"/>
    <cellStyle name="Currency 2 6 2 2 6 6 2 2" xfId="6237" xr:uid="{00000000-0005-0000-0000-00005D180000}"/>
    <cellStyle name="Currency 2 6 2 2 6 6 3" xfId="6238" xr:uid="{00000000-0005-0000-0000-00005E180000}"/>
    <cellStyle name="Currency 2 6 2 2 6 7" xfId="6239" xr:uid="{00000000-0005-0000-0000-00005F180000}"/>
    <cellStyle name="Currency 2 6 2 2 6 7 2" xfId="6240" xr:uid="{00000000-0005-0000-0000-000060180000}"/>
    <cellStyle name="Currency 2 6 2 2 6 7 2 2" xfId="6241" xr:uid="{00000000-0005-0000-0000-000061180000}"/>
    <cellStyle name="Currency 2 6 2 2 6 7 3" xfId="6242" xr:uid="{00000000-0005-0000-0000-000062180000}"/>
    <cellStyle name="Currency 2 6 2 2 6 8" xfId="6243" xr:uid="{00000000-0005-0000-0000-000063180000}"/>
    <cellStyle name="Currency 2 6 2 2 6 8 2" xfId="6244" xr:uid="{00000000-0005-0000-0000-000064180000}"/>
    <cellStyle name="Currency 2 6 2 2 6 9" xfId="6245" xr:uid="{00000000-0005-0000-0000-000065180000}"/>
    <cellStyle name="Currency 2 6 2 2 6 9 2" xfId="6246" xr:uid="{00000000-0005-0000-0000-000066180000}"/>
    <cellStyle name="Currency 2 6 2 2 7" xfId="6247" xr:uid="{00000000-0005-0000-0000-000067180000}"/>
    <cellStyle name="Currency 2 6 2 2 7 2" xfId="6248" xr:uid="{00000000-0005-0000-0000-000068180000}"/>
    <cellStyle name="Currency 2 6 2 2 7 3" xfId="6249" xr:uid="{00000000-0005-0000-0000-000069180000}"/>
    <cellStyle name="Currency 2 6 2 2 8" xfId="6250" xr:uid="{00000000-0005-0000-0000-00006A180000}"/>
    <cellStyle name="Currency 2 6 2 2 8 2" xfId="6251" xr:uid="{00000000-0005-0000-0000-00006B180000}"/>
    <cellStyle name="Currency 2 6 2 2 8 2 2" xfId="6252" xr:uid="{00000000-0005-0000-0000-00006C180000}"/>
    <cellStyle name="Currency 2 6 2 2 8 3" xfId="6253" xr:uid="{00000000-0005-0000-0000-00006D180000}"/>
    <cellStyle name="Currency 2 6 2 2 8 4" xfId="6254" xr:uid="{00000000-0005-0000-0000-00006E180000}"/>
    <cellStyle name="Currency 2 6 2 2 9" xfId="6255" xr:uid="{00000000-0005-0000-0000-00006F180000}"/>
    <cellStyle name="Currency 2 6 2 2 9 2" xfId="6256" xr:uid="{00000000-0005-0000-0000-000070180000}"/>
    <cellStyle name="Currency 2 6 2 2 9 2 2" xfId="6257" xr:uid="{00000000-0005-0000-0000-000071180000}"/>
    <cellStyle name="Currency 2 6 2 2 9 3" xfId="6258" xr:uid="{00000000-0005-0000-0000-000072180000}"/>
    <cellStyle name="Currency 2 6 2 3" xfId="6259" xr:uid="{00000000-0005-0000-0000-000073180000}"/>
    <cellStyle name="Currency 2 6 2 3 10" xfId="6260" xr:uid="{00000000-0005-0000-0000-000074180000}"/>
    <cellStyle name="Currency 2 6 2 3 10 2" xfId="6261" xr:uid="{00000000-0005-0000-0000-000075180000}"/>
    <cellStyle name="Currency 2 6 2 3 10 2 2" xfId="6262" xr:uid="{00000000-0005-0000-0000-000076180000}"/>
    <cellStyle name="Currency 2 6 2 3 10 3" xfId="6263" xr:uid="{00000000-0005-0000-0000-000077180000}"/>
    <cellStyle name="Currency 2 6 2 3 11" xfId="6264" xr:uid="{00000000-0005-0000-0000-000078180000}"/>
    <cellStyle name="Currency 2 6 2 3 11 2" xfId="6265" xr:uid="{00000000-0005-0000-0000-000079180000}"/>
    <cellStyle name="Currency 2 6 2 3 12" xfId="6266" xr:uid="{00000000-0005-0000-0000-00007A180000}"/>
    <cellStyle name="Currency 2 6 2 3 12 2" xfId="6267" xr:uid="{00000000-0005-0000-0000-00007B180000}"/>
    <cellStyle name="Currency 2 6 2 3 13" xfId="6268" xr:uid="{00000000-0005-0000-0000-00007C180000}"/>
    <cellStyle name="Currency 2 6 2 3 14" xfId="6269" xr:uid="{00000000-0005-0000-0000-00007D180000}"/>
    <cellStyle name="Currency 2 6 2 3 15" xfId="6270" xr:uid="{00000000-0005-0000-0000-00007E180000}"/>
    <cellStyle name="Currency 2 6 2 3 16" xfId="6271" xr:uid="{00000000-0005-0000-0000-00007F180000}"/>
    <cellStyle name="Currency 2 6 2 3 2" xfId="6272" xr:uid="{00000000-0005-0000-0000-000080180000}"/>
    <cellStyle name="Currency 2 6 2 3 2 2" xfId="6273" xr:uid="{00000000-0005-0000-0000-000081180000}"/>
    <cellStyle name="Currency 2 6 2 3 2 2 10" xfId="6274" xr:uid="{00000000-0005-0000-0000-000082180000}"/>
    <cellStyle name="Currency 2 6 2 3 2 2 2" xfId="6275" xr:uid="{00000000-0005-0000-0000-000083180000}"/>
    <cellStyle name="Currency 2 6 2 3 2 2 2 2" xfId="6276" xr:uid="{00000000-0005-0000-0000-000084180000}"/>
    <cellStyle name="Currency 2 6 2 3 2 2 2 3" xfId="6277" xr:uid="{00000000-0005-0000-0000-000085180000}"/>
    <cellStyle name="Currency 2 6 2 3 2 2 3" xfId="6278" xr:uid="{00000000-0005-0000-0000-000086180000}"/>
    <cellStyle name="Currency 2 6 2 3 2 2 3 2" xfId="6279" xr:uid="{00000000-0005-0000-0000-000087180000}"/>
    <cellStyle name="Currency 2 6 2 3 2 2 3 3" xfId="6280" xr:uid="{00000000-0005-0000-0000-000088180000}"/>
    <cellStyle name="Currency 2 6 2 3 2 2 4" xfId="6281" xr:uid="{00000000-0005-0000-0000-000089180000}"/>
    <cellStyle name="Currency 2 6 2 3 2 2 4 2" xfId="6282" xr:uid="{00000000-0005-0000-0000-00008A180000}"/>
    <cellStyle name="Currency 2 6 2 3 2 2 4 2 2" xfId="6283" xr:uid="{00000000-0005-0000-0000-00008B180000}"/>
    <cellStyle name="Currency 2 6 2 3 2 2 4 3" xfId="6284" xr:uid="{00000000-0005-0000-0000-00008C180000}"/>
    <cellStyle name="Currency 2 6 2 3 2 2 5" xfId="6285" xr:uid="{00000000-0005-0000-0000-00008D180000}"/>
    <cellStyle name="Currency 2 6 2 3 2 2 5 2" xfId="6286" xr:uid="{00000000-0005-0000-0000-00008E180000}"/>
    <cellStyle name="Currency 2 6 2 3 2 2 5 2 2" xfId="6287" xr:uid="{00000000-0005-0000-0000-00008F180000}"/>
    <cellStyle name="Currency 2 6 2 3 2 2 5 3" xfId="6288" xr:uid="{00000000-0005-0000-0000-000090180000}"/>
    <cellStyle name="Currency 2 6 2 3 2 2 6" xfId="6289" xr:uid="{00000000-0005-0000-0000-000091180000}"/>
    <cellStyle name="Currency 2 6 2 3 2 2 6 2" xfId="6290" xr:uid="{00000000-0005-0000-0000-000092180000}"/>
    <cellStyle name="Currency 2 6 2 3 2 2 6 2 2" xfId="6291" xr:uid="{00000000-0005-0000-0000-000093180000}"/>
    <cellStyle name="Currency 2 6 2 3 2 2 6 3" xfId="6292" xr:uid="{00000000-0005-0000-0000-000094180000}"/>
    <cellStyle name="Currency 2 6 2 3 2 2 7" xfId="6293" xr:uid="{00000000-0005-0000-0000-000095180000}"/>
    <cellStyle name="Currency 2 6 2 3 2 2 7 2" xfId="6294" xr:uid="{00000000-0005-0000-0000-000096180000}"/>
    <cellStyle name="Currency 2 6 2 3 2 2 8" xfId="6295" xr:uid="{00000000-0005-0000-0000-000097180000}"/>
    <cellStyle name="Currency 2 6 2 3 2 2 8 2" xfId="6296" xr:uid="{00000000-0005-0000-0000-000098180000}"/>
    <cellStyle name="Currency 2 6 2 3 2 2 9" xfId="6297" xr:uid="{00000000-0005-0000-0000-000099180000}"/>
    <cellStyle name="Currency 2 6 2 3 2 3" xfId="6298" xr:uid="{00000000-0005-0000-0000-00009A180000}"/>
    <cellStyle name="Currency 2 6 2 3 2 3 10" xfId="6299" xr:uid="{00000000-0005-0000-0000-00009B180000}"/>
    <cellStyle name="Currency 2 6 2 3 2 3 2" xfId="6300" xr:uid="{00000000-0005-0000-0000-00009C180000}"/>
    <cellStyle name="Currency 2 6 2 3 2 3 2 2" xfId="6301" xr:uid="{00000000-0005-0000-0000-00009D180000}"/>
    <cellStyle name="Currency 2 6 2 3 2 3 2 3" xfId="6302" xr:uid="{00000000-0005-0000-0000-00009E180000}"/>
    <cellStyle name="Currency 2 6 2 3 2 3 3" xfId="6303" xr:uid="{00000000-0005-0000-0000-00009F180000}"/>
    <cellStyle name="Currency 2 6 2 3 2 3 3 2" xfId="6304" xr:uid="{00000000-0005-0000-0000-0000A0180000}"/>
    <cellStyle name="Currency 2 6 2 3 2 3 3 3" xfId="6305" xr:uid="{00000000-0005-0000-0000-0000A1180000}"/>
    <cellStyle name="Currency 2 6 2 3 2 3 4" xfId="6306" xr:uid="{00000000-0005-0000-0000-0000A2180000}"/>
    <cellStyle name="Currency 2 6 2 3 2 3 4 2" xfId="6307" xr:uid="{00000000-0005-0000-0000-0000A3180000}"/>
    <cellStyle name="Currency 2 6 2 3 2 3 4 2 2" xfId="6308" xr:uid="{00000000-0005-0000-0000-0000A4180000}"/>
    <cellStyle name="Currency 2 6 2 3 2 3 4 3" xfId="6309" xr:uid="{00000000-0005-0000-0000-0000A5180000}"/>
    <cellStyle name="Currency 2 6 2 3 2 3 5" xfId="6310" xr:uid="{00000000-0005-0000-0000-0000A6180000}"/>
    <cellStyle name="Currency 2 6 2 3 2 3 5 2" xfId="6311" xr:uid="{00000000-0005-0000-0000-0000A7180000}"/>
    <cellStyle name="Currency 2 6 2 3 2 3 5 2 2" xfId="6312" xr:uid="{00000000-0005-0000-0000-0000A8180000}"/>
    <cellStyle name="Currency 2 6 2 3 2 3 5 3" xfId="6313" xr:uid="{00000000-0005-0000-0000-0000A9180000}"/>
    <cellStyle name="Currency 2 6 2 3 2 3 6" xfId="6314" xr:uid="{00000000-0005-0000-0000-0000AA180000}"/>
    <cellStyle name="Currency 2 6 2 3 2 3 6 2" xfId="6315" xr:uid="{00000000-0005-0000-0000-0000AB180000}"/>
    <cellStyle name="Currency 2 6 2 3 2 3 6 2 2" xfId="6316" xr:uid="{00000000-0005-0000-0000-0000AC180000}"/>
    <cellStyle name="Currency 2 6 2 3 2 3 6 3" xfId="6317" xr:uid="{00000000-0005-0000-0000-0000AD180000}"/>
    <cellStyle name="Currency 2 6 2 3 2 3 7" xfId="6318" xr:uid="{00000000-0005-0000-0000-0000AE180000}"/>
    <cellStyle name="Currency 2 6 2 3 2 3 7 2" xfId="6319" xr:uid="{00000000-0005-0000-0000-0000AF180000}"/>
    <cellStyle name="Currency 2 6 2 3 2 3 8" xfId="6320" xr:uid="{00000000-0005-0000-0000-0000B0180000}"/>
    <cellStyle name="Currency 2 6 2 3 2 3 8 2" xfId="6321" xr:uid="{00000000-0005-0000-0000-0000B1180000}"/>
    <cellStyle name="Currency 2 6 2 3 2 3 9" xfId="6322" xr:uid="{00000000-0005-0000-0000-0000B2180000}"/>
    <cellStyle name="Currency 2 6 2 3 2 4" xfId="6323" xr:uid="{00000000-0005-0000-0000-0000B3180000}"/>
    <cellStyle name="Currency 2 6 2 3 2 4 10" xfId="6324" xr:uid="{00000000-0005-0000-0000-0000B4180000}"/>
    <cellStyle name="Currency 2 6 2 3 2 4 2" xfId="6325" xr:uid="{00000000-0005-0000-0000-0000B5180000}"/>
    <cellStyle name="Currency 2 6 2 3 2 4 3" xfId="6326" xr:uid="{00000000-0005-0000-0000-0000B6180000}"/>
    <cellStyle name="Currency 2 6 2 3 2 4 3 2" xfId="6327" xr:uid="{00000000-0005-0000-0000-0000B7180000}"/>
    <cellStyle name="Currency 2 6 2 3 2 4 3 2 2" xfId="6328" xr:uid="{00000000-0005-0000-0000-0000B8180000}"/>
    <cellStyle name="Currency 2 6 2 3 2 4 3 3" xfId="6329" xr:uid="{00000000-0005-0000-0000-0000B9180000}"/>
    <cellStyle name="Currency 2 6 2 3 2 4 4" xfId="6330" xr:uid="{00000000-0005-0000-0000-0000BA180000}"/>
    <cellStyle name="Currency 2 6 2 3 2 4 4 2" xfId="6331" xr:uid="{00000000-0005-0000-0000-0000BB180000}"/>
    <cellStyle name="Currency 2 6 2 3 2 4 4 2 2" xfId="6332" xr:uid="{00000000-0005-0000-0000-0000BC180000}"/>
    <cellStyle name="Currency 2 6 2 3 2 4 4 3" xfId="6333" xr:uid="{00000000-0005-0000-0000-0000BD180000}"/>
    <cellStyle name="Currency 2 6 2 3 2 4 5" xfId="6334" xr:uid="{00000000-0005-0000-0000-0000BE180000}"/>
    <cellStyle name="Currency 2 6 2 3 2 4 5 2" xfId="6335" xr:uid="{00000000-0005-0000-0000-0000BF180000}"/>
    <cellStyle name="Currency 2 6 2 3 2 4 5 2 2" xfId="6336" xr:uid="{00000000-0005-0000-0000-0000C0180000}"/>
    <cellStyle name="Currency 2 6 2 3 2 4 5 3" xfId="6337" xr:uid="{00000000-0005-0000-0000-0000C1180000}"/>
    <cellStyle name="Currency 2 6 2 3 2 4 6" xfId="6338" xr:uid="{00000000-0005-0000-0000-0000C2180000}"/>
    <cellStyle name="Currency 2 6 2 3 2 4 6 2" xfId="6339" xr:uid="{00000000-0005-0000-0000-0000C3180000}"/>
    <cellStyle name="Currency 2 6 2 3 2 4 7" xfId="6340" xr:uid="{00000000-0005-0000-0000-0000C4180000}"/>
    <cellStyle name="Currency 2 6 2 3 2 4 7 2" xfId="6341" xr:uid="{00000000-0005-0000-0000-0000C5180000}"/>
    <cellStyle name="Currency 2 6 2 3 2 4 8" xfId="6342" xr:uid="{00000000-0005-0000-0000-0000C6180000}"/>
    <cellStyle name="Currency 2 6 2 3 2 4 9" xfId="6343" xr:uid="{00000000-0005-0000-0000-0000C7180000}"/>
    <cellStyle name="Currency 2 6 2 3 2 5" xfId="6344" xr:uid="{00000000-0005-0000-0000-0000C8180000}"/>
    <cellStyle name="Currency 2 6 2 3 2 5 2" xfId="6345" xr:uid="{00000000-0005-0000-0000-0000C9180000}"/>
    <cellStyle name="Currency 2 6 2 3 2 5 3" xfId="6346" xr:uid="{00000000-0005-0000-0000-0000CA180000}"/>
    <cellStyle name="Currency 2 6 2 3 2 5 4" xfId="6347" xr:uid="{00000000-0005-0000-0000-0000CB180000}"/>
    <cellStyle name="Currency 2 6 2 3 2 6" xfId="6348" xr:uid="{00000000-0005-0000-0000-0000CC180000}"/>
    <cellStyle name="Currency 2 6 2 3 2 6 2" xfId="6349" xr:uid="{00000000-0005-0000-0000-0000CD180000}"/>
    <cellStyle name="Currency 2 6 2 3 2 6 2 2" xfId="6350" xr:uid="{00000000-0005-0000-0000-0000CE180000}"/>
    <cellStyle name="Currency 2 6 2 3 2 6 2 2 2" xfId="6351" xr:uid="{00000000-0005-0000-0000-0000CF180000}"/>
    <cellStyle name="Currency 2 6 2 3 2 6 2 3" xfId="6352" xr:uid="{00000000-0005-0000-0000-0000D0180000}"/>
    <cellStyle name="Currency 2 6 2 3 2 6 3" xfId="6353" xr:uid="{00000000-0005-0000-0000-0000D1180000}"/>
    <cellStyle name="Currency 2 6 2 3 2 6 3 2" xfId="6354" xr:uid="{00000000-0005-0000-0000-0000D2180000}"/>
    <cellStyle name="Currency 2 6 2 3 2 6 3 2 2" xfId="6355" xr:uid="{00000000-0005-0000-0000-0000D3180000}"/>
    <cellStyle name="Currency 2 6 2 3 2 6 3 3" xfId="6356" xr:uid="{00000000-0005-0000-0000-0000D4180000}"/>
    <cellStyle name="Currency 2 6 2 3 2 6 4" xfId="6357" xr:uid="{00000000-0005-0000-0000-0000D5180000}"/>
    <cellStyle name="Currency 2 6 2 3 2 6 4 2" xfId="6358" xr:uid="{00000000-0005-0000-0000-0000D6180000}"/>
    <cellStyle name="Currency 2 6 2 3 2 6 4 2 2" xfId="6359" xr:uid="{00000000-0005-0000-0000-0000D7180000}"/>
    <cellStyle name="Currency 2 6 2 3 2 6 4 3" xfId="6360" xr:uid="{00000000-0005-0000-0000-0000D8180000}"/>
    <cellStyle name="Currency 2 6 2 3 2 6 5" xfId="6361" xr:uid="{00000000-0005-0000-0000-0000D9180000}"/>
    <cellStyle name="Currency 2 6 2 3 2 6 5 2" xfId="6362" xr:uid="{00000000-0005-0000-0000-0000DA180000}"/>
    <cellStyle name="Currency 2 6 2 3 2 6 6" xfId="6363" xr:uid="{00000000-0005-0000-0000-0000DB180000}"/>
    <cellStyle name="Currency 2 6 2 3 2 6 6 2" xfId="6364" xr:uid="{00000000-0005-0000-0000-0000DC180000}"/>
    <cellStyle name="Currency 2 6 2 3 2 6 7" xfId="6365" xr:uid="{00000000-0005-0000-0000-0000DD180000}"/>
    <cellStyle name="Currency 2 6 2 3 2 7" xfId="6366" xr:uid="{00000000-0005-0000-0000-0000DE180000}"/>
    <cellStyle name="Currency 2 6 2 3 2 7 2" xfId="6367" xr:uid="{00000000-0005-0000-0000-0000DF180000}"/>
    <cellStyle name="Currency 2 6 2 3 2 7 2 2" xfId="6368" xr:uid="{00000000-0005-0000-0000-0000E0180000}"/>
    <cellStyle name="Currency 2 6 2 3 2 7 3" xfId="6369" xr:uid="{00000000-0005-0000-0000-0000E1180000}"/>
    <cellStyle name="Currency 2 6 2 3 2 8" xfId="6370" xr:uid="{00000000-0005-0000-0000-0000E2180000}"/>
    <cellStyle name="Currency 2 6 2 3 2 8 2" xfId="6371" xr:uid="{00000000-0005-0000-0000-0000E3180000}"/>
    <cellStyle name="Currency 2 6 2 3 2 8 2 2" xfId="6372" xr:uid="{00000000-0005-0000-0000-0000E4180000}"/>
    <cellStyle name="Currency 2 6 2 3 2 8 3" xfId="6373" xr:uid="{00000000-0005-0000-0000-0000E5180000}"/>
    <cellStyle name="Currency 2 6 2 3 2 9" xfId="6374" xr:uid="{00000000-0005-0000-0000-0000E6180000}"/>
    <cellStyle name="Currency 2 6 2 3 3" xfId="6375" xr:uid="{00000000-0005-0000-0000-0000E7180000}"/>
    <cellStyle name="Currency 2 6 2 3 3 10" xfId="6376" xr:uid="{00000000-0005-0000-0000-0000E8180000}"/>
    <cellStyle name="Currency 2 6 2 3 3 11" xfId="6377" xr:uid="{00000000-0005-0000-0000-0000E9180000}"/>
    <cellStyle name="Currency 2 6 2 3 3 12" xfId="6378" xr:uid="{00000000-0005-0000-0000-0000EA180000}"/>
    <cellStyle name="Currency 2 6 2 3 3 13" xfId="6379" xr:uid="{00000000-0005-0000-0000-0000EB180000}"/>
    <cellStyle name="Currency 2 6 2 3 3 2" xfId="6380" xr:uid="{00000000-0005-0000-0000-0000EC180000}"/>
    <cellStyle name="Currency 2 6 2 3 3 2 10" xfId="6381" xr:uid="{00000000-0005-0000-0000-0000ED180000}"/>
    <cellStyle name="Currency 2 6 2 3 3 2 2" xfId="6382" xr:uid="{00000000-0005-0000-0000-0000EE180000}"/>
    <cellStyle name="Currency 2 6 2 3 3 2 2 2" xfId="6383" xr:uid="{00000000-0005-0000-0000-0000EF180000}"/>
    <cellStyle name="Currency 2 6 2 3 3 2 2 3" xfId="6384" xr:uid="{00000000-0005-0000-0000-0000F0180000}"/>
    <cellStyle name="Currency 2 6 2 3 3 2 3" xfId="6385" xr:uid="{00000000-0005-0000-0000-0000F1180000}"/>
    <cellStyle name="Currency 2 6 2 3 3 2 3 2" xfId="6386" xr:uid="{00000000-0005-0000-0000-0000F2180000}"/>
    <cellStyle name="Currency 2 6 2 3 3 2 3 3" xfId="6387" xr:uid="{00000000-0005-0000-0000-0000F3180000}"/>
    <cellStyle name="Currency 2 6 2 3 3 2 3 4" xfId="6388" xr:uid="{00000000-0005-0000-0000-0000F4180000}"/>
    <cellStyle name="Currency 2 6 2 3 3 2 4" xfId="6389" xr:uid="{00000000-0005-0000-0000-0000F5180000}"/>
    <cellStyle name="Currency 2 6 2 3 3 2 4 2" xfId="6390" xr:uid="{00000000-0005-0000-0000-0000F6180000}"/>
    <cellStyle name="Currency 2 6 2 3 3 2 4 2 2" xfId="6391" xr:uid="{00000000-0005-0000-0000-0000F7180000}"/>
    <cellStyle name="Currency 2 6 2 3 3 2 4 3" xfId="6392" xr:uid="{00000000-0005-0000-0000-0000F8180000}"/>
    <cellStyle name="Currency 2 6 2 3 3 2 5" xfId="6393" xr:uid="{00000000-0005-0000-0000-0000F9180000}"/>
    <cellStyle name="Currency 2 6 2 3 3 2 5 2" xfId="6394" xr:uid="{00000000-0005-0000-0000-0000FA180000}"/>
    <cellStyle name="Currency 2 6 2 3 3 2 5 2 2" xfId="6395" xr:uid="{00000000-0005-0000-0000-0000FB180000}"/>
    <cellStyle name="Currency 2 6 2 3 3 2 5 3" xfId="6396" xr:uid="{00000000-0005-0000-0000-0000FC180000}"/>
    <cellStyle name="Currency 2 6 2 3 3 2 6" xfId="6397" xr:uid="{00000000-0005-0000-0000-0000FD180000}"/>
    <cellStyle name="Currency 2 6 2 3 3 2 6 2" xfId="6398" xr:uid="{00000000-0005-0000-0000-0000FE180000}"/>
    <cellStyle name="Currency 2 6 2 3 3 2 6 2 2" xfId="6399" xr:uid="{00000000-0005-0000-0000-0000FF180000}"/>
    <cellStyle name="Currency 2 6 2 3 3 2 6 3" xfId="6400" xr:uid="{00000000-0005-0000-0000-000000190000}"/>
    <cellStyle name="Currency 2 6 2 3 3 2 7" xfId="6401" xr:uid="{00000000-0005-0000-0000-000001190000}"/>
    <cellStyle name="Currency 2 6 2 3 3 2 7 2" xfId="6402" xr:uid="{00000000-0005-0000-0000-000002190000}"/>
    <cellStyle name="Currency 2 6 2 3 3 2 8" xfId="6403" xr:uid="{00000000-0005-0000-0000-000003190000}"/>
    <cellStyle name="Currency 2 6 2 3 3 2 8 2" xfId="6404" xr:uid="{00000000-0005-0000-0000-000004190000}"/>
    <cellStyle name="Currency 2 6 2 3 3 2 9" xfId="6405" xr:uid="{00000000-0005-0000-0000-000005190000}"/>
    <cellStyle name="Currency 2 6 2 3 3 3" xfId="6406" xr:uid="{00000000-0005-0000-0000-000006190000}"/>
    <cellStyle name="Currency 2 6 2 3 3 3 2" xfId="6407" xr:uid="{00000000-0005-0000-0000-000007190000}"/>
    <cellStyle name="Currency 2 6 2 3 3 3 2 2" xfId="6408" xr:uid="{00000000-0005-0000-0000-000008190000}"/>
    <cellStyle name="Currency 2 6 2 3 3 3 2 3" xfId="6409" xr:uid="{00000000-0005-0000-0000-000009190000}"/>
    <cellStyle name="Currency 2 6 2 3 3 3 3" xfId="6410" xr:uid="{00000000-0005-0000-0000-00000A190000}"/>
    <cellStyle name="Currency 2 6 2 3 3 4" xfId="6411" xr:uid="{00000000-0005-0000-0000-00000B190000}"/>
    <cellStyle name="Currency 2 6 2 3 3 4 2" xfId="6412" xr:uid="{00000000-0005-0000-0000-00000C190000}"/>
    <cellStyle name="Currency 2 6 2 3 3 4 3" xfId="6413" xr:uid="{00000000-0005-0000-0000-00000D190000}"/>
    <cellStyle name="Currency 2 6 2 3 3 4 4" xfId="6414" xr:uid="{00000000-0005-0000-0000-00000E190000}"/>
    <cellStyle name="Currency 2 6 2 3 3 5" xfId="6415" xr:uid="{00000000-0005-0000-0000-00000F190000}"/>
    <cellStyle name="Currency 2 6 2 3 3 5 2" xfId="6416" xr:uid="{00000000-0005-0000-0000-000010190000}"/>
    <cellStyle name="Currency 2 6 2 3 3 5 2 2" xfId="6417" xr:uid="{00000000-0005-0000-0000-000011190000}"/>
    <cellStyle name="Currency 2 6 2 3 3 5 3" xfId="6418" xr:uid="{00000000-0005-0000-0000-000012190000}"/>
    <cellStyle name="Currency 2 6 2 3 3 6" xfId="6419" xr:uid="{00000000-0005-0000-0000-000013190000}"/>
    <cellStyle name="Currency 2 6 2 3 3 6 2" xfId="6420" xr:uid="{00000000-0005-0000-0000-000014190000}"/>
    <cellStyle name="Currency 2 6 2 3 3 6 2 2" xfId="6421" xr:uid="{00000000-0005-0000-0000-000015190000}"/>
    <cellStyle name="Currency 2 6 2 3 3 6 3" xfId="6422" xr:uid="{00000000-0005-0000-0000-000016190000}"/>
    <cellStyle name="Currency 2 6 2 3 3 7" xfId="6423" xr:uid="{00000000-0005-0000-0000-000017190000}"/>
    <cellStyle name="Currency 2 6 2 3 3 7 2" xfId="6424" xr:uid="{00000000-0005-0000-0000-000018190000}"/>
    <cellStyle name="Currency 2 6 2 3 3 7 2 2" xfId="6425" xr:uid="{00000000-0005-0000-0000-000019190000}"/>
    <cellStyle name="Currency 2 6 2 3 3 7 3" xfId="6426" xr:uid="{00000000-0005-0000-0000-00001A190000}"/>
    <cellStyle name="Currency 2 6 2 3 3 8" xfId="6427" xr:uid="{00000000-0005-0000-0000-00001B190000}"/>
    <cellStyle name="Currency 2 6 2 3 3 8 2" xfId="6428" xr:uid="{00000000-0005-0000-0000-00001C190000}"/>
    <cellStyle name="Currency 2 6 2 3 3 9" xfId="6429" xr:uid="{00000000-0005-0000-0000-00001D190000}"/>
    <cellStyle name="Currency 2 6 2 3 3 9 2" xfId="6430" xr:uid="{00000000-0005-0000-0000-00001E190000}"/>
    <cellStyle name="Currency 2 6 2 3 4" xfId="6431" xr:uid="{00000000-0005-0000-0000-00001F190000}"/>
    <cellStyle name="Currency 2 6 2 3 4 2" xfId="6432" xr:uid="{00000000-0005-0000-0000-000020190000}"/>
    <cellStyle name="Currency 2 6 2 3 4 2 10" xfId="6433" xr:uid="{00000000-0005-0000-0000-000021190000}"/>
    <cellStyle name="Currency 2 6 2 3 4 2 11" xfId="6434" xr:uid="{00000000-0005-0000-0000-000022190000}"/>
    <cellStyle name="Currency 2 6 2 3 4 2 2" xfId="6435" xr:uid="{00000000-0005-0000-0000-000023190000}"/>
    <cellStyle name="Currency 2 6 2 3 4 2 2 2" xfId="6436" xr:uid="{00000000-0005-0000-0000-000024190000}"/>
    <cellStyle name="Currency 2 6 2 3 4 2 2 3" xfId="6437" xr:uid="{00000000-0005-0000-0000-000025190000}"/>
    <cellStyle name="Currency 2 6 2 3 4 2 3" xfId="6438" xr:uid="{00000000-0005-0000-0000-000026190000}"/>
    <cellStyle name="Currency 2 6 2 3 4 2 3 2" xfId="6439" xr:uid="{00000000-0005-0000-0000-000027190000}"/>
    <cellStyle name="Currency 2 6 2 3 4 2 3 3" xfId="6440" xr:uid="{00000000-0005-0000-0000-000028190000}"/>
    <cellStyle name="Currency 2 6 2 3 4 2 4" xfId="6441" xr:uid="{00000000-0005-0000-0000-000029190000}"/>
    <cellStyle name="Currency 2 6 2 3 4 2 4 2" xfId="6442" xr:uid="{00000000-0005-0000-0000-00002A190000}"/>
    <cellStyle name="Currency 2 6 2 3 4 2 4 2 2" xfId="6443" xr:uid="{00000000-0005-0000-0000-00002B190000}"/>
    <cellStyle name="Currency 2 6 2 3 4 2 4 3" xfId="6444" xr:uid="{00000000-0005-0000-0000-00002C190000}"/>
    <cellStyle name="Currency 2 6 2 3 4 2 5" xfId="6445" xr:uid="{00000000-0005-0000-0000-00002D190000}"/>
    <cellStyle name="Currency 2 6 2 3 4 2 5 2" xfId="6446" xr:uid="{00000000-0005-0000-0000-00002E190000}"/>
    <cellStyle name="Currency 2 6 2 3 4 2 5 2 2" xfId="6447" xr:uid="{00000000-0005-0000-0000-00002F190000}"/>
    <cellStyle name="Currency 2 6 2 3 4 2 5 3" xfId="6448" xr:uid="{00000000-0005-0000-0000-000030190000}"/>
    <cellStyle name="Currency 2 6 2 3 4 2 6" xfId="6449" xr:uid="{00000000-0005-0000-0000-000031190000}"/>
    <cellStyle name="Currency 2 6 2 3 4 2 6 2" xfId="6450" xr:uid="{00000000-0005-0000-0000-000032190000}"/>
    <cellStyle name="Currency 2 6 2 3 4 2 6 2 2" xfId="6451" xr:uid="{00000000-0005-0000-0000-000033190000}"/>
    <cellStyle name="Currency 2 6 2 3 4 2 6 3" xfId="6452" xr:uid="{00000000-0005-0000-0000-000034190000}"/>
    <cellStyle name="Currency 2 6 2 3 4 2 7" xfId="6453" xr:uid="{00000000-0005-0000-0000-000035190000}"/>
    <cellStyle name="Currency 2 6 2 3 4 2 7 2" xfId="6454" xr:uid="{00000000-0005-0000-0000-000036190000}"/>
    <cellStyle name="Currency 2 6 2 3 4 2 8" xfId="6455" xr:uid="{00000000-0005-0000-0000-000037190000}"/>
    <cellStyle name="Currency 2 6 2 3 4 2 8 2" xfId="6456" xr:uid="{00000000-0005-0000-0000-000038190000}"/>
    <cellStyle name="Currency 2 6 2 3 4 2 9" xfId="6457" xr:uid="{00000000-0005-0000-0000-000039190000}"/>
    <cellStyle name="Currency 2 6 2 3 4 3" xfId="6458" xr:uid="{00000000-0005-0000-0000-00003A190000}"/>
    <cellStyle name="Currency 2 6 2 3 4 3 2" xfId="6459" xr:uid="{00000000-0005-0000-0000-00003B190000}"/>
    <cellStyle name="Currency 2 6 2 3 4 3 2 2" xfId="6460" xr:uid="{00000000-0005-0000-0000-00003C190000}"/>
    <cellStyle name="Currency 2 6 2 3 4 3 2 3" xfId="6461" xr:uid="{00000000-0005-0000-0000-00003D190000}"/>
    <cellStyle name="Currency 2 6 2 3 4 3 3" xfId="6462" xr:uid="{00000000-0005-0000-0000-00003E190000}"/>
    <cellStyle name="Currency 2 6 2 3 4 4" xfId="6463" xr:uid="{00000000-0005-0000-0000-00003F190000}"/>
    <cellStyle name="Currency 2 6 2 3 4 4 2" xfId="6464" xr:uid="{00000000-0005-0000-0000-000040190000}"/>
    <cellStyle name="Currency 2 6 2 3 4 4 2 2" xfId="6465" xr:uid="{00000000-0005-0000-0000-000041190000}"/>
    <cellStyle name="Currency 2 6 2 3 4 4 3" xfId="6466" xr:uid="{00000000-0005-0000-0000-000042190000}"/>
    <cellStyle name="Currency 2 6 2 3 4 4 4" xfId="6467" xr:uid="{00000000-0005-0000-0000-000043190000}"/>
    <cellStyle name="Currency 2 6 2 3 4 5" xfId="6468" xr:uid="{00000000-0005-0000-0000-000044190000}"/>
    <cellStyle name="Currency 2 6 2 3 4 5 2" xfId="6469" xr:uid="{00000000-0005-0000-0000-000045190000}"/>
    <cellStyle name="Currency 2 6 2 3 4 5 2 2" xfId="6470" xr:uid="{00000000-0005-0000-0000-000046190000}"/>
    <cellStyle name="Currency 2 6 2 3 4 5 3" xfId="6471" xr:uid="{00000000-0005-0000-0000-000047190000}"/>
    <cellStyle name="Currency 2 6 2 3 4 6" xfId="6472" xr:uid="{00000000-0005-0000-0000-000048190000}"/>
    <cellStyle name="Currency 2 6 2 3 4 7" xfId="6473" xr:uid="{00000000-0005-0000-0000-000049190000}"/>
    <cellStyle name="Currency 2 6 2 3 5" xfId="6474" xr:uid="{00000000-0005-0000-0000-00004A190000}"/>
    <cellStyle name="Currency 2 6 2 3 5 10" xfId="6475" xr:uid="{00000000-0005-0000-0000-00004B190000}"/>
    <cellStyle name="Currency 2 6 2 3 5 2" xfId="6476" xr:uid="{00000000-0005-0000-0000-00004C190000}"/>
    <cellStyle name="Currency 2 6 2 3 5 2 2" xfId="6477" xr:uid="{00000000-0005-0000-0000-00004D190000}"/>
    <cellStyle name="Currency 2 6 2 3 5 2 3" xfId="6478" xr:uid="{00000000-0005-0000-0000-00004E190000}"/>
    <cellStyle name="Currency 2 6 2 3 5 3" xfId="6479" xr:uid="{00000000-0005-0000-0000-00004F190000}"/>
    <cellStyle name="Currency 2 6 2 3 5 3 2" xfId="6480" xr:uid="{00000000-0005-0000-0000-000050190000}"/>
    <cellStyle name="Currency 2 6 2 3 5 3 3" xfId="6481" xr:uid="{00000000-0005-0000-0000-000051190000}"/>
    <cellStyle name="Currency 2 6 2 3 5 4" xfId="6482" xr:uid="{00000000-0005-0000-0000-000052190000}"/>
    <cellStyle name="Currency 2 6 2 3 5 4 2" xfId="6483" xr:uid="{00000000-0005-0000-0000-000053190000}"/>
    <cellStyle name="Currency 2 6 2 3 5 4 2 2" xfId="6484" xr:uid="{00000000-0005-0000-0000-000054190000}"/>
    <cellStyle name="Currency 2 6 2 3 5 4 3" xfId="6485" xr:uid="{00000000-0005-0000-0000-000055190000}"/>
    <cellStyle name="Currency 2 6 2 3 5 5" xfId="6486" xr:uid="{00000000-0005-0000-0000-000056190000}"/>
    <cellStyle name="Currency 2 6 2 3 5 5 2" xfId="6487" xr:uid="{00000000-0005-0000-0000-000057190000}"/>
    <cellStyle name="Currency 2 6 2 3 5 5 2 2" xfId="6488" xr:uid="{00000000-0005-0000-0000-000058190000}"/>
    <cellStyle name="Currency 2 6 2 3 5 5 3" xfId="6489" xr:uid="{00000000-0005-0000-0000-000059190000}"/>
    <cellStyle name="Currency 2 6 2 3 5 6" xfId="6490" xr:uid="{00000000-0005-0000-0000-00005A190000}"/>
    <cellStyle name="Currency 2 6 2 3 5 6 2" xfId="6491" xr:uid="{00000000-0005-0000-0000-00005B190000}"/>
    <cellStyle name="Currency 2 6 2 3 5 6 2 2" xfId="6492" xr:uid="{00000000-0005-0000-0000-00005C190000}"/>
    <cellStyle name="Currency 2 6 2 3 5 6 3" xfId="6493" xr:uid="{00000000-0005-0000-0000-00005D190000}"/>
    <cellStyle name="Currency 2 6 2 3 5 7" xfId="6494" xr:uid="{00000000-0005-0000-0000-00005E190000}"/>
    <cellStyle name="Currency 2 6 2 3 5 7 2" xfId="6495" xr:uid="{00000000-0005-0000-0000-00005F190000}"/>
    <cellStyle name="Currency 2 6 2 3 5 8" xfId="6496" xr:uid="{00000000-0005-0000-0000-000060190000}"/>
    <cellStyle name="Currency 2 6 2 3 5 8 2" xfId="6497" xr:uid="{00000000-0005-0000-0000-000061190000}"/>
    <cellStyle name="Currency 2 6 2 3 5 9" xfId="6498" xr:uid="{00000000-0005-0000-0000-000062190000}"/>
    <cellStyle name="Currency 2 6 2 3 6" xfId="6499" xr:uid="{00000000-0005-0000-0000-000063190000}"/>
    <cellStyle name="Currency 2 6 2 3 6 10" xfId="6500" xr:uid="{00000000-0005-0000-0000-000064190000}"/>
    <cellStyle name="Currency 2 6 2 3 6 11" xfId="6501" xr:uid="{00000000-0005-0000-0000-000065190000}"/>
    <cellStyle name="Currency 2 6 2 3 6 12" xfId="6502" xr:uid="{00000000-0005-0000-0000-000066190000}"/>
    <cellStyle name="Currency 2 6 2 3 6 2" xfId="6503" xr:uid="{00000000-0005-0000-0000-000067190000}"/>
    <cellStyle name="Currency 2 6 2 3 6 2 2" xfId="6504" xr:uid="{00000000-0005-0000-0000-000068190000}"/>
    <cellStyle name="Currency 2 6 2 3 6 2 3" xfId="6505" xr:uid="{00000000-0005-0000-0000-000069190000}"/>
    <cellStyle name="Currency 2 6 2 3 6 3" xfId="6506" xr:uid="{00000000-0005-0000-0000-00006A190000}"/>
    <cellStyle name="Currency 2 6 2 3 6 3 2" xfId="6507" xr:uid="{00000000-0005-0000-0000-00006B190000}"/>
    <cellStyle name="Currency 2 6 2 3 6 3 3" xfId="6508" xr:uid="{00000000-0005-0000-0000-00006C190000}"/>
    <cellStyle name="Currency 2 6 2 3 6 4" xfId="6509" xr:uid="{00000000-0005-0000-0000-00006D190000}"/>
    <cellStyle name="Currency 2 6 2 3 6 5" xfId="6510" xr:uid="{00000000-0005-0000-0000-00006E190000}"/>
    <cellStyle name="Currency 2 6 2 3 6 5 2" xfId="6511" xr:uid="{00000000-0005-0000-0000-00006F190000}"/>
    <cellStyle name="Currency 2 6 2 3 6 5 2 2" xfId="6512" xr:uid="{00000000-0005-0000-0000-000070190000}"/>
    <cellStyle name="Currency 2 6 2 3 6 5 3" xfId="6513" xr:uid="{00000000-0005-0000-0000-000071190000}"/>
    <cellStyle name="Currency 2 6 2 3 6 6" xfId="6514" xr:uid="{00000000-0005-0000-0000-000072190000}"/>
    <cellStyle name="Currency 2 6 2 3 6 6 2" xfId="6515" xr:uid="{00000000-0005-0000-0000-000073190000}"/>
    <cellStyle name="Currency 2 6 2 3 6 6 2 2" xfId="6516" xr:uid="{00000000-0005-0000-0000-000074190000}"/>
    <cellStyle name="Currency 2 6 2 3 6 6 3" xfId="6517" xr:uid="{00000000-0005-0000-0000-000075190000}"/>
    <cellStyle name="Currency 2 6 2 3 6 7" xfId="6518" xr:uid="{00000000-0005-0000-0000-000076190000}"/>
    <cellStyle name="Currency 2 6 2 3 6 7 2" xfId="6519" xr:uid="{00000000-0005-0000-0000-000077190000}"/>
    <cellStyle name="Currency 2 6 2 3 6 7 2 2" xfId="6520" xr:uid="{00000000-0005-0000-0000-000078190000}"/>
    <cellStyle name="Currency 2 6 2 3 6 7 3" xfId="6521" xr:uid="{00000000-0005-0000-0000-000079190000}"/>
    <cellStyle name="Currency 2 6 2 3 6 8" xfId="6522" xr:uid="{00000000-0005-0000-0000-00007A190000}"/>
    <cellStyle name="Currency 2 6 2 3 6 8 2" xfId="6523" xr:uid="{00000000-0005-0000-0000-00007B190000}"/>
    <cellStyle name="Currency 2 6 2 3 6 9" xfId="6524" xr:uid="{00000000-0005-0000-0000-00007C190000}"/>
    <cellStyle name="Currency 2 6 2 3 6 9 2" xfId="6525" xr:uid="{00000000-0005-0000-0000-00007D190000}"/>
    <cellStyle name="Currency 2 6 2 3 7" xfId="6526" xr:uid="{00000000-0005-0000-0000-00007E190000}"/>
    <cellStyle name="Currency 2 6 2 3 7 2" xfId="6527" xr:uid="{00000000-0005-0000-0000-00007F190000}"/>
    <cellStyle name="Currency 2 6 2 3 7 3" xfId="6528" xr:uid="{00000000-0005-0000-0000-000080190000}"/>
    <cellStyle name="Currency 2 6 2 3 8" xfId="6529" xr:uid="{00000000-0005-0000-0000-000081190000}"/>
    <cellStyle name="Currency 2 6 2 3 8 2" xfId="6530" xr:uid="{00000000-0005-0000-0000-000082190000}"/>
    <cellStyle name="Currency 2 6 2 3 8 2 2" xfId="6531" xr:uid="{00000000-0005-0000-0000-000083190000}"/>
    <cellStyle name="Currency 2 6 2 3 8 3" xfId="6532" xr:uid="{00000000-0005-0000-0000-000084190000}"/>
    <cellStyle name="Currency 2 6 2 3 8 4" xfId="6533" xr:uid="{00000000-0005-0000-0000-000085190000}"/>
    <cellStyle name="Currency 2 6 2 3 9" xfId="6534" xr:uid="{00000000-0005-0000-0000-000086190000}"/>
    <cellStyle name="Currency 2 6 2 3 9 2" xfId="6535" xr:uid="{00000000-0005-0000-0000-000087190000}"/>
    <cellStyle name="Currency 2 6 2 3 9 2 2" xfId="6536" xr:uid="{00000000-0005-0000-0000-000088190000}"/>
    <cellStyle name="Currency 2 6 2 3 9 3" xfId="6537" xr:uid="{00000000-0005-0000-0000-000089190000}"/>
    <cellStyle name="Currency 2 6 2 4" xfId="6538" xr:uid="{00000000-0005-0000-0000-00008A190000}"/>
    <cellStyle name="Currency 2 6 2 4 2" xfId="6539" xr:uid="{00000000-0005-0000-0000-00008B190000}"/>
    <cellStyle name="Currency 2 6 2 4 2 10" xfId="6540" xr:uid="{00000000-0005-0000-0000-00008C190000}"/>
    <cellStyle name="Currency 2 6 2 4 2 2" xfId="6541" xr:uid="{00000000-0005-0000-0000-00008D190000}"/>
    <cellStyle name="Currency 2 6 2 4 2 2 2" xfId="6542" xr:uid="{00000000-0005-0000-0000-00008E190000}"/>
    <cellStyle name="Currency 2 6 2 4 2 2 3" xfId="6543" xr:uid="{00000000-0005-0000-0000-00008F190000}"/>
    <cellStyle name="Currency 2 6 2 4 2 3" xfId="6544" xr:uid="{00000000-0005-0000-0000-000090190000}"/>
    <cellStyle name="Currency 2 6 2 4 2 3 2" xfId="6545" xr:uid="{00000000-0005-0000-0000-000091190000}"/>
    <cellStyle name="Currency 2 6 2 4 2 3 3" xfId="6546" xr:uid="{00000000-0005-0000-0000-000092190000}"/>
    <cellStyle name="Currency 2 6 2 4 2 4" xfId="6547" xr:uid="{00000000-0005-0000-0000-000093190000}"/>
    <cellStyle name="Currency 2 6 2 4 2 4 2" xfId="6548" xr:uid="{00000000-0005-0000-0000-000094190000}"/>
    <cellStyle name="Currency 2 6 2 4 2 4 2 2" xfId="6549" xr:uid="{00000000-0005-0000-0000-000095190000}"/>
    <cellStyle name="Currency 2 6 2 4 2 4 3" xfId="6550" xr:uid="{00000000-0005-0000-0000-000096190000}"/>
    <cellStyle name="Currency 2 6 2 4 2 5" xfId="6551" xr:uid="{00000000-0005-0000-0000-000097190000}"/>
    <cellStyle name="Currency 2 6 2 4 2 5 2" xfId="6552" xr:uid="{00000000-0005-0000-0000-000098190000}"/>
    <cellStyle name="Currency 2 6 2 4 2 5 2 2" xfId="6553" xr:uid="{00000000-0005-0000-0000-000099190000}"/>
    <cellStyle name="Currency 2 6 2 4 2 5 3" xfId="6554" xr:uid="{00000000-0005-0000-0000-00009A190000}"/>
    <cellStyle name="Currency 2 6 2 4 2 6" xfId="6555" xr:uid="{00000000-0005-0000-0000-00009B190000}"/>
    <cellStyle name="Currency 2 6 2 4 2 6 2" xfId="6556" xr:uid="{00000000-0005-0000-0000-00009C190000}"/>
    <cellStyle name="Currency 2 6 2 4 2 6 2 2" xfId="6557" xr:uid="{00000000-0005-0000-0000-00009D190000}"/>
    <cellStyle name="Currency 2 6 2 4 2 6 3" xfId="6558" xr:uid="{00000000-0005-0000-0000-00009E190000}"/>
    <cellStyle name="Currency 2 6 2 4 2 7" xfId="6559" xr:uid="{00000000-0005-0000-0000-00009F190000}"/>
    <cellStyle name="Currency 2 6 2 4 2 7 2" xfId="6560" xr:uid="{00000000-0005-0000-0000-0000A0190000}"/>
    <cellStyle name="Currency 2 6 2 4 2 8" xfId="6561" xr:uid="{00000000-0005-0000-0000-0000A1190000}"/>
    <cellStyle name="Currency 2 6 2 4 2 8 2" xfId="6562" xr:uid="{00000000-0005-0000-0000-0000A2190000}"/>
    <cellStyle name="Currency 2 6 2 4 2 9" xfId="6563" xr:uid="{00000000-0005-0000-0000-0000A3190000}"/>
    <cellStyle name="Currency 2 6 2 4 3" xfId="6564" xr:uid="{00000000-0005-0000-0000-0000A4190000}"/>
    <cellStyle name="Currency 2 6 2 4 3 10" xfId="6565" xr:uid="{00000000-0005-0000-0000-0000A5190000}"/>
    <cellStyle name="Currency 2 6 2 4 3 2" xfId="6566" xr:uid="{00000000-0005-0000-0000-0000A6190000}"/>
    <cellStyle name="Currency 2 6 2 4 3 2 2" xfId="6567" xr:uid="{00000000-0005-0000-0000-0000A7190000}"/>
    <cellStyle name="Currency 2 6 2 4 3 2 3" xfId="6568" xr:uid="{00000000-0005-0000-0000-0000A8190000}"/>
    <cellStyle name="Currency 2 6 2 4 3 3" xfId="6569" xr:uid="{00000000-0005-0000-0000-0000A9190000}"/>
    <cellStyle name="Currency 2 6 2 4 3 3 2" xfId="6570" xr:uid="{00000000-0005-0000-0000-0000AA190000}"/>
    <cellStyle name="Currency 2 6 2 4 3 3 3" xfId="6571" xr:uid="{00000000-0005-0000-0000-0000AB190000}"/>
    <cellStyle name="Currency 2 6 2 4 3 4" xfId="6572" xr:uid="{00000000-0005-0000-0000-0000AC190000}"/>
    <cellStyle name="Currency 2 6 2 4 3 4 2" xfId="6573" xr:uid="{00000000-0005-0000-0000-0000AD190000}"/>
    <cellStyle name="Currency 2 6 2 4 3 4 2 2" xfId="6574" xr:uid="{00000000-0005-0000-0000-0000AE190000}"/>
    <cellStyle name="Currency 2 6 2 4 3 4 3" xfId="6575" xr:uid="{00000000-0005-0000-0000-0000AF190000}"/>
    <cellStyle name="Currency 2 6 2 4 3 5" xfId="6576" xr:uid="{00000000-0005-0000-0000-0000B0190000}"/>
    <cellStyle name="Currency 2 6 2 4 3 5 2" xfId="6577" xr:uid="{00000000-0005-0000-0000-0000B1190000}"/>
    <cellStyle name="Currency 2 6 2 4 3 5 2 2" xfId="6578" xr:uid="{00000000-0005-0000-0000-0000B2190000}"/>
    <cellStyle name="Currency 2 6 2 4 3 5 3" xfId="6579" xr:uid="{00000000-0005-0000-0000-0000B3190000}"/>
    <cellStyle name="Currency 2 6 2 4 3 6" xfId="6580" xr:uid="{00000000-0005-0000-0000-0000B4190000}"/>
    <cellStyle name="Currency 2 6 2 4 3 6 2" xfId="6581" xr:uid="{00000000-0005-0000-0000-0000B5190000}"/>
    <cellStyle name="Currency 2 6 2 4 3 6 2 2" xfId="6582" xr:uid="{00000000-0005-0000-0000-0000B6190000}"/>
    <cellStyle name="Currency 2 6 2 4 3 6 3" xfId="6583" xr:uid="{00000000-0005-0000-0000-0000B7190000}"/>
    <cellStyle name="Currency 2 6 2 4 3 7" xfId="6584" xr:uid="{00000000-0005-0000-0000-0000B8190000}"/>
    <cellStyle name="Currency 2 6 2 4 3 7 2" xfId="6585" xr:uid="{00000000-0005-0000-0000-0000B9190000}"/>
    <cellStyle name="Currency 2 6 2 4 3 8" xfId="6586" xr:uid="{00000000-0005-0000-0000-0000BA190000}"/>
    <cellStyle name="Currency 2 6 2 4 3 8 2" xfId="6587" xr:uid="{00000000-0005-0000-0000-0000BB190000}"/>
    <cellStyle name="Currency 2 6 2 4 3 9" xfId="6588" xr:uid="{00000000-0005-0000-0000-0000BC190000}"/>
    <cellStyle name="Currency 2 6 2 4 4" xfId="6589" xr:uid="{00000000-0005-0000-0000-0000BD190000}"/>
    <cellStyle name="Currency 2 6 2 4 4 10" xfId="6590" xr:uid="{00000000-0005-0000-0000-0000BE190000}"/>
    <cellStyle name="Currency 2 6 2 4 4 2" xfId="6591" xr:uid="{00000000-0005-0000-0000-0000BF190000}"/>
    <cellStyle name="Currency 2 6 2 4 4 3" xfId="6592" xr:uid="{00000000-0005-0000-0000-0000C0190000}"/>
    <cellStyle name="Currency 2 6 2 4 4 3 2" xfId="6593" xr:uid="{00000000-0005-0000-0000-0000C1190000}"/>
    <cellStyle name="Currency 2 6 2 4 4 3 2 2" xfId="6594" xr:uid="{00000000-0005-0000-0000-0000C2190000}"/>
    <cellStyle name="Currency 2 6 2 4 4 3 3" xfId="6595" xr:uid="{00000000-0005-0000-0000-0000C3190000}"/>
    <cellStyle name="Currency 2 6 2 4 4 4" xfId="6596" xr:uid="{00000000-0005-0000-0000-0000C4190000}"/>
    <cellStyle name="Currency 2 6 2 4 4 4 2" xfId="6597" xr:uid="{00000000-0005-0000-0000-0000C5190000}"/>
    <cellStyle name="Currency 2 6 2 4 4 4 2 2" xfId="6598" xr:uid="{00000000-0005-0000-0000-0000C6190000}"/>
    <cellStyle name="Currency 2 6 2 4 4 4 3" xfId="6599" xr:uid="{00000000-0005-0000-0000-0000C7190000}"/>
    <cellStyle name="Currency 2 6 2 4 4 5" xfId="6600" xr:uid="{00000000-0005-0000-0000-0000C8190000}"/>
    <cellStyle name="Currency 2 6 2 4 4 5 2" xfId="6601" xr:uid="{00000000-0005-0000-0000-0000C9190000}"/>
    <cellStyle name="Currency 2 6 2 4 4 5 2 2" xfId="6602" xr:uid="{00000000-0005-0000-0000-0000CA190000}"/>
    <cellStyle name="Currency 2 6 2 4 4 5 3" xfId="6603" xr:uid="{00000000-0005-0000-0000-0000CB190000}"/>
    <cellStyle name="Currency 2 6 2 4 4 6" xfId="6604" xr:uid="{00000000-0005-0000-0000-0000CC190000}"/>
    <cellStyle name="Currency 2 6 2 4 4 6 2" xfId="6605" xr:uid="{00000000-0005-0000-0000-0000CD190000}"/>
    <cellStyle name="Currency 2 6 2 4 4 7" xfId="6606" xr:uid="{00000000-0005-0000-0000-0000CE190000}"/>
    <cellStyle name="Currency 2 6 2 4 4 7 2" xfId="6607" xr:uid="{00000000-0005-0000-0000-0000CF190000}"/>
    <cellStyle name="Currency 2 6 2 4 4 8" xfId="6608" xr:uid="{00000000-0005-0000-0000-0000D0190000}"/>
    <cellStyle name="Currency 2 6 2 4 4 9" xfId="6609" xr:uid="{00000000-0005-0000-0000-0000D1190000}"/>
    <cellStyle name="Currency 2 6 2 4 5" xfId="6610" xr:uid="{00000000-0005-0000-0000-0000D2190000}"/>
    <cellStyle name="Currency 2 6 2 4 5 2" xfId="6611" xr:uid="{00000000-0005-0000-0000-0000D3190000}"/>
    <cellStyle name="Currency 2 6 2 4 5 3" xfId="6612" xr:uid="{00000000-0005-0000-0000-0000D4190000}"/>
    <cellStyle name="Currency 2 6 2 4 5 4" xfId="6613" xr:uid="{00000000-0005-0000-0000-0000D5190000}"/>
    <cellStyle name="Currency 2 6 2 4 6" xfId="6614" xr:uid="{00000000-0005-0000-0000-0000D6190000}"/>
    <cellStyle name="Currency 2 6 2 4 6 2" xfId="6615" xr:uid="{00000000-0005-0000-0000-0000D7190000}"/>
    <cellStyle name="Currency 2 6 2 4 6 2 2" xfId="6616" xr:uid="{00000000-0005-0000-0000-0000D8190000}"/>
    <cellStyle name="Currency 2 6 2 4 6 2 2 2" xfId="6617" xr:uid="{00000000-0005-0000-0000-0000D9190000}"/>
    <cellStyle name="Currency 2 6 2 4 6 2 3" xfId="6618" xr:uid="{00000000-0005-0000-0000-0000DA190000}"/>
    <cellStyle name="Currency 2 6 2 4 6 3" xfId="6619" xr:uid="{00000000-0005-0000-0000-0000DB190000}"/>
    <cellStyle name="Currency 2 6 2 4 6 3 2" xfId="6620" xr:uid="{00000000-0005-0000-0000-0000DC190000}"/>
    <cellStyle name="Currency 2 6 2 4 6 3 2 2" xfId="6621" xr:uid="{00000000-0005-0000-0000-0000DD190000}"/>
    <cellStyle name="Currency 2 6 2 4 6 3 3" xfId="6622" xr:uid="{00000000-0005-0000-0000-0000DE190000}"/>
    <cellStyle name="Currency 2 6 2 4 6 4" xfId="6623" xr:uid="{00000000-0005-0000-0000-0000DF190000}"/>
    <cellStyle name="Currency 2 6 2 4 6 4 2" xfId="6624" xr:uid="{00000000-0005-0000-0000-0000E0190000}"/>
    <cellStyle name="Currency 2 6 2 4 6 4 2 2" xfId="6625" xr:uid="{00000000-0005-0000-0000-0000E1190000}"/>
    <cellStyle name="Currency 2 6 2 4 6 4 3" xfId="6626" xr:uid="{00000000-0005-0000-0000-0000E2190000}"/>
    <cellStyle name="Currency 2 6 2 4 6 5" xfId="6627" xr:uid="{00000000-0005-0000-0000-0000E3190000}"/>
    <cellStyle name="Currency 2 6 2 4 6 5 2" xfId="6628" xr:uid="{00000000-0005-0000-0000-0000E4190000}"/>
    <cellStyle name="Currency 2 6 2 4 6 6" xfId="6629" xr:uid="{00000000-0005-0000-0000-0000E5190000}"/>
    <cellStyle name="Currency 2 6 2 4 6 6 2" xfId="6630" xr:uid="{00000000-0005-0000-0000-0000E6190000}"/>
    <cellStyle name="Currency 2 6 2 4 6 7" xfId="6631" xr:uid="{00000000-0005-0000-0000-0000E7190000}"/>
    <cellStyle name="Currency 2 6 2 4 7" xfId="6632" xr:uid="{00000000-0005-0000-0000-0000E8190000}"/>
    <cellStyle name="Currency 2 6 2 4 7 2" xfId="6633" xr:uid="{00000000-0005-0000-0000-0000E9190000}"/>
    <cellStyle name="Currency 2 6 2 4 7 2 2" xfId="6634" xr:uid="{00000000-0005-0000-0000-0000EA190000}"/>
    <cellStyle name="Currency 2 6 2 4 7 3" xfId="6635" xr:uid="{00000000-0005-0000-0000-0000EB190000}"/>
    <cellStyle name="Currency 2 6 2 4 8" xfId="6636" xr:uid="{00000000-0005-0000-0000-0000EC190000}"/>
    <cellStyle name="Currency 2 6 2 4 8 2" xfId="6637" xr:uid="{00000000-0005-0000-0000-0000ED190000}"/>
    <cellStyle name="Currency 2 6 2 4 8 2 2" xfId="6638" xr:uid="{00000000-0005-0000-0000-0000EE190000}"/>
    <cellStyle name="Currency 2 6 2 4 8 3" xfId="6639" xr:uid="{00000000-0005-0000-0000-0000EF190000}"/>
    <cellStyle name="Currency 2 6 2 4 9" xfId="6640" xr:uid="{00000000-0005-0000-0000-0000F0190000}"/>
    <cellStyle name="Currency 2 6 2 5" xfId="6641" xr:uid="{00000000-0005-0000-0000-0000F1190000}"/>
    <cellStyle name="Currency 2 6 2 5 10" xfId="6642" xr:uid="{00000000-0005-0000-0000-0000F2190000}"/>
    <cellStyle name="Currency 2 6 2 5 11" xfId="6643" xr:uid="{00000000-0005-0000-0000-0000F3190000}"/>
    <cellStyle name="Currency 2 6 2 5 12" xfId="6644" xr:uid="{00000000-0005-0000-0000-0000F4190000}"/>
    <cellStyle name="Currency 2 6 2 5 13" xfId="6645" xr:uid="{00000000-0005-0000-0000-0000F5190000}"/>
    <cellStyle name="Currency 2 6 2 5 2" xfId="6646" xr:uid="{00000000-0005-0000-0000-0000F6190000}"/>
    <cellStyle name="Currency 2 6 2 5 2 10" xfId="6647" xr:uid="{00000000-0005-0000-0000-0000F7190000}"/>
    <cellStyle name="Currency 2 6 2 5 2 2" xfId="6648" xr:uid="{00000000-0005-0000-0000-0000F8190000}"/>
    <cellStyle name="Currency 2 6 2 5 2 2 2" xfId="6649" xr:uid="{00000000-0005-0000-0000-0000F9190000}"/>
    <cellStyle name="Currency 2 6 2 5 2 2 3" xfId="6650" xr:uid="{00000000-0005-0000-0000-0000FA190000}"/>
    <cellStyle name="Currency 2 6 2 5 2 3" xfId="6651" xr:uid="{00000000-0005-0000-0000-0000FB190000}"/>
    <cellStyle name="Currency 2 6 2 5 2 3 2" xfId="6652" xr:uid="{00000000-0005-0000-0000-0000FC190000}"/>
    <cellStyle name="Currency 2 6 2 5 2 3 3" xfId="6653" xr:uid="{00000000-0005-0000-0000-0000FD190000}"/>
    <cellStyle name="Currency 2 6 2 5 2 3 4" xfId="6654" xr:uid="{00000000-0005-0000-0000-0000FE190000}"/>
    <cellStyle name="Currency 2 6 2 5 2 4" xfId="6655" xr:uid="{00000000-0005-0000-0000-0000FF190000}"/>
    <cellStyle name="Currency 2 6 2 5 2 4 2" xfId="6656" xr:uid="{00000000-0005-0000-0000-0000001A0000}"/>
    <cellStyle name="Currency 2 6 2 5 2 4 2 2" xfId="6657" xr:uid="{00000000-0005-0000-0000-0000011A0000}"/>
    <cellStyle name="Currency 2 6 2 5 2 4 3" xfId="6658" xr:uid="{00000000-0005-0000-0000-0000021A0000}"/>
    <cellStyle name="Currency 2 6 2 5 2 5" xfId="6659" xr:uid="{00000000-0005-0000-0000-0000031A0000}"/>
    <cellStyle name="Currency 2 6 2 5 2 5 2" xfId="6660" xr:uid="{00000000-0005-0000-0000-0000041A0000}"/>
    <cellStyle name="Currency 2 6 2 5 2 5 2 2" xfId="6661" xr:uid="{00000000-0005-0000-0000-0000051A0000}"/>
    <cellStyle name="Currency 2 6 2 5 2 5 3" xfId="6662" xr:uid="{00000000-0005-0000-0000-0000061A0000}"/>
    <cellStyle name="Currency 2 6 2 5 2 6" xfId="6663" xr:uid="{00000000-0005-0000-0000-0000071A0000}"/>
    <cellStyle name="Currency 2 6 2 5 2 6 2" xfId="6664" xr:uid="{00000000-0005-0000-0000-0000081A0000}"/>
    <cellStyle name="Currency 2 6 2 5 2 6 2 2" xfId="6665" xr:uid="{00000000-0005-0000-0000-0000091A0000}"/>
    <cellStyle name="Currency 2 6 2 5 2 6 3" xfId="6666" xr:uid="{00000000-0005-0000-0000-00000A1A0000}"/>
    <cellStyle name="Currency 2 6 2 5 2 7" xfId="6667" xr:uid="{00000000-0005-0000-0000-00000B1A0000}"/>
    <cellStyle name="Currency 2 6 2 5 2 7 2" xfId="6668" xr:uid="{00000000-0005-0000-0000-00000C1A0000}"/>
    <cellStyle name="Currency 2 6 2 5 2 8" xfId="6669" xr:uid="{00000000-0005-0000-0000-00000D1A0000}"/>
    <cellStyle name="Currency 2 6 2 5 2 8 2" xfId="6670" xr:uid="{00000000-0005-0000-0000-00000E1A0000}"/>
    <cellStyle name="Currency 2 6 2 5 2 9" xfId="6671" xr:uid="{00000000-0005-0000-0000-00000F1A0000}"/>
    <cellStyle name="Currency 2 6 2 5 3" xfId="6672" xr:uid="{00000000-0005-0000-0000-0000101A0000}"/>
    <cellStyle name="Currency 2 6 2 5 3 2" xfId="6673" xr:uid="{00000000-0005-0000-0000-0000111A0000}"/>
    <cellStyle name="Currency 2 6 2 5 3 2 2" xfId="6674" xr:uid="{00000000-0005-0000-0000-0000121A0000}"/>
    <cellStyle name="Currency 2 6 2 5 3 2 3" xfId="6675" xr:uid="{00000000-0005-0000-0000-0000131A0000}"/>
    <cellStyle name="Currency 2 6 2 5 3 3" xfId="6676" xr:uid="{00000000-0005-0000-0000-0000141A0000}"/>
    <cellStyle name="Currency 2 6 2 5 4" xfId="6677" xr:uid="{00000000-0005-0000-0000-0000151A0000}"/>
    <cellStyle name="Currency 2 6 2 5 4 2" xfId="6678" xr:uid="{00000000-0005-0000-0000-0000161A0000}"/>
    <cellStyle name="Currency 2 6 2 5 4 3" xfId="6679" xr:uid="{00000000-0005-0000-0000-0000171A0000}"/>
    <cellStyle name="Currency 2 6 2 5 4 4" xfId="6680" xr:uid="{00000000-0005-0000-0000-0000181A0000}"/>
    <cellStyle name="Currency 2 6 2 5 5" xfId="6681" xr:uid="{00000000-0005-0000-0000-0000191A0000}"/>
    <cellStyle name="Currency 2 6 2 5 5 2" xfId="6682" xr:uid="{00000000-0005-0000-0000-00001A1A0000}"/>
    <cellStyle name="Currency 2 6 2 5 5 2 2" xfId="6683" xr:uid="{00000000-0005-0000-0000-00001B1A0000}"/>
    <cellStyle name="Currency 2 6 2 5 5 3" xfId="6684" xr:uid="{00000000-0005-0000-0000-00001C1A0000}"/>
    <cellStyle name="Currency 2 6 2 5 6" xfId="6685" xr:uid="{00000000-0005-0000-0000-00001D1A0000}"/>
    <cellStyle name="Currency 2 6 2 5 6 2" xfId="6686" xr:uid="{00000000-0005-0000-0000-00001E1A0000}"/>
    <cellStyle name="Currency 2 6 2 5 6 2 2" xfId="6687" xr:uid="{00000000-0005-0000-0000-00001F1A0000}"/>
    <cellStyle name="Currency 2 6 2 5 6 3" xfId="6688" xr:uid="{00000000-0005-0000-0000-0000201A0000}"/>
    <cellStyle name="Currency 2 6 2 5 7" xfId="6689" xr:uid="{00000000-0005-0000-0000-0000211A0000}"/>
    <cellStyle name="Currency 2 6 2 5 7 2" xfId="6690" xr:uid="{00000000-0005-0000-0000-0000221A0000}"/>
    <cellStyle name="Currency 2 6 2 5 7 2 2" xfId="6691" xr:uid="{00000000-0005-0000-0000-0000231A0000}"/>
    <cellStyle name="Currency 2 6 2 5 7 3" xfId="6692" xr:uid="{00000000-0005-0000-0000-0000241A0000}"/>
    <cellStyle name="Currency 2 6 2 5 8" xfId="6693" xr:uid="{00000000-0005-0000-0000-0000251A0000}"/>
    <cellStyle name="Currency 2 6 2 5 8 2" xfId="6694" xr:uid="{00000000-0005-0000-0000-0000261A0000}"/>
    <cellStyle name="Currency 2 6 2 5 9" xfId="6695" xr:uid="{00000000-0005-0000-0000-0000271A0000}"/>
    <cellStyle name="Currency 2 6 2 5 9 2" xfId="6696" xr:uid="{00000000-0005-0000-0000-0000281A0000}"/>
    <cellStyle name="Currency 2 6 2 6" xfId="6697" xr:uid="{00000000-0005-0000-0000-0000291A0000}"/>
    <cellStyle name="Currency 2 6 2 6 2" xfId="6698" xr:uid="{00000000-0005-0000-0000-00002A1A0000}"/>
    <cellStyle name="Currency 2 6 2 6 2 10" xfId="6699" xr:uid="{00000000-0005-0000-0000-00002B1A0000}"/>
    <cellStyle name="Currency 2 6 2 6 2 11" xfId="6700" xr:uid="{00000000-0005-0000-0000-00002C1A0000}"/>
    <cellStyle name="Currency 2 6 2 6 2 2" xfId="6701" xr:uid="{00000000-0005-0000-0000-00002D1A0000}"/>
    <cellStyle name="Currency 2 6 2 6 2 2 2" xfId="6702" xr:uid="{00000000-0005-0000-0000-00002E1A0000}"/>
    <cellStyle name="Currency 2 6 2 6 2 2 3" xfId="6703" xr:uid="{00000000-0005-0000-0000-00002F1A0000}"/>
    <cellStyle name="Currency 2 6 2 6 2 3" xfId="6704" xr:uid="{00000000-0005-0000-0000-0000301A0000}"/>
    <cellStyle name="Currency 2 6 2 6 2 3 2" xfId="6705" xr:uid="{00000000-0005-0000-0000-0000311A0000}"/>
    <cellStyle name="Currency 2 6 2 6 2 3 3" xfId="6706" xr:uid="{00000000-0005-0000-0000-0000321A0000}"/>
    <cellStyle name="Currency 2 6 2 6 2 4" xfId="6707" xr:uid="{00000000-0005-0000-0000-0000331A0000}"/>
    <cellStyle name="Currency 2 6 2 6 2 4 2" xfId="6708" xr:uid="{00000000-0005-0000-0000-0000341A0000}"/>
    <cellStyle name="Currency 2 6 2 6 2 4 2 2" xfId="6709" xr:uid="{00000000-0005-0000-0000-0000351A0000}"/>
    <cellStyle name="Currency 2 6 2 6 2 4 3" xfId="6710" xr:uid="{00000000-0005-0000-0000-0000361A0000}"/>
    <cellStyle name="Currency 2 6 2 6 2 5" xfId="6711" xr:uid="{00000000-0005-0000-0000-0000371A0000}"/>
    <cellStyle name="Currency 2 6 2 6 2 5 2" xfId="6712" xr:uid="{00000000-0005-0000-0000-0000381A0000}"/>
    <cellStyle name="Currency 2 6 2 6 2 5 2 2" xfId="6713" xr:uid="{00000000-0005-0000-0000-0000391A0000}"/>
    <cellStyle name="Currency 2 6 2 6 2 5 3" xfId="6714" xr:uid="{00000000-0005-0000-0000-00003A1A0000}"/>
    <cellStyle name="Currency 2 6 2 6 2 6" xfId="6715" xr:uid="{00000000-0005-0000-0000-00003B1A0000}"/>
    <cellStyle name="Currency 2 6 2 6 2 6 2" xfId="6716" xr:uid="{00000000-0005-0000-0000-00003C1A0000}"/>
    <cellStyle name="Currency 2 6 2 6 2 6 2 2" xfId="6717" xr:uid="{00000000-0005-0000-0000-00003D1A0000}"/>
    <cellStyle name="Currency 2 6 2 6 2 6 3" xfId="6718" xr:uid="{00000000-0005-0000-0000-00003E1A0000}"/>
    <cellStyle name="Currency 2 6 2 6 2 7" xfId="6719" xr:uid="{00000000-0005-0000-0000-00003F1A0000}"/>
    <cellStyle name="Currency 2 6 2 6 2 7 2" xfId="6720" xr:uid="{00000000-0005-0000-0000-0000401A0000}"/>
    <cellStyle name="Currency 2 6 2 6 2 8" xfId="6721" xr:uid="{00000000-0005-0000-0000-0000411A0000}"/>
    <cellStyle name="Currency 2 6 2 6 2 8 2" xfId="6722" xr:uid="{00000000-0005-0000-0000-0000421A0000}"/>
    <cellStyle name="Currency 2 6 2 6 2 9" xfId="6723" xr:uid="{00000000-0005-0000-0000-0000431A0000}"/>
    <cellStyle name="Currency 2 6 2 6 3" xfId="6724" xr:uid="{00000000-0005-0000-0000-0000441A0000}"/>
    <cellStyle name="Currency 2 6 2 6 3 2" xfId="6725" xr:uid="{00000000-0005-0000-0000-0000451A0000}"/>
    <cellStyle name="Currency 2 6 2 6 3 2 2" xfId="6726" xr:uid="{00000000-0005-0000-0000-0000461A0000}"/>
    <cellStyle name="Currency 2 6 2 6 3 2 3" xfId="6727" xr:uid="{00000000-0005-0000-0000-0000471A0000}"/>
    <cellStyle name="Currency 2 6 2 6 3 3" xfId="6728" xr:uid="{00000000-0005-0000-0000-0000481A0000}"/>
    <cellStyle name="Currency 2 6 2 6 4" xfId="6729" xr:uid="{00000000-0005-0000-0000-0000491A0000}"/>
    <cellStyle name="Currency 2 6 2 6 4 2" xfId="6730" xr:uid="{00000000-0005-0000-0000-00004A1A0000}"/>
    <cellStyle name="Currency 2 6 2 6 4 2 2" xfId="6731" xr:uid="{00000000-0005-0000-0000-00004B1A0000}"/>
    <cellStyle name="Currency 2 6 2 6 4 3" xfId="6732" xr:uid="{00000000-0005-0000-0000-00004C1A0000}"/>
    <cellStyle name="Currency 2 6 2 6 4 4" xfId="6733" xr:uid="{00000000-0005-0000-0000-00004D1A0000}"/>
    <cellStyle name="Currency 2 6 2 6 5" xfId="6734" xr:uid="{00000000-0005-0000-0000-00004E1A0000}"/>
    <cellStyle name="Currency 2 6 2 6 5 2" xfId="6735" xr:uid="{00000000-0005-0000-0000-00004F1A0000}"/>
    <cellStyle name="Currency 2 6 2 6 5 2 2" xfId="6736" xr:uid="{00000000-0005-0000-0000-0000501A0000}"/>
    <cellStyle name="Currency 2 6 2 6 5 3" xfId="6737" xr:uid="{00000000-0005-0000-0000-0000511A0000}"/>
    <cellStyle name="Currency 2 6 2 6 6" xfId="6738" xr:uid="{00000000-0005-0000-0000-0000521A0000}"/>
    <cellStyle name="Currency 2 6 2 6 7" xfId="6739" xr:uid="{00000000-0005-0000-0000-0000531A0000}"/>
    <cellStyle name="Currency 2 6 2 7" xfId="6740" xr:uid="{00000000-0005-0000-0000-0000541A0000}"/>
    <cellStyle name="Currency 2 6 2 7 10" xfId="6741" xr:uid="{00000000-0005-0000-0000-0000551A0000}"/>
    <cellStyle name="Currency 2 6 2 7 2" xfId="6742" xr:uid="{00000000-0005-0000-0000-0000561A0000}"/>
    <cellStyle name="Currency 2 6 2 7 2 2" xfId="6743" xr:uid="{00000000-0005-0000-0000-0000571A0000}"/>
    <cellStyle name="Currency 2 6 2 7 2 3" xfId="6744" xr:uid="{00000000-0005-0000-0000-0000581A0000}"/>
    <cellStyle name="Currency 2 6 2 7 3" xfId="6745" xr:uid="{00000000-0005-0000-0000-0000591A0000}"/>
    <cellStyle name="Currency 2 6 2 7 3 2" xfId="6746" xr:uid="{00000000-0005-0000-0000-00005A1A0000}"/>
    <cellStyle name="Currency 2 6 2 7 3 3" xfId="6747" xr:uid="{00000000-0005-0000-0000-00005B1A0000}"/>
    <cellStyle name="Currency 2 6 2 7 4" xfId="6748" xr:uid="{00000000-0005-0000-0000-00005C1A0000}"/>
    <cellStyle name="Currency 2 6 2 7 4 2" xfId="6749" xr:uid="{00000000-0005-0000-0000-00005D1A0000}"/>
    <cellStyle name="Currency 2 6 2 7 4 2 2" xfId="6750" xr:uid="{00000000-0005-0000-0000-00005E1A0000}"/>
    <cellStyle name="Currency 2 6 2 7 4 3" xfId="6751" xr:uid="{00000000-0005-0000-0000-00005F1A0000}"/>
    <cellStyle name="Currency 2 6 2 7 5" xfId="6752" xr:uid="{00000000-0005-0000-0000-0000601A0000}"/>
    <cellStyle name="Currency 2 6 2 7 5 2" xfId="6753" xr:uid="{00000000-0005-0000-0000-0000611A0000}"/>
    <cellStyle name="Currency 2 6 2 7 5 2 2" xfId="6754" xr:uid="{00000000-0005-0000-0000-0000621A0000}"/>
    <cellStyle name="Currency 2 6 2 7 5 3" xfId="6755" xr:uid="{00000000-0005-0000-0000-0000631A0000}"/>
    <cellStyle name="Currency 2 6 2 7 6" xfId="6756" xr:uid="{00000000-0005-0000-0000-0000641A0000}"/>
    <cellStyle name="Currency 2 6 2 7 6 2" xfId="6757" xr:uid="{00000000-0005-0000-0000-0000651A0000}"/>
    <cellStyle name="Currency 2 6 2 7 6 2 2" xfId="6758" xr:uid="{00000000-0005-0000-0000-0000661A0000}"/>
    <cellStyle name="Currency 2 6 2 7 6 3" xfId="6759" xr:uid="{00000000-0005-0000-0000-0000671A0000}"/>
    <cellStyle name="Currency 2 6 2 7 7" xfId="6760" xr:uid="{00000000-0005-0000-0000-0000681A0000}"/>
    <cellStyle name="Currency 2 6 2 7 7 2" xfId="6761" xr:uid="{00000000-0005-0000-0000-0000691A0000}"/>
    <cellStyle name="Currency 2 6 2 7 8" xfId="6762" xr:uid="{00000000-0005-0000-0000-00006A1A0000}"/>
    <cellStyle name="Currency 2 6 2 7 8 2" xfId="6763" xr:uid="{00000000-0005-0000-0000-00006B1A0000}"/>
    <cellStyle name="Currency 2 6 2 7 9" xfId="6764" xr:uid="{00000000-0005-0000-0000-00006C1A0000}"/>
    <cellStyle name="Currency 2 6 2 8" xfId="6765" xr:uid="{00000000-0005-0000-0000-00006D1A0000}"/>
    <cellStyle name="Currency 2 6 2 8 10" xfId="6766" xr:uid="{00000000-0005-0000-0000-00006E1A0000}"/>
    <cellStyle name="Currency 2 6 2 8 11" xfId="6767" xr:uid="{00000000-0005-0000-0000-00006F1A0000}"/>
    <cellStyle name="Currency 2 6 2 8 12" xfId="6768" xr:uid="{00000000-0005-0000-0000-0000701A0000}"/>
    <cellStyle name="Currency 2 6 2 8 2" xfId="6769" xr:uid="{00000000-0005-0000-0000-0000711A0000}"/>
    <cellStyle name="Currency 2 6 2 8 2 2" xfId="6770" xr:uid="{00000000-0005-0000-0000-0000721A0000}"/>
    <cellStyle name="Currency 2 6 2 8 2 3" xfId="6771" xr:uid="{00000000-0005-0000-0000-0000731A0000}"/>
    <cellStyle name="Currency 2 6 2 8 3" xfId="6772" xr:uid="{00000000-0005-0000-0000-0000741A0000}"/>
    <cellStyle name="Currency 2 6 2 8 3 2" xfId="6773" xr:uid="{00000000-0005-0000-0000-0000751A0000}"/>
    <cellStyle name="Currency 2 6 2 8 3 3" xfId="6774" xr:uid="{00000000-0005-0000-0000-0000761A0000}"/>
    <cellStyle name="Currency 2 6 2 8 4" xfId="6775" xr:uid="{00000000-0005-0000-0000-0000771A0000}"/>
    <cellStyle name="Currency 2 6 2 8 5" xfId="6776" xr:uid="{00000000-0005-0000-0000-0000781A0000}"/>
    <cellStyle name="Currency 2 6 2 8 5 2" xfId="6777" xr:uid="{00000000-0005-0000-0000-0000791A0000}"/>
    <cellStyle name="Currency 2 6 2 8 5 2 2" xfId="6778" xr:uid="{00000000-0005-0000-0000-00007A1A0000}"/>
    <cellStyle name="Currency 2 6 2 8 5 3" xfId="6779" xr:uid="{00000000-0005-0000-0000-00007B1A0000}"/>
    <cellStyle name="Currency 2 6 2 8 6" xfId="6780" xr:uid="{00000000-0005-0000-0000-00007C1A0000}"/>
    <cellStyle name="Currency 2 6 2 8 6 2" xfId="6781" xr:uid="{00000000-0005-0000-0000-00007D1A0000}"/>
    <cellStyle name="Currency 2 6 2 8 6 2 2" xfId="6782" xr:uid="{00000000-0005-0000-0000-00007E1A0000}"/>
    <cellStyle name="Currency 2 6 2 8 6 3" xfId="6783" xr:uid="{00000000-0005-0000-0000-00007F1A0000}"/>
    <cellStyle name="Currency 2 6 2 8 7" xfId="6784" xr:uid="{00000000-0005-0000-0000-0000801A0000}"/>
    <cellStyle name="Currency 2 6 2 8 7 2" xfId="6785" xr:uid="{00000000-0005-0000-0000-0000811A0000}"/>
    <cellStyle name="Currency 2 6 2 8 7 2 2" xfId="6786" xr:uid="{00000000-0005-0000-0000-0000821A0000}"/>
    <cellStyle name="Currency 2 6 2 8 7 3" xfId="6787" xr:uid="{00000000-0005-0000-0000-0000831A0000}"/>
    <cellStyle name="Currency 2 6 2 8 8" xfId="6788" xr:uid="{00000000-0005-0000-0000-0000841A0000}"/>
    <cellStyle name="Currency 2 6 2 8 8 2" xfId="6789" xr:uid="{00000000-0005-0000-0000-0000851A0000}"/>
    <cellStyle name="Currency 2 6 2 8 9" xfId="6790" xr:uid="{00000000-0005-0000-0000-0000861A0000}"/>
    <cellStyle name="Currency 2 6 2 8 9 2" xfId="6791" xr:uid="{00000000-0005-0000-0000-0000871A0000}"/>
    <cellStyle name="Currency 2 6 2 9" xfId="6792" xr:uid="{00000000-0005-0000-0000-0000881A0000}"/>
    <cellStyle name="Currency 2 6 2 9 2" xfId="6793" xr:uid="{00000000-0005-0000-0000-0000891A0000}"/>
    <cellStyle name="Currency 2 6 2 9 3" xfId="6794" xr:uid="{00000000-0005-0000-0000-00008A1A0000}"/>
    <cellStyle name="Currency 2 6 20" xfId="6795" xr:uid="{00000000-0005-0000-0000-00008B1A0000}"/>
    <cellStyle name="Currency 2 6 3" xfId="6796" xr:uid="{00000000-0005-0000-0000-00008C1A0000}"/>
    <cellStyle name="Currency 2 6 3 10" xfId="6797" xr:uid="{00000000-0005-0000-0000-00008D1A0000}"/>
    <cellStyle name="Currency 2 6 3 10 2" xfId="6798" xr:uid="{00000000-0005-0000-0000-00008E1A0000}"/>
    <cellStyle name="Currency 2 6 3 10 2 2" xfId="6799" xr:uid="{00000000-0005-0000-0000-00008F1A0000}"/>
    <cellStyle name="Currency 2 6 3 10 3" xfId="6800" xr:uid="{00000000-0005-0000-0000-0000901A0000}"/>
    <cellStyle name="Currency 2 6 3 10 4" xfId="6801" xr:uid="{00000000-0005-0000-0000-0000911A0000}"/>
    <cellStyle name="Currency 2 6 3 11" xfId="6802" xr:uid="{00000000-0005-0000-0000-0000921A0000}"/>
    <cellStyle name="Currency 2 6 3 11 2" xfId="6803" xr:uid="{00000000-0005-0000-0000-0000931A0000}"/>
    <cellStyle name="Currency 2 6 3 11 2 2" xfId="6804" xr:uid="{00000000-0005-0000-0000-0000941A0000}"/>
    <cellStyle name="Currency 2 6 3 11 3" xfId="6805" xr:uid="{00000000-0005-0000-0000-0000951A0000}"/>
    <cellStyle name="Currency 2 6 3 12" xfId="6806" xr:uid="{00000000-0005-0000-0000-0000961A0000}"/>
    <cellStyle name="Currency 2 6 3 12 2" xfId="6807" xr:uid="{00000000-0005-0000-0000-0000971A0000}"/>
    <cellStyle name="Currency 2 6 3 12 2 2" xfId="6808" xr:uid="{00000000-0005-0000-0000-0000981A0000}"/>
    <cellStyle name="Currency 2 6 3 12 3" xfId="6809" xr:uid="{00000000-0005-0000-0000-0000991A0000}"/>
    <cellStyle name="Currency 2 6 3 13" xfId="6810" xr:uid="{00000000-0005-0000-0000-00009A1A0000}"/>
    <cellStyle name="Currency 2 6 3 13 2" xfId="6811" xr:uid="{00000000-0005-0000-0000-00009B1A0000}"/>
    <cellStyle name="Currency 2 6 3 14" xfId="6812" xr:uid="{00000000-0005-0000-0000-00009C1A0000}"/>
    <cellStyle name="Currency 2 6 3 14 2" xfId="6813" xr:uid="{00000000-0005-0000-0000-00009D1A0000}"/>
    <cellStyle name="Currency 2 6 3 15" xfId="6814" xr:uid="{00000000-0005-0000-0000-00009E1A0000}"/>
    <cellStyle name="Currency 2 6 3 16" xfId="6815" xr:uid="{00000000-0005-0000-0000-00009F1A0000}"/>
    <cellStyle name="Currency 2 6 3 17" xfId="6816" xr:uid="{00000000-0005-0000-0000-0000A01A0000}"/>
    <cellStyle name="Currency 2 6 3 18" xfId="6817" xr:uid="{00000000-0005-0000-0000-0000A11A0000}"/>
    <cellStyle name="Currency 2 6 3 2" xfId="6818" xr:uid="{00000000-0005-0000-0000-0000A21A0000}"/>
    <cellStyle name="Currency 2 6 3 2 10" xfId="6819" xr:uid="{00000000-0005-0000-0000-0000A31A0000}"/>
    <cellStyle name="Currency 2 6 3 2 10 2" xfId="6820" xr:uid="{00000000-0005-0000-0000-0000A41A0000}"/>
    <cellStyle name="Currency 2 6 3 2 10 2 2" xfId="6821" xr:uid="{00000000-0005-0000-0000-0000A51A0000}"/>
    <cellStyle name="Currency 2 6 3 2 10 3" xfId="6822" xr:uid="{00000000-0005-0000-0000-0000A61A0000}"/>
    <cellStyle name="Currency 2 6 3 2 11" xfId="6823" xr:uid="{00000000-0005-0000-0000-0000A71A0000}"/>
    <cellStyle name="Currency 2 6 3 2 11 2" xfId="6824" xr:uid="{00000000-0005-0000-0000-0000A81A0000}"/>
    <cellStyle name="Currency 2 6 3 2 12" xfId="6825" xr:uid="{00000000-0005-0000-0000-0000A91A0000}"/>
    <cellStyle name="Currency 2 6 3 2 12 2" xfId="6826" xr:uid="{00000000-0005-0000-0000-0000AA1A0000}"/>
    <cellStyle name="Currency 2 6 3 2 13" xfId="6827" xr:uid="{00000000-0005-0000-0000-0000AB1A0000}"/>
    <cellStyle name="Currency 2 6 3 2 14" xfId="6828" xr:uid="{00000000-0005-0000-0000-0000AC1A0000}"/>
    <cellStyle name="Currency 2 6 3 2 15" xfId="6829" xr:uid="{00000000-0005-0000-0000-0000AD1A0000}"/>
    <cellStyle name="Currency 2 6 3 2 16" xfId="6830" xr:uid="{00000000-0005-0000-0000-0000AE1A0000}"/>
    <cellStyle name="Currency 2 6 3 2 2" xfId="6831" xr:uid="{00000000-0005-0000-0000-0000AF1A0000}"/>
    <cellStyle name="Currency 2 6 3 2 2 2" xfId="6832" xr:uid="{00000000-0005-0000-0000-0000B01A0000}"/>
    <cellStyle name="Currency 2 6 3 2 2 2 10" xfId="6833" xr:uid="{00000000-0005-0000-0000-0000B11A0000}"/>
    <cellStyle name="Currency 2 6 3 2 2 2 2" xfId="6834" xr:uid="{00000000-0005-0000-0000-0000B21A0000}"/>
    <cellStyle name="Currency 2 6 3 2 2 2 2 2" xfId="6835" xr:uid="{00000000-0005-0000-0000-0000B31A0000}"/>
    <cellStyle name="Currency 2 6 3 2 2 2 2 3" xfId="6836" xr:uid="{00000000-0005-0000-0000-0000B41A0000}"/>
    <cellStyle name="Currency 2 6 3 2 2 2 3" xfId="6837" xr:uid="{00000000-0005-0000-0000-0000B51A0000}"/>
    <cellStyle name="Currency 2 6 3 2 2 2 3 2" xfId="6838" xr:uid="{00000000-0005-0000-0000-0000B61A0000}"/>
    <cellStyle name="Currency 2 6 3 2 2 2 3 3" xfId="6839" xr:uid="{00000000-0005-0000-0000-0000B71A0000}"/>
    <cellStyle name="Currency 2 6 3 2 2 2 4" xfId="6840" xr:uid="{00000000-0005-0000-0000-0000B81A0000}"/>
    <cellStyle name="Currency 2 6 3 2 2 2 4 2" xfId="6841" xr:uid="{00000000-0005-0000-0000-0000B91A0000}"/>
    <cellStyle name="Currency 2 6 3 2 2 2 4 2 2" xfId="6842" xr:uid="{00000000-0005-0000-0000-0000BA1A0000}"/>
    <cellStyle name="Currency 2 6 3 2 2 2 4 3" xfId="6843" xr:uid="{00000000-0005-0000-0000-0000BB1A0000}"/>
    <cellStyle name="Currency 2 6 3 2 2 2 5" xfId="6844" xr:uid="{00000000-0005-0000-0000-0000BC1A0000}"/>
    <cellStyle name="Currency 2 6 3 2 2 2 5 2" xfId="6845" xr:uid="{00000000-0005-0000-0000-0000BD1A0000}"/>
    <cellStyle name="Currency 2 6 3 2 2 2 5 2 2" xfId="6846" xr:uid="{00000000-0005-0000-0000-0000BE1A0000}"/>
    <cellStyle name="Currency 2 6 3 2 2 2 5 3" xfId="6847" xr:uid="{00000000-0005-0000-0000-0000BF1A0000}"/>
    <cellStyle name="Currency 2 6 3 2 2 2 6" xfId="6848" xr:uid="{00000000-0005-0000-0000-0000C01A0000}"/>
    <cellStyle name="Currency 2 6 3 2 2 2 6 2" xfId="6849" xr:uid="{00000000-0005-0000-0000-0000C11A0000}"/>
    <cellStyle name="Currency 2 6 3 2 2 2 6 2 2" xfId="6850" xr:uid="{00000000-0005-0000-0000-0000C21A0000}"/>
    <cellStyle name="Currency 2 6 3 2 2 2 6 3" xfId="6851" xr:uid="{00000000-0005-0000-0000-0000C31A0000}"/>
    <cellStyle name="Currency 2 6 3 2 2 2 7" xfId="6852" xr:uid="{00000000-0005-0000-0000-0000C41A0000}"/>
    <cellStyle name="Currency 2 6 3 2 2 2 7 2" xfId="6853" xr:uid="{00000000-0005-0000-0000-0000C51A0000}"/>
    <cellStyle name="Currency 2 6 3 2 2 2 8" xfId="6854" xr:uid="{00000000-0005-0000-0000-0000C61A0000}"/>
    <cellStyle name="Currency 2 6 3 2 2 2 8 2" xfId="6855" xr:uid="{00000000-0005-0000-0000-0000C71A0000}"/>
    <cellStyle name="Currency 2 6 3 2 2 2 9" xfId="6856" xr:uid="{00000000-0005-0000-0000-0000C81A0000}"/>
    <cellStyle name="Currency 2 6 3 2 2 3" xfId="6857" xr:uid="{00000000-0005-0000-0000-0000C91A0000}"/>
    <cellStyle name="Currency 2 6 3 2 2 3 10" xfId="6858" xr:uid="{00000000-0005-0000-0000-0000CA1A0000}"/>
    <cellStyle name="Currency 2 6 3 2 2 3 2" xfId="6859" xr:uid="{00000000-0005-0000-0000-0000CB1A0000}"/>
    <cellStyle name="Currency 2 6 3 2 2 3 2 2" xfId="6860" xr:uid="{00000000-0005-0000-0000-0000CC1A0000}"/>
    <cellStyle name="Currency 2 6 3 2 2 3 2 3" xfId="6861" xr:uid="{00000000-0005-0000-0000-0000CD1A0000}"/>
    <cellStyle name="Currency 2 6 3 2 2 3 3" xfId="6862" xr:uid="{00000000-0005-0000-0000-0000CE1A0000}"/>
    <cellStyle name="Currency 2 6 3 2 2 3 3 2" xfId="6863" xr:uid="{00000000-0005-0000-0000-0000CF1A0000}"/>
    <cellStyle name="Currency 2 6 3 2 2 3 3 3" xfId="6864" xr:uid="{00000000-0005-0000-0000-0000D01A0000}"/>
    <cellStyle name="Currency 2 6 3 2 2 3 4" xfId="6865" xr:uid="{00000000-0005-0000-0000-0000D11A0000}"/>
    <cellStyle name="Currency 2 6 3 2 2 3 4 2" xfId="6866" xr:uid="{00000000-0005-0000-0000-0000D21A0000}"/>
    <cellStyle name="Currency 2 6 3 2 2 3 4 2 2" xfId="6867" xr:uid="{00000000-0005-0000-0000-0000D31A0000}"/>
    <cellStyle name="Currency 2 6 3 2 2 3 4 3" xfId="6868" xr:uid="{00000000-0005-0000-0000-0000D41A0000}"/>
    <cellStyle name="Currency 2 6 3 2 2 3 5" xfId="6869" xr:uid="{00000000-0005-0000-0000-0000D51A0000}"/>
    <cellStyle name="Currency 2 6 3 2 2 3 5 2" xfId="6870" xr:uid="{00000000-0005-0000-0000-0000D61A0000}"/>
    <cellStyle name="Currency 2 6 3 2 2 3 5 2 2" xfId="6871" xr:uid="{00000000-0005-0000-0000-0000D71A0000}"/>
    <cellStyle name="Currency 2 6 3 2 2 3 5 3" xfId="6872" xr:uid="{00000000-0005-0000-0000-0000D81A0000}"/>
    <cellStyle name="Currency 2 6 3 2 2 3 6" xfId="6873" xr:uid="{00000000-0005-0000-0000-0000D91A0000}"/>
    <cellStyle name="Currency 2 6 3 2 2 3 6 2" xfId="6874" xr:uid="{00000000-0005-0000-0000-0000DA1A0000}"/>
    <cellStyle name="Currency 2 6 3 2 2 3 6 2 2" xfId="6875" xr:uid="{00000000-0005-0000-0000-0000DB1A0000}"/>
    <cellStyle name="Currency 2 6 3 2 2 3 6 3" xfId="6876" xr:uid="{00000000-0005-0000-0000-0000DC1A0000}"/>
    <cellStyle name="Currency 2 6 3 2 2 3 7" xfId="6877" xr:uid="{00000000-0005-0000-0000-0000DD1A0000}"/>
    <cellStyle name="Currency 2 6 3 2 2 3 7 2" xfId="6878" xr:uid="{00000000-0005-0000-0000-0000DE1A0000}"/>
    <cellStyle name="Currency 2 6 3 2 2 3 8" xfId="6879" xr:uid="{00000000-0005-0000-0000-0000DF1A0000}"/>
    <cellStyle name="Currency 2 6 3 2 2 3 8 2" xfId="6880" xr:uid="{00000000-0005-0000-0000-0000E01A0000}"/>
    <cellStyle name="Currency 2 6 3 2 2 3 9" xfId="6881" xr:uid="{00000000-0005-0000-0000-0000E11A0000}"/>
    <cellStyle name="Currency 2 6 3 2 2 4" xfId="6882" xr:uid="{00000000-0005-0000-0000-0000E21A0000}"/>
    <cellStyle name="Currency 2 6 3 2 2 4 10" xfId="6883" xr:uid="{00000000-0005-0000-0000-0000E31A0000}"/>
    <cellStyle name="Currency 2 6 3 2 2 4 2" xfId="6884" xr:uid="{00000000-0005-0000-0000-0000E41A0000}"/>
    <cellStyle name="Currency 2 6 3 2 2 4 3" xfId="6885" xr:uid="{00000000-0005-0000-0000-0000E51A0000}"/>
    <cellStyle name="Currency 2 6 3 2 2 4 3 2" xfId="6886" xr:uid="{00000000-0005-0000-0000-0000E61A0000}"/>
    <cellStyle name="Currency 2 6 3 2 2 4 3 2 2" xfId="6887" xr:uid="{00000000-0005-0000-0000-0000E71A0000}"/>
    <cellStyle name="Currency 2 6 3 2 2 4 3 3" xfId="6888" xr:uid="{00000000-0005-0000-0000-0000E81A0000}"/>
    <cellStyle name="Currency 2 6 3 2 2 4 4" xfId="6889" xr:uid="{00000000-0005-0000-0000-0000E91A0000}"/>
    <cellStyle name="Currency 2 6 3 2 2 4 4 2" xfId="6890" xr:uid="{00000000-0005-0000-0000-0000EA1A0000}"/>
    <cellStyle name="Currency 2 6 3 2 2 4 4 2 2" xfId="6891" xr:uid="{00000000-0005-0000-0000-0000EB1A0000}"/>
    <cellStyle name="Currency 2 6 3 2 2 4 4 3" xfId="6892" xr:uid="{00000000-0005-0000-0000-0000EC1A0000}"/>
    <cellStyle name="Currency 2 6 3 2 2 4 5" xfId="6893" xr:uid="{00000000-0005-0000-0000-0000ED1A0000}"/>
    <cellStyle name="Currency 2 6 3 2 2 4 5 2" xfId="6894" xr:uid="{00000000-0005-0000-0000-0000EE1A0000}"/>
    <cellStyle name="Currency 2 6 3 2 2 4 5 2 2" xfId="6895" xr:uid="{00000000-0005-0000-0000-0000EF1A0000}"/>
    <cellStyle name="Currency 2 6 3 2 2 4 5 3" xfId="6896" xr:uid="{00000000-0005-0000-0000-0000F01A0000}"/>
    <cellStyle name="Currency 2 6 3 2 2 4 6" xfId="6897" xr:uid="{00000000-0005-0000-0000-0000F11A0000}"/>
    <cellStyle name="Currency 2 6 3 2 2 4 6 2" xfId="6898" xr:uid="{00000000-0005-0000-0000-0000F21A0000}"/>
    <cellStyle name="Currency 2 6 3 2 2 4 7" xfId="6899" xr:uid="{00000000-0005-0000-0000-0000F31A0000}"/>
    <cellStyle name="Currency 2 6 3 2 2 4 7 2" xfId="6900" xr:uid="{00000000-0005-0000-0000-0000F41A0000}"/>
    <cellStyle name="Currency 2 6 3 2 2 4 8" xfId="6901" xr:uid="{00000000-0005-0000-0000-0000F51A0000}"/>
    <cellStyle name="Currency 2 6 3 2 2 4 9" xfId="6902" xr:uid="{00000000-0005-0000-0000-0000F61A0000}"/>
    <cellStyle name="Currency 2 6 3 2 2 5" xfId="6903" xr:uid="{00000000-0005-0000-0000-0000F71A0000}"/>
    <cellStyle name="Currency 2 6 3 2 2 5 2" xfId="6904" xr:uid="{00000000-0005-0000-0000-0000F81A0000}"/>
    <cellStyle name="Currency 2 6 3 2 2 5 3" xfId="6905" xr:uid="{00000000-0005-0000-0000-0000F91A0000}"/>
    <cellStyle name="Currency 2 6 3 2 2 5 4" xfId="6906" xr:uid="{00000000-0005-0000-0000-0000FA1A0000}"/>
    <cellStyle name="Currency 2 6 3 2 2 6" xfId="6907" xr:uid="{00000000-0005-0000-0000-0000FB1A0000}"/>
    <cellStyle name="Currency 2 6 3 2 2 6 2" xfId="6908" xr:uid="{00000000-0005-0000-0000-0000FC1A0000}"/>
    <cellStyle name="Currency 2 6 3 2 2 6 2 2" xfId="6909" xr:uid="{00000000-0005-0000-0000-0000FD1A0000}"/>
    <cellStyle name="Currency 2 6 3 2 2 6 2 2 2" xfId="6910" xr:uid="{00000000-0005-0000-0000-0000FE1A0000}"/>
    <cellStyle name="Currency 2 6 3 2 2 6 2 3" xfId="6911" xr:uid="{00000000-0005-0000-0000-0000FF1A0000}"/>
    <cellStyle name="Currency 2 6 3 2 2 6 3" xfId="6912" xr:uid="{00000000-0005-0000-0000-0000001B0000}"/>
    <cellStyle name="Currency 2 6 3 2 2 6 3 2" xfId="6913" xr:uid="{00000000-0005-0000-0000-0000011B0000}"/>
    <cellStyle name="Currency 2 6 3 2 2 6 3 2 2" xfId="6914" xr:uid="{00000000-0005-0000-0000-0000021B0000}"/>
    <cellStyle name="Currency 2 6 3 2 2 6 3 3" xfId="6915" xr:uid="{00000000-0005-0000-0000-0000031B0000}"/>
    <cellStyle name="Currency 2 6 3 2 2 6 4" xfId="6916" xr:uid="{00000000-0005-0000-0000-0000041B0000}"/>
    <cellStyle name="Currency 2 6 3 2 2 6 4 2" xfId="6917" xr:uid="{00000000-0005-0000-0000-0000051B0000}"/>
    <cellStyle name="Currency 2 6 3 2 2 6 4 2 2" xfId="6918" xr:uid="{00000000-0005-0000-0000-0000061B0000}"/>
    <cellStyle name="Currency 2 6 3 2 2 6 4 3" xfId="6919" xr:uid="{00000000-0005-0000-0000-0000071B0000}"/>
    <cellStyle name="Currency 2 6 3 2 2 6 5" xfId="6920" xr:uid="{00000000-0005-0000-0000-0000081B0000}"/>
    <cellStyle name="Currency 2 6 3 2 2 6 5 2" xfId="6921" xr:uid="{00000000-0005-0000-0000-0000091B0000}"/>
    <cellStyle name="Currency 2 6 3 2 2 6 6" xfId="6922" xr:uid="{00000000-0005-0000-0000-00000A1B0000}"/>
    <cellStyle name="Currency 2 6 3 2 2 6 6 2" xfId="6923" xr:uid="{00000000-0005-0000-0000-00000B1B0000}"/>
    <cellStyle name="Currency 2 6 3 2 2 6 7" xfId="6924" xr:uid="{00000000-0005-0000-0000-00000C1B0000}"/>
    <cellStyle name="Currency 2 6 3 2 2 7" xfId="6925" xr:uid="{00000000-0005-0000-0000-00000D1B0000}"/>
    <cellStyle name="Currency 2 6 3 2 2 7 2" xfId="6926" xr:uid="{00000000-0005-0000-0000-00000E1B0000}"/>
    <cellStyle name="Currency 2 6 3 2 2 7 2 2" xfId="6927" xr:uid="{00000000-0005-0000-0000-00000F1B0000}"/>
    <cellStyle name="Currency 2 6 3 2 2 7 3" xfId="6928" xr:uid="{00000000-0005-0000-0000-0000101B0000}"/>
    <cellStyle name="Currency 2 6 3 2 2 8" xfId="6929" xr:uid="{00000000-0005-0000-0000-0000111B0000}"/>
    <cellStyle name="Currency 2 6 3 2 2 8 2" xfId="6930" xr:uid="{00000000-0005-0000-0000-0000121B0000}"/>
    <cellStyle name="Currency 2 6 3 2 2 8 2 2" xfId="6931" xr:uid="{00000000-0005-0000-0000-0000131B0000}"/>
    <cellStyle name="Currency 2 6 3 2 2 8 3" xfId="6932" xr:uid="{00000000-0005-0000-0000-0000141B0000}"/>
    <cellStyle name="Currency 2 6 3 2 2 9" xfId="6933" xr:uid="{00000000-0005-0000-0000-0000151B0000}"/>
    <cellStyle name="Currency 2 6 3 2 3" xfId="6934" xr:uid="{00000000-0005-0000-0000-0000161B0000}"/>
    <cellStyle name="Currency 2 6 3 2 3 10" xfId="6935" xr:uid="{00000000-0005-0000-0000-0000171B0000}"/>
    <cellStyle name="Currency 2 6 3 2 3 11" xfId="6936" xr:uid="{00000000-0005-0000-0000-0000181B0000}"/>
    <cellStyle name="Currency 2 6 3 2 3 12" xfId="6937" xr:uid="{00000000-0005-0000-0000-0000191B0000}"/>
    <cellStyle name="Currency 2 6 3 2 3 13" xfId="6938" xr:uid="{00000000-0005-0000-0000-00001A1B0000}"/>
    <cellStyle name="Currency 2 6 3 2 3 2" xfId="6939" xr:uid="{00000000-0005-0000-0000-00001B1B0000}"/>
    <cellStyle name="Currency 2 6 3 2 3 2 10" xfId="6940" xr:uid="{00000000-0005-0000-0000-00001C1B0000}"/>
    <cellStyle name="Currency 2 6 3 2 3 2 2" xfId="6941" xr:uid="{00000000-0005-0000-0000-00001D1B0000}"/>
    <cellStyle name="Currency 2 6 3 2 3 2 2 2" xfId="6942" xr:uid="{00000000-0005-0000-0000-00001E1B0000}"/>
    <cellStyle name="Currency 2 6 3 2 3 2 2 3" xfId="6943" xr:uid="{00000000-0005-0000-0000-00001F1B0000}"/>
    <cellStyle name="Currency 2 6 3 2 3 2 3" xfId="6944" xr:uid="{00000000-0005-0000-0000-0000201B0000}"/>
    <cellStyle name="Currency 2 6 3 2 3 2 3 2" xfId="6945" xr:uid="{00000000-0005-0000-0000-0000211B0000}"/>
    <cellStyle name="Currency 2 6 3 2 3 2 3 3" xfId="6946" xr:uid="{00000000-0005-0000-0000-0000221B0000}"/>
    <cellStyle name="Currency 2 6 3 2 3 2 3 4" xfId="6947" xr:uid="{00000000-0005-0000-0000-0000231B0000}"/>
    <cellStyle name="Currency 2 6 3 2 3 2 4" xfId="6948" xr:uid="{00000000-0005-0000-0000-0000241B0000}"/>
    <cellStyle name="Currency 2 6 3 2 3 2 4 2" xfId="6949" xr:uid="{00000000-0005-0000-0000-0000251B0000}"/>
    <cellStyle name="Currency 2 6 3 2 3 2 4 2 2" xfId="6950" xr:uid="{00000000-0005-0000-0000-0000261B0000}"/>
    <cellStyle name="Currency 2 6 3 2 3 2 4 3" xfId="6951" xr:uid="{00000000-0005-0000-0000-0000271B0000}"/>
    <cellStyle name="Currency 2 6 3 2 3 2 5" xfId="6952" xr:uid="{00000000-0005-0000-0000-0000281B0000}"/>
    <cellStyle name="Currency 2 6 3 2 3 2 5 2" xfId="6953" xr:uid="{00000000-0005-0000-0000-0000291B0000}"/>
    <cellStyle name="Currency 2 6 3 2 3 2 5 2 2" xfId="6954" xr:uid="{00000000-0005-0000-0000-00002A1B0000}"/>
    <cellStyle name="Currency 2 6 3 2 3 2 5 3" xfId="6955" xr:uid="{00000000-0005-0000-0000-00002B1B0000}"/>
    <cellStyle name="Currency 2 6 3 2 3 2 6" xfId="6956" xr:uid="{00000000-0005-0000-0000-00002C1B0000}"/>
    <cellStyle name="Currency 2 6 3 2 3 2 6 2" xfId="6957" xr:uid="{00000000-0005-0000-0000-00002D1B0000}"/>
    <cellStyle name="Currency 2 6 3 2 3 2 6 2 2" xfId="6958" xr:uid="{00000000-0005-0000-0000-00002E1B0000}"/>
    <cellStyle name="Currency 2 6 3 2 3 2 6 3" xfId="6959" xr:uid="{00000000-0005-0000-0000-00002F1B0000}"/>
    <cellStyle name="Currency 2 6 3 2 3 2 7" xfId="6960" xr:uid="{00000000-0005-0000-0000-0000301B0000}"/>
    <cellStyle name="Currency 2 6 3 2 3 2 7 2" xfId="6961" xr:uid="{00000000-0005-0000-0000-0000311B0000}"/>
    <cellStyle name="Currency 2 6 3 2 3 2 8" xfId="6962" xr:uid="{00000000-0005-0000-0000-0000321B0000}"/>
    <cellStyle name="Currency 2 6 3 2 3 2 8 2" xfId="6963" xr:uid="{00000000-0005-0000-0000-0000331B0000}"/>
    <cellStyle name="Currency 2 6 3 2 3 2 9" xfId="6964" xr:uid="{00000000-0005-0000-0000-0000341B0000}"/>
    <cellStyle name="Currency 2 6 3 2 3 3" xfId="6965" xr:uid="{00000000-0005-0000-0000-0000351B0000}"/>
    <cellStyle name="Currency 2 6 3 2 3 3 2" xfId="6966" xr:uid="{00000000-0005-0000-0000-0000361B0000}"/>
    <cellStyle name="Currency 2 6 3 2 3 3 2 2" xfId="6967" xr:uid="{00000000-0005-0000-0000-0000371B0000}"/>
    <cellStyle name="Currency 2 6 3 2 3 3 2 3" xfId="6968" xr:uid="{00000000-0005-0000-0000-0000381B0000}"/>
    <cellStyle name="Currency 2 6 3 2 3 3 3" xfId="6969" xr:uid="{00000000-0005-0000-0000-0000391B0000}"/>
    <cellStyle name="Currency 2 6 3 2 3 4" xfId="6970" xr:uid="{00000000-0005-0000-0000-00003A1B0000}"/>
    <cellStyle name="Currency 2 6 3 2 3 4 2" xfId="6971" xr:uid="{00000000-0005-0000-0000-00003B1B0000}"/>
    <cellStyle name="Currency 2 6 3 2 3 4 3" xfId="6972" xr:uid="{00000000-0005-0000-0000-00003C1B0000}"/>
    <cellStyle name="Currency 2 6 3 2 3 4 4" xfId="6973" xr:uid="{00000000-0005-0000-0000-00003D1B0000}"/>
    <cellStyle name="Currency 2 6 3 2 3 5" xfId="6974" xr:uid="{00000000-0005-0000-0000-00003E1B0000}"/>
    <cellStyle name="Currency 2 6 3 2 3 5 2" xfId="6975" xr:uid="{00000000-0005-0000-0000-00003F1B0000}"/>
    <cellStyle name="Currency 2 6 3 2 3 5 2 2" xfId="6976" xr:uid="{00000000-0005-0000-0000-0000401B0000}"/>
    <cellStyle name="Currency 2 6 3 2 3 5 3" xfId="6977" xr:uid="{00000000-0005-0000-0000-0000411B0000}"/>
    <cellStyle name="Currency 2 6 3 2 3 6" xfId="6978" xr:uid="{00000000-0005-0000-0000-0000421B0000}"/>
    <cellStyle name="Currency 2 6 3 2 3 6 2" xfId="6979" xr:uid="{00000000-0005-0000-0000-0000431B0000}"/>
    <cellStyle name="Currency 2 6 3 2 3 6 2 2" xfId="6980" xr:uid="{00000000-0005-0000-0000-0000441B0000}"/>
    <cellStyle name="Currency 2 6 3 2 3 6 3" xfId="6981" xr:uid="{00000000-0005-0000-0000-0000451B0000}"/>
    <cellStyle name="Currency 2 6 3 2 3 7" xfId="6982" xr:uid="{00000000-0005-0000-0000-0000461B0000}"/>
    <cellStyle name="Currency 2 6 3 2 3 7 2" xfId="6983" xr:uid="{00000000-0005-0000-0000-0000471B0000}"/>
    <cellStyle name="Currency 2 6 3 2 3 7 2 2" xfId="6984" xr:uid="{00000000-0005-0000-0000-0000481B0000}"/>
    <cellStyle name="Currency 2 6 3 2 3 7 3" xfId="6985" xr:uid="{00000000-0005-0000-0000-0000491B0000}"/>
    <cellStyle name="Currency 2 6 3 2 3 8" xfId="6986" xr:uid="{00000000-0005-0000-0000-00004A1B0000}"/>
    <cellStyle name="Currency 2 6 3 2 3 8 2" xfId="6987" xr:uid="{00000000-0005-0000-0000-00004B1B0000}"/>
    <cellStyle name="Currency 2 6 3 2 3 9" xfId="6988" xr:uid="{00000000-0005-0000-0000-00004C1B0000}"/>
    <cellStyle name="Currency 2 6 3 2 3 9 2" xfId="6989" xr:uid="{00000000-0005-0000-0000-00004D1B0000}"/>
    <cellStyle name="Currency 2 6 3 2 4" xfId="6990" xr:uid="{00000000-0005-0000-0000-00004E1B0000}"/>
    <cellStyle name="Currency 2 6 3 2 4 2" xfId="6991" xr:uid="{00000000-0005-0000-0000-00004F1B0000}"/>
    <cellStyle name="Currency 2 6 3 2 4 2 10" xfId="6992" xr:uid="{00000000-0005-0000-0000-0000501B0000}"/>
    <cellStyle name="Currency 2 6 3 2 4 2 11" xfId="6993" xr:uid="{00000000-0005-0000-0000-0000511B0000}"/>
    <cellStyle name="Currency 2 6 3 2 4 2 2" xfId="6994" xr:uid="{00000000-0005-0000-0000-0000521B0000}"/>
    <cellStyle name="Currency 2 6 3 2 4 2 2 2" xfId="6995" xr:uid="{00000000-0005-0000-0000-0000531B0000}"/>
    <cellStyle name="Currency 2 6 3 2 4 2 2 3" xfId="6996" xr:uid="{00000000-0005-0000-0000-0000541B0000}"/>
    <cellStyle name="Currency 2 6 3 2 4 2 3" xfId="6997" xr:uid="{00000000-0005-0000-0000-0000551B0000}"/>
    <cellStyle name="Currency 2 6 3 2 4 2 3 2" xfId="6998" xr:uid="{00000000-0005-0000-0000-0000561B0000}"/>
    <cellStyle name="Currency 2 6 3 2 4 2 3 3" xfId="6999" xr:uid="{00000000-0005-0000-0000-0000571B0000}"/>
    <cellStyle name="Currency 2 6 3 2 4 2 4" xfId="7000" xr:uid="{00000000-0005-0000-0000-0000581B0000}"/>
    <cellStyle name="Currency 2 6 3 2 4 2 4 2" xfId="7001" xr:uid="{00000000-0005-0000-0000-0000591B0000}"/>
    <cellStyle name="Currency 2 6 3 2 4 2 4 2 2" xfId="7002" xr:uid="{00000000-0005-0000-0000-00005A1B0000}"/>
    <cellStyle name="Currency 2 6 3 2 4 2 4 3" xfId="7003" xr:uid="{00000000-0005-0000-0000-00005B1B0000}"/>
    <cellStyle name="Currency 2 6 3 2 4 2 5" xfId="7004" xr:uid="{00000000-0005-0000-0000-00005C1B0000}"/>
    <cellStyle name="Currency 2 6 3 2 4 2 5 2" xfId="7005" xr:uid="{00000000-0005-0000-0000-00005D1B0000}"/>
    <cellStyle name="Currency 2 6 3 2 4 2 5 2 2" xfId="7006" xr:uid="{00000000-0005-0000-0000-00005E1B0000}"/>
    <cellStyle name="Currency 2 6 3 2 4 2 5 3" xfId="7007" xr:uid="{00000000-0005-0000-0000-00005F1B0000}"/>
    <cellStyle name="Currency 2 6 3 2 4 2 6" xfId="7008" xr:uid="{00000000-0005-0000-0000-0000601B0000}"/>
    <cellStyle name="Currency 2 6 3 2 4 2 6 2" xfId="7009" xr:uid="{00000000-0005-0000-0000-0000611B0000}"/>
    <cellStyle name="Currency 2 6 3 2 4 2 6 2 2" xfId="7010" xr:uid="{00000000-0005-0000-0000-0000621B0000}"/>
    <cellStyle name="Currency 2 6 3 2 4 2 6 3" xfId="7011" xr:uid="{00000000-0005-0000-0000-0000631B0000}"/>
    <cellStyle name="Currency 2 6 3 2 4 2 7" xfId="7012" xr:uid="{00000000-0005-0000-0000-0000641B0000}"/>
    <cellStyle name="Currency 2 6 3 2 4 2 7 2" xfId="7013" xr:uid="{00000000-0005-0000-0000-0000651B0000}"/>
    <cellStyle name="Currency 2 6 3 2 4 2 8" xfId="7014" xr:uid="{00000000-0005-0000-0000-0000661B0000}"/>
    <cellStyle name="Currency 2 6 3 2 4 2 8 2" xfId="7015" xr:uid="{00000000-0005-0000-0000-0000671B0000}"/>
    <cellStyle name="Currency 2 6 3 2 4 2 9" xfId="7016" xr:uid="{00000000-0005-0000-0000-0000681B0000}"/>
    <cellStyle name="Currency 2 6 3 2 4 3" xfId="7017" xr:uid="{00000000-0005-0000-0000-0000691B0000}"/>
    <cellStyle name="Currency 2 6 3 2 4 3 2" xfId="7018" xr:uid="{00000000-0005-0000-0000-00006A1B0000}"/>
    <cellStyle name="Currency 2 6 3 2 4 3 2 2" xfId="7019" xr:uid="{00000000-0005-0000-0000-00006B1B0000}"/>
    <cellStyle name="Currency 2 6 3 2 4 3 2 3" xfId="7020" xr:uid="{00000000-0005-0000-0000-00006C1B0000}"/>
    <cellStyle name="Currency 2 6 3 2 4 3 3" xfId="7021" xr:uid="{00000000-0005-0000-0000-00006D1B0000}"/>
    <cellStyle name="Currency 2 6 3 2 4 4" xfId="7022" xr:uid="{00000000-0005-0000-0000-00006E1B0000}"/>
    <cellStyle name="Currency 2 6 3 2 4 4 2" xfId="7023" xr:uid="{00000000-0005-0000-0000-00006F1B0000}"/>
    <cellStyle name="Currency 2 6 3 2 4 4 2 2" xfId="7024" xr:uid="{00000000-0005-0000-0000-0000701B0000}"/>
    <cellStyle name="Currency 2 6 3 2 4 4 3" xfId="7025" xr:uid="{00000000-0005-0000-0000-0000711B0000}"/>
    <cellStyle name="Currency 2 6 3 2 4 4 4" xfId="7026" xr:uid="{00000000-0005-0000-0000-0000721B0000}"/>
    <cellStyle name="Currency 2 6 3 2 4 5" xfId="7027" xr:uid="{00000000-0005-0000-0000-0000731B0000}"/>
    <cellStyle name="Currency 2 6 3 2 4 5 2" xfId="7028" xr:uid="{00000000-0005-0000-0000-0000741B0000}"/>
    <cellStyle name="Currency 2 6 3 2 4 5 2 2" xfId="7029" xr:uid="{00000000-0005-0000-0000-0000751B0000}"/>
    <cellStyle name="Currency 2 6 3 2 4 5 3" xfId="7030" xr:uid="{00000000-0005-0000-0000-0000761B0000}"/>
    <cellStyle name="Currency 2 6 3 2 4 6" xfId="7031" xr:uid="{00000000-0005-0000-0000-0000771B0000}"/>
    <cellStyle name="Currency 2 6 3 2 4 7" xfId="7032" xr:uid="{00000000-0005-0000-0000-0000781B0000}"/>
    <cellStyle name="Currency 2 6 3 2 5" xfId="7033" xr:uid="{00000000-0005-0000-0000-0000791B0000}"/>
    <cellStyle name="Currency 2 6 3 2 5 10" xfId="7034" xr:uid="{00000000-0005-0000-0000-00007A1B0000}"/>
    <cellStyle name="Currency 2 6 3 2 5 2" xfId="7035" xr:uid="{00000000-0005-0000-0000-00007B1B0000}"/>
    <cellStyle name="Currency 2 6 3 2 5 2 2" xfId="7036" xr:uid="{00000000-0005-0000-0000-00007C1B0000}"/>
    <cellStyle name="Currency 2 6 3 2 5 2 3" xfId="7037" xr:uid="{00000000-0005-0000-0000-00007D1B0000}"/>
    <cellStyle name="Currency 2 6 3 2 5 3" xfId="7038" xr:uid="{00000000-0005-0000-0000-00007E1B0000}"/>
    <cellStyle name="Currency 2 6 3 2 5 3 2" xfId="7039" xr:uid="{00000000-0005-0000-0000-00007F1B0000}"/>
    <cellStyle name="Currency 2 6 3 2 5 3 3" xfId="7040" xr:uid="{00000000-0005-0000-0000-0000801B0000}"/>
    <cellStyle name="Currency 2 6 3 2 5 4" xfId="7041" xr:uid="{00000000-0005-0000-0000-0000811B0000}"/>
    <cellStyle name="Currency 2 6 3 2 5 4 2" xfId="7042" xr:uid="{00000000-0005-0000-0000-0000821B0000}"/>
    <cellStyle name="Currency 2 6 3 2 5 4 2 2" xfId="7043" xr:uid="{00000000-0005-0000-0000-0000831B0000}"/>
    <cellStyle name="Currency 2 6 3 2 5 4 3" xfId="7044" xr:uid="{00000000-0005-0000-0000-0000841B0000}"/>
    <cellStyle name="Currency 2 6 3 2 5 5" xfId="7045" xr:uid="{00000000-0005-0000-0000-0000851B0000}"/>
    <cellStyle name="Currency 2 6 3 2 5 5 2" xfId="7046" xr:uid="{00000000-0005-0000-0000-0000861B0000}"/>
    <cellStyle name="Currency 2 6 3 2 5 5 2 2" xfId="7047" xr:uid="{00000000-0005-0000-0000-0000871B0000}"/>
    <cellStyle name="Currency 2 6 3 2 5 5 3" xfId="7048" xr:uid="{00000000-0005-0000-0000-0000881B0000}"/>
    <cellStyle name="Currency 2 6 3 2 5 6" xfId="7049" xr:uid="{00000000-0005-0000-0000-0000891B0000}"/>
    <cellStyle name="Currency 2 6 3 2 5 6 2" xfId="7050" xr:uid="{00000000-0005-0000-0000-00008A1B0000}"/>
    <cellStyle name="Currency 2 6 3 2 5 6 2 2" xfId="7051" xr:uid="{00000000-0005-0000-0000-00008B1B0000}"/>
    <cellStyle name="Currency 2 6 3 2 5 6 3" xfId="7052" xr:uid="{00000000-0005-0000-0000-00008C1B0000}"/>
    <cellStyle name="Currency 2 6 3 2 5 7" xfId="7053" xr:uid="{00000000-0005-0000-0000-00008D1B0000}"/>
    <cellStyle name="Currency 2 6 3 2 5 7 2" xfId="7054" xr:uid="{00000000-0005-0000-0000-00008E1B0000}"/>
    <cellStyle name="Currency 2 6 3 2 5 8" xfId="7055" xr:uid="{00000000-0005-0000-0000-00008F1B0000}"/>
    <cellStyle name="Currency 2 6 3 2 5 8 2" xfId="7056" xr:uid="{00000000-0005-0000-0000-0000901B0000}"/>
    <cellStyle name="Currency 2 6 3 2 5 9" xfId="7057" xr:uid="{00000000-0005-0000-0000-0000911B0000}"/>
    <cellStyle name="Currency 2 6 3 2 6" xfId="7058" xr:uid="{00000000-0005-0000-0000-0000921B0000}"/>
    <cellStyle name="Currency 2 6 3 2 6 10" xfId="7059" xr:uid="{00000000-0005-0000-0000-0000931B0000}"/>
    <cellStyle name="Currency 2 6 3 2 6 11" xfId="7060" xr:uid="{00000000-0005-0000-0000-0000941B0000}"/>
    <cellStyle name="Currency 2 6 3 2 6 12" xfId="7061" xr:uid="{00000000-0005-0000-0000-0000951B0000}"/>
    <cellStyle name="Currency 2 6 3 2 6 2" xfId="7062" xr:uid="{00000000-0005-0000-0000-0000961B0000}"/>
    <cellStyle name="Currency 2 6 3 2 6 2 2" xfId="7063" xr:uid="{00000000-0005-0000-0000-0000971B0000}"/>
    <cellStyle name="Currency 2 6 3 2 6 2 3" xfId="7064" xr:uid="{00000000-0005-0000-0000-0000981B0000}"/>
    <cellStyle name="Currency 2 6 3 2 6 3" xfId="7065" xr:uid="{00000000-0005-0000-0000-0000991B0000}"/>
    <cellStyle name="Currency 2 6 3 2 6 3 2" xfId="7066" xr:uid="{00000000-0005-0000-0000-00009A1B0000}"/>
    <cellStyle name="Currency 2 6 3 2 6 3 3" xfId="7067" xr:uid="{00000000-0005-0000-0000-00009B1B0000}"/>
    <cellStyle name="Currency 2 6 3 2 6 4" xfId="7068" xr:uid="{00000000-0005-0000-0000-00009C1B0000}"/>
    <cellStyle name="Currency 2 6 3 2 6 5" xfId="7069" xr:uid="{00000000-0005-0000-0000-00009D1B0000}"/>
    <cellStyle name="Currency 2 6 3 2 6 5 2" xfId="7070" xr:uid="{00000000-0005-0000-0000-00009E1B0000}"/>
    <cellStyle name="Currency 2 6 3 2 6 5 2 2" xfId="7071" xr:uid="{00000000-0005-0000-0000-00009F1B0000}"/>
    <cellStyle name="Currency 2 6 3 2 6 5 3" xfId="7072" xr:uid="{00000000-0005-0000-0000-0000A01B0000}"/>
    <cellStyle name="Currency 2 6 3 2 6 6" xfId="7073" xr:uid="{00000000-0005-0000-0000-0000A11B0000}"/>
    <cellStyle name="Currency 2 6 3 2 6 6 2" xfId="7074" xr:uid="{00000000-0005-0000-0000-0000A21B0000}"/>
    <cellStyle name="Currency 2 6 3 2 6 6 2 2" xfId="7075" xr:uid="{00000000-0005-0000-0000-0000A31B0000}"/>
    <cellStyle name="Currency 2 6 3 2 6 6 3" xfId="7076" xr:uid="{00000000-0005-0000-0000-0000A41B0000}"/>
    <cellStyle name="Currency 2 6 3 2 6 7" xfId="7077" xr:uid="{00000000-0005-0000-0000-0000A51B0000}"/>
    <cellStyle name="Currency 2 6 3 2 6 7 2" xfId="7078" xr:uid="{00000000-0005-0000-0000-0000A61B0000}"/>
    <cellStyle name="Currency 2 6 3 2 6 7 2 2" xfId="7079" xr:uid="{00000000-0005-0000-0000-0000A71B0000}"/>
    <cellStyle name="Currency 2 6 3 2 6 7 3" xfId="7080" xr:uid="{00000000-0005-0000-0000-0000A81B0000}"/>
    <cellStyle name="Currency 2 6 3 2 6 8" xfId="7081" xr:uid="{00000000-0005-0000-0000-0000A91B0000}"/>
    <cellStyle name="Currency 2 6 3 2 6 8 2" xfId="7082" xr:uid="{00000000-0005-0000-0000-0000AA1B0000}"/>
    <cellStyle name="Currency 2 6 3 2 6 9" xfId="7083" xr:uid="{00000000-0005-0000-0000-0000AB1B0000}"/>
    <cellStyle name="Currency 2 6 3 2 6 9 2" xfId="7084" xr:uid="{00000000-0005-0000-0000-0000AC1B0000}"/>
    <cellStyle name="Currency 2 6 3 2 7" xfId="7085" xr:uid="{00000000-0005-0000-0000-0000AD1B0000}"/>
    <cellStyle name="Currency 2 6 3 2 7 2" xfId="7086" xr:uid="{00000000-0005-0000-0000-0000AE1B0000}"/>
    <cellStyle name="Currency 2 6 3 2 7 3" xfId="7087" xr:uid="{00000000-0005-0000-0000-0000AF1B0000}"/>
    <cellStyle name="Currency 2 6 3 2 8" xfId="7088" xr:uid="{00000000-0005-0000-0000-0000B01B0000}"/>
    <cellStyle name="Currency 2 6 3 2 8 2" xfId="7089" xr:uid="{00000000-0005-0000-0000-0000B11B0000}"/>
    <cellStyle name="Currency 2 6 3 2 8 2 2" xfId="7090" xr:uid="{00000000-0005-0000-0000-0000B21B0000}"/>
    <cellStyle name="Currency 2 6 3 2 8 3" xfId="7091" xr:uid="{00000000-0005-0000-0000-0000B31B0000}"/>
    <cellStyle name="Currency 2 6 3 2 8 4" xfId="7092" xr:uid="{00000000-0005-0000-0000-0000B41B0000}"/>
    <cellStyle name="Currency 2 6 3 2 9" xfId="7093" xr:uid="{00000000-0005-0000-0000-0000B51B0000}"/>
    <cellStyle name="Currency 2 6 3 2 9 2" xfId="7094" xr:uid="{00000000-0005-0000-0000-0000B61B0000}"/>
    <cellStyle name="Currency 2 6 3 2 9 2 2" xfId="7095" xr:uid="{00000000-0005-0000-0000-0000B71B0000}"/>
    <cellStyle name="Currency 2 6 3 2 9 3" xfId="7096" xr:uid="{00000000-0005-0000-0000-0000B81B0000}"/>
    <cellStyle name="Currency 2 6 3 3" xfId="7097" xr:uid="{00000000-0005-0000-0000-0000B91B0000}"/>
    <cellStyle name="Currency 2 6 3 3 10" xfId="7098" xr:uid="{00000000-0005-0000-0000-0000BA1B0000}"/>
    <cellStyle name="Currency 2 6 3 3 10 2" xfId="7099" xr:uid="{00000000-0005-0000-0000-0000BB1B0000}"/>
    <cellStyle name="Currency 2 6 3 3 10 2 2" xfId="7100" xr:uid="{00000000-0005-0000-0000-0000BC1B0000}"/>
    <cellStyle name="Currency 2 6 3 3 10 3" xfId="7101" xr:uid="{00000000-0005-0000-0000-0000BD1B0000}"/>
    <cellStyle name="Currency 2 6 3 3 11" xfId="7102" xr:uid="{00000000-0005-0000-0000-0000BE1B0000}"/>
    <cellStyle name="Currency 2 6 3 3 11 2" xfId="7103" xr:uid="{00000000-0005-0000-0000-0000BF1B0000}"/>
    <cellStyle name="Currency 2 6 3 3 12" xfId="7104" xr:uid="{00000000-0005-0000-0000-0000C01B0000}"/>
    <cellStyle name="Currency 2 6 3 3 12 2" xfId="7105" xr:uid="{00000000-0005-0000-0000-0000C11B0000}"/>
    <cellStyle name="Currency 2 6 3 3 13" xfId="7106" xr:uid="{00000000-0005-0000-0000-0000C21B0000}"/>
    <cellStyle name="Currency 2 6 3 3 14" xfId="7107" xr:uid="{00000000-0005-0000-0000-0000C31B0000}"/>
    <cellStyle name="Currency 2 6 3 3 15" xfId="7108" xr:uid="{00000000-0005-0000-0000-0000C41B0000}"/>
    <cellStyle name="Currency 2 6 3 3 16" xfId="7109" xr:uid="{00000000-0005-0000-0000-0000C51B0000}"/>
    <cellStyle name="Currency 2 6 3 3 2" xfId="7110" xr:uid="{00000000-0005-0000-0000-0000C61B0000}"/>
    <cellStyle name="Currency 2 6 3 3 2 2" xfId="7111" xr:uid="{00000000-0005-0000-0000-0000C71B0000}"/>
    <cellStyle name="Currency 2 6 3 3 2 2 10" xfId="7112" xr:uid="{00000000-0005-0000-0000-0000C81B0000}"/>
    <cellStyle name="Currency 2 6 3 3 2 2 2" xfId="7113" xr:uid="{00000000-0005-0000-0000-0000C91B0000}"/>
    <cellStyle name="Currency 2 6 3 3 2 2 2 2" xfId="7114" xr:uid="{00000000-0005-0000-0000-0000CA1B0000}"/>
    <cellStyle name="Currency 2 6 3 3 2 2 2 3" xfId="7115" xr:uid="{00000000-0005-0000-0000-0000CB1B0000}"/>
    <cellStyle name="Currency 2 6 3 3 2 2 3" xfId="7116" xr:uid="{00000000-0005-0000-0000-0000CC1B0000}"/>
    <cellStyle name="Currency 2 6 3 3 2 2 3 2" xfId="7117" xr:uid="{00000000-0005-0000-0000-0000CD1B0000}"/>
    <cellStyle name="Currency 2 6 3 3 2 2 3 3" xfId="7118" xr:uid="{00000000-0005-0000-0000-0000CE1B0000}"/>
    <cellStyle name="Currency 2 6 3 3 2 2 4" xfId="7119" xr:uid="{00000000-0005-0000-0000-0000CF1B0000}"/>
    <cellStyle name="Currency 2 6 3 3 2 2 4 2" xfId="7120" xr:uid="{00000000-0005-0000-0000-0000D01B0000}"/>
    <cellStyle name="Currency 2 6 3 3 2 2 4 2 2" xfId="7121" xr:uid="{00000000-0005-0000-0000-0000D11B0000}"/>
    <cellStyle name="Currency 2 6 3 3 2 2 4 3" xfId="7122" xr:uid="{00000000-0005-0000-0000-0000D21B0000}"/>
    <cellStyle name="Currency 2 6 3 3 2 2 5" xfId="7123" xr:uid="{00000000-0005-0000-0000-0000D31B0000}"/>
    <cellStyle name="Currency 2 6 3 3 2 2 5 2" xfId="7124" xr:uid="{00000000-0005-0000-0000-0000D41B0000}"/>
    <cellStyle name="Currency 2 6 3 3 2 2 5 2 2" xfId="7125" xr:uid="{00000000-0005-0000-0000-0000D51B0000}"/>
    <cellStyle name="Currency 2 6 3 3 2 2 5 3" xfId="7126" xr:uid="{00000000-0005-0000-0000-0000D61B0000}"/>
    <cellStyle name="Currency 2 6 3 3 2 2 6" xfId="7127" xr:uid="{00000000-0005-0000-0000-0000D71B0000}"/>
    <cellStyle name="Currency 2 6 3 3 2 2 6 2" xfId="7128" xr:uid="{00000000-0005-0000-0000-0000D81B0000}"/>
    <cellStyle name="Currency 2 6 3 3 2 2 6 2 2" xfId="7129" xr:uid="{00000000-0005-0000-0000-0000D91B0000}"/>
    <cellStyle name="Currency 2 6 3 3 2 2 6 3" xfId="7130" xr:uid="{00000000-0005-0000-0000-0000DA1B0000}"/>
    <cellStyle name="Currency 2 6 3 3 2 2 7" xfId="7131" xr:uid="{00000000-0005-0000-0000-0000DB1B0000}"/>
    <cellStyle name="Currency 2 6 3 3 2 2 7 2" xfId="7132" xr:uid="{00000000-0005-0000-0000-0000DC1B0000}"/>
    <cellStyle name="Currency 2 6 3 3 2 2 8" xfId="7133" xr:uid="{00000000-0005-0000-0000-0000DD1B0000}"/>
    <cellStyle name="Currency 2 6 3 3 2 2 8 2" xfId="7134" xr:uid="{00000000-0005-0000-0000-0000DE1B0000}"/>
    <cellStyle name="Currency 2 6 3 3 2 2 9" xfId="7135" xr:uid="{00000000-0005-0000-0000-0000DF1B0000}"/>
    <cellStyle name="Currency 2 6 3 3 2 3" xfId="7136" xr:uid="{00000000-0005-0000-0000-0000E01B0000}"/>
    <cellStyle name="Currency 2 6 3 3 2 3 10" xfId="7137" xr:uid="{00000000-0005-0000-0000-0000E11B0000}"/>
    <cellStyle name="Currency 2 6 3 3 2 3 2" xfId="7138" xr:uid="{00000000-0005-0000-0000-0000E21B0000}"/>
    <cellStyle name="Currency 2 6 3 3 2 3 2 2" xfId="7139" xr:uid="{00000000-0005-0000-0000-0000E31B0000}"/>
    <cellStyle name="Currency 2 6 3 3 2 3 2 3" xfId="7140" xr:uid="{00000000-0005-0000-0000-0000E41B0000}"/>
    <cellStyle name="Currency 2 6 3 3 2 3 3" xfId="7141" xr:uid="{00000000-0005-0000-0000-0000E51B0000}"/>
    <cellStyle name="Currency 2 6 3 3 2 3 3 2" xfId="7142" xr:uid="{00000000-0005-0000-0000-0000E61B0000}"/>
    <cellStyle name="Currency 2 6 3 3 2 3 3 3" xfId="7143" xr:uid="{00000000-0005-0000-0000-0000E71B0000}"/>
    <cellStyle name="Currency 2 6 3 3 2 3 4" xfId="7144" xr:uid="{00000000-0005-0000-0000-0000E81B0000}"/>
    <cellStyle name="Currency 2 6 3 3 2 3 4 2" xfId="7145" xr:uid="{00000000-0005-0000-0000-0000E91B0000}"/>
    <cellStyle name="Currency 2 6 3 3 2 3 4 2 2" xfId="7146" xr:uid="{00000000-0005-0000-0000-0000EA1B0000}"/>
    <cellStyle name="Currency 2 6 3 3 2 3 4 3" xfId="7147" xr:uid="{00000000-0005-0000-0000-0000EB1B0000}"/>
    <cellStyle name="Currency 2 6 3 3 2 3 5" xfId="7148" xr:uid="{00000000-0005-0000-0000-0000EC1B0000}"/>
    <cellStyle name="Currency 2 6 3 3 2 3 5 2" xfId="7149" xr:uid="{00000000-0005-0000-0000-0000ED1B0000}"/>
    <cellStyle name="Currency 2 6 3 3 2 3 5 2 2" xfId="7150" xr:uid="{00000000-0005-0000-0000-0000EE1B0000}"/>
    <cellStyle name="Currency 2 6 3 3 2 3 5 3" xfId="7151" xr:uid="{00000000-0005-0000-0000-0000EF1B0000}"/>
    <cellStyle name="Currency 2 6 3 3 2 3 6" xfId="7152" xr:uid="{00000000-0005-0000-0000-0000F01B0000}"/>
    <cellStyle name="Currency 2 6 3 3 2 3 6 2" xfId="7153" xr:uid="{00000000-0005-0000-0000-0000F11B0000}"/>
    <cellStyle name="Currency 2 6 3 3 2 3 6 2 2" xfId="7154" xr:uid="{00000000-0005-0000-0000-0000F21B0000}"/>
    <cellStyle name="Currency 2 6 3 3 2 3 6 3" xfId="7155" xr:uid="{00000000-0005-0000-0000-0000F31B0000}"/>
    <cellStyle name="Currency 2 6 3 3 2 3 7" xfId="7156" xr:uid="{00000000-0005-0000-0000-0000F41B0000}"/>
    <cellStyle name="Currency 2 6 3 3 2 3 7 2" xfId="7157" xr:uid="{00000000-0005-0000-0000-0000F51B0000}"/>
    <cellStyle name="Currency 2 6 3 3 2 3 8" xfId="7158" xr:uid="{00000000-0005-0000-0000-0000F61B0000}"/>
    <cellStyle name="Currency 2 6 3 3 2 3 8 2" xfId="7159" xr:uid="{00000000-0005-0000-0000-0000F71B0000}"/>
    <cellStyle name="Currency 2 6 3 3 2 3 9" xfId="7160" xr:uid="{00000000-0005-0000-0000-0000F81B0000}"/>
    <cellStyle name="Currency 2 6 3 3 2 4" xfId="7161" xr:uid="{00000000-0005-0000-0000-0000F91B0000}"/>
    <cellStyle name="Currency 2 6 3 3 2 4 10" xfId="7162" xr:uid="{00000000-0005-0000-0000-0000FA1B0000}"/>
    <cellStyle name="Currency 2 6 3 3 2 4 2" xfId="7163" xr:uid="{00000000-0005-0000-0000-0000FB1B0000}"/>
    <cellStyle name="Currency 2 6 3 3 2 4 3" xfId="7164" xr:uid="{00000000-0005-0000-0000-0000FC1B0000}"/>
    <cellStyle name="Currency 2 6 3 3 2 4 3 2" xfId="7165" xr:uid="{00000000-0005-0000-0000-0000FD1B0000}"/>
    <cellStyle name="Currency 2 6 3 3 2 4 3 2 2" xfId="7166" xr:uid="{00000000-0005-0000-0000-0000FE1B0000}"/>
    <cellStyle name="Currency 2 6 3 3 2 4 3 3" xfId="7167" xr:uid="{00000000-0005-0000-0000-0000FF1B0000}"/>
    <cellStyle name="Currency 2 6 3 3 2 4 4" xfId="7168" xr:uid="{00000000-0005-0000-0000-0000001C0000}"/>
    <cellStyle name="Currency 2 6 3 3 2 4 4 2" xfId="7169" xr:uid="{00000000-0005-0000-0000-0000011C0000}"/>
    <cellStyle name="Currency 2 6 3 3 2 4 4 2 2" xfId="7170" xr:uid="{00000000-0005-0000-0000-0000021C0000}"/>
    <cellStyle name="Currency 2 6 3 3 2 4 4 3" xfId="7171" xr:uid="{00000000-0005-0000-0000-0000031C0000}"/>
    <cellStyle name="Currency 2 6 3 3 2 4 5" xfId="7172" xr:uid="{00000000-0005-0000-0000-0000041C0000}"/>
    <cellStyle name="Currency 2 6 3 3 2 4 5 2" xfId="7173" xr:uid="{00000000-0005-0000-0000-0000051C0000}"/>
    <cellStyle name="Currency 2 6 3 3 2 4 5 2 2" xfId="7174" xr:uid="{00000000-0005-0000-0000-0000061C0000}"/>
    <cellStyle name="Currency 2 6 3 3 2 4 5 3" xfId="7175" xr:uid="{00000000-0005-0000-0000-0000071C0000}"/>
    <cellStyle name="Currency 2 6 3 3 2 4 6" xfId="7176" xr:uid="{00000000-0005-0000-0000-0000081C0000}"/>
    <cellStyle name="Currency 2 6 3 3 2 4 6 2" xfId="7177" xr:uid="{00000000-0005-0000-0000-0000091C0000}"/>
    <cellStyle name="Currency 2 6 3 3 2 4 7" xfId="7178" xr:uid="{00000000-0005-0000-0000-00000A1C0000}"/>
    <cellStyle name="Currency 2 6 3 3 2 4 7 2" xfId="7179" xr:uid="{00000000-0005-0000-0000-00000B1C0000}"/>
    <cellStyle name="Currency 2 6 3 3 2 4 8" xfId="7180" xr:uid="{00000000-0005-0000-0000-00000C1C0000}"/>
    <cellStyle name="Currency 2 6 3 3 2 4 9" xfId="7181" xr:uid="{00000000-0005-0000-0000-00000D1C0000}"/>
    <cellStyle name="Currency 2 6 3 3 2 5" xfId="7182" xr:uid="{00000000-0005-0000-0000-00000E1C0000}"/>
    <cellStyle name="Currency 2 6 3 3 2 5 2" xfId="7183" xr:uid="{00000000-0005-0000-0000-00000F1C0000}"/>
    <cellStyle name="Currency 2 6 3 3 2 5 3" xfId="7184" xr:uid="{00000000-0005-0000-0000-0000101C0000}"/>
    <cellStyle name="Currency 2 6 3 3 2 5 4" xfId="7185" xr:uid="{00000000-0005-0000-0000-0000111C0000}"/>
    <cellStyle name="Currency 2 6 3 3 2 6" xfId="7186" xr:uid="{00000000-0005-0000-0000-0000121C0000}"/>
    <cellStyle name="Currency 2 6 3 3 2 6 2" xfId="7187" xr:uid="{00000000-0005-0000-0000-0000131C0000}"/>
    <cellStyle name="Currency 2 6 3 3 2 6 2 2" xfId="7188" xr:uid="{00000000-0005-0000-0000-0000141C0000}"/>
    <cellStyle name="Currency 2 6 3 3 2 6 2 2 2" xfId="7189" xr:uid="{00000000-0005-0000-0000-0000151C0000}"/>
    <cellStyle name="Currency 2 6 3 3 2 6 2 3" xfId="7190" xr:uid="{00000000-0005-0000-0000-0000161C0000}"/>
    <cellStyle name="Currency 2 6 3 3 2 6 3" xfId="7191" xr:uid="{00000000-0005-0000-0000-0000171C0000}"/>
    <cellStyle name="Currency 2 6 3 3 2 6 3 2" xfId="7192" xr:uid="{00000000-0005-0000-0000-0000181C0000}"/>
    <cellStyle name="Currency 2 6 3 3 2 6 3 2 2" xfId="7193" xr:uid="{00000000-0005-0000-0000-0000191C0000}"/>
    <cellStyle name="Currency 2 6 3 3 2 6 3 3" xfId="7194" xr:uid="{00000000-0005-0000-0000-00001A1C0000}"/>
    <cellStyle name="Currency 2 6 3 3 2 6 4" xfId="7195" xr:uid="{00000000-0005-0000-0000-00001B1C0000}"/>
    <cellStyle name="Currency 2 6 3 3 2 6 4 2" xfId="7196" xr:uid="{00000000-0005-0000-0000-00001C1C0000}"/>
    <cellStyle name="Currency 2 6 3 3 2 6 4 2 2" xfId="7197" xr:uid="{00000000-0005-0000-0000-00001D1C0000}"/>
    <cellStyle name="Currency 2 6 3 3 2 6 4 3" xfId="7198" xr:uid="{00000000-0005-0000-0000-00001E1C0000}"/>
    <cellStyle name="Currency 2 6 3 3 2 6 5" xfId="7199" xr:uid="{00000000-0005-0000-0000-00001F1C0000}"/>
    <cellStyle name="Currency 2 6 3 3 2 6 5 2" xfId="7200" xr:uid="{00000000-0005-0000-0000-0000201C0000}"/>
    <cellStyle name="Currency 2 6 3 3 2 6 6" xfId="7201" xr:uid="{00000000-0005-0000-0000-0000211C0000}"/>
    <cellStyle name="Currency 2 6 3 3 2 6 6 2" xfId="7202" xr:uid="{00000000-0005-0000-0000-0000221C0000}"/>
    <cellStyle name="Currency 2 6 3 3 2 6 7" xfId="7203" xr:uid="{00000000-0005-0000-0000-0000231C0000}"/>
    <cellStyle name="Currency 2 6 3 3 2 7" xfId="7204" xr:uid="{00000000-0005-0000-0000-0000241C0000}"/>
    <cellStyle name="Currency 2 6 3 3 2 7 2" xfId="7205" xr:uid="{00000000-0005-0000-0000-0000251C0000}"/>
    <cellStyle name="Currency 2 6 3 3 2 7 2 2" xfId="7206" xr:uid="{00000000-0005-0000-0000-0000261C0000}"/>
    <cellStyle name="Currency 2 6 3 3 2 7 3" xfId="7207" xr:uid="{00000000-0005-0000-0000-0000271C0000}"/>
    <cellStyle name="Currency 2 6 3 3 2 8" xfId="7208" xr:uid="{00000000-0005-0000-0000-0000281C0000}"/>
    <cellStyle name="Currency 2 6 3 3 2 8 2" xfId="7209" xr:uid="{00000000-0005-0000-0000-0000291C0000}"/>
    <cellStyle name="Currency 2 6 3 3 2 8 2 2" xfId="7210" xr:uid="{00000000-0005-0000-0000-00002A1C0000}"/>
    <cellStyle name="Currency 2 6 3 3 2 8 3" xfId="7211" xr:uid="{00000000-0005-0000-0000-00002B1C0000}"/>
    <cellStyle name="Currency 2 6 3 3 2 9" xfId="7212" xr:uid="{00000000-0005-0000-0000-00002C1C0000}"/>
    <cellStyle name="Currency 2 6 3 3 3" xfId="7213" xr:uid="{00000000-0005-0000-0000-00002D1C0000}"/>
    <cellStyle name="Currency 2 6 3 3 3 10" xfId="7214" xr:uid="{00000000-0005-0000-0000-00002E1C0000}"/>
    <cellStyle name="Currency 2 6 3 3 3 11" xfId="7215" xr:uid="{00000000-0005-0000-0000-00002F1C0000}"/>
    <cellStyle name="Currency 2 6 3 3 3 12" xfId="7216" xr:uid="{00000000-0005-0000-0000-0000301C0000}"/>
    <cellStyle name="Currency 2 6 3 3 3 13" xfId="7217" xr:uid="{00000000-0005-0000-0000-0000311C0000}"/>
    <cellStyle name="Currency 2 6 3 3 3 2" xfId="7218" xr:uid="{00000000-0005-0000-0000-0000321C0000}"/>
    <cellStyle name="Currency 2 6 3 3 3 2 10" xfId="7219" xr:uid="{00000000-0005-0000-0000-0000331C0000}"/>
    <cellStyle name="Currency 2 6 3 3 3 2 2" xfId="7220" xr:uid="{00000000-0005-0000-0000-0000341C0000}"/>
    <cellStyle name="Currency 2 6 3 3 3 2 2 2" xfId="7221" xr:uid="{00000000-0005-0000-0000-0000351C0000}"/>
    <cellStyle name="Currency 2 6 3 3 3 2 2 3" xfId="7222" xr:uid="{00000000-0005-0000-0000-0000361C0000}"/>
    <cellStyle name="Currency 2 6 3 3 3 2 3" xfId="7223" xr:uid="{00000000-0005-0000-0000-0000371C0000}"/>
    <cellStyle name="Currency 2 6 3 3 3 2 3 2" xfId="7224" xr:uid="{00000000-0005-0000-0000-0000381C0000}"/>
    <cellStyle name="Currency 2 6 3 3 3 2 3 3" xfId="7225" xr:uid="{00000000-0005-0000-0000-0000391C0000}"/>
    <cellStyle name="Currency 2 6 3 3 3 2 3 4" xfId="7226" xr:uid="{00000000-0005-0000-0000-00003A1C0000}"/>
    <cellStyle name="Currency 2 6 3 3 3 2 4" xfId="7227" xr:uid="{00000000-0005-0000-0000-00003B1C0000}"/>
    <cellStyle name="Currency 2 6 3 3 3 2 4 2" xfId="7228" xr:uid="{00000000-0005-0000-0000-00003C1C0000}"/>
    <cellStyle name="Currency 2 6 3 3 3 2 4 2 2" xfId="7229" xr:uid="{00000000-0005-0000-0000-00003D1C0000}"/>
    <cellStyle name="Currency 2 6 3 3 3 2 4 3" xfId="7230" xr:uid="{00000000-0005-0000-0000-00003E1C0000}"/>
    <cellStyle name="Currency 2 6 3 3 3 2 5" xfId="7231" xr:uid="{00000000-0005-0000-0000-00003F1C0000}"/>
    <cellStyle name="Currency 2 6 3 3 3 2 5 2" xfId="7232" xr:uid="{00000000-0005-0000-0000-0000401C0000}"/>
    <cellStyle name="Currency 2 6 3 3 3 2 5 2 2" xfId="7233" xr:uid="{00000000-0005-0000-0000-0000411C0000}"/>
    <cellStyle name="Currency 2 6 3 3 3 2 5 3" xfId="7234" xr:uid="{00000000-0005-0000-0000-0000421C0000}"/>
    <cellStyle name="Currency 2 6 3 3 3 2 6" xfId="7235" xr:uid="{00000000-0005-0000-0000-0000431C0000}"/>
    <cellStyle name="Currency 2 6 3 3 3 2 6 2" xfId="7236" xr:uid="{00000000-0005-0000-0000-0000441C0000}"/>
    <cellStyle name="Currency 2 6 3 3 3 2 6 2 2" xfId="7237" xr:uid="{00000000-0005-0000-0000-0000451C0000}"/>
    <cellStyle name="Currency 2 6 3 3 3 2 6 3" xfId="7238" xr:uid="{00000000-0005-0000-0000-0000461C0000}"/>
    <cellStyle name="Currency 2 6 3 3 3 2 7" xfId="7239" xr:uid="{00000000-0005-0000-0000-0000471C0000}"/>
    <cellStyle name="Currency 2 6 3 3 3 2 7 2" xfId="7240" xr:uid="{00000000-0005-0000-0000-0000481C0000}"/>
    <cellStyle name="Currency 2 6 3 3 3 2 8" xfId="7241" xr:uid="{00000000-0005-0000-0000-0000491C0000}"/>
    <cellStyle name="Currency 2 6 3 3 3 2 8 2" xfId="7242" xr:uid="{00000000-0005-0000-0000-00004A1C0000}"/>
    <cellStyle name="Currency 2 6 3 3 3 2 9" xfId="7243" xr:uid="{00000000-0005-0000-0000-00004B1C0000}"/>
    <cellStyle name="Currency 2 6 3 3 3 3" xfId="7244" xr:uid="{00000000-0005-0000-0000-00004C1C0000}"/>
    <cellStyle name="Currency 2 6 3 3 3 3 2" xfId="7245" xr:uid="{00000000-0005-0000-0000-00004D1C0000}"/>
    <cellStyle name="Currency 2 6 3 3 3 3 2 2" xfId="7246" xr:uid="{00000000-0005-0000-0000-00004E1C0000}"/>
    <cellStyle name="Currency 2 6 3 3 3 3 2 3" xfId="7247" xr:uid="{00000000-0005-0000-0000-00004F1C0000}"/>
    <cellStyle name="Currency 2 6 3 3 3 3 3" xfId="7248" xr:uid="{00000000-0005-0000-0000-0000501C0000}"/>
    <cellStyle name="Currency 2 6 3 3 3 4" xfId="7249" xr:uid="{00000000-0005-0000-0000-0000511C0000}"/>
    <cellStyle name="Currency 2 6 3 3 3 4 2" xfId="7250" xr:uid="{00000000-0005-0000-0000-0000521C0000}"/>
    <cellStyle name="Currency 2 6 3 3 3 4 3" xfId="7251" xr:uid="{00000000-0005-0000-0000-0000531C0000}"/>
    <cellStyle name="Currency 2 6 3 3 3 4 4" xfId="7252" xr:uid="{00000000-0005-0000-0000-0000541C0000}"/>
    <cellStyle name="Currency 2 6 3 3 3 5" xfId="7253" xr:uid="{00000000-0005-0000-0000-0000551C0000}"/>
    <cellStyle name="Currency 2 6 3 3 3 5 2" xfId="7254" xr:uid="{00000000-0005-0000-0000-0000561C0000}"/>
    <cellStyle name="Currency 2 6 3 3 3 5 2 2" xfId="7255" xr:uid="{00000000-0005-0000-0000-0000571C0000}"/>
    <cellStyle name="Currency 2 6 3 3 3 5 3" xfId="7256" xr:uid="{00000000-0005-0000-0000-0000581C0000}"/>
    <cellStyle name="Currency 2 6 3 3 3 6" xfId="7257" xr:uid="{00000000-0005-0000-0000-0000591C0000}"/>
    <cellStyle name="Currency 2 6 3 3 3 6 2" xfId="7258" xr:uid="{00000000-0005-0000-0000-00005A1C0000}"/>
    <cellStyle name="Currency 2 6 3 3 3 6 2 2" xfId="7259" xr:uid="{00000000-0005-0000-0000-00005B1C0000}"/>
    <cellStyle name="Currency 2 6 3 3 3 6 3" xfId="7260" xr:uid="{00000000-0005-0000-0000-00005C1C0000}"/>
    <cellStyle name="Currency 2 6 3 3 3 7" xfId="7261" xr:uid="{00000000-0005-0000-0000-00005D1C0000}"/>
    <cellStyle name="Currency 2 6 3 3 3 7 2" xfId="7262" xr:uid="{00000000-0005-0000-0000-00005E1C0000}"/>
    <cellStyle name="Currency 2 6 3 3 3 7 2 2" xfId="7263" xr:uid="{00000000-0005-0000-0000-00005F1C0000}"/>
    <cellStyle name="Currency 2 6 3 3 3 7 3" xfId="7264" xr:uid="{00000000-0005-0000-0000-0000601C0000}"/>
    <cellStyle name="Currency 2 6 3 3 3 8" xfId="7265" xr:uid="{00000000-0005-0000-0000-0000611C0000}"/>
    <cellStyle name="Currency 2 6 3 3 3 8 2" xfId="7266" xr:uid="{00000000-0005-0000-0000-0000621C0000}"/>
    <cellStyle name="Currency 2 6 3 3 3 9" xfId="7267" xr:uid="{00000000-0005-0000-0000-0000631C0000}"/>
    <cellStyle name="Currency 2 6 3 3 3 9 2" xfId="7268" xr:uid="{00000000-0005-0000-0000-0000641C0000}"/>
    <cellStyle name="Currency 2 6 3 3 4" xfId="7269" xr:uid="{00000000-0005-0000-0000-0000651C0000}"/>
    <cellStyle name="Currency 2 6 3 3 4 2" xfId="7270" xr:uid="{00000000-0005-0000-0000-0000661C0000}"/>
    <cellStyle name="Currency 2 6 3 3 4 2 10" xfId="7271" xr:uid="{00000000-0005-0000-0000-0000671C0000}"/>
    <cellStyle name="Currency 2 6 3 3 4 2 11" xfId="7272" xr:uid="{00000000-0005-0000-0000-0000681C0000}"/>
    <cellStyle name="Currency 2 6 3 3 4 2 2" xfId="7273" xr:uid="{00000000-0005-0000-0000-0000691C0000}"/>
    <cellStyle name="Currency 2 6 3 3 4 2 2 2" xfId="7274" xr:uid="{00000000-0005-0000-0000-00006A1C0000}"/>
    <cellStyle name="Currency 2 6 3 3 4 2 2 3" xfId="7275" xr:uid="{00000000-0005-0000-0000-00006B1C0000}"/>
    <cellStyle name="Currency 2 6 3 3 4 2 3" xfId="7276" xr:uid="{00000000-0005-0000-0000-00006C1C0000}"/>
    <cellStyle name="Currency 2 6 3 3 4 2 3 2" xfId="7277" xr:uid="{00000000-0005-0000-0000-00006D1C0000}"/>
    <cellStyle name="Currency 2 6 3 3 4 2 3 3" xfId="7278" xr:uid="{00000000-0005-0000-0000-00006E1C0000}"/>
    <cellStyle name="Currency 2 6 3 3 4 2 4" xfId="7279" xr:uid="{00000000-0005-0000-0000-00006F1C0000}"/>
    <cellStyle name="Currency 2 6 3 3 4 2 4 2" xfId="7280" xr:uid="{00000000-0005-0000-0000-0000701C0000}"/>
    <cellStyle name="Currency 2 6 3 3 4 2 4 2 2" xfId="7281" xr:uid="{00000000-0005-0000-0000-0000711C0000}"/>
    <cellStyle name="Currency 2 6 3 3 4 2 4 3" xfId="7282" xr:uid="{00000000-0005-0000-0000-0000721C0000}"/>
    <cellStyle name="Currency 2 6 3 3 4 2 5" xfId="7283" xr:uid="{00000000-0005-0000-0000-0000731C0000}"/>
    <cellStyle name="Currency 2 6 3 3 4 2 5 2" xfId="7284" xr:uid="{00000000-0005-0000-0000-0000741C0000}"/>
    <cellStyle name="Currency 2 6 3 3 4 2 5 2 2" xfId="7285" xr:uid="{00000000-0005-0000-0000-0000751C0000}"/>
    <cellStyle name="Currency 2 6 3 3 4 2 5 3" xfId="7286" xr:uid="{00000000-0005-0000-0000-0000761C0000}"/>
    <cellStyle name="Currency 2 6 3 3 4 2 6" xfId="7287" xr:uid="{00000000-0005-0000-0000-0000771C0000}"/>
    <cellStyle name="Currency 2 6 3 3 4 2 6 2" xfId="7288" xr:uid="{00000000-0005-0000-0000-0000781C0000}"/>
    <cellStyle name="Currency 2 6 3 3 4 2 6 2 2" xfId="7289" xr:uid="{00000000-0005-0000-0000-0000791C0000}"/>
    <cellStyle name="Currency 2 6 3 3 4 2 6 3" xfId="7290" xr:uid="{00000000-0005-0000-0000-00007A1C0000}"/>
    <cellStyle name="Currency 2 6 3 3 4 2 7" xfId="7291" xr:uid="{00000000-0005-0000-0000-00007B1C0000}"/>
    <cellStyle name="Currency 2 6 3 3 4 2 7 2" xfId="7292" xr:uid="{00000000-0005-0000-0000-00007C1C0000}"/>
    <cellStyle name="Currency 2 6 3 3 4 2 8" xfId="7293" xr:uid="{00000000-0005-0000-0000-00007D1C0000}"/>
    <cellStyle name="Currency 2 6 3 3 4 2 8 2" xfId="7294" xr:uid="{00000000-0005-0000-0000-00007E1C0000}"/>
    <cellStyle name="Currency 2 6 3 3 4 2 9" xfId="7295" xr:uid="{00000000-0005-0000-0000-00007F1C0000}"/>
    <cellStyle name="Currency 2 6 3 3 4 3" xfId="7296" xr:uid="{00000000-0005-0000-0000-0000801C0000}"/>
    <cellStyle name="Currency 2 6 3 3 4 3 2" xfId="7297" xr:uid="{00000000-0005-0000-0000-0000811C0000}"/>
    <cellStyle name="Currency 2 6 3 3 4 3 2 2" xfId="7298" xr:uid="{00000000-0005-0000-0000-0000821C0000}"/>
    <cellStyle name="Currency 2 6 3 3 4 3 2 3" xfId="7299" xr:uid="{00000000-0005-0000-0000-0000831C0000}"/>
    <cellStyle name="Currency 2 6 3 3 4 3 3" xfId="7300" xr:uid="{00000000-0005-0000-0000-0000841C0000}"/>
    <cellStyle name="Currency 2 6 3 3 4 4" xfId="7301" xr:uid="{00000000-0005-0000-0000-0000851C0000}"/>
    <cellStyle name="Currency 2 6 3 3 4 4 2" xfId="7302" xr:uid="{00000000-0005-0000-0000-0000861C0000}"/>
    <cellStyle name="Currency 2 6 3 3 4 4 2 2" xfId="7303" xr:uid="{00000000-0005-0000-0000-0000871C0000}"/>
    <cellStyle name="Currency 2 6 3 3 4 4 3" xfId="7304" xr:uid="{00000000-0005-0000-0000-0000881C0000}"/>
    <cellStyle name="Currency 2 6 3 3 4 4 4" xfId="7305" xr:uid="{00000000-0005-0000-0000-0000891C0000}"/>
    <cellStyle name="Currency 2 6 3 3 4 5" xfId="7306" xr:uid="{00000000-0005-0000-0000-00008A1C0000}"/>
    <cellStyle name="Currency 2 6 3 3 4 5 2" xfId="7307" xr:uid="{00000000-0005-0000-0000-00008B1C0000}"/>
    <cellStyle name="Currency 2 6 3 3 4 5 2 2" xfId="7308" xr:uid="{00000000-0005-0000-0000-00008C1C0000}"/>
    <cellStyle name="Currency 2 6 3 3 4 5 3" xfId="7309" xr:uid="{00000000-0005-0000-0000-00008D1C0000}"/>
    <cellStyle name="Currency 2 6 3 3 4 6" xfId="7310" xr:uid="{00000000-0005-0000-0000-00008E1C0000}"/>
    <cellStyle name="Currency 2 6 3 3 4 7" xfId="7311" xr:uid="{00000000-0005-0000-0000-00008F1C0000}"/>
    <cellStyle name="Currency 2 6 3 3 5" xfId="7312" xr:uid="{00000000-0005-0000-0000-0000901C0000}"/>
    <cellStyle name="Currency 2 6 3 3 5 10" xfId="7313" xr:uid="{00000000-0005-0000-0000-0000911C0000}"/>
    <cellStyle name="Currency 2 6 3 3 5 2" xfId="7314" xr:uid="{00000000-0005-0000-0000-0000921C0000}"/>
    <cellStyle name="Currency 2 6 3 3 5 2 2" xfId="7315" xr:uid="{00000000-0005-0000-0000-0000931C0000}"/>
    <cellStyle name="Currency 2 6 3 3 5 2 3" xfId="7316" xr:uid="{00000000-0005-0000-0000-0000941C0000}"/>
    <cellStyle name="Currency 2 6 3 3 5 3" xfId="7317" xr:uid="{00000000-0005-0000-0000-0000951C0000}"/>
    <cellStyle name="Currency 2 6 3 3 5 3 2" xfId="7318" xr:uid="{00000000-0005-0000-0000-0000961C0000}"/>
    <cellStyle name="Currency 2 6 3 3 5 3 3" xfId="7319" xr:uid="{00000000-0005-0000-0000-0000971C0000}"/>
    <cellStyle name="Currency 2 6 3 3 5 4" xfId="7320" xr:uid="{00000000-0005-0000-0000-0000981C0000}"/>
    <cellStyle name="Currency 2 6 3 3 5 4 2" xfId="7321" xr:uid="{00000000-0005-0000-0000-0000991C0000}"/>
    <cellStyle name="Currency 2 6 3 3 5 4 2 2" xfId="7322" xr:uid="{00000000-0005-0000-0000-00009A1C0000}"/>
    <cellStyle name="Currency 2 6 3 3 5 4 3" xfId="7323" xr:uid="{00000000-0005-0000-0000-00009B1C0000}"/>
    <cellStyle name="Currency 2 6 3 3 5 5" xfId="7324" xr:uid="{00000000-0005-0000-0000-00009C1C0000}"/>
    <cellStyle name="Currency 2 6 3 3 5 5 2" xfId="7325" xr:uid="{00000000-0005-0000-0000-00009D1C0000}"/>
    <cellStyle name="Currency 2 6 3 3 5 5 2 2" xfId="7326" xr:uid="{00000000-0005-0000-0000-00009E1C0000}"/>
    <cellStyle name="Currency 2 6 3 3 5 5 3" xfId="7327" xr:uid="{00000000-0005-0000-0000-00009F1C0000}"/>
    <cellStyle name="Currency 2 6 3 3 5 6" xfId="7328" xr:uid="{00000000-0005-0000-0000-0000A01C0000}"/>
    <cellStyle name="Currency 2 6 3 3 5 6 2" xfId="7329" xr:uid="{00000000-0005-0000-0000-0000A11C0000}"/>
    <cellStyle name="Currency 2 6 3 3 5 6 2 2" xfId="7330" xr:uid="{00000000-0005-0000-0000-0000A21C0000}"/>
    <cellStyle name="Currency 2 6 3 3 5 6 3" xfId="7331" xr:uid="{00000000-0005-0000-0000-0000A31C0000}"/>
    <cellStyle name="Currency 2 6 3 3 5 7" xfId="7332" xr:uid="{00000000-0005-0000-0000-0000A41C0000}"/>
    <cellStyle name="Currency 2 6 3 3 5 7 2" xfId="7333" xr:uid="{00000000-0005-0000-0000-0000A51C0000}"/>
    <cellStyle name="Currency 2 6 3 3 5 8" xfId="7334" xr:uid="{00000000-0005-0000-0000-0000A61C0000}"/>
    <cellStyle name="Currency 2 6 3 3 5 8 2" xfId="7335" xr:uid="{00000000-0005-0000-0000-0000A71C0000}"/>
    <cellStyle name="Currency 2 6 3 3 5 9" xfId="7336" xr:uid="{00000000-0005-0000-0000-0000A81C0000}"/>
    <cellStyle name="Currency 2 6 3 3 6" xfId="7337" xr:uid="{00000000-0005-0000-0000-0000A91C0000}"/>
    <cellStyle name="Currency 2 6 3 3 6 10" xfId="7338" xr:uid="{00000000-0005-0000-0000-0000AA1C0000}"/>
    <cellStyle name="Currency 2 6 3 3 6 11" xfId="7339" xr:uid="{00000000-0005-0000-0000-0000AB1C0000}"/>
    <cellStyle name="Currency 2 6 3 3 6 12" xfId="7340" xr:uid="{00000000-0005-0000-0000-0000AC1C0000}"/>
    <cellStyle name="Currency 2 6 3 3 6 2" xfId="7341" xr:uid="{00000000-0005-0000-0000-0000AD1C0000}"/>
    <cellStyle name="Currency 2 6 3 3 6 2 2" xfId="7342" xr:uid="{00000000-0005-0000-0000-0000AE1C0000}"/>
    <cellStyle name="Currency 2 6 3 3 6 2 3" xfId="7343" xr:uid="{00000000-0005-0000-0000-0000AF1C0000}"/>
    <cellStyle name="Currency 2 6 3 3 6 3" xfId="7344" xr:uid="{00000000-0005-0000-0000-0000B01C0000}"/>
    <cellStyle name="Currency 2 6 3 3 6 3 2" xfId="7345" xr:uid="{00000000-0005-0000-0000-0000B11C0000}"/>
    <cellStyle name="Currency 2 6 3 3 6 3 3" xfId="7346" xr:uid="{00000000-0005-0000-0000-0000B21C0000}"/>
    <cellStyle name="Currency 2 6 3 3 6 4" xfId="7347" xr:uid="{00000000-0005-0000-0000-0000B31C0000}"/>
    <cellStyle name="Currency 2 6 3 3 6 5" xfId="7348" xr:uid="{00000000-0005-0000-0000-0000B41C0000}"/>
    <cellStyle name="Currency 2 6 3 3 6 5 2" xfId="7349" xr:uid="{00000000-0005-0000-0000-0000B51C0000}"/>
    <cellStyle name="Currency 2 6 3 3 6 5 2 2" xfId="7350" xr:uid="{00000000-0005-0000-0000-0000B61C0000}"/>
    <cellStyle name="Currency 2 6 3 3 6 5 3" xfId="7351" xr:uid="{00000000-0005-0000-0000-0000B71C0000}"/>
    <cellStyle name="Currency 2 6 3 3 6 6" xfId="7352" xr:uid="{00000000-0005-0000-0000-0000B81C0000}"/>
    <cellStyle name="Currency 2 6 3 3 6 6 2" xfId="7353" xr:uid="{00000000-0005-0000-0000-0000B91C0000}"/>
    <cellStyle name="Currency 2 6 3 3 6 6 2 2" xfId="7354" xr:uid="{00000000-0005-0000-0000-0000BA1C0000}"/>
    <cellStyle name="Currency 2 6 3 3 6 6 3" xfId="7355" xr:uid="{00000000-0005-0000-0000-0000BB1C0000}"/>
    <cellStyle name="Currency 2 6 3 3 6 7" xfId="7356" xr:uid="{00000000-0005-0000-0000-0000BC1C0000}"/>
    <cellStyle name="Currency 2 6 3 3 6 7 2" xfId="7357" xr:uid="{00000000-0005-0000-0000-0000BD1C0000}"/>
    <cellStyle name="Currency 2 6 3 3 6 7 2 2" xfId="7358" xr:uid="{00000000-0005-0000-0000-0000BE1C0000}"/>
    <cellStyle name="Currency 2 6 3 3 6 7 3" xfId="7359" xr:uid="{00000000-0005-0000-0000-0000BF1C0000}"/>
    <cellStyle name="Currency 2 6 3 3 6 8" xfId="7360" xr:uid="{00000000-0005-0000-0000-0000C01C0000}"/>
    <cellStyle name="Currency 2 6 3 3 6 8 2" xfId="7361" xr:uid="{00000000-0005-0000-0000-0000C11C0000}"/>
    <cellStyle name="Currency 2 6 3 3 6 9" xfId="7362" xr:uid="{00000000-0005-0000-0000-0000C21C0000}"/>
    <cellStyle name="Currency 2 6 3 3 6 9 2" xfId="7363" xr:uid="{00000000-0005-0000-0000-0000C31C0000}"/>
    <cellStyle name="Currency 2 6 3 3 7" xfId="7364" xr:uid="{00000000-0005-0000-0000-0000C41C0000}"/>
    <cellStyle name="Currency 2 6 3 3 7 2" xfId="7365" xr:uid="{00000000-0005-0000-0000-0000C51C0000}"/>
    <cellStyle name="Currency 2 6 3 3 7 3" xfId="7366" xr:uid="{00000000-0005-0000-0000-0000C61C0000}"/>
    <cellStyle name="Currency 2 6 3 3 8" xfId="7367" xr:uid="{00000000-0005-0000-0000-0000C71C0000}"/>
    <cellStyle name="Currency 2 6 3 3 8 2" xfId="7368" xr:uid="{00000000-0005-0000-0000-0000C81C0000}"/>
    <cellStyle name="Currency 2 6 3 3 8 2 2" xfId="7369" xr:uid="{00000000-0005-0000-0000-0000C91C0000}"/>
    <cellStyle name="Currency 2 6 3 3 8 3" xfId="7370" xr:uid="{00000000-0005-0000-0000-0000CA1C0000}"/>
    <cellStyle name="Currency 2 6 3 3 8 4" xfId="7371" xr:uid="{00000000-0005-0000-0000-0000CB1C0000}"/>
    <cellStyle name="Currency 2 6 3 3 9" xfId="7372" xr:uid="{00000000-0005-0000-0000-0000CC1C0000}"/>
    <cellStyle name="Currency 2 6 3 3 9 2" xfId="7373" xr:uid="{00000000-0005-0000-0000-0000CD1C0000}"/>
    <cellStyle name="Currency 2 6 3 3 9 2 2" xfId="7374" xr:uid="{00000000-0005-0000-0000-0000CE1C0000}"/>
    <cellStyle name="Currency 2 6 3 3 9 3" xfId="7375" xr:uid="{00000000-0005-0000-0000-0000CF1C0000}"/>
    <cellStyle name="Currency 2 6 3 4" xfId="7376" xr:uid="{00000000-0005-0000-0000-0000D01C0000}"/>
    <cellStyle name="Currency 2 6 3 4 2" xfId="7377" xr:uid="{00000000-0005-0000-0000-0000D11C0000}"/>
    <cellStyle name="Currency 2 6 3 4 2 10" xfId="7378" xr:uid="{00000000-0005-0000-0000-0000D21C0000}"/>
    <cellStyle name="Currency 2 6 3 4 2 2" xfId="7379" xr:uid="{00000000-0005-0000-0000-0000D31C0000}"/>
    <cellStyle name="Currency 2 6 3 4 2 2 2" xfId="7380" xr:uid="{00000000-0005-0000-0000-0000D41C0000}"/>
    <cellStyle name="Currency 2 6 3 4 2 2 3" xfId="7381" xr:uid="{00000000-0005-0000-0000-0000D51C0000}"/>
    <cellStyle name="Currency 2 6 3 4 2 3" xfId="7382" xr:uid="{00000000-0005-0000-0000-0000D61C0000}"/>
    <cellStyle name="Currency 2 6 3 4 2 3 2" xfId="7383" xr:uid="{00000000-0005-0000-0000-0000D71C0000}"/>
    <cellStyle name="Currency 2 6 3 4 2 3 3" xfId="7384" xr:uid="{00000000-0005-0000-0000-0000D81C0000}"/>
    <cellStyle name="Currency 2 6 3 4 2 4" xfId="7385" xr:uid="{00000000-0005-0000-0000-0000D91C0000}"/>
    <cellStyle name="Currency 2 6 3 4 2 4 2" xfId="7386" xr:uid="{00000000-0005-0000-0000-0000DA1C0000}"/>
    <cellStyle name="Currency 2 6 3 4 2 4 2 2" xfId="7387" xr:uid="{00000000-0005-0000-0000-0000DB1C0000}"/>
    <cellStyle name="Currency 2 6 3 4 2 4 3" xfId="7388" xr:uid="{00000000-0005-0000-0000-0000DC1C0000}"/>
    <cellStyle name="Currency 2 6 3 4 2 5" xfId="7389" xr:uid="{00000000-0005-0000-0000-0000DD1C0000}"/>
    <cellStyle name="Currency 2 6 3 4 2 5 2" xfId="7390" xr:uid="{00000000-0005-0000-0000-0000DE1C0000}"/>
    <cellStyle name="Currency 2 6 3 4 2 5 2 2" xfId="7391" xr:uid="{00000000-0005-0000-0000-0000DF1C0000}"/>
    <cellStyle name="Currency 2 6 3 4 2 5 3" xfId="7392" xr:uid="{00000000-0005-0000-0000-0000E01C0000}"/>
    <cellStyle name="Currency 2 6 3 4 2 6" xfId="7393" xr:uid="{00000000-0005-0000-0000-0000E11C0000}"/>
    <cellStyle name="Currency 2 6 3 4 2 6 2" xfId="7394" xr:uid="{00000000-0005-0000-0000-0000E21C0000}"/>
    <cellStyle name="Currency 2 6 3 4 2 6 2 2" xfId="7395" xr:uid="{00000000-0005-0000-0000-0000E31C0000}"/>
    <cellStyle name="Currency 2 6 3 4 2 6 3" xfId="7396" xr:uid="{00000000-0005-0000-0000-0000E41C0000}"/>
    <cellStyle name="Currency 2 6 3 4 2 7" xfId="7397" xr:uid="{00000000-0005-0000-0000-0000E51C0000}"/>
    <cellStyle name="Currency 2 6 3 4 2 7 2" xfId="7398" xr:uid="{00000000-0005-0000-0000-0000E61C0000}"/>
    <cellStyle name="Currency 2 6 3 4 2 8" xfId="7399" xr:uid="{00000000-0005-0000-0000-0000E71C0000}"/>
    <cellStyle name="Currency 2 6 3 4 2 8 2" xfId="7400" xr:uid="{00000000-0005-0000-0000-0000E81C0000}"/>
    <cellStyle name="Currency 2 6 3 4 2 9" xfId="7401" xr:uid="{00000000-0005-0000-0000-0000E91C0000}"/>
    <cellStyle name="Currency 2 6 3 4 3" xfId="7402" xr:uid="{00000000-0005-0000-0000-0000EA1C0000}"/>
    <cellStyle name="Currency 2 6 3 4 3 10" xfId="7403" xr:uid="{00000000-0005-0000-0000-0000EB1C0000}"/>
    <cellStyle name="Currency 2 6 3 4 3 2" xfId="7404" xr:uid="{00000000-0005-0000-0000-0000EC1C0000}"/>
    <cellStyle name="Currency 2 6 3 4 3 2 2" xfId="7405" xr:uid="{00000000-0005-0000-0000-0000ED1C0000}"/>
    <cellStyle name="Currency 2 6 3 4 3 2 3" xfId="7406" xr:uid="{00000000-0005-0000-0000-0000EE1C0000}"/>
    <cellStyle name="Currency 2 6 3 4 3 3" xfId="7407" xr:uid="{00000000-0005-0000-0000-0000EF1C0000}"/>
    <cellStyle name="Currency 2 6 3 4 3 3 2" xfId="7408" xr:uid="{00000000-0005-0000-0000-0000F01C0000}"/>
    <cellStyle name="Currency 2 6 3 4 3 3 3" xfId="7409" xr:uid="{00000000-0005-0000-0000-0000F11C0000}"/>
    <cellStyle name="Currency 2 6 3 4 3 4" xfId="7410" xr:uid="{00000000-0005-0000-0000-0000F21C0000}"/>
    <cellStyle name="Currency 2 6 3 4 3 4 2" xfId="7411" xr:uid="{00000000-0005-0000-0000-0000F31C0000}"/>
    <cellStyle name="Currency 2 6 3 4 3 4 2 2" xfId="7412" xr:uid="{00000000-0005-0000-0000-0000F41C0000}"/>
    <cellStyle name="Currency 2 6 3 4 3 4 3" xfId="7413" xr:uid="{00000000-0005-0000-0000-0000F51C0000}"/>
    <cellStyle name="Currency 2 6 3 4 3 5" xfId="7414" xr:uid="{00000000-0005-0000-0000-0000F61C0000}"/>
    <cellStyle name="Currency 2 6 3 4 3 5 2" xfId="7415" xr:uid="{00000000-0005-0000-0000-0000F71C0000}"/>
    <cellStyle name="Currency 2 6 3 4 3 5 2 2" xfId="7416" xr:uid="{00000000-0005-0000-0000-0000F81C0000}"/>
    <cellStyle name="Currency 2 6 3 4 3 5 3" xfId="7417" xr:uid="{00000000-0005-0000-0000-0000F91C0000}"/>
    <cellStyle name="Currency 2 6 3 4 3 6" xfId="7418" xr:uid="{00000000-0005-0000-0000-0000FA1C0000}"/>
    <cellStyle name="Currency 2 6 3 4 3 6 2" xfId="7419" xr:uid="{00000000-0005-0000-0000-0000FB1C0000}"/>
    <cellStyle name="Currency 2 6 3 4 3 6 2 2" xfId="7420" xr:uid="{00000000-0005-0000-0000-0000FC1C0000}"/>
    <cellStyle name="Currency 2 6 3 4 3 6 3" xfId="7421" xr:uid="{00000000-0005-0000-0000-0000FD1C0000}"/>
    <cellStyle name="Currency 2 6 3 4 3 7" xfId="7422" xr:uid="{00000000-0005-0000-0000-0000FE1C0000}"/>
    <cellStyle name="Currency 2 6 3 4 3 7 2" xfId="7423" xr:uid="{00000000-0005-0000-0000-0000FF1C0000}"/>
    <cellStyle name="Currency 2 6 3 4 3 8" xfId="7424" xr:uid="{00000000-0005-0000-0000-0000001D0000}"/>
    <cellStyle name="Currency 2 6 3 4 3 8 2" xfId="7425" xr:uid="{00000000-0005-0000-0000-0000011D0000}"/>
    <cellStyle name="Currency 2 6 3 4 3 9" xfId="7426" xr:uid="{00000000-0005-0000-0000-0000021D0000}"/>
    <cellStyle name="Currency 2 6 3 4 4" xfId="7427" xr:uid="{00000000-0005-0000-0000-0000031D0000}"/>
    <cellStyle name="Currency 2 6 3 4 4 10" xfId="7428" xr:uid="{00000000-0005-0000-0000-0000041D0000}"/>
    <cellStyle name="Currency 2 6 3 4 4 2" xfId="7429" xr:uid="{00000000-0005-0000-0000-0000051D0000}"/>
    <cellStyle name="Currency 2 6 3 4 4 3" xfId="7430" xr:uid="{00000000-0005-0000-0000-0000061D0000}"/>
    <cellStyle name="Currency 2 6 3 4 4 3 2" xfId="7431" xr:uid="{00000000-0005-0000-0000-0000071D0000}"/>
    <cellStyle name="Currency 2 6 3 4 4 3 2 2" xfId="7432" xr:uid="{00000000-0005-0000-0000-0000081D0000}"/>
    <cellStyle name="Currency 2 6 3 4 4 3 3" xfId="7433" xr:uid="{00000000-0005-0000-0000-0000091D0000}"/>
    <cellStyle name="Currency 2 6 3 4 4 4" xfId="7434" xr:uid="{00000000-0005-0000-0000-00000A1D0000}"/>
    <cellStyle name="Currency 2 6 3 4 4 4 2" xfId="7435" xr:uid="{00000000-0005-0000-0000-00000B1D0000}"/>
    <cellStyle name="Currency 2 6 3 4 4 4 2 2" xfId="7436" xr:uid="{00000000-0005-0000-0000-00000C1D0000}"/>
    <cellStyle name="Currency 2 6 3 4 4 4 3" xfId="7437" xr:uid="{00000000-0005-0000-0000-00000D1D0000}"/>
    <cellStyle name="Currency 2 6 3 4 4 5" xfId="7438" xr:uid="{00000000-0005-0000-0000-00000E1D0000}"/>
    <cellStyle name="Currency 2 6 3 4 4 5 2" xfId="7439" xr:uid="{00000000-0005-0000-0000-00000F1D0000}"/>
    <cellStyle name="Currency 2 6 3 4 4 5 2 2" xfId="7440" xr:uid="{00000000-0005-0000-0000-0000101D0000}"/>
    <cellStyle name="Currency 2 6 3 4 4 5 3" xfId="7441" xr:uid="{00000000-0005-0000-0000-0000111D0000}"/>
    <cellStyle name="Currency 2 6 3 4 4 6" xfId="7442" xr:uid="{00000000-0005-0000-0000-0000121D0000}"/>
    <cellStyle name="Currency 2 6 3 4 4 6 2" xfId="7443" xr:uid="{00000000-0005-0000-0000-0000131D0000}"/>
    <cellStyle name="Currency 2 6 3 4 4 7" xfId="7444" xr:uid="{00000000-0005-0000-0000-0000141D0000}"/>
    <cellStyle name="Currency 2 6 3 4 4 7 2" xfId="7445" xr:uid="{00000000-0005-0000-0000-0000151D0000}"/>
    <cellStyle name="Currency 2 6 3 4 4 8" xfId="7446" xr:uid="{00000000-0005-0000-0000-0000161D0000}"/>
    <cellStyle name="Currency 2 6 3 4 4 9" xfId="7447" xr:uid="{00000000-0005-0000-0000-0000171D0000}"/>
    <cellStyle name="Currency 2 6 3 4 5" xfId="7448" xr:uid="{00000000-0005-0000-0000-0000181D0000}"/>
    <cellStyle name="Currency 2 6 3 4 5 2" xfId="7449" xr:uid="{00000000-0005-0000-0000-0000191D0000}"/>
    <cellStyle name="Currency 2 6 3 4 5 3" xfId="7450" xr:uid="{00000000-0005-0000-0000-00001A1D0000}"/>
    <cellStyle name="Currency 2 6 3 4 5 4" xfId="7451" xr:uid="{00000000-0005-0000-0000-00001B1D0000}"/>
    <cellStyle name="Currency 2 6 3 4 6" xfId="7452" xr:uid="{00000000-0005-0000-0000-00001C1D0000}"/>
    <cellStyle name="Currency 2 6 3 4 6 2" xfId="7453" xr:uid="{00000000-0005-0000-0000-00001D1D0000}"/>
    <cellStyle name="Currency 2 6 3 4 6 2 2" xfId="7454" xr:uid="{00000000-0005-0000-0000-00001E1D0000}"/>
    <cellStyle name="Currency 2 6 3 4 6 2 2 2" xfId="7455" xr:uid="{00000000-0005-0000-0000-00001F1D0000}"/>
    <cellStyle name="Currency 2 6 3 4 6 2 3" xfId="7456" xr:uid="{00000000-0005-0000-0000-0000201D0000}"/>
    <cellStyle name="Currency 2 6 3 4 6 3" xfId="7457" xr:uid="{00000000-0005-0000-0000-0000211D0000}"/>
    <cellStyle name="Currency 2 6 3 4 6 3 2" xfId="7458" xr:uid="{00000000-0005-0000-0000-0000221D0000}"/>
    <cellStyle name="Currency 2 6 3 4 6 3 2 2" xfId="7459" xr:uid="{00000000-0005-0000-0000-0000231D0000}"/>
    <cellStyle name="Currency 2 6 3 4 6 3 3" xfId="7460" xr:uid="{00000000-0005-0000-0000-0000241D0000}"/>
    <cellStyle name="Currency 2 6 3 4 6 4" xfId="7461" xr:uid="{00000000-0005-0000-0000-0000251D0000}"/>
    <cellStyle name="Currency 2 6 3 4 6 4 2" xfId="7462" xr:uid="{00000000-0005-0000-0000-0000261D0000}"/>
    <cellStyle name="Currency 2 6 3 4 6 4 2 2" xfId="7463" xr:uid="{00000000-0005-0000-0000-0000271D0000}"/>
    <cellStyle name="Currency 2 6 3 4 6 4 3" xfId="7464" xr:uid="{00000000-0005-0000-0000-0000281D0000}"/>
    <cellStyle name="Currency 2 6 3 4 6 5" xfId="7465" xr:uid="{00000000-0005-0000-0000-0000291D0000}"/>
    <cellStyle name="Currency 2 6 3 4 6 5 2" xfId="7466" xr:uid="{00000000-0005-0000-0000-00002A1D0000}"/>
    <cellStyle name="Currency 2 6 3 4 6 6" xfId="7467" xr:uid="{00000000-0005-0000-0000-00002B1D0000}"/>
    <cellStyle name="Currency 2 6 3 4 6 6 2" xfId="7468" xr:uid="{00000000-0005-0000-0000-00002C1D0000}"/>
    <cellStyle name="Currency 2 6 3 4 6 7" xfId="7469" xr:uid="{00000000-0005-0000-0000-00002D1D0000}"/>
    <cellStyle name="Currency 2 6 3 4 7" xfId="7470" xr:uid="{00000000-0005-0000-0000-00002E1D0000}"/>
    <cellStyle name="Currency 2 6 3 4 7 2" xfId="7471" xr:uid="{00000000-0005-0000-0000-00002F1D0000}"/>
    <cellStyle name="Currency 2 6 3 4 7 2 2" xfId="7472" xr:uid="{00000000-0005-0000-0000-0000301D0000}"/>
    <cellStyle name="Currency 2 6 3 4 7 3" xfId="7473" xr:uid="{00000000-0005-0000-0000-0000311D0000}"/>
    <cellStyle name="Currency 2 6 3 4 8" xfId="7474" xr:uid="{00000000-0005-0000-0000-0000321D0000}"/>
    <cellStyle name="Currency 2 6 3 4 8 2" xfId="7475" xr:uid="{00000000-0005-0000-0000-0000331D0000}"/>
    <cellStyle name="Currency 2 6 3 4 8 2 2" xfId="7476" xr:uid="{00000000-0005-0000-0000-0000341D0000}"/>
    <cellStyle name="Currency 2 6 3 4 8 3" xfId="7477" xr:uid="{00000000-0005-0000-0000-0000351D0000}"/>
    <cellStyle name="Currency 2 6 3 4 9" xfId="7478" xr:uid="{00000000-0005-0000-0000-0000361D0000}"/>
    <cellStyle name="Currency 2 6 3 5" xfId="7479" xr:uid="{00000000-0005-0000-0000-0000371D0000}"/>
    <cellStyle name="Currency 2 6 3 5 10" xfId="7480" xr:uid="{00000000-0005-0000-0000-0000381D0000}"/>
    <cellStyle name="Currency 2 6 3 5 11" xfId="7481" xr:uid="{00000000-0005-0000-0000-0000391D0000}"/>
    <cellStyle name="Currency 2 6 3 5 12" xfId="7482" xr:uid="{00000000-0005-0000-0000-00003A1D0000}"/>
    <cellStyle name="Currency 2 6 3 5 13" xfId="7483" xr:uid="{00000000-0005-0000-0000-00003B1D0000}"/>
    <cellStyle name="Currency 2 6 3 5 2" xfId="7484" xr:uid="{00000000-0005-0000-0000-00003C1D0000}"/>
    <cellStyle name="Currency 2 6 3 5 2 10" xfId="7485" xr:uid="{00000000-0005-0000-0000-00003D1D0000}"/>
    <cellStyle name="Currency 2 6 3 5 2 2" xfId="7486" xr:uid="{00000000-0005-0000-0000-00003E1D0000}"/>
    <cellStyle name="Currency 2 6 3 5 2 2 2" xfId="7487" xr:uid="{00000000-0005-0000-0000-00003F1D0000}"/>
    <cellStyle name="Currency 2 6 3 5 2 2 3" xfId="7488" xr:uid="{00000000-0005-0000-0000-0000401D0000}"/>
    <cellStyle name="Currency 2 6 3 5 2 3" xfId="7489" xr:uid="{00000000-0005-0000-0000-0000411D0000}"/>
    <cellStyle name="Currency 2 6 3 5 2 3 2" xfId="7490" xr:uid="{00000000-0005-0000-0000-0000421D0000}"/>
    <cellStyle name="Currency 2 6 3 5 2 3 3" xfId="7491" xr:uid="{00000000-0005-0000-0000-0000431D0000}"/>
    <cellStyle name="Currency 2 6 3 5 2 3 4" xfId="7492" xr:uid="{00000000-0005-0000-0000-0000441D0000}"/>
    <cellStyle name="Currency 2 6 3 5 2 4" xfId="7493" xr:uid="{00000000-0005-0000-0000-0000451D0000}"/>
    <cellStyle name="Currency 2 6 3 5 2 4 2" xfId="7494" xr:uid="{00000000-0005-0000-0000-0000461D0000}"/>
    <cellStyle name="Currency 2 6 3 5 2 4 2 2" xfId="7495" xr:uid="{00000000-0005-0000-0000-0000471D0000}"/>
    <cellStyle name="Currency 2 6 3 5 2 4 3" xfId="7496" xr:uid="{00000000-0005-0000-0000-0000481D0000}"/>
    <cellStyle name="Currency 2 6 3 5 2 5" xfId="7497" xr:uid="{00000000-0005-0000-0000-0000491D0000}"/>
    <cellStyle name="Currency 2 6 3 5 2 5 2" xfId="7498" xr:uid="{00000000-0005-0000-0000-00004A1D0000}"/>
    <cellStyle name="Currency 2 6 3 5 2 5 2 2" xfId="7499" xr:uid="{00000000-0005-0000-0000-00004B1D0000}"/>
    <cellStyle name="Currency 2 6 3 5 2 5 3" xfId="7500" xr:uid="{00000000-0005-0000-0000-00004C1D0000}"/>
    <cellStyle name="Currency 2 6 3 5 2 6" xfId="7501" xr:uid="{00000000-0005-0000-0000-00004D1D0000}"/>
    <cellStyle name="Currency 2 6 3 5 2 6 2" xfId="7502" xr:uid="{00000000-0005-0000-0000-00004E1D0000}"/>
    <cellStyle name="Currency 2 6 3 5 2 6 2 2" xfId="7503" xr:uid="{00000000-0005-0000-0000-00004F1D0000}"/>
    <cellStyle name="Currency 2 6 3 5 2 6 3" xfId="7504" xr:uid="{00000000-0005-0000-0000-0000501D0000}"/>
    <cellStyle name="Currency 2 6 3 5 2 7" xfId="7505" xr:uid="{00000000-0005-0000-0000-0000511D0000}"/>
    <cellStyle name="Currency 2 6 3 5 2 7 2" xfId="7506" xr:uid="{00000000-0005-0000-0000-0000521D0000}"/>
    <cellStyle name="Currency 2 6 3 5 2 8" xfId="7507" xr:uid="{00000000-0005-0000-0000-0000531D0000}"/>
    <cellStyle name="Currency 2 6 3 5 2 8 2" xfId="7508" xr:uid="{00000000-0005-0000-0000-0000541D0000}"/>
    <cellStyle name="Currency 2 6 3 5 2 9" xfId="7509" xr:uid="{00000000-0005-0000-0000-0000551D0000}"/>
    <cellStyle name="Currency 2 6 3 5 3" xfId="7510" xr:uid="{00000000-0005-0000-0000-0000561D0000}"/>
    <cellStyle name="Currency 2 6 3 5 3 2" xfId="7511" xr:uid="{00000000-0005-0000-0000-0000571D0000}"/>
    <cellStyle name="Currency 2 6 3 5 3 2 2" xfId="7512" xr:uid="{00000000-0005-0000-0000-0000581D0000}"/>
    <cellStyle name="Currency 2 6 3 5 3 2 3" xfId="7513" xr:uid="{00000000-0005-0000-0000-0000591D0000}"/>
    <cellStyle name="Currency 2 6 3 5 3 3" xfId="7514" xr:uid="{00000000-0005-0000-0000-00005A1D0000}"/>
    <cellStyle name="Currency 2 6 3 5 4" xfId="7515" xr:uid="{00000000-0005-0000-0000-00005B1D0000}"/>
    <cellStyle name="Currency 2 6 3 5 4 2" xfId="7516" xr:uid="{00000000-0005-0000-0000-00005C1D0000}"/>
    <cellStyle name="Currency 2 6 3 5 4 3" xfId="7517" xr:uid="{00000000-0005-0000-0000-00005D1D0000}"/>
    <cellStyle name="Currency 2 6 3 5 4 4" xfId="7518" xr:uid="{00000000-0005-0000-0000-00005E1D0000}"/>
    <cellStyle name="Currency 2 6 3 5 5" xfId="7519" xr:uid="{00000000-0005-0000-0000-00005F1D0000}"/>
    <cellStyle name="Currency 2 6 3 5 5 2" xfId="7520" xr:uid="{00000000-0005-0000-0000-0000601D0000}"/>
    <cellStyle name="Currency 2 6 3 5 5 2 2" xfId="7521" xr:uid="{00000000-0005-0000-0000-0000611D0000}"/>
    <cellStyle name="Currency 2 6 3 5 5 3" xfId="7522" xr:uid="{00000000-0005-0000-0000-0000621D0000}"/>
    <cellStyle name="Currency 2 6 3 5 6" xfId="7523" xr:uid="{00000000-0005-0000-0000-0000631D0000}"/>
    <cellStyle name="Currency 2 6 3 5 6 2" xfId="7524" xr:uid="{00000000-0005-0000-0000-0000641D0000}"/>
    <cellStyle name="Currency 2 6 3 5 6 2 2" xfId="7525" xr:uid="{00000000-0005-0000-0000-0000651D0000}"/>
    <cellStyle name="Currency 2 6 3 5 6 3" xfId="7526" xr:uid="{00000000-0005-0000-0000-0000661D0000}"/>
    <cellStyle name="Currency 2 6 3 5 7" xfId="7527" xr:uid="{00000000-0005-0000-0000-0000671D0000}"/>
    <cellStyle name="Currency 2 6 3 5 7 2" xfId="7528" xr:uid="{00000000-0005-0000-0000-0000681D0000}"/>
    <cellStyle name="Currency 2 6 3 5 7 2 2" xfId="7529" xr:uid="{00000000-0005-0000-0000-0000691D0000}"/>
    <cellStyle name="Currency 2 6 3 5 7 3" xfId="7530" xr:uid="{00000000-0005-0000-0000-00006A1D0000}"/>
    <cellStyle name="Currency 2 6 3 5 8" xfId="7531" xr:uid="{00000000-0005-0000-0000-00006B1D0000}"/>
    <cellStyle name="Currency 2 6 3 5 8 2" xfId="7532" xr:uid="{00000000-0005-0000-0000-00006C1D0000}"/>
    <cellStyle name="Currency 2 6 3 5 9" xfId="7533" xr:uid="{00000000-0005-0000-0000-00006D1D0000}"/>
    <cellStyle name="Currency 2 6 3 5 9 2" xfId="7534" xr:uid="{00000000-0005-0000-0000-00006E1D0000}"/>
    <cellStyle name="Currency 2 6 3 6" xfId="7535" xr:uid="{00000000-0005-0000-0000-00006F1D0000}"/>
    <cellStyle name="Currency 2 6 3 6 2" xfId="7536" xr:uid="{00000000-0005-0000-0000-0000701D0000}"/>
    <cellStyle name="Currency 2 6 3 6 2 10" xfId="7537" xr:uid="{00000000-0005-0000-0000-0000711D0000}"/>
    <cellStyle name="Currency 2 6 3 6 2 11" xfId="7538" xr:uid="{00000000-0005-0000-0000-0000721D0000}"/>
    <cellStyle name="Currency 2 6 3 6 2 2" xfId="7539" xr:uid="{00000000-0005-0000-0000-0000731D0000}"/>
    <cellStyle name="Currency 2 6 3 6 2 2 2" xfId="7540" xr:uid="{00000000-0005-0000-0000-0000741D0000}"/>
    <cellStyle name="Currency 2 6 3 6 2 2 3" xfId="7541" xr:uid="{00000000-0005-0000-0000-0000751D0000}"/>
    <cellStyle name="Currency 2 6 3 6 2 3" xfId="7542" xr:uid="{00000000-0005-0000-0000-0000761D0000}"/>
    <cellStyle name="Currency 2 6 3 6 2 3 2" xfId="7543" xr:uid="{00000000-0005-0000-0000-0000771D0000}"/>
    <cellStyle name="Currency 2 6 3 6 2 3 3" xfId="7544" xr:uid="{00000000-0005-0000-0000-0000781D0000}"/>
    <cellStyle name="Currency 2 6 3 6 2 4" xfId="7545" xr:uid="{00000000-0005-0000-0000-0000791D0000}"/>
    <cellStyle name="Currency 2 6 3 6 2 4 2" xfId="7546" xr:uid="{00000000-0005-0000-0000-00007A1D0000}"/>
    <cellStyle name="Currency 2 6 3 6 2 4 2 2" xfId="7547" xr:uid="{00000000-0005-0000-0000-00007B1D0000}"/>
    <cellStyle name="Currency 2 6 3 6 2 4 3" xfId="7548" xr:uid="{00000000-0005-0000-0000-00007C1D0000}"/>
    <cellStyle name="Currency 2 6 3 6 2 5" xfId="7549" xr:uid="{00000000-0005-0000-0000-00007D1D0000}"/>
    <cellStyle name="Currency 2 6 3 6 2 5 2" xfId="7550" xr:uid="{00000000-0005-0000-0000-00007E1D0000}"/>
    <cellStyle name="Currency 2 6 3 6 2 5 2 2" xfId="7551" xr:uid="{00000000-0005-0000-0000-00007F1D0000}"/>
    <cellStyle name="Currency 2 6 3 6 2 5 3" xfId="7552" xr:uid="{00000000-0005-0000-0000-0000801D0000}"/>
    <cellStyle name="Currency 2 6 3 6 2 6" xfId="7553" xr:uid="{00000000-0005-0000-0000-0000811D0000}"/>
    <cellStyle name="Currency 2 6 3 6 2 6 2" xfId="7554" xr:uid="{00000000-0005-0000-0000-0000821D0000}"/>
    <cellStyle name="Currency 2 6 3 6 2 6 2 2" xfId="7555" xr:uid="{00000000-0005-0000-0000-0000831D0000}"/>
    <cellStyle name="Currency 2 6 3 6 2 6 3" xfId="7556" xr:uid="{00000000-0005-0000-0000-0000841D0000}"/>
    <cellStyle name="Currency 2 6 3 6 2 7" xfId="7557" xr:uid="{00000000-0005-0000-0000-0000851D0000}"/>
    <cellStyle name="Currency 2 6 3 6 2 7 2" xfId="7558" xr:uid="{00000000-0005-0000-0000-0000861D0000}"/>
    <cellStyle name="Currency 2 6 3 6 2 8" xfId="7559" xr:uid="{00000000-0005-0000-0000-0000871D0000}"/>
    <cellStyle name="Currency 2 6 3 6 2 8 2" xfId="7560" xr:uid="{00000000-0005-0000-0000-0000881D0000}"/>
    <cellStyle name="Currency 2 6 3 6 2 9" xfId="7561" xr:uid="{00000000-0005-0000-0000-0000891D0000}"/>
    <cellStyle name="Currency 2 6 3 6 3" xfId="7562" xr:uid="{00000000-0005-0000-0000-00008A1D0000}"/>
    <cellStyle name="Currency 2 6 3 6 3 2" xfId="7563" xr:uid="{00000000-0005-0000-0000-00008B1D0000}"/>
    <cellStyle name="Currency 2 6 3 6 3 2 2" xfId="7564" xr:uid="{00000000-0005-0000-0000-00008C1D0000}"/>
    <cellStyle name="Currency 2 6 3 6 3 2 3" xfId="7565" xr:uid="{00000000-0005-0000-0000-00008D1D0000}"/>
    <cellStyle name="Currency 2 6 3 6 3 3" xfId="7566" xr:uid="{00000000-0005-0000-0000-00008E1D0000}"/>
    <cellStyle name="Currency 2 6 3 6 4" xfId="7567" xr:uid="{00000000-0005-0000-0000-00008F1D0000}"/>
    <cellStyle name="Currency 2 6 3 6 4 2" xfId="7568" xr:uid="{00000000-0005-0000-0000-0000901D0000}"/>
    <cellStyle name="Currency 2 6 3 6 4 2 2" xfId="7569" xr:uid="{00000000-0005-0000-0000-0000911D0000}"/>
    <cellStyle name="Currency 2 6 3 6 4 3" xfId="7570" xr:uid="{00000000-0005-0000-0000-0000921D0000}"/>
    <cellStyle name="Currency 2 6 3 6 4 4" xfId="7571" xr:uid="{00000000-0005-0000-0000-0000931D0000}"/>
    <cellStyle name="Currency 2 6 3 6 5" xfId="7572" xr:uid="{00000000-0005-0000-0000-0000941D0000}"/>
    <cellStyle name="Currency 2 6 3 6 5 2" xfId="7573" xr:uid="{00000000-0005-0000-0000-0000951D0000}"/>
    <cellStyle name="Currency 2 6 3 6 5 2 2" xfId="7574" xr:uid="{00000000-0005-0000-0000-0000961D0000}"/>
    <cellStyle name="Currency 2 6 3 6 5 3" xfId="7575" xr:uid="{00000000-0005-0000-0000-0000971D0000}"/>
    <cellStyle name="Currency 2 6 3 6 6" xfId="7576" xr:uid="{00000000-0005-0000-0000-0000981D0000}"/>
    <cellStyle name="Currency 2 6 3 6 7" xfId="7577" xr:uid="{00000000-0005-0000-0000-0000991D0000}"/>
    <cellStyle name="Currency 2 6 3 7" xfId="7578" xr:uid="{00000000-0005-0000-0000-00009A1D0000}"/>
    <cellStyle name="Currency 2 6 3 7 10" xfId="7579" xr:uid="{00000000-0005-0000-0000-00009B1D0000}"/>
    <cellStyle name="Currency 2 6 3 7 2" xfId="7580" xr:uid="{00000000-0005-0000-0000-00009C1D0000}"/>
    <cellStyle name="Currency 2 6 3 7 2 2" xfId="7581" xr:uid="{00000000-0005-0000-0000-00009D1D0000}"/>
    <cellStyle name="Currency 2 6 3 7 2 3" xfId="7582" xr:uid="{00000000-0005-0000-0000-00009E1D0000}"/>
    <cellStyle name="Currency 2 6 3 7 3" xfId="7583" xr:uid="{00000000-0005-0000-0000-00009F1D0000}"/>
    <cellStyle name="Currency 2 6 3 7 3 2" xfId="7584" xr:uid="{00000000-0005-0000-0000-0000A01D0000}"/>
    <cellStyle name="Currency 2 6 3 7 3 3" xfId="7585" xr:uid="{00000000-0005-0000-0000-0000A11D0000}"/>
    <cellStyle name="Currency 2 6 3 7 4" xfId="7586" xr:uid="{00000000-0005-0000-0000-0000A21D0000}"/>
    <cellStyle name="Currency 2 6 3 7 4 2" xfId="7587" xr:uid="{00000000-0005-0000-0000-0000A31D0000}"/>
    <cellStyle name="Currency 2 6 3 7 4 2 2" xfId="7588" xr:uid="{00000000-0005-0000-0000-0000A41D0000}"/>
    <cellStyle name="Currency 2 6 3 7 4 3" xfId="7589" xr:uid="{00000000-0005-0000-0000-0000A51D0000}"/>
    <cellStyle name="Currency 2 6 3 7 5" xfId="7590" xr:uid="{00000000-0005-0000-0000-0000A61D0000}"/>
    <cellStyle name="Currency 2 6 3 7 5 2" xfId="7591" xr:uid="{00000000-0005-0000-0000-0000A71D0000}"/>
    <cellStyle name="Currency 2 6 3 7 5 2 2" xfId="7592" xr:uid="{00000000-0005-0000-0000-0000A81D0000}"/>
    <cellStyle name="Currency 2 6 3 7 5 3" xfId="7593" xr:uid="{00000000-0005-0000-0000-0000A91D0000}"/>
    <cellStyle name="Currency 2 6 3 7 6" xfId="7594" xr:uid="{00000000-0005-0000-0000-0000AA1D0000}"/>
    <cellStyle name="Currency 2 6 3 7 6 2" xfId="7595" xr:uid="{00000000-0005-0000-0000-0000AB1D0000}"/>
    <cellStyle name="Currency 2 6 3 7 6 2 2" xfId="7596" xr:uid="{00000000-0005-0000-0000-0000AC1D0000}"/>
    <cellStyle name="Currency 2 6 3 7 6 3" xfId="7597" xr:uid="{00000000-0005-0000-0000-0000AD1D0000}"/>
    <cellStyle name="Currency 2 6 3 7 7" xfId="7598" xr:uid="{00000000-0005-0000-0000-0000AE1D0000}"/>
    <cellStyle name="Currency 2 6 3 7 7 2" xfId="7599" xr:uid="{00000000-0005-0000-0000-0000AF1D0000}"/>
    <cellStyle name="Currency 2 6 3 7 8" xfId="7600" xr:uid="{00000000-0005-0000-0000-0000B01D0000}"/>
    <cellStyle name="Currency 2 6 3 7 8 2" xfId="7601" xr:uid="{00000000-0005-0000-0000-0000B11D0000}"/>
    <cellStyle name="Currency 2 6 3 7 9" xfId="7602" xr:uid="{00000000-0005-0000-0000-0000B21D0000}"/>
    <cellStyle name="Currency 2 6 3 8" xfId="7603" xr:uid="{00000000-0005-0000-0000-0000B31D0000}"/>
    <cellStyle name="Currency 2 6 3 8 10" xfId="7604" xr:uid="{00000000-0005-0000-0000-0000B41D0000}"/>
    <cellStyle name="Currency 2 6 3 8 11" xfId="7605" xr:uid="{00000000-0005-0000-0000-0000B51D0000}"/>
    <cellStyle name="Currency 2 6 3 8 12" xfId="7606" xr:uid="{00000000-0005-0000-0000-0000B61D0000}"/>
    <cellStyle name="Currency 2 6 3 8 2" xfId="7607" xr:uid="{00000000-0005-0000-0000-0000B71D0000}"/>
    <cellStyle name="Currency 2 6 3 8 2 2" xfId="7608" xr:uid="{00000000-0005-0000-0000-0000B81D0000}"/>
    <cellStyle name="Currency 2 6 3 8 2 3" xfId="7609" xr:uid="{00000000-0005-0000-0000-0000B91D0000}"/>
    <cellStyle name="Currency 2 6 3 8 3" xfId="7610" xr:uid="{00000000-0005-0000-0000-0000BA1D0000}"/>
    <cellStyle name="Currency 2 6 3 8 3 2" xfId="7611" xr:uid="{00000000-0005-0000-0000-0000BB1D0000}"/>
    <cellStyle name="Currency 2 6 3 8 3 3" xfId="7612" xr:uid="{00000000-0005-0000-0000-0000BC1D0000}"/>
    <cellStyle name="Currency 2 6 3 8 4" xfId="7613" xr:uid="{00000000-0005-0000-0000-0000BD1D0000}"/>
    <cellStyle name="Currency 2 6 3 8 5" xfId="7614" xr:uid="{00000000-0005-0000-0000-0000BE1D0000}"/>
    <cellStyle name="Currency 2 6 3 8 5 2" xfId="7615" xr:uid="{00000000-0005-0000-0000-0000BF1D0000}"/>
    <cellStyle name="Currency 2 6 3 8 5 2 2" xfId="7616" xr:uid="{00000000-0005-0000-0000-0000C01D0000}"/>
    <cellStyle name="Currency 2 6 3 8 5 3" xfId="7617" xr:uid="{00000000-0005-0000-0000-0000C11D0000}"/>
    <cellStyle name="Currency 2 6 3 8 6" xfId="7618" xr:uid="{00000000-0005-0000-0000-0000C21D0000}"/>
    <cellStyle name="Currency 2 6 3 8 6 2" xfId="7619" xr:uid="{00000000-0005-0000-0000-0000C31D0000}"/>
    <cellStyle name="Currency 2 6 3 8 6 2 2" xfId="7620" xr:uid="{00000000-0005-0000-0000-0000C41D0000}"/>
    <cellStyle name="Currency 2 6 3 8 6 3" xfId="7621" xr:uid="{00000000-0005-0000-0000-0000C51D0000}"/>
    <cellStyle name="Currency 2 6 3 8 7" xfId="7622" xr:uid="{00000000-0005-0000-0000-0000C61D0000}"/>
    <cellStyle name="Currency 2 6 3 8 7 2" xfId="7623" xr:uid="{00000000-0005-0000-0000-0000C71D0000}"/>
    <cellStyle name="Currency 2 6 3 8 7 2 2" xfId="7624" xr:uid="{00000000-0005-0000-0000-0000C81D0000}"/>
    <cellStyle name="Currency 2 6 3 8 7 3" xfId="7625" xr:uid="{00000000-0005-0000-0000-0000C91D0000}"/>
    <cellStyle name="Currency 2 6 3 8 8" xfId="7626" xr:uid="{00000000-0005-0000-0000-0000CA1D0000}"/>
    <cellStyle name="Currency 2 6 3 8 8 2" xfId="7627" xr:uid="{00000000-0005-0000-0000-0000CB1D0000}"/>
    <cellStyle name="Currency 2 6 3 8 9" xfId="7628" xr:uid="{00000000-0005-0000-0000-0000CC1D0000}"/>
    <cellStyle name="Currency 2 6 3 8 9 2" xfId="7629" xr:uid="{00000000-0005-0000-0000-0000CD1D0000}"/>
    <cellStyle name="Currency 2 6 3 9" xfId="7630" xr:uid="{00000000-0005-0000-0000-0000CE1D0000}"/>
    <cellStyle name="Currency 2 6 3 9 2" xfId="7631" xr:uid="{00000000-0005-0000-0000-0000CF1D0000}"/>
    <cellStyle name="Currency 2 6 3 9 3" xfId="7632" xr:uid="{00000000-0005-0000-0000-0000D01D0000}"/>
    <cellStyle name="Currency 2 6 4" xfId="7633" xr:uid="{00000000-0005-0000-0000-0000D11D0000}"/>
    <cellStyle name="Currency 2 6 4 10" xfId="7634" xr:uid="{00000000-0005-0000-0000-0000D21D0000}"/>
    <cellStyle name="Currency 2 6 4 10 2" xfId="7635" xr:uid="{00000000-0005-0000-0000-0000D31D0000}"/>
    <cellStyle name="Currency 2 6 4 10 2 2" xfId="7636" xr:uid="{00000000-0005-0000-0000-0000D41D0000}"/>
    <cellStyle name="Currency 2 6 4 10 3" xfId="7637" xr:uid="{00000000-0005-0000-0000-0000D51D0000}"/>
    <cellStyle name="Currency 2 6 4 11" xfId="7638" xr:uid="{00000000-0005-0000-0000-0000D61D0000}"/>
    <cellStyle name="Currency 2 6 4 11 2" xfId="7639" xr:uid="{00000000-0005-0000-0000-0000D71D0000}"/>
    <cellStyle name="Currency 2 6 4 12" xfId="7640" xr:uid="{00000000-0005-0000-0000-0000D81D0000}"/>
    <cellStyle name="Currency 2 6 4 12 2" xfId="7641" xr:uid="{00000000-0005-0000-0000-0000D91D0000}"/>
    <cellStyle name="Currency 2 6 4 13" xfId="7642" xr:uid="{00000000-0005-0000-0000-0000DA1D0000}"/>
    <cellStyle name="Currency 2 6 4 14" xfId="7643" xr:uid="{00000000-0005-0000-0000-0000DB1D0000}"/>
    <cellStyle name="Currency 2 6 4 15" xfId="7644" xr:uid="{00000000-0005-0000-0000-0000DC1D0000}"/>
    <cellStyle name="Currency 2 6 4 16" xfId="7645" xr:uid="{00000000-0005-0000-0000-0000DD1D0000}"/>
    <cellStyle name="Currency 2 6 4 2" xfId="7646" xr:uid="{00000000-0005-0000-0000-0000DE1D0000}"/>
    <cellStyle name="Currency 2 6 4 2 2" xfId="7647" xr:uid="{00000000-0005-0000-0000-0000DF1D0000}"/>
    <cellStyle name="Currency 2 6 4 2 2 10" xfId="7648" xr:uid="{00000000-0005-0000-0000-0000E01D0000}"/>
    <cellStyle name="Currency 2 6 4 2 2 2" xfId="7649" xr:uid="{00000000-0005-0000-0000-0000E11D0000}"/>
    <cellStyle name="Currency 2 6 4 2 2 2 2" xfId="7650" xr:uid="{00000000-0005-0000-0000-0000E21D0000}"/>
    <cellStyle name="Currency 2 6 4 2 2 2 3" xfId="7651" xr:uid="{00000000-0005-0000-0000-0000E31D0000}"/>
    <cellStyle name="Currency 2 6 4 2 2 3" xfId="7652" xr:uid="{00000000-0005-0000-0000-0000E41D0000}"/>
    <cellStyle name="Currency 2 6 4 2 2 3 2" xfId="7653" xr:uid="{00000000-0005-0000-0000-0000E51D0000}"/>
    <cellStyle name="Currency 2 6 4 2 2 3 3" xfId="7654" xr:uid="{00000000-0005-0000-0000-0000E61D0000}"/>
    <cellStyle name="Currency 2 6 4 2 2 4" xfId="7655" xr:uid="{00000000-0005-0000-0000-0000E71D0000}"/>
    <cellStyle name="Currency 2 6 4 2 2 4 2" xfId="7656" xr:uid="{00000000-0005-0000-0000-0000E81D0000}"/>
    <cellStyle name="Currency 2 6 4 2 2 4 2 2" xfId="7657" xr:uid="{00000000-0005-0000-0000-0000E91D0000}"/>
    <cellStyle name="Currency 2 6 4 2 2 4 3" xfId="7658" xr:uid="{00000000-0005-0000-0000-0000EA1D0000}"/>
    <cellStyle name="Currency 2 6 4 2 2 5" xfId="7659" xr:uid="{00000000-0005-0000-0000-0000EB1D0000}"/>
    <cellStyle name="Currency 2 6 4 2 2 5 2" xfId="7660" xr:uid="{00000000-0005-0000-0000-0000EC1D0000}"/>
    <cellStyle name="Currency 2 6 4 2 2 5 2 2" xfId="7661" xr:uid="{00000000-0005-0000-0000-0000ED1D0000}"/>
    <cellStyle name="Currency 2 6 4 2 2 5 3" xfId="7662" xr:uid="{00000000-0005-0000-0000-0000EE1D0000}"/>
    <cellStyle name="Currency 2 6 4 2 2 6" xfId="7663" xr:uid="{00000000-0005-0000-0000-0000EF1D0000}"/>
    <cellStyle name="Currency 2 6 4 2 2 6 2" xfId="7664" xr:uid="{00000000-0005-0000-0000-0000F01D0000}"/>
    <cellStyle name="Currency 2 6 4 2 2 6 2 2" xfId="7665" xr:uid="{00000000-0005-0000-0000-0000F11D0000}"/>
    <cellStyle name="Currency 2 6 4 2 2 6 3" xfId="7666" xr:uid="{00000000-0005-0000-0000-0000F21D0000}"/>
    <cellStyle name="Currency 2 6 4 2 2 7" xfId="7667" xr:uid="{00000000-0005-0000-0000-0000F31D0000}"/>
    <cellStyle name="Currency 2 6 4 2 2 7 2" xfId="7668" xr:uid="{00000000-0005-0000-0000-0000F41D0000}"/>
    <cellStyle name="Currency 2 6 4 2 2 8" xfId="7669" xr:uid="{00000000-0005-0000-0000-0000F51D0000}"/>
    <cellStyle name="Currency 2 6 4 2 2 8 2" xfId="7670" xr:uid="{00000000-0005-0000-0000-0000F61D0000}"/>
    <cellStyle name="Currency 2 6 4 2 2 9" xfId="7671" xr:uid="{00000000-0005-0000-0000-0000F71D0000}"/>
    <cellStyle name="Currency 2 6 4 2 3" xfId="7672" xr:uid="{00000000-0005-0000-0000-0000F81D0000}"/>
    <cellStyle name="Currency 2 6 4 2 3 10" xfId="7673" xr:uid="{00000000-0005-0000-0000-0000F91D0000}"/>
    <cellStyle name="Currency 2 6 4 2 3 2" xfId="7674" xr:uid="{00000000-0005-0000-0000-0000FA1D0000}"/>
    <cellStyle name="Currency 2 6 4 2 3 2 2" xfId="7675" xr:uid="{00000000-0005-0000-0000-0000FB1D0000}"/>
    <cellStyle name="Currency 2 6 4 2 3 2 3" xfId="7676" xr:uid="{00000000-0005-0000-0000-0000FC1D0000}"/>
    <cellStyle name="Currency 2 6 4 2 3 3" xfId="7677" xr:uid="{00000000-0005-0000-0000-0000FD1D0000}"/>
    <cellStyle name="Currency 2 6 4 2 3 3 2" xfId="7678" xr:uid="{00000000-0005-0000-0000-0000FE1D0000}"/>
    <cellStyle name="Currency 2 6 4 2 3 3 3" xfId="7679" xr:uid="{00000000-0005-0000-0000-0000FF1D0000}"/>
    <cellStyle name="Currency 2 6 4 2 3 4" xfId="7680" xr:uid="{00000000-0005-0000-0000-0000001E0000}"/>
    <cellStyle name="Currency 2 6 4 2 3 4 2" xfId="7681" xr:uid="{00000000-0005-0000-0000-0000011E0000}"/>
    <cellStyle name="Currency 2 6 4 2 3 4 2 2" xfId="7682" xr:uid="{00000000-0005-0000-0000-0000021E0000}"/>
    <cellStyle name="Currency 2 6 4 2 3 4 3" xfId="7683" xr:uid="{00000000-0005-0000-0000-0000031E0000}"/>
    <cellStyle name="Currency 2 6 4 2 3 5" xfId="7684" xr:uid="{00000000-0005-0000-0000-0000041E0000}"/>
    <cellStyle name="Currency 2 6 4 2 3 5 2" xfId="7685" xr:uid="{00000000-0005-0000-0000-0000051E0000}"/>
    <cellStyle name="Currency 2 6 4 2 3 5 2 2" xfId="7686" xr:uid="{00000000-0005-0000-0000-0000061E0000}"/>
    <cellStyle name="Currency 2 6 4 2 3 5 3" xfId="7687" xr:uid="{00000000-0005-0000-0000-0000071E0000}"/>
    <cellStyle name="Currency 2 6 4 2 3 6" xfId="7688" xr:uid="{00000000-0005-0000-0000-0000081E0000}"/>
    <cellStyle name="Currency 2 6 4 2 3 6 2" xfId="7689" xr:uid="{00000000-0005-0000-0000-0000091E0000}"/>
    <cellStyle name="Currency 2 6 4 2 3 6 2 2" xfId="7690" xr:uid="{00000000-0005-0000-0000-00000A1E0000}"/>
    <cellStyle name="Currency 2 6 4 2 3 6 3" xfId="7691" xr:uid="{00000000-0005-0000-0000-00000B1E0000}"/>
    <cellStyle name="Currency 2 6 4 2 3 7" xfId="7692" xr:uid="{00000000-0005-0000-0000-00000C1E0000}"/>
    <cellStyle name="Currency 2 6 4 2 3 7 2" xfId="7693" xr:uid="{00000000-0005-0000-0000-00000D1E0000}"/>
    <cellStyle name="Currency 2 6 4 2 3 8" xfId="7694" xr:uid="{00000000-0005-0000-0000-00000E1E0000}"/>
    <cellStyle name="Currency 2 6 4 2 3 8 2" xfId="7695" xr:uid="{00000000-0005-0000-0000-00000F1E0000}"/>
    <cellStyle name="Currency 2 6 4 2 3 9" xfId="7696" xr:uid="{00000000-0005-0000-0000-0000101E0000}"/>
    <cellStyle name="Currency 2 6 4 2 4" xfId="7697" xr:uid="{00000000-0005-0000-0000-0000111E0000}"/>
    <cellStyle name="Currency 2 6 4 2 4 10" xfId="7698" xr:uid="{00000000-0005-0000-0000-0000121E0000}"/>
    <cellStyle name="Currency 2 6 4 2 4 2" xfId="7699" xr:uid="{00000000-0005-0000-0000-0000131E0000}"/>
    <cellStyle name="Currency 2 6 4 2 4 3" xfId="7700" xr:uid="{00000000-0005-0000-0000-0000141E0000}"/>
    <cellStyle name="Currency 2 6 4 2 4 3 2" xfId="7701" xr:uid="{00000000-0005-0000-0000-0000151E0000}"/>
    <cellStyle name="Currency 2 6 4 2 4 3 2 2" xfId="7702" xr:uid="{00000000-0005-0000-0000-0000161E0000}"/>
    <cellStyle name="Currency 2 6 4 2 4 3 3" xfId="7703" xr:uid="{00000000-0005-0000-0000-0000171E0000}"/>
    <cellStyle name="Currency 2 6 4 2 4 4" xfId="7704" xr:uid="{00000000-0005-0000-0000-0000181E0000}"/>
    <cellStyle name="Currency 2 6 4 2 4 4 2" xfId="7705" xr:uid="{00000000-0005-0000-0000-0000191E0000}"/>
    <cellStyle name="Currency 2 6 4 2 4 4 2 2" xfId="7706" xr:uid="{00000000-0005-0000-0000-00001A1E0000}"/>
    <cellStyle name="Currency 2 6 4 2 4 4 3" xfId="7707" xr:uid="{00000000-0005-0000-0000-00001B1E0000}"/>
    <cellStyle name="Currency 2 6 4 2 4 5" xfId="7708" xr:uid="{00000000-0005-0000-0000-00001C1E0000}"/>
    <cellStyle name="Currency 2 6 4 2 4 5 2" xfId="7709" xr:uid="{00000000-0005-0000-0000-00001D1E0000}"/>
    <cellStyle name="Currency 2 6 4 2 4 5 2 2" xfId="7710" xr:uid="{00000000-0005-0000-0000-00001E1E0000}"/>
    <cellStyle name="Currency 2 6 4 2 4 5 3" xfId="7711" xr:uid="{00000000-0005-0000-0000-00001F1E0000}"/>
    <cellStyle name="Currency 2 6 4 2 4 6" xfId="7712" xr:uid="{00000000-0005-0000-0000-0000201E0000}"/>
    <cellStyle name="Currency 2 6 4 2 4 6 2" xfId="7713" xr:uid="{00000000-0005-0000-0000-0000211E0000}"/>
    <cellStyle name="Currency 2 6 4 2 4 7" xfId="7714" xr:uid="{00000000-0005-0000-0000-0000221E0000}"/>
    <cellStyle name="Currency 2 6 4 2 4 7 2" xfId="7715" xr:uid="{00000000-0005-0000-0000-0000231E0000}"/>
    <cellStyle name="Currency 2 6 4 2 4 8" xfId="7716" xr:uid="{00000000-0005-0000-0000-0000241E0000}"/>
    <cellStyle name="Currency 2 6 4 2 4 9" xfId="7717" xr:uid="{00000000-0005-0000-0000-0000251E0000}"/>
    <cellStyle name="Currency 2 6 4 2 5" xfId="7718" xr:uid="{00000000-0005-0000-0000-0000261E0000}"/>
    <cellStyle name="Currency 2 6 4 2 5 2" xfId="7719" xr:uid="{00000000-0005-0000-0000-0000271E0000}"/>
    <cellStyle name="Currency 2 6 4 2 5 3" xfId="7720" xr:uid="{00000000-0005-0000-0000-0000281E0000}"/>
    <cellStyle name="Currency 2 6 4 2 5 4" xfId="7721" xr:uid="{00000000-0005-0000-0000-0000291E0000}"/>
    <cellStyle name="Currency 2 6 4 2 6" xfId="7722" xr:uid="{00000000-0005-0000-0000-00002A1E0000}"/>
    <cellStyle name="Currency 2 6 4 2 6 2" xfId="7723" xr:uid="{00000000-0005-0000-0000-00002B1E0000}"/>
    <cellStyle name="Currency 2 6 4 2 6 2 2" xfId="7724" xr:uid="{00000000-0005-0000-0000-00002C1E0000}"/>
    <cellStyle name="Currency 2 6 4 2 6 2 2 2" xfId="7725" xr:uid="{00000000-0005-0000-0000-00002D1E0000}"/>
    <cellStyle name="Currency 2 6 4 2 6 2 3" xfId="7726" xr:uid="{00000000-0005-0000-0000-00002E1E0000}"/>
    <cellStyle name="Currency 2 6 4 2 6 3" xfId="7727" xr:uid="{00000000-0005-0000-0000-00002F1E0000}"/>
    <cellStyle name="Currency 2 6 4 2 6 3 2" xfId="7728" xr:uid="{00000000-0005-0000-0000-0000301E0000}"/>
    <cellStyle name="Currency 2 6 4 2 6 3 2 2" xfId="7729" xr:uid="{00000000-0005-0000-0000-0000311E0000}"/>
    <cellStyle name="Currency 2 6 4 2 6 3 3" xfId="7730" xr:uid="{00000000-0005-0000-0000-0000321E0000}"/>
    <cellStyle name="Currency 2 6 4 2 6 4" xfId="7731" xr:uid="{00000000-0005-0000-0000-0000331E0000}"/>
    <cellStyle name="Currency 2 6 4 2 6 4 2" xfId="7732" xr:uid="{00000000-0005-0000-0000-0000341E0000}"/>
    <cellStyle name="Currency 2 6 4 2 6 4 2 2" xfId="7733" xr:uid="{00000000-0005-0000-0000-0000351E0000}"/>
    <cellStyle name="Currency 2 6 4 2 6 4 3" xfId="7734" xr:uid="{00000000-0005-0000-0000-0000361E0000}"/>
    <cellStyle name="Currency 2 6 4 2 6 5" xfId="7735" xr:uid="{00000000-0005-0000-0000-0000371E0000}"/>
    <cellStyle name="Currency 2 6 4 2 6 5 2" xfId="7736" xr:uid="{00000000-0005-0000-0000-0000381E0000}"/>
    <cellStyle name="Currency 2 6 4 2 6 6" xfId="7737" xr:uid="{00000000-0005-0000-0000-0000391E0000}"/>
    <cellStyle name="Currency 2 6 4 2 6 6 2" xfId="7738" xr:uid="{00000000-0005-0000-0000-00003A1E0000}"/>
    <cellStyle name="Currency 2 6 4 2 6 7" xfId="7739" xr:uid="{00000000-0005-0000-0000-00003B1E0000}"/>
    <cellStyle name="Currency 2 6 4 2 7" xfId="7740" xr:uid="{00000000-0005-0000-0000-00003C1E0000}"/>
    <cellStyle name="Currency 2 6 4 2 7 2" xfId="7741" xr:uid="{00000000-0005-0000-0000-00003D1E0000}"/>
    <cellStyle name="Currency 2 6 4 2 7 2 2" xfId="7742" xr:uid="{00000000-0005-0000-0000-00003E1E0000}"/>
    <cellStyle name="Currency 2 6 4 2 7 3" xfId="7743" xr:uid="{00000000-0005-0000-0000-00003F1E0000}"/>
    <cellStyle name="Currency 2 6 4 2 8" xfId="7744" xr:uid="{00000000-0005-0000-0000-0000401E0000}"/>
    <cellStyle name="Currency 2 6 4 2 8 2" xfId="7745" xr:uid="{00000000-0005-0000-0000-0000411E0000}"/>
    <cellStyle name="Currency 2 6 4 2 8 2 2" xfId="7746" xr:uid="{00000000-0005-0000-0000-0000421E0000}"/>
    <cellStyle name="Currency 2 6 4 2 8 3" xfId="7747" xr:uid="{00000000-0005-0000-0000-0000431E0000}"/>
    <cellStyle name="Currency 2 6 4 2 9" xfId="7748" xr:uid="{00000000-0005-0000-0000-0000441E0000}"/>
    <cellStyle name="Currency 2 6 4 3" xfId="7749" xr:uid="{00000000-0005-0000-0000-0000451E0000}"/>
    <cellStyle name="Currency 2 6 4 3 10" xfId="7750" xr:uid="{00000000-0005-0000-0000-0000461E0000}"/>
    <cellStyle name="Currency 2 6 4 3 11" xfId="7751" xr:uid="{00000000-0005-0000-0000-0000471E0000}"/>
    <cellStyle name="Currency 2 6 4 3 12" xfId="7752" xr:uid="{00000000-0005-0000-0000-0000481E0000}"/>
    <cellStyle name="Currency 2 6 4 3 13" xfId="7753" xr:uid="{00000000-0005-0000-0000-0000491E0000}"/>
    <cellStyle name="Currency 2 6 4 3 2" xfId="7754" xr:uid="{00000000-0005-0000-0000-00004A1E0000}"/>
    <cellStyle name="Currency 2 6 4 3 2 10" xfId="7755" xr:uid="{00000000-0005-0000-0000-00004B1E0000}"/>
    <cellStyle name="Currency 2 6 4 3 2 2" xfId="7756" xr:uid="{00000000-0005-0000-0000-00004C1E0000}"/>
    <cellStyle name="Currency 2 6 4 3 2 2 2" xfId="7757" xr:uid="{00000000-0005-0000-0000-00004D1E0000}"/>
    <cellStyle name="Currency 2 6 4 3 2 2 3" xfId="7758" xr:uid="{00000000-0005-0000-0000-00004E1E0000}"/>
    <cellStyle name="Currency 2 6 4 3 2 3" xfId="7759" xr:uid="{00000000-0005-0000-0000-00004F1E0000}"/>
    <cellStyle name="Currency 2 6 4 3 2 3 2" xfId="7760" xr:uid="{00000000-0005-0000-0000-0000501E0000}"/>
    <cellStyle name="Currency 2 6 4 3 2 3 3" xfId="7761" xr:uid="{00000000-0005-0000-0000-0000511E0000}"/>
    <cellStyle name="Currency 2 6 4 3 2 3 4" xfId="7762" xr:uid="{00000000-0005-0000-0000-0000521E0000}"/>
    <cellStyle name="Currency 2 6 4 3 2 4" xfId="7763" xr:uid="{00000000-0005-0000-0000-0000531E0000}"/>
    <cellStyle name="Currency 2 6 4 3 2 4 2" xfId="7764" xr:uid="{00000000-0005-0000-0000-0000541E0000}"/>
    <cellStyle name="Currency 2 6 4 3 2 4 2 2" xfId="7765" xr:uid="{00000000-0005-0000-0000-0000551E0000}"/>
    <cellStyle name="Currency 2 6 4 3 2 4 3" xfId="7766" xr:uid="{00000000-0005-0000-0000-0000561E0000}"/>
    <cellStyle name="Currency 2 6 4 3 2 5" xfId="7767" xr:uid="{00000000-0005-0000-0000-0000571E0000}"/>
    <cellStyle name="Currency 2 6 4 3 2 5 2" xfId="7768" xr:uid="{00000000-0005-0000-0000-0000581E0000}"/>
    <cellStyle name="Currency 2 6 4 3 2 5 2 2" xfId="7769" xr:uid="{00000000-0005-0000-0000-0000591E0000}"/>
    <cellStyle name="Currency 2 6 4 3 2 5 3" xfId="7770" xr:uid="{00000000-0005-0000-0000-00005A1E0000}"/>
    <cellStyle name="Currency 2 6 4 3 2 6" xfId="7771" xr:uid="{00000000-0005-0000-0000-00005B1E0000}"/>
    <cellStyle name="Currency 2 6 4 3 2 6 2" xfId="7772" xr:uid="{00000000-0005-0000-0000-00005C1E0000}"/>
    <cellStyle name="Currency 2 6 4 3 2 6 2 2" xfId="7773" xr:uid="{00000000-0005-0000-0000-00005D1E0000}"/>
    <cellStyle name="Currency 2 6 4 3 2 6 3" xfId="7774" xr:uid="{00000000-0005-0000-0000-00005E1E0000}"/>
    <cellStyle name="Currency 2 6 4 3 2 7" xfId="7775" xr:uid="{00000000-0005-0000-0000-00005F1E0000}"/>
    <cellStyle name="Currency 2 6 4 3 2 7 2" xfId="7776" xr:uid="{00000000-0005-0000-0000-0000601E0000}"/>
    <cellStyle name="Currency 2 6 4 3 2 8" xfId="7777" xr:uid="{00000000-0005-0000-0000-0000611E0000}"/>
    <cellStyle name="Currency 2 6 4 3 2 8 2" xfId="7778" xr:uid="{00000000-0005-0000-0000-0000621E0000}"/>
    <cellStyle name="Currency 2 6 4 3 2 9" xfId="7779" xr:uid="{00000000-0005-0000-0000-0000631E0000}"/>
    <cellStyle name="Currency 2 6 4 3 3" xfId="7780" xr:uid="{00000000-0005-0000-0000-0000641E0000}"/>
    <cellStyle name="Currency 2 6 4 3 3 2" xfId="7781" xr:uid="{00000000-0005-0000-0000-0000651E0000}"/>
    <cellStyle name="Currency 2 6 4 3 3 2 2" xfId="7782" xr:uid="{00000000-0005-0000-0000-0000661E0000}"/>
    <cellStyle name="Currency 2 6 4 3 3 2 3" xfId="7783" xr:uid="{00000000-0005-0000-0000-0000671E0000}"/>
    <cellStyle name="Currency 2 6 4 3 3 3" xfId="7784" xr:uid="{00000000-0005-0000-0000-0000681E0000}"/>
    <cellStyle name="Currency 2 6 4 3 4" xfId="7785" xr:uid="{00000000-0005-0000-0000-0000691E0000}"/>
    <cellStyle name="Currency 2 6 4 3 4 2" xfId="7786" xr:uid="{00000000-0005-0000-0000-00006A1E0000}"/>
    <cellStyle name="Currency 2 6 4 3 4 3" xfId="7787" xr:uid="{00000000-0005-0000-0000-00006B1E0000}"/>
    <cellStyle name="Currency 2 6 4 3 4 4" xfId="7788" xr:uid="{00000000-0005-0000-0000-00006C1E0000}"/>
    <cellStyle name="Currency 2 6 4 3 5" xfId="7789" xr:uid="{00000000-0005-0000-0000-00006D1E0000}"/>
    <cellStyle name="Currency 2 6 4 3 5 2" xfId="7790" xr:uid="{00000000-0005-0000-0000-00006E1E0000}"/>
    <cellStyle name="Currency 2 6 4 3 5 2 2" xfId="7791" xr:uid="{00000000-0005-0000-0000-00006F1E0000}"/>
    <cellStyle name="Currency 2 6 4 3 5 3" xfId="7792" xr:uid="{00000000-0005-0000-0000-0000701E0000}"/>
    <cellStyle name="Currency 2 6 4 3 6" xfId="7793" xr:uid="{00000000-0005-0000-0000-0000711E0000}"/>
    <cellStyle name="Currency 2 6 4 3 6 2" xfId="7794" xr:uid="{00000000-0005-0000-0000-0000721E0000}"/>
    <cellStyle name="Currency 2 6 4 3 6 2 2" xfId="7795" xr:uid="{00000000-0005-0000-0000-0000731E0000}"/>
    <cellStyle name="Currency 2 6 4 3 6 3" xfId="7796" xr:uid="{00000000-0005-0000-0000-0000741E0000}"/>
    <cellStyle name="Currency 2 6 4 3 7" xfId="7797" xr:uid="{00000000-0005-0000-0000-0000751E0000}"/>
    <cellStyle name="Currency 2 6 4 3 7 2" xfId="7798" xr:uid="{00000000-0005-0000-0000-0000761E0000}"/>
    <cellStyle name="Currency 2 6 4 3 7 2 2" xfId="7799" xr:uid="{00000000-0005-0000-0000-0000771E0000}"/>
    <cellStyle name="Currency 2 6 4 3 7 3" xfId="7800" xr:uid="{00000000-0005-0000-0000-0000781E0000}"/>
    <cellStyle name="Currency 2 6 4 3 8" xfId="7801" xr:uid="{00000000-0005-0000-0000-0000791E0000}"/>
    <cellStyle name="Currency 2 6 4 3 8 2" xfId="7802" xr:uid="{00000000-0005-0000-0000-00007A1E0000}"/>
    <cellStyle name="Currency 2 6 4 3 9" xfId="7803" xr:uid="{00000000-0005-0000-0000-00007B1E0000}"/>
    <cellStyle name="Currency 2 6 4 3 9 2" xfId="7804" xr:uid="{00000000-0005-0000-0000-00007C1E0000}"/>
    <cellStyle name="Currency 2 6 4 4" xfId="7805" xr:uid="{00000000-0005-0000-0000-00007D1E0000}"/>
    <cellStyle name="Currency 2 6 4 4 2" xfId="7806" xr:uid="{00000000-0005-0000-0000-00007E1E0000}"/>
    <cellStyle name="Currency 2 6 4 4 2 10" xfId="7807" xr:uid="{00000000-0005-0000-0000-00007F1E0000}"/>
    <cellStyle name="Currency 2 6 4 4 2 11" xfId="7808" xr:uid="{00000000-0005-0000-0000-0000801E0000}"/>
    <cellStyle name="Currency 2 6 4 4 2 2" xfId="7809" xr:uid="{00000000-0005-0000-0000-0000811E0000}"/>
    <cellStyle name="Currency 2 6 4 4 2 2 2" xfId="7810" xr:uid="{00000000-0005-0000-0000-0000821E0000}"/>
    <cellStyle name="Currency 2 6 4 4 2 2 3" xfId="7811" xr:uid="{00000000-0005-0000-0000-0000831E0000}"/>
    <cellStyle name="Currency 2 6 4 4 2 3" xfId="7812" xr:uid="{00000000-0005-0000-0000-0000841E0000}"/>
    <cellStyle name="Currency 2 6 4 4 2 3 2" xfId="7813" xr:uid="{00000000-0005-0000-0000-0000851E0000}"/>
    <cellStyle name="Currency 2 6 4 4 2 3 3" xfId="7814" xr:uid="{00000000-0005-0000-0000-0000861E0000}"/>
    <cellStyle name="Currency 2 6 4 4 2 4" xfId="7815" xr:uid="{00000000-0005-0000-0000-0000871E0000}"/>
    <cellStyle name="Currency 2 6 4 4 2 4 2" xfId="7816" xr:uid="{00000000-0005-0000-0000-0000881E0000}"/>
    <cellStyle name="Currency 2 6 4 4 2 4 2 2" xfId="7817" xr:uid="{00000000-0005-0000-0000-0000891E0000}"/>
    <cellStyle name="Currency 2 6 4 4 2 4 3" xfId="7818" xr:uid="{00000000-0005-0000-0000-00008A1E0000}"/>
    <cellStyle name="Currency 2 6 4 4 2 5" xfId="7819" xr:uid="{00000000-0005-0000-0000-00008B1E0000}"/>
    <cellStyle name="Currency 2 6 4 4 2 5 2" xfId="7820" xr:uid="{00000000-0005-0000-0000-00008C1E0000}"/>
    <cellStyle name="Currency 2 6 4 4 2 5 2 2" xfId="7821" xr:uid="{00000000-0005-0000-0000-00008D1E0000}"/>
    <cellStyle name="Currency 2 6 4 4 2 5 3" xfId="7822" xr:uid="{00000000-0005-0000-0000-00008E1E0000}"/>
    <cellStyle name="Currency 2 6 4 4 2 6" xfId="7823" xr:uid="{00000000-0005-0000-0000-00008F1E0000}"/>
    <cellStyle name="Currency 2 6 4 4 2 6 2" xfId="7824" xr:uid="{00000000-0005-0000-0000-0000901E0000}"/>
    <cellStyle name="Currency 2 6 4 4 2 6 2 2" xfId="7825" xr:uid="{00000000-0005-0000-0000-0000911E0000}"/>
    <cellStyle name="Currency 2 6 4 4 2 6 3" xfId="7826" xr:uid="{00000000-0005-0000-0000-0000921E0000}"/>
    <cellStyle name="Currency 2 6 4 4 2 7" xfId="7827" xr:uid="{00000000-0005-0000-0000-0000931E0000}"/>
    <cellStyle name="Currency 2 6 4 4 2 7 2" xfId="7828" xr:uid="{00000000-0005-0000-0000-0000941E0000}"/>
    <cellStyle name="Currency 2 6 4 4 2 8" xfId="7829" xr:uid="{00000000-0005-0000-0000-0000951E0000}"/>
    <cellStyle name="Currency 2 6 4 4 2 8 2" xfId="7830" xr:uid="{00000000-0005-0000-0000-0000961E0000}"/>
    <cellStyle name="Currency 2 6 4 4 2 9" xfId="7831" xr:uid="{00000000-0005-0000-0000-0000971E0000}"/>
    <cellStyle name="Currency 2 6 4 4 3" xfId="7832" xr:uid="{00000000-0005-0000-0000-0000981E0000}"/>
    <cellStyle name="Currency 2 6 4 4 3 2" xfId="7833" xr:uid="{00000000-0005-0000-0000-0000991E0000}"/>
    <cellStyle name="Currency 2 6 4 4 3 2 2" xfId="7834" xr:uid="{00000000-0005-0000-0000-00009A1E0000}"/>
    <cellStyle name="Currency 2 6 4 4 3 2 3" xfId="7835" xr:uid="{00000000-0005-0000-0000-00009B1E0000}"/>
    <cellStyle name="Currency 2 6 4 4 3 3" xfId="7836" xr:uid="{00000000-0005-0000-0000-00009C1E0000}"/>
    <cellStyle name="Currency 2 6 4 4 4" xfId="7837" xr:uid="{00000000-0005-0000-0000-00009D1E0000}"/>
    <cellStyle name="Currency 2 6 4 4 4 2" xfId="7838" xr:uid="{00000000-0005-0000-0000-00009E1E0000}"/>
    <cellStyle name="Currency 2 6 4 4 4 2 2" xfId="7839" xr:uid="{00000000-0005-0000-0000-00009F1E0000}"/>
    <cellStyle name="Currency 2 6 4 4 4 3" xfId="7840" xr:uid="{00000000-0005-0000-0000-0000A01E0000}"/>
    <cellStyle name="Currency 2 6 4 4 4 4" xfId="7841" xr:uid="{00000000-0005-0000-0000-0000A11E0000}"/>
    <cellStyle name="Currency 2 6 4 4 5" xfId="7842" xr:uid="{00000000-0005-0000-0000-0000A21E0000}"/>
    <cellStyle name="Currency 2 6 4 4 5 2" xfId="7843" xr:uid="{00000000-0005-0000-0000-0000A31E0000}"/>
    <cellStyle name="Currency 2 6 4 4 5 2 2" xfId="7844" xr:uid="{00000000-0005-0000-0000-0000A41E0000}"/>
    <cellStyle name="Currency 2 6 4 4 5 3" xfId="7845" xr:uid="{00000000-0005-0000-0000-0000A51E0000}"/>
    <cellStyle name="Currency 2 6 4 4 6" xfId="7846" xr:uid="{00000000-0005-0000-0000-0000A61E0000}"/>
    <cellStyle name="Currency 2 6 4 4 7" xfId="7847" xr:uid="{00000000-0005-0000-0000-0000A71E0000}"/>
    <cellStyle name="Currency 2 6 4 5" xfId="7848" xr:uid="{00000000-0005-0000-0000-0000A81E0000}"/>
    <cellStyle name="Currency 2 6 4 5 10" xfId="7849" xr:uid="{00000000-0005-0000-0000-0000A91E0000}"/>
    <cellStyle name="Currency 2 6 4 5 2" xfId="7850" xr:uid="{00000000-0005-0000-0000-0000AA1E0000}"/>
    <cellStyle name="Currency 2 6 4 5 2 2" xfId="7851" xr:uid="{00000000-0005-0000-0000-0000AB1E0000}"/>
    <cellStyle name="Currency 2 6 4 5 2 3" xfId="7852" xr:uid="{00000000-0005-0000-0000-0000AC1E0000}"/>
    <cellStyle name="Currency 2 6 4 5 3" xfId="7853" xr:uid="{00000000-0005-0000-0000-0000AD1E0000}"/>
    <cellStyle name="Currency 2 6 4 5 3 2" xfId="7854" xr:uid="{00000000-0005-0000-0000-0000AE1E0000}"/>
    <cellStyle name="Currency 2 6 4 5 3 3" xfId="7855" xr:uid="{00000000-0005-0000-0000-0000AF1E0000}"/>
    <cellStyle name="Currency 2 6 4 5 4" xfId="7856" xr:uid="{00000000-0005-0000-0000-0000B01E0000}"/>
    <cellStyle name="Currency 2 6 4 5 4 2" xfId="7857" xr:uid="{00000000-0005-0000-0000-0000B11E0000}"/>
    <cellStyle name="Currency 2 6 4 5 4 2 2" xfId="7858" xr:uid="{00000000-0005-0000-0000-0000B21E0000}"/>
    <cellStyle name="Currency 2 6 4 5 4 3" xfId="7859" xr:uid="{00000000-0005-0000-0000-0000B31E0000}"/>
    <cellStyle name="Currency 2 6 4 5 5" xfId="7860" xr:uid="{00000000-0005-0000-0000-0000B41E0000}"/>
    <cellStyle name="Currency 2 6 4 5 5 2" xfId="7861" xr:uid="{00000000-0005-0000-0000-0000B51E0000}"/>
    <cellStyle name="Currency 2 6 4 5 5 2 2" xfId="7862" xr:uid="{00000000-0005-0000-0000-0000B61E0000}"/>
    <cellStyle name="Currency 2 6 4 5 5 3" xfId="7863" xr:uid="{00000000-0005-0000-0000-0000B71E0000}"/>
    <cellStyle name="Currency 2 6 4 5 6" xfId="7864" xr:uid="{00000000-0005-0000-0000-0000B81E0000}"/>
    <cellStyle name="Currency 2 6 4 5 6 2" xfId="7865" xr:uid="{00000000-0005-0000-0000-0000B91E0000}"/>
    <cellStyle name="Currency 2 6 4 5 6 2 2" xfId="7866" xr:uid="{00000000-0005-0000-0000-0000BA1E0000}"/>
    <cellStyle name="Currency 2 6 4 5 6 3" xfId="7867" xr:uid="{00000000-0005-0000-0000-0000BB1E0000}"/>
    <cellStyle name="Currency 2 6 4 5 7" xfId="7868" xr:uid="{00000000-0005-0000-0000-0000BC1E0000}"/>
    <cellStyle name="Currency 2 6 4 5 7 2" xfId="7869" xr:uid="{00000000-0005-0000-0000-0000BD1E0000}"/>
    <cellStyle name="Currency 2 6 4 5 8" xfId="7870" xr:uid="{00000000-0005-0000-0000-0000BE1E0000}"/>
    <cellStyle name="Currency 2 6 4 5 8 2" xfId="7871" xr:uid="{00000000-0005-0000-0000-0000BF1E0000}"/>
    <cellStyle name="Currency 2 6 4 5 9" xfId="7872" xr:uid="{00000000-0005-0000-0000-0000C01E0000}"/>
    <cellStyle name="Currency 2 6 4 6" xfId="7873" xr:uid="{00000000-0005-0000-0000-0000C11E0000}"/>
    <cellStyle name="Currency 2 6 4 6 10" xfId="7874" xr:uid="{00000000-0005-0000-0000-0000C21E0000}"/>
    <cellStyle name="Currency 2 6 4 6 11" xfId="7875" xr:uid="{00000000-0005-0000-0000-0000C31E0000}"/>
    <cellStyle name="Currency 2 6 4 6 12" xfId="7876" xr:uid="{00000000-0005-0000-0000-0000C41E0000}"/>
    <cellStyle name="Currency 2 6 4 6 2" xfId="7877" xr:uid="{00000000-0005-0000-0000-0000C51E0000}"/>
    <cellStyle name="Currency 2 6 4 6 2 2" xfId="7878" xr:uid="{00000000-0005-0000-0000-0000C61E0000}"/>
    <cellStyle name="Currency 2 6 4 6 2 3" xfId="7879" xr:uid="{00000000-0005-0000-0000-0000C71E0000}"/>
    <cellStyle name="Currency 2 6 4 6 3" xfId="7880" xr:uid="{00000000-0005-0000-0000-0000C81E0000}"/>
    <cellStyle name="Currency 2 6 4 6 3 2" xfId="7881" xr:uid="{00000000-0005-0000-0000-0000C91E0000}"/>
    <cellStyle name="Currency 2 6 4 6 3 3" xfId="7882" xr:uid="{00000000-0005-0000-0000-0000CA1E0000}"/>
    <cellStyle name="Currency 2 6 4 6 4" xfId="7883" xr:uid="{00000000-0005-0000-0000-0000CB1E0000}"/>
    <cellStyle name="Currency 2 6 4 6 5" xfId="7884" xr:uid="{00000000-0005-0000-0000-0000CC1E0000}"/>
    <cellStyle name="Currency 2 6 4 6 5 2" xfId="7885" xr:uid="{00000000-0005-0000-0000-0000CD1E0000}"/>
    <cellStyle name="Currency 2 6 4 6 5 2 2" xfId="7886" xr:uid="{00000000-0005-0000-0000-0000CE1E0000}"/>
    <cellStyle name="Currency 2 6 4 6 5 3" xfId="7887" xr:uid="{00000000-0005-0000-0000-0000CF1E0000}"/>
    <cellStyle name="Currency 2 6 4 6 6" xfId="7888" xr:uid="{00000000-0005-0000-0000-0000D01E0000}"/>
    <cellStyle name="Currency 2 6 4 6 6 2" xfId="7889" xr:uid="{00000000-0005-0000-0000-0000D11E0000}"/>
    <cellStyle name="Currency 2 6 4 6 6 2 2" xfId="7890" xr:uid="{00000000-0005-0000-0000-0000D21E0000}"/>
    <cellStyle name="Currency 2 6 4 6 6 3" xfId="7891" xr:uid="{00000000-0005-0000-0000-0000D31E0000}"/>
    <cellStyle name="Currency 2 6 4 6 7" xfId="7892" xr:uid="{00000000-0005-0000-0000-0000D41E0000}"/>
    <cellStyle name="Currency 2 6 4 6 7 2" xfId="7893" xr:uid="{00000000-0005-0000-0000-0000D51E0000}"/>
    <cellStyle name="Currency 2 6 4 6 7 2 2" xfId="7894" xr:uid="{00000000-0005-0000-0000-0000D61E0000}"/>
    <cellStyle name="Currency 2 6 4 6 7 3" xfId="7895" xr:uid="{00000000-0005-0000-0000-0000D71E0000}"/>
    <cellStyle name="Currency 2 6 4 6 8" xfId="7896" xr:uid="{00000000-0005-0000-0000-0000D81E0000}"/>
    <cellStyle name="Currency 2 6 4 6 8 2" xfId="7897" xr:uid="{00000000-0005-0000-0000-0000D91E0000}"/>
    <cellStyle name="Currency 2 6 4 6 9" xfId="7898" xr:uid="{00000000-0005-0000-0000-0000DA1E0000}"/>
    <cellStyle name="Currency 2 6 4 6 9 2" xfId="7899" xr:uid="{00000000-0005-0000-0000-0000DB1E0000}"/>
    <cellStyle name="Currency 2 6 4 7" xfId="7900" xr:uid="{00000000-0005-0000-0000-0000DC1E0000}"/>
    <cellStyle name="Currency 2 6 4 7 2" xfId="7901" xr:uid="{00000000-0005-0000-0000-0000DD1E0000}"/>
    <cellStyle name="Currency 2 6 4 7 3" xfId="7902" xr:uid="{00000000-0005-0000-0000-0000DE1E0000}"/>
    <cellStyle name="Currency 2 6 4 8" xfId="7903" xr:uid="{00000000-0005-0000-0000-0000DF1E0000}"/>
    <cellStyle name="Currency 2 6 4 8 2" xfId="7904" xr:uid="{00000000-0005-0000-0000-0000E01E0000}"/>
    <cellStyle name="Currency 2 6 4 8 2 2" xfId="7905" xr:uid="{00000000-0005-0000-0000-0000E11E0000}"/>
    <cellStyle name="Currency 2 6 4 8 3" xfId="7906" xr:uid="{00000000-0005-0000-0000-0000E21E0000}"/>
    <cellStyle name="Currency 2 6 4 8 4" xfId="7907" xr:uid="{00000000-0005-0000-0000-0000E31E0000}"/>
    <cellStyle name="Currency 2 6 4 9" xfId="7908" xr:uid="{00000000-0005-0000-0000-0000E41E0000}"/>
    <cellStyle name="Currency 2 6 4 9 2" xfId="7909" xr:uid="{00000000-0005-0000-0000-0000E51E0000}"/>
    <cellStyle name="Currency 2 6 4 9 2 2" xfId="7910" xr:uid="{00000000-0005-0000-0000-0000E61E0000}"/>
    <cellStyle name="Currency 2 6 4 9 3" xfId="7911" xr:uid="{00000000-0005-0000-0000-0000E71E0000}"/>
    <cellStyle name="Currency 2 6 5" xfId="7912" xr:uid="{00000000-0005-0000-0000-0000E81E0000}"/>
    <cellStyle name="Currency 2 6 5 10" xfId="7913" xr:uid="{00000000-0005-0000-0000-0000E91E0000}"/>
    <cellStyle name="Currency 2 6 5 10 2" xfId="7914" xr:uid="{00000000-0005-0000-0000-0000EA1E0000}"/>
    <cellStyle name="Currency 2 6 5 10 2 2" xfId="7915" xr:uid="{00000000-0005-0000-0000-0000EB1E0000}"/>
    <cellStyle name="Currency 2 6 5 10 3" xfId="7916" xr:uid="{00000000-0005-0000-0000-0000EC1E0000}"/>
    <cellStyle name="Currency 2 6 5 11" xfId="7917" xr:uid="{00000000-0005-0000-0000-0000ED1E0000}"/>
    <cellStyle name="Currency 2 6 5 11 2" xfId="7918" xr:uid="{00000000-0005-0000-0000-0000EE1E0000}"/>
    <cellStyle name="Currency 2 6 5 12" xfId="7919" xr:uid="{00000000-0005-0000-0000-0000EF1E0000}"/>
    <cellStyle name="Currency 2 6 5 12 2" xfId="7920" xr:uid="{00000000-0005-0000-0000-0000F01E0000}"/>
    <cellStyle name="Currency 2 6 5 13" xfId="7921" xr:uid="{00000000-0005-0000-0000-0000F11E0000}"/>
    <cellStyle name="Currency 2 6 5 14" xfId="7922" xr:uid="{00000000-0005-0000-0000-0000F21E0000}"/>
    <cellStyle name="Currency 2 6 5 15" xfId="7923" xr:uid="{00000000-0005-0000-0000-0000F31E0000}"/>
    <cellStyle name="Currency 2 6 5 16" xfId="7924" xr:uid="{00000000-0005-0000-0000-0000F41E0000}"/>
    <cellStyle name="Currency 2 6 5 2" xfId="7925" xr:uid="{00000000-0005-0000-0000-0000F51E0000}"/>
    <cellStyle name="Currency 2 6 5 2 2" xfId="7926" xr:uid="{00000000-0005-0000-0000-0000F61E0000}"/>
    <cellStyle name="Currency 2 6 5 2 2 10" xfId="7927" xr:uid="{00000000-0005-0000-0000-0000F71E0000}"/>
    <cellStyle name="Currency 2 6 5 2 2 2" xfId="7928" xr:uid="{00000000-0005-0000-0000-0000F81E0000}"/>
    <cellStyle name="Currency 2 6 5 2 2 2 2" xfId="7929" xr:uid="{00000000-0005-0000-0000-0000F91E0000}"/>
    <cellStyle name="Currency 2 6 5 2 2 2 3" xfId="7930" xr:uid="{00000000-0005-0000-0000-0000FA1E0000}"/>
    <cellStyle name="Currency 2 6 5 2 2 3" xfId="7931" xr:uid="{00000000-0005-0000-0000-0000FB1E0000}"/>
    <cellStyle name="Currency 2 6 5 2 2 3 2" xfId="7932" xr:uid="{00000000-0005-0000-0000-0000FC1E0000}"/>
    <cellStyle name="Currency 2 6 5 2 2 3 3" xfId="7933" xr:uid="{00000000-0005-0000-0000-0000FD1E0000}"/>
    <cellStyle name="Currency 2 6 5 2 2 4" xfId="7934" xr:uid="{00000000-0005-0000-0000-0000FE1E0000}"/>
    <cellStyle name="Currency 2 6 5 2 2 4 2" xfId="7935" xr:uid="{00000000-0005-0000-0000-0000FF1E0000}"/>
    <cellStyle name="Currency 2 6 5 2 2 4 2 2" xfId="7936" xr:uid="{00000000-0005-0000-0000-0000001F0000}"/>
    <cellStyle name="Currency 2 6 5 2 2 4 3" xfId="7937" xr:uid="{00000000-0005-0000-0000-0000011F0000}"/>
    <cellStyle name="Currency 2 6 5 2 2 5" xfId="7938" xr:uid="{00000000-0005-0000-0000-0000021F0000}"/>
    <cellStyle name="Currency 2 6 5 2 2 5 2" xfId="7939" xr:uid="{00000000-0005-0000-0000-0000031F0000}"/>
    <cellStyle name="Currency 2 6 5 2 2 5 2 2" xfId="7940" xr:uid="{00000000-0005-0000-0000-0000041F0000}"/>
    <cellStyle name="Currency 2 6 5 2 2 5 3" xfId="7941" xr:uid="{00000000-0005-0000-0000-0000051F0000}"/>
    <cellStyle name="Currency 2 6 5 2 2 6" xfId="7942" xr:uid="{00000000-0005-0000-0000-0000061F0000}"/>
    <cellStyle name="Currency 2 6 5 2 2 6 2" xfId="7943" xr:uid="{00000000-0005-0000-0000-0000071F0000}"/>
    <cellStyle name="Currency 2 6 5 2 2 6 2 2" xfId="7944" xr:uid="{00000000-0005-0000-0000-0000081F0000}"/>
    <cellStyle name="Currency 2 6 5 2 2 6 3" xfId="7945" xr:uid="{00000000-0005-0000-0000-0000091F0000}"/>
    <cellStyle name="Currency 2 6 5 2 2 7" xfId="7946" xr:uid="{00000000-0005-0000-0000-00000A1F0000}"/>
    <cellStyle name="Currency 2 6 5 2 2 7 2" xfId="7947" xr:uid="{00000000-0005-0000-0000-00000B1F0000}"/>
    <cellStyle name="Currency 2 6 5 2 2 8" xfId="7948" xr:uid="{00000000-0005-0000-0000-00000C1F0000}"/>
    <cellStyle name="Currency 2 6 5 2 2 8 2" xfId="7949" xr:uid="{00000000-0005-0000-0000-00000D1F0000}"/>
    <cellStyle name="Currency 2 6 5 2 2 9" xfId="7950" xr:uid="{00000000-0005-0000-0000-00000E1F0000}"/>
    <cellStyle name="Currency 2 6 5 2 3" xfId="7951" xr:uid="{00000000-0005-0000-0000-00000F1F0000}"/>
    <cellStyle name="Currency 2 6 5 2 3 10" xfId="7952" xr:uid="{00000000-0005-0000-0000-0000101F0000}"/>
    <cellStyle name="Currency 2 6 5 2 3 2" xfId="7953" xr:uid="{00000000-0005-0000-0000-0000111F0000}"/>
    <cellStyle name="Currency 2 6 5 2 3 2 2" xfId="7954" xr:uid="{00000000-0005-0000-0000-0000121F0000}"/>
    <cellStyle name="Currency 2 6 5 2 3 2 3" xfId="7955" xr:uid="{00000000-0005-0000-0000-0000131F0000}"/>
    <cellStyle name="Currency 2 6 5 2 3 3" xfId="7956" xr:uid="{00000000-0005-0000-0000-0000141F0000}"/>
    <cellStyle name="Currency 2 6 5 2 3 3 2" xfId="7957" xr:uid="{00000000-0005-0000-0000-0000151F0000}"/>
    <cellStyle name="Currency 2 6 5 2 3 3 3" xfId="7958" xr:uid="{00000000-0005-0000-0000-0000161F0000}"/>
    <cellStyle name="Currency 2 6 5 2 3 4" xfId="7959" xr:uid="{00000000-0005-0000-0000-0000171F0000}"/>
    <cellStyle name="Currency 2 6 5 2 3 4 2" xfId="7960" xr:uid="{00000000-0005-0000-0000-0000181F0000}"/>
    <cellStyle name="Currency 2 6 5 2 3 4 2 2" xfId="7961" xr:uid="{00000000-0005-0000-0000-0000191F0000}"/>
    <cellStyle name="Currency 2 6 5 2 3 4 3" xfId="7962" xr:uid="{00000000-0005-0000-0000-00001A1F0000}"/>
    <cellStyle name="Currency 2 6 5 2 3 5" xfId="7963" xr:uid="{00000000-0005-0000-0000-00001B1F0000}"/>
    <cellStyle name="Currency 2 6 5 2 3 5 2" xfId="7964" xr:uid="{00000000-0005-0000-0000-00001C1F0000}"/>
    <cellStyle name="Currency 2 6 5 2 3 5 2 2" xfId="7965" xr:uid="{00000000-0005-0000-0000-00001D1F0000}"/>
    <cellStyle name="Currency 2 6 5 2 3 5 3" xfId="7966" xr:uid="{00000000-0005-0000-0000-00001E1F0000}"/>
    <cellStyle name="Currency 2 6 5 2 3 6" xfId="7967" xr:uid="{00000000-0005-0000-0000-00001F1F0000}"/>
    <cellStyle name="Currency 2 6 5 2 3 6 2" xfId="7968" xr:uid="{00000000-0005-0000-0000-0000201F0000}"/>
    <cellStyle name="Currency 2 6 5 2 3 6 2 2" xfId="7969" xr:uid="{00000000-0005-0000-0000-0000211F0000}"/>
    <cellStyle name="Currency 2 6 5 2 3 6 3" xfId="7970" xr:uid="{00000000-0005-0000-0000-0000221F0000}"/>
    <cellStyle name="Currency 2 6 5 2 3 7" xfId="7971" xr:uid="{00000000-0005-0000-0000-0000231F0000}"/>
    <cellStyle name="Currency 2 6 5 2 3 7 2" xfId="7972" xr:uid="{00000000-0005-0000-0000-0000241F0000}"/>
    <cellStyle name="Currency 2 6 5 2 3 8" xfId="7973" xr:uid="{00000000-0005-0000-0000-0000251F0000}"/>
    <cellStyle name="Currency 2 6 5 2 3 8 2" xfId="7974" xr:uid="{00000000-0005-0000-0000-0000261F0000}"/>
    <cellStyle name="Currency 2 6 5 2 3 9" xfId="7975" xr:uid="{00000000-0005-0000-0000-0000271F0000}"/>
    <cellStyle name="Currency 2 6 5 2 4" xfId="7976" xr:uid="{00000000-0005-0000-0000-0000281F0000}"/>
    <cellStyle name="Currency 2 6 5 2 4 10" xfId="7977" xr:uid="{00000000-0005-0000-0000-0000291F0000}"/>
    <cellStyle name="Currency 2 6 5 2 4 2" xfId="7978" xr:uid="{00000000-0005-0000-0000-00002A1F0000}"/>
    <cellStyle name="Currency 2 6 5 2 4 3" xfId="7979" xr:uid="{00000000-0005-0000-0000-00002B1F0000}"/>
    <cellStyle name="Currency 2 6 5 2 4 3 2" xfId="7980" xr:uid="{00000000-0005-0000-0000-00002C1F0000}"/>
    <cellStyle name="Currency 2 6 5 2 4 3 2 2" xfId="7981" xr:uid="{00000000-0005-0000-0000-00002D1F0000}"/>
    <cellStyle name="Currency 2 6 5 2 4 3 3" xfId="7982" xr:uid="{00000000-0005-0000-0000-00002E1F0000}"/>
    <cellStyle name="Currency 2 6 5 2 4 4" xfId="7983" xr:uid="{00000000-0005-0000-0000-00002F1F0000}"/>
    <cellStyle name="Currency 2 6 5 2 4 4 2" xfId="7984" xr:uid="{00000000-0005-0000-0000-0000301F0000}"/>
    <cellStyle name="Currency 2 6 5 2 4 4 2 2" xfId="7985" xr:uid="{00000000-0005-0000-0000-0000311F0000}"/>
    <cellStyle name="Currency 2 6 5 2 4 4 3" xfId="7986" xr:uid="{00000000-0005-0000-0000-0000321F0000}"/>
    <cellStyle name="Currency 2 6 5 2 4 5" xfId="7987" xr:uid="{00000000-0005-0000-0000-0000331F0000}"/>
    <cellStyle name="Currency 2 6 5 2 4 5 2" xfId="7988" xr:uid="{00000000-0005-0000-0000-0000341F0000}"/>
    <cellStyle name="Currency 2 6 5 2 4 5 2 2" xfId="7989" xr:uid="{00000000-0005-0000-0000-0000351F0000}"/>
    <cellStyle name="Currency 2 6 5 2 4 5 3" xfId="7990" xr:uid="{00000000-0005-0000-0000-0000361F0000}"/>
    <cellStyle name="Currency 2 6 5 2 4 6" xfId="7991" xr:uid="{00000000-0005-0000-0000-0000371F0000}"/>
    <cellStyle name="Currency 2 6 5 2 4 6 2" xfId="7992" xr:uid="{00000000-0005-0000-0000-0000381F0000}"/>
    <cellStyle name="Currency 2 6 5 2 4 7" xfId="7993" xr:uid="{00000000-0005-0000-0000-0000391F0000}"/>
    <cellStyle name="Currency 2 6 5 2 4 7 2" xfId="7994" xr:uid="{00000000-0005-0000-0000-00003A1F0000}"/>
    <cellStyle name="Currency 2 6 5 2 4 8" xfId="7995" xr:uid="{00000000-0005-0000-0000-00003B1F0000}"/>
    <cellStyle name="Currency 2 6 5 2 4 9" xfId="7996" xr:uid="{00000000-0005-0000-0000-00003C1F0000}"/>
    <cellStyle name="Currency 2 6 5 2 5" xfId="7997" xr:uid="{00000000-0005-0000-0000-00003D1F0000}"/>
    <cellStyle name="Currency 2 6 5 2 5 2" xfId="7998" xr:uid="{00000000-0005-0000-0000-00003E1F0000}"/>
    <cellStyle name="Currency 2 6 5 2 5 3" xfId="7999" xr:uid="{00000000-0005-0000-0000-00003F1F0000}"/>
    <cellStyle name="Currency 2 6 5 2 5 4" xfId="8000" xr:uid="{00000000-0005-0000-0000-0000401F0000}"/>
    <cellStyle name="Currency 2 6 5 2 6" xfId="8001" xr:uid="{00000000-0005-0000-0000-0000411F0000}"/>
    <cellStyle name="Currency 2 6 5 2 6 2" xfId="8002" xr:uid="{00000000-0005-0000-0000-0000421F0000}"/>
    <cellStyle name="Currency 2 6 5 2 6 2 2" xfId="8003" xr:uid="{00000000-0005-0000-0000-0000431F0000}"/>
    <cellStyle name="Currency 2 6 5 2 6 2 2 2" xfId="8004" xr:uid="{00000000-0005-0000-0000-0000441F0000}"/>
    <cellStyle name="Currency 2 6 5 2 6 2 3" xfId="8005" xr:uid="{00000000-0005-0000-0000-0000451F0000}"/>
    <cellStyle name="Currency 2 6 5 2 6 3" xfId="8006" xr:uid="{00000000-0005-0000-0000-0000461F0000}"/>
    <cellStyle name="Currency 2 6 5 2 6 3 2" xfId="8007" xr:uid="{00000000-0005-0000-0000-0000471F0000}"/>
    <cellStyle name="Currency 2 6 5 2 6 3 2 2" xfId="8008" xr:uid="{00000000-0005-0000-0000-0000481F0000}"/>
    <cellStyle name="Currency 2 6 5 2 6 3 3" xfId="8009" xr:uid="{00000000-0005-0000-0000-0000491F0000}"/>
    <cellStyle name="Currency 2 6 5 2 6 4" xfId="8010" xr:uid="{00000000-0005-0000-0000-00004A1F0000}"/>
    <cellStyle name="Currency 2 6 5 2 6 4 2" xfId="8011" xr:uid="{00000000-0005-0000-0000-00004B1F0000}"/>
    <cellStyle name="Currency 2 6 5 2 6 4 2 2" xfId="8012" xr:uid="{00000000-0005-0000-0000-00004C1F0000}"/>
    <cellStyle name="Currency 2 6 5 2 6 4 3" xfId="8013" xr:uid="{00000000-0005-0000-0000-00004D1F0000}"/>
    <cellStyle name="Currency 2 6 5 2 6 5" xfId="8014" xr:uid="{00000000-0005-0000-0000-00004E1F0000}"/>
    <cellStyle name="Currency 2 6 5 2 6 5 2" xfId="8015" xr:uid="{00000000-0005-0000-0000-00004F1F0000}"/>
    <cellStyle name="Currency 2 6 5 2 6 6" xfId="8016" xr:uid="{00000000-0005-0000-0000-0000501F0000}"/>
    <cellStyle name="Currency 2 6 5 2 6 6 2" xfId="8017" xr:uid="{00000000-0005-0000-0000-0000511F0000}"/>
    <cellStyle name="Currency 2 6 5 2 6 7" xfId="8018" xr:uid="{00000000-0005-0000-0000-0000521F0000}"/>
    <cellStyle name="Currency 2 6 5 2 7" xfId="8019" xr:uid="{00000000-0005-0000-0000-0000531F0000}"/>
    <cellStyle name="Currency 2 6 5 2 7 2" xfId="8020" xr:uid="{00000000-0005-0000-0000-0000541F0000}"/>
    <cellStyle name="Currency 2 6 5 2 7 2 2" xfId="8021" xr:uid="{00000000-0005-0000-0000-0000551F0000}"/>
    <cellStyle name="Currency 2 6 5 2 7 3" xfId="8022" xr:uid="{00000000-0005-0000-0000-0000561F0000}"/>
    <cellStyle name="Currency 2 6 5 2 8" xfId="8023" xr:uid="{00000000-0005-0000-0000-0000571F0000}"/>
    <cellStyle name="Currency 2 6 5 2 8 2" xfId="8024" xr:uid="{00000000-0005-0000-0000-0000581F0000}"/>
    <cellStyle name="Currency 2 6 5 2 8 2 2" xfId="8025" xr:uid="{00000000-0005-0000-0000-0000591F0000}"/>
    <cellStyle name="Currency 2 6 5 2 8 3" xfId="8026" xr:uid="{00000000-0005-0000-0000-00005A1F0000}"/>
    <cellStyle name="Currency 2 6 5 2 9" xfId="8027" xr:uid="{00000000-0005-0000-0000-00005B1F0000}"/>
    <cellStyle name="Currency 2 6 5 3" xfId="8028" xr:uid="{00000000-0005-0000-0000-00005C1F0000}"/>
    <cellStyle name="Currency 2 6 5 3 10" xfId="8029" xr:uid="{00000000-0005-0000-0000-00005D1F0000}"/>
    <cellStyle name="Currency 2 6 5 3 11" xfId="8030" xr:uid="{00000000-0005-0000-0000-00005E1F0000}"/>
    <cellStyle name="Currency 2 6 5 3 12" xfId="8031" xr:uid="{00000000-0005-0000-0000-00005F1F0000}"/>
    <cellStyle name="Currency 2 6 5 3 13" xfId="8032" xr:uid="{00000000-0005-0000-0000-0000601F0000}"/>
    <cellStyle name="Currency 2 6 5 3 2" xfId="8033" xr:uid="{00000000-0005-0000-0000-0000611F0000}"/>
    <cellStyle name="Currency 2 6 5 3 2 10" xfId="8034" xr:uid="{00000000-0005-0000-0000-0000621F0000}"/>
    <cellStyle name="Currency 2 6 5 3 2 2" xfId="8035" xr:uid="{00000000-0005-0000-0000-0000631F0000}"/>
    <cellStyle name="Currency 2 6 5 3 2 2 2" xfId="8036" xr:uid="{00000000-0005-0000-0000-0000641F0000}"/>
    <cellStyle name="Currency 2 6 5 3 2 2 3" xfId="8037" xr:uid="{00000000-0005-0000-0000-0000651F0000}"/>
    <cellStyle name="Currency 2 6 5 3 2 3" xfId="8038" xr:uid="{00000000-0005-0000-0000-0000661F0000}"/>
    <cellStyle name="Currency 2 6 5 3 2 3 2" xfId="8039" xr:uid="{00000000-0005-0000-0000-0000671F0000}"/>
    <cellStyle name="Currency 2 6 5 3 2 3 3" xfId="8040" xr:uid="{00000000-0005-0000-0000-0000681F0000}"/>
    <cellStyle name="Currency 2 6 5 3 2 3 4" xfId="8041" xr:uid="{00000000-0005-0000-0000-0000691F0000}"/>
    <cellStyle name="Currency 2 6 5 3 2 4" xfId="8042" xr:uid="{00000000-0005-0000-0000-00006A1F0000}"/>
    <cellStyle name="Currency 2 6 5 3 2 4 2" xfId="8043" xr:uid="{00000000-0005-0000-0000-00006B1F0000}"/>
    <cellStyle name="Currency 2 6 5 3 2 4 2 2" xfId="8044" xr:uid="{00000000-0005-0000-0000-00006C1F0000}"/>
    <cellStyle name="Currency 2 6 5 3 2 4 3" xfId="8045" xr:uid="{00000000-0005-0000-0000-00006D1F0000}"/>
    <cellStyle name="Currency 2 6 5 3 2 5" xfId="8046" xr:uid="{00000000-0005-0000-0000-00006E1F0000}"/>
    <cellStyle name="Currency 2 6 5 3 2 5 2" xfId="8047" xr:uid="{00000000-0005-0000-0000-00006F1F0000}"/>
    <cellStyle name="Currency 2 6 5 3 2 5 2 2" xfId="8048" xr:uid="{00000000-0005-0000-0000-0000701F0000}"/>
    <cellStyle name="Currency 2 6 5 3 2 5 3" xfId="8049" xr:uid="{00000000-0005-0000-0000-0000711F0000}"/>
    <cellStyle name="Currency 2 6 5 3 2 6" xfId="8050" xr:uid="{00000000-0005-0000-0000-0000721F0000}"/>
    <cellStyle name="Currency 2 6 5 3 2 6 2" xfId="8051" xr:uid="{00000000-0005-0000-0000-0000731F0000}"/>
    <cellStyle name="Currency 2 6 5 3 2 6 2 2" xfId="8052" xr:uid="{00000000-0005-0000-0000-0000741F0000}"/>
    <cellStyle name="Currency 2 6 5 3 2 6 3" xfId="8053" xr:uid="{00000000-0005-0000-0000-0000751F0000}"/>
    <cellStyle name="Currency 2 6 5 3 2 7" xfId="8054" xr:uid="{00000000-0005-0000-0000-0000761F0000}"/>
    <cellStyle name="Currency 2 6 5 3 2 7 2" xfId="8055" xr:uid="{00000000-0005-0000-0000-0000771F0000}"/>
    <cellStyle name="Currency 2 6 5 3 2 8" xfId="8056" xr:uid="{00000000-0005-0000-0000-0000781F0000}"/>
    <cellStyle name="Currency 2 6 5 3 2 8 2" xfId="8057" xr:uid="{00000000-0005-0000-0000-0000791F0000}"/>
    <cellStyle name="Currency 2 6 5 3 2 9" xfId="8058" xr:uid="{00000000-0005-0000-0000-00007A1F0000}"/>
    <cellStyle name="Currency 2 6 5 3 3" xfId="8059" xr:uid="{00000000-0005-0000-0000-00007B1F0000}"/>
    <cellStyle name="Currency 2 6 5 3 3 2" xfId="8060" xr:uid="{00000000-0005-0000-0000-00007C1F0000}"/>
    <cellStyle name="Currency 2 6 5 3 3 2 2" xfId="8061" xr:uid="{00000000-0005-0000-0000-00007D1F0000}"/>
    <cellStyle name="Currency 2 6 5 3 3 2 3" xfId="8062" xr:uid="{00000000-0005-0000-0000-00007E1F0000}"/>
    <cellStyle name="Currency 2 6 5 3 3 3" xfId="8063" xr:uid="{00000000-0005-0000-0000-00007F1F0000}"/>
    <cellStyle name="Currency 2 6 5 3 4" xfId="8064" xr:uid="{00000000-0005-0000-0000-0000801F0000}"/>
    <cellStyle name="Currency 2 6 5 3 4 2" xfId="8065" xr:uid="{00000000-0005-0000-0000-0000811F0000}"/>
    <cellStyle name="Currency 2 6 5 3 4 3" xfId="8066" xr:uid="{00000000-0005-0000-0000-0000821F0000}"/>
    <cellStyle name="Currency 2 6 5 3 4 4" xfId="8067" xr:uid="{00000000-0005-0000-0000-0000831F0000}"/>
    <cellStyle name="Currency 2 6 5 3 5" xfId="8068" xr:uid="{00000000-0005-0000-0000-0000841F0000}"/>
    <cellStyle name="Currency 2 6 5 3 5 2" xfId="8069" xr:uid="{00000000-0005-0000-0000-0000851F0000}"/>
    <cellStyle name="Currency 2 6 5 3 5 2 2" xfId="8070" xr:uid="{00000000-0005-0000-0000-0000861F0000}"/>
    <cellStyle name="Currency 2 6 5 3 5 3" xfId="8071" xr:uid="{00000000-0005-0000-0000-0000871F0000}"/>
    <cellStyle name="Currency 2 6 5 3 6" xfId="8072" xr:uid="{00000000-0005-0000-0000-0000881F0000}"/>
    <cellStyle name="Currency 2 6 5 3 6 2" xfId="8073" xr:uid="{00000000-0005-0000-0000-0000891F0000}"/>
    <cellStyle name="Currency 2 6 5 3 6 2 2" xfId="8074" xr:uid="{00000000-0005-0000-0000-00008A1F0000}"/>
    <cellStyle name="Currency 2 6 5 3 6 3" xfId="8075" xr:uid="{00000000-0005-0000-0000-00008B1F0000}"/>
    <cellStyle name="Currency 2 6 5 3 7" xfId="8076" xr:uid="{00000000-0005-0000-0000-00008C1F0000}"/>
    <cellStyle name="Currency 2 6 5 3 7 2" xfId="8077" xr:uid="{00000000-0005-0000-0000-00008D1F0000}"/>
    <cellStyle name="Currency 2 6 5 3 7 2 2" xfId="8078" xr:uid="{00000000-0005-0000-0000-00008E1F0000}"/>
    <cellStyle name="Currency 2 6 5 3 7 3" xfId="8079" xr:uid="{00000000-0005-0000-0000-00008F1F0000}"/>
    <cellStyle name="Currency 2 6 5 3 8" xfId="8080" xr:uid="{00000000-0005-0000-0000-0000901F0000}"/>
    <cellStyle name="Currency 2 6 5 3 8 2" xfId="8081" xr:uid="{00000000-0005-0000-0000-0000911F0000}"/>
    <cellStyle name="Currency 2 6 5 3 9" xfId="8082" xr:uid="{00000000-0005-0000-0000-0000921F0000}"/>
    <cellStyle name="Currency 2 6 5 3 9 2" xfId="8083" xr:uid="{00000000-0005-0000-0000-0000931F0000}"/>
    <cellStyle name="Currency 2 6 5 4" xfId="8084" xr:uid="{00000000-0005-0000-0000-0000941F0000}"/>
    <cellStyle name="Currency 2 6 5 4 2" xfId="8085" xr:uid="{00000000-0005-0000-0000-0000951F0000}"/>
    <cellStyle name="Currency 2 6 5 4 2 10" xfId="8086" xr:uid="{00000000-0005-0000-0000-0000961F0000}"/>
    <cellStyle name="Currency 2 6 5 4 2 11" xfId="8087" xr:uid="{00000000-0005-0000-0000-0000971F0000}"/>
    <cellStyle name="Currency 2 6 5 4 2 2" xfId="8088" xr:uid="{00000000-0005-0000-0000-0000981F0000}"/>
    <cellStyle name="Currency 2 6 5 4 2 2 2" xfId="8089" xr:uid="{00000000-0005-0000-0000-0000991F0000}"/>
    <cellStyle name="Currency 2 6 5 4 2 2 3" xfId="8090" xr:uid="{00000000-0005-0000-0000-00009A1F0000}"/>
    <cellStyle name="Currency 2 6 5 4 2 3" xfId="8091" xr:uid="{00000000-0005-0000-0000-00009B1F0000}"/>
    <cellStyle name="Currency 2 6 5 4 2 3 2" xfId="8092" xr:uid="{00000000-0005-0000-0000-00009C1F0000}"/>
    <cellStyle name="Currency 2 6 5 4 2 3 3" xfId="8093" xr:uid="{00000000-0005-0000-0000-00009D1F0000}"/>
    <cellStyle name="Currency 2 6 5 4 2 4" xfId="8094" xr:uid="{00000000-0005-0000-0000-00009E1F0000}"/>
    <cellStyle name="Currency 2 6 5 4 2 4 2" xfId="8095" xr:uid="{00000000-0005-0000-0000-00009F1F0000}"/>
    <cellStyle name="Currency 2 6 5 4 2 4 2 2" xfId="8096" xr:uid="{00000000-0005-0000-0000-0000A01F0000}"/>
    <cellStyle name="Currency 2 6 5 4 2 4 3" xfId="8097" xr:uid="{00000000-0005-0000-0000-0000A11F0000}"/>
    <cellStyle name="Currency 2 6 5 4 2 5" xfId="8098" xr:uid="{00000000-0005-0000-0000-0000A21F0000}"/>
    <cellStyle name="Currency 2 6 5 4 2 5 2" xfId="8099" xr:uid="{00000000-0005-0000-0000-0000A31F0000}"/>
    <cellStyle name="Currency 2 6 5 4 2 5 2 2" xfId="8100" xr:uid="{00000000-0005-0000-0000-0000A41F0000}"/>
    <cellStyle name="Currency 2 6 5 4 2 5 3" xfId="8101" xr:uid="{00000000-0005-0000-0000-0000A51F0000}"/>
    <cellStyle name="Currency 2 6 5 4 2 6" xfId="8102" xr:uid="{00000000-0005-0000-0000-0000A61F0000}"/>
    <cellStyle name="Currency 2 6 5 4 2 6 2" xfId="8103" xr:uid="{00000000-0005-0000-0000-0000A71F0000}"/>
    <cellStyle name="Currency 2 6 5 4 2 6 2 2" xfId="8104" xr:uid="{00000000-0005-0000-0000-0000A81F0000}"/>
    <cellStyle name="Currency 2 6 5 4 2 6 3" xfId="8105" xr:uid="{00000000-0005-0000-0000-0000A91F0000}"/>
    <cellStyle name="Currency 2 6 5 4 2 7" xfId="8106" xr:uid="{00000000-0005-0000-0000-0000AA1F0000}"/>
    <cellStyle name="Currency 2 6 5 4 2 7 2" xfId="8107" xr:uid="{00000000-0005-0000-0000-0000AB1F0000}"/>
    <cellStyle name="Currency 2 6 5 4 2 8" xfId="8108" xr:uid="{00000000-0005-0000-0000-0000AC1F0000}"/>
    <cellStyle name="Currency 2 6 5 4 2 8 2" xfId="8109" xr:uid="{00000000-0005-0000-0000-0000AD1F0000}"/>
    <cellStyle name="Currency 2 6 5 4 2 9" xfId="8110" xr:uid="{00000000-0005-0000-0000-0000AE1F0000}"/>
    <cellStyle name="Currency 2 6 5 4 3" xfId="8111" xr:uid="{00000000-0005-0000-0000-0000AF1F0000}"/>
    <cellStyle name="Currency 2 6 5 4 3 2" xfId="8112" xr:uid="{00000000-0005-0000-0000-0000B01F0000}"/>
    <cellStyle name="Currency 2 6 5 4 3 2 2" xfId="8113" xr:uid="{00000000-0005-0000-0000-0000B11F0000}"/>
    <cellStyle name="Currency 2 6 5 4 3 2 3" xfId="8114" xr:uid="{00000000-0005-0000-0000-0000B21F0000}"/>
    <cellStyle name="Currency 2 6 5 4 3 3" xfId="8115" xr:uid="{00000000-0005-0000-0000-0000B31F0000}"/>
    <cellStyle name="Currency 2 6 5 4 4" xfId="8116" xr:uid="{00000000-0005-0000-0000-0000B41F0000}"/>
    <cellStyle name="Currency 2 6 5 4 4 2" xfId="8117" xr:uid="{00000000-0005-0000-0000-0000B51F0000}"/>
    <cellStyle name="Currency 2 6 5 4 4 2 2" xfId="8118" xr:uid="{00000000-0005-0000-0000-0000B61F0000}"/>
    <cellStyle name="Currency 2 6 5 4 4 3" xfId="8119" xr:uid="{00000000-0005-0000-0000-0000B71F0000}"/>
    <cellStyle name="Currency 2 6 5 4 4 4" xfId="8120" xr:uid="{00000000-0005-0000-0000-0000B81F0000}"/>
    <cellStyle name="Currency 2 6 5 4 5" xfId="8121" xr:uid="{00000000-0005-0000-0000-0000B91F0000}"/>
    <cellStyle name="Currency 2 6 5 4 5 2" xfId="8122" xr:uid="{00000000-0005-0000-0000-0000BA1F0000}"/>
    <cellStyle name="Currency 2 6 5 4 5 2 2" xfId="8123" xr:uid="{00000000-0005-0000-0000-0000BB1F0000}"/>
    <cellStyle name="Currency 2 6 5 4 5 3" xfId="8124" xr:uid="{00000000-0005-0000-0000-0000BC1F0000}"/>
    <cellStyle name="Currency 2 6 5 4 6" xfId="8125" xr:uid="{00000000-0005-0000-0000-0000BD1F0000}"/>
    <cellStyle name="Currency 2 6 5 4 7" xfId="8126" xr:uid="{00000000-0005-0000-0000-0000BE1F0000}"/>
    <cellStyle name="Currency 2 6 5 5" xfId="8127" xr:uid="{00000000-0005-0000-0000-0000BF1F0000}"/>
    <cellStyle name="Currency 2 6 5 5 10" xfId="8128" xr:uid="{00000000-0005-0000-0000-0000C01F0000}"/>
    <cellStyle name="Currency 2 6 5 5 2" xfId="8129" xr:uid="{00000000-0005-0000-0000-0000C11F0000}"/>
    <cellStyle name="Currency 2 6 5 5 2 2" xfId="8130" xr:uid="{00000000-0005-0000-0000-0000C21F0000}"/>
    <cellStyle name="Currency 2 6 5 5 2 3" xfId="8131" xr:uid="{00000000-0005-0000-0000-0000C31F0000}"/>
    <cellStyle name="Currency 2 6 5 5 3" xfId="8132" xr:uid="{00000000-0005-0000-0000-0000C41F0000}"/>
    <cellStyle name="Currency 2 6 5 5 3 2" xfId="8133" xr:uid="{00000000-0005-0000-0000-0000C51F0000}"/>
    <cellStyle name="Currency 2 6 5 5 3 3" xfId="8134" xr:uid="{00000000-0005-0000-0000-0000C61F0000}"/>
    <cellStyle name="Currency 2 6 5 5 4" xfId="8135" xr:uid="{00000000-0005-0000-0000-0000C71F0000}"/>
    <cellStyle name="Currency 2 6 5 5 4 2" xfId="8136" xr:uid="{00000000-0005-0000-0000-0000C81F0000}"/>
    <cellStyle name="Currency 2 6 5 5 4 2 2" xfId="8137" xr:uid="{00000000-0005-0000-0000-0000C91F0000}"/>
    <cellStyle name="Currency 2 6 5 5 4 3" xfId="8138" xr:uid="{00000000-0005-0000-0000-0000CA1F0000}"/>
    <cellStyle name="Currency 2 6 5 5 5" xfId="8139" xr:uid="{00000000-0005-0000-0000-0000CB1F0000}"/>
    <cellStyle name="Currency 2 6 5 5 5 2" xfId="8140" xr:uid="{00000000-0005-0000-0000-0000CC1F0000}"/>
    <cellStyle name="Currency 2 6 5 5 5 2 2" xfId="8141" xr:uid="{00000000-0005-0000-0000-0000CD1F0000}"/>
    <cellStyle name="Currency 2 6 5 5 5 3" xfId="8142" xr:uid="{00000000-0005-0000-0000-0000CE1F0000}"/>
    <cellStyle name="Currency 2 6 5 5 6" xfId="8143" xr:uid="{00000000-0005-0000-0000-0000CF1F0000}"/>
    <cellStyle name="Currency 2 6 5 5 6 2" xfId="8144" xr:uid="{00000000-0005-0000-0000-0000D01F0000}"/>
    <cellStyle name="Currency 2 6 5 5 6 2 2" xfId="8145" xr:uid="{00000000-0005-0000-0000-0000D11F0000}"/>
    <cellStyle name="Currency 2 6 5 5 6 3" xfId="8146" xr:uid="{00000000-0005-0000-0000-0000D21F0000}"/>
    <cellStyle name="Currency 2 6 5 5 7" xfId="8147" xr:uid="{00000000-0005-0000-0000-0000D31F0000}"/>
    <cellStyle name="Currency 2 6 5 5 7 2" xfId="8148" xr:uid="{00000000-0005-0000-0000-0000D41F0000}"/>
    <cellStyle name="Currency 2 6 5 5 8" xfId="8149" xr:uid="{00000000-0005-0000-0000-0000D51F0000}"/>
    <cellStyle name="Currency 2 6 5 5 8 2" xfId="8150" xr:uid="{00000000-0005-0000-0000-0000D61F0000}"/>
    <cellStyle name="Currency 2 6 5 5 9" xfId="8151" xr:uid="{00000000-0005-0000-0000-0000D71F0000}"/>
    <cellStyle name="Currency 2 6 5 6" xfId="8152" xr:uid="{00000000-0005-0000-0000-0000D81F0000}"/>
    <cellStyle name="Currency 2 6 5 6 10" xfId="8153" xr:uid="{00000000-0005-0000-0000-0000D91F0000}"/>
    <cellStyle name="Currency 2 6 5 6 11" xfId="8154" xr:uid="{00000000-0005-0000-0000-0000DA1F0000}"/>
    <cellStyle name="Currency 2 6 5 6 12" xfId="8155" xr:uid="{00000000-0005-0000-0000-0000DB1F0000}"/>
    <cellStyle name="Currency 2 6 5 6 2" xfId="8156" xr:uid="{00000000-0005-0000-0000-0000DC1F0000}"/>
    <cellStyle name="Currency 2 6 5 6 2 2" xfId="8157" xr:uid="{00000000-0005-0000-0000-0000DD1F0000}"/>
    <cellStyle name="Currency 2 6 5 6 2 3" xfId="8158" xr:uid="{00000000-0005-0000-0000-0000DE1F0000}"/>
    <cellStyle name="Currency 2 6 5 6 3" xfId="8159" xr:uid="{00000000-0005-0000-0000-0000DF1F0000}"/>
    <cellStyle name="Currency 2 6 5 6 3 2" xfId="8160" xr:uid="{00000000-0005-0000-0000-0000E01F0000}"/>
    <cellStyle name="Currency 2 6 5 6 3 3" xfId="8161" xr:uid="{00000000-0005-0000-0000-0000E11F0000}"/>
    <cellStyle name="Currency 2 6 5 6 4" xfId="8162" xr:uid="{00000000-0005-0000-0000-0000E21F0000}"/>
    <cellStyle name="Currency 2 6 5 6 5" xfId="8163" xr:uid="{00000000-0005-0000-0000-0000E31F0000}"/>
    <cellStyle name="Currency 2 6 5 6 5 2" xfId="8164" xr:uid="{00000000-0005-0000-0000-0000E41F0000}"/>
    <cellStyle name="Currency 2 6 5 6 5 2 2" xfId="8165" xr:uid="{00000000-0005-0000-0000-0000E51F0000}"/>
    <cellStyle name="Currency 2 6 5 6 5 3" xfId="8166" xr:uid="{00000000-0005-0000-0000-0000E61F0000}"/>
    <cellStyle name="Currency 2 6 5 6 6" xfId="8167" xr:uid="{00000000-0005-0000-0000-0000E71F0000}"/>
    <cellStyle name="Currency 2 6 5 6 6 2" xfId="8168" xr:uid="{00000000-0005-0000-0000-0000E81F0000}"/>
    <cellStyle name="Currency 2 6 5 6 6 2 2" xfId="8169" xr:uid="{00000000-0005-0000-0000-0000E91F0000}"/>
    <cellStyle name="Currency 2 6 5 6 6 3" xfId="8170" xr:uid="{00000000-0005-0000-0000-0000EA1F0000}"/>
    <cellStyle name="Currency 2 6 5 6 7" xfId="8171" xr:uid="{00000000-0005-0000-0000-0000EB1F0000}"/>
    <cellStyle name="Currency 2 6 5 6 7 2" xfId="8172" xr:uid="{00000000-0005-0000-0000-0000EC1F0000}"/>
    <cellStyle name="Currency 2 6 5 6 7 2 2" xfId="8173" xr:uid="{00000000-0005-0000-0000-0000ED1F0000}"/>
    <cellStyle name="Currency 2 6 5 6 7 3" xfId="8174" xr:uid="{00000000-0005-0000-0000-0000EE1F0000}"/>
    <cellStyle name="Currency 2 6 5 6 8" xfId="8175" xr:uid="{00000000-0005-0000-0000-0000EF1F0000}"/>
    <cellStyle name="Currency 2 6 5 6 8 2" xfId="8176" xr:uid="{00000000-0005-0000-0000-0000F01F0000}"/>
    <cellStyle name="Currency 2 6 5 6 9" xfId="8177" xr:uid="{00000000-0005-0000-0000-0000F11F0000}"/>
    <cellStyle name="Currency 2 6 5 6 9 2" xfId="8178" xr:uid="{00000000-0005-0000-0000-0000F21F0000}"/>
    <cellStyle name="Currency 2 6 5 7" xfId="8179" xr:uid="{00000000-0005-0000-0000-0000F31F0000}"/>
    <cellStyle name="Currency 2 6 5 7 2" xfId="8180" xr:uid="{00000000-0005-0000-0000-0000F41F0000}"/>
    <cellStyle name="Currency 2 6 5 7 3" xfId="8181" xr:uid="{00000000-0005-0000-0000-0000F51F0000}"/>
    <cellStyle name="Currency 2 6 5 8" xfId="8182" xr:uid="{00000000-0005-0000-0000-0000F61F0000}"/>
    <cellStyle name="Currency 2 6 5 8 2" xfId="8183" xr:uid="{00000000-0005-0000-0000-0000F71F0000}"/>
    <cellStyle name="Currency 2 6 5 8 2 2" xfId="8184" xr:uid="{00000000-0005-0000-0000-0000F81F0000}"/>
    <cellStyle name="Currency 2 6 5 8 3" xfId="8185" xr:uid="{00000000-0005-0000-0000-0000F91F0000}"/>
    <cellStyle name="Currency 2 6 5 8 4" xfId="8186" xr:uid="{00000000-0005-0000-0000-0000FA1F0000}"/>
    <cellStyle name="Currency 2 6 5 9" xfId="8187" xr:uid="{00000000-0005-0000-0000-0000FB1F0000}"/>
    <cellStyle name="Currency 2 6 5 9 2" xfId="8188" xr:uid="{00000000-0005-0000-0000-0000FC1F0000}"/>
    <cellStyle name="Currency 2 6 5 9 2 2" xfId="8189" xr:uid="{00000000-0005-0000-0000-0000FD1F0000}"/>
    <cellStyle name="Currency 2 6 5 9 3" xfId="8190" xr:uid="{00000000-0005-0000-0000-0000FE1F0000}"/>
    <cellStyle name="Currency 2 6 6" xfId="8191" xr:uid="{00000000-0005-0000-0000-0000FF1F0000}"/>
    <cellStyle name="Currency 2 6 6 2" xfId="8192" xr:uid="{00000000-0005-0000-0000-000000200000}"/>
    <cellStyle name="Currency 2 6 6 2 10" xfId="8193" xr:uid="{00000000-0005-0000-0000-000001200000}"/>
    <cellStyle name="Currency 2 6 6 2 2" xfId="8194" xr:uid="{00000000-0005-0000-0000-000002200000}"/>
    <cellStyle name="Currency 2 6 6 2 2 2" xfId="8195" xr:uid="{00000000-0005-0000-0000-000003200000}"/>
    <cellStyle name="Currency 2 6 6 2 2 3" xfId="8196" xr:uid="{00000000-0005-0000-0000-000004200000}"/>
    <cellStyle name="Currency 2 6 6 2 3" xfId="8197" xr:uid="{00000000-0005-0000-0000-000005200000}"/>
    <cellStyle name="Currency 2 6 6 2 3 2" xfId="8198" xr:uid="{00000000-0005-0000-0000-000006200000}"/>
    <cellStyle name="Currency 2 6 6 2 3 3" xfId="8199" xr:uid="{00000000-0005-0000-0000-000007200000}"/>
    <cellStyle name="Currency 2 6 6 2 4" xfId="8200" xr:uid="{00000000-0005-0000-0000-000008200000}"/>
    <cellStyle name="Currency 2 6 6 2 4 2" xfId="8201" xr:uid="{00000000-0005-0000-0000-000009200000}"/>
    <cellStyle name="Currency 2 6 6 2 4 2 2" xfId="8202" xr:uid="{00000000-0005-0000-0000-00000A200000}"/>
    <cellStyle name="Currency 2 6 6 2 4 3" xfId="8203" xr:uid="{00000000-0005-0000-0000-00000B200000}"/>
    <cellStyle name="Currency 2 6 6 2 5" xfId="8204" xr:uid="{00000000-0005-0000-0000-00000C200000}"/>
    <cellStyle name="Currency 2 6 6 2 5 2" xfId="8205" xr:uid="{00000000-0005-0000-0000-00000D200000}"/>
    <cellStyle name="Currency 2 6 6 2 5 2 2" xfId="8206" xr:uid="{00000000-0005-0000-0000-00000E200000}"/>
    <cellStyle name="Currency 2 6 6 2 5 3" xfId="8207" xr:uid="{00000000-0005-0000-0000-00000F200000}"/>
    <cellStyle name="Currency 2 6 6 2 6" xfId="8208" xr:uid="{00000000-0005-0000-0000-000010200000}"/>
    <cellStyle name="Currency 2 6 6 2 6 2" xfId="8209" xr:uid="{00000000-0005-0000-0000-000011200000}"/>
    <cellStyle name="Currency 2 6 6 2 6 2 2" xfId="8210" xr:uid="{00000000-0005-0000-0000-000012200000}"/>
    <cellStyle name="Currency 2 6 6 2 6 3" xfId="8211" xr:uid="{00000000-0005-0000-0000-000013200000}"/>
    <cellStyle name="Currency 2 6 6 2 7" xfId="8212" xr:uid="{00000000-0005-0000-0000-000014200000}"/>
    <cellStyle name="Currency 2 6 6 2 7 2" xfId="8213" xr:uid="{00000000-0005-0000-0000-000015200000}"/>
    <cellStyle name="Currency 2 6 6 2 8" xfId="8214" xr:uid="{00000000-0005-0000-0000-000016200000}"/>
    <cellStyle name="Currency 2 6 6 2 8 2" xfId="8215" xr:uid="{00000000-0005-0000-0000-000017200000}"/>
    <cellStyle name="Currency 2 6 6 2 9" xfId="8216" xr:uid="{00000000-0005-0000-0000-000018200000}"/>
    <cellStyle name="Currency 2 6 6 3" xfId="8217" xr:uid="{00000000-0005-0000-0000-000019200000}"/>
    <cellStyle name="Currency 2 6 6 3 10" xfId="8218" xr:uid="{00000000-0005-0000-0000-00001A200000}"/>
    <cellStyle name="Currency 2 6 6 3 2" xfId="8219" xr:uid="{00000000-0005-0000-0000-00001B200000}"/>
    <cellStyle name="Currency 2 6 6 3 2 2" xfId="8220" xr:uid="{00000000-0005-0000-0000-00001C200000}"/>
    <cellStyle name="Currency 2 6 6 3 2 3" xfId="8221" xr:uid="{00000000-0005-0000-0000-00001D200000}"/>
    <cellStyle name="Currency 2 6 6 3 3" xfId="8222" xr:uid="{00000000-0005-0000-0000-00001E200000}"/>
    <cellStyle name="Currency 2 6 6 3 3 2" xfId="8223" xr:uid="{00000000-0005-0000-0000-00001F200000}"/>
    <cellStyle name="Currency 2 6 6 3 3 3" xfId="8224" xr:uid="{00000000-0005-0000-0000-000020200000}"/>
    <cellStyle name="Currency 2 6 6 3 4" xfId="8225" xr:uid="{00000000-0005-0000-0000-000021200000}"/>
    <cellStyle name="Currency 2 6 6 3 4 2" xfId="8226" xr:uid="{00000000-0005-0000-0000-000022200000}"/>
    <cellStyle name="Currency 2 6 6 3 4 2 2" xfId="8227" xr:uid="{00000000-0005-0000-0000-000023200000}"/>
    <cellStyle name="Currency 2 6 6 3 4 3" xfId="8228" xr:uid="{00000000-0005-0000-0000-000024200000}"/>
    <cellStyle name="Currency 2 6 6 3 5" xfId="8229" xr:uid="{00000000-0005-0000-0000-000025200000}"/>
    <cellStyle name="Currency 2 6 6 3 5 2" xfId="8230" xr:uid="{00000000-0005-0000-0000-000026200000}"/>
    <cellStyle name="Currency 2 6 6 3 5 2 2" xfId="8231" xr:uid="{00000000-0005-0000-0000-000027200000}"/>
    <cellStyle name="Currency 2 6 6 3 5 3" xfId="8232" xr:uid="{00000000-0005-0000-0000-000028200000}"/>
    <cellStyle name="Currency 2 6 6 3 6" xfId="8233" xr:uid="{00000000-0005-0000-0000-000029200000}"/>
    <cellStyle name="Currency 2 6 6 3 6 2" xfId="8234" xr:uid="{00000000-0005-0000-0000-00002A200000}"/>
    <cellStyle name="Currency 2 6 6 3 6 2 2" xfId="8235" xr:uid="{00000000-0005-0000-0000-00002B200000}"/>
    <cellStyle name="Currency 2 6 6 3 6 3" xfId="8236" xr:uid="{00000000-0005-0000-0000-00002C200000}"/>
    <cellStyle name="Currency 2 6 6 3 7" xfId="8237" xr:uid="{00000000-0005-0000-0000-00002D200000}"/>
    <cellStyle name="Currency 2 6 6 3 7 2" xfId="8238" xr:uid="{00000000-0005-0000-0000-00002E200000}"/>
    <cellStyle name="Currency 2 6 6 3 8" xfId="8239" xr:uid="{00000000-0005-0000-0000-00002F200000}"/>
    <cellStyle name="Currency 2 6 6 3 8 2" xfId="8240" xr:uid="{00000000-0005-0000-0000-000030200000}"/>
    <cellStyle name="Currency 2 6 6 3 9" xfId="8241" xr:uid="{00000000-0005-0000-0000-000031200000}"/>
    <cellStyle name="Currency 2 6 6 4" xfId="8242" xr:uid="{00000000-0005-0000-0000-000032200000}"/>
    <cellStyle name="Currency 2 6 6 4 10" xfId="8243" xr:uid="{00000000-0005-0000-0000-000033200000}"/>
    <cellStyle name="Currency 2 6 6 4 2" xfId="8244" xr:uid="{00000000-0005-0000-0000-000034200000}"/>
    <cellStyle name="Currency 2 6 6 4 3" xfId="8245" xr:uid="{00000000-0005-0000-0000-000035200000}"/>
    <cellStyle name="Currency 2 6 6 4 3 2" xfId="8246" xr:uid="{00000000-0005-0000-0000-000036200000}"/>
    <cellStyle name="Currency 2 6 6 4 3 2 2" xfId="8247" xr:uid="{00000000-0005-0000-0000-000037200000}"/>
    <cellStyle name="Currency 2 6 6 4 3 3" xfId="8248" xr:uid="{00000000-0005-0000-0000-000038200000}"/>
    <cellStyle name="Currency 2 6 6 4 4" xfId="8249" xr:uid="{00000000-0005-0000-0000-000039200000}"/>
    <cellStyle name="Currency 2 6 6 4 4 2" xfId="8250" xr:uid="{00000000-0005-0000-0000-00003A200000}"/>
    <cellStyle name="Currency 2 6 6 4 4 2 2" xfId="8251" xr:uid="{00000000-0005-0000-0000-00003B200000}"/>
    <cellStyle name="Currency 2 6 6 4 4 3" xfId="8252" xr:uid="{00000000-0005-0000-0000-00003C200000}"/>
    <cellStyle name="Currency 2 6 6 4 5" xfId="8253" xr:uid="{00000000-0005-0000-0000-00003D200000}"/>
    <cellStyle name="Currency 2 6 6 4 5 2" xfId="8254" xr:uid="{00000000-0005-0000-0000-00003E200000}"/>
    <cellStyle name="Currency 2 6 6 4 5 2 2" xfId="8255" xr:uid="{00000000-0005-0000-0000-00003F200000}"/>
    <cellStyle name="Currency 2 6 6 4 5 3" xfId="8256" xr:uid="{00000000-0005-0000-0000-000040200000}"/>
    <cellStyle name="Currency 2 6 6 4 6" xfId="8257" xr:uid="{00000000-0005-0000-0000-000041200000}"/>
    <cellStyle name="Currency 2 6 6 4 6 2" xfId="8258" xr:uid="{00000000-0005-0000-0000-000042200000}"/>
    <cellStyle name="Currency 2 6 6 4 7" xfId="8259" xr:uid="{00000000-0005-0000-0000-000043200000}"/>
    <cellStyle name="Currency 2 6 6 4 7 2" xfId="8260" xr:uid="{00000000-0005-0000-0000-000044200000}"/>
    <cellStyle name="Currency 2 6 6 4 8" xfId="8261" xr:uid="{00000000-0005-0000-0000-000045200000}"/>
    <cellStyle name="Currency 2 6 6 4 9" xfId="8262" xr:uid="{00000000-0005-0000-0000-000046200000}"/>
    <cellStyle name="Currency 2 6 6 5" xfId="8263" xr:uid="{00000000-0005-0000-0000-000047200000}"/>
    <cellStyle name="Currency 2 6 6 5 2" xfId="8264" xr:uid="{00000000-0005-0000-0000-000048200000}"/>
    <cellStyle name="Currency 2 6 6 5 3" xfId="8265" xr:uid="{00000000-0005-0000-0000-000049200000}"/>
    <cellStyle name="Currency 2 6 6 5 4" xfId="8266" xr:uid="{00000000-0005-0000-0000-00004A200000}"/>
    <cellStyle name="Currency 2 6 6 6" xfId="8267" xr:uid="{00000000-0005-0000-0000-00004B200000}"/>
    <cellStyle name="Currency 2 6 6 6 2" xfId="8268" xr:uid="{00000000-0005-0000-0000-00004C200000}"/>
    <cellStyle name="Currency 2 6 6 6 2 2" xfId="8269" xr:uid="{00000000-0005-0000-0000-00004D200000}"/>
    <cellStyle name="Currency 2 6 6 6 2 2 2" xfId="8270" xr:uid="{00000000-0005-0000-0000-00004E200000}"/>
    <cellStyle name="Currency 2 6 6 6 2 3" xfId="8271" xr:uid="{00000000-0005-0000-0000-00004F200000}"/>
    <cellStyle name="Currency 2 6 6 6 3" xfId="8272" xr:uid="{00000000-0005-0000-0000-000050200000}"/>
    <cellStyle name="Currency 2 6 6 6 3 2" xfId="8273" xr:uid="{00000000-0005-0000-0000-000051200000}"/>
    <cellStyle name="Currency 2 6 6 6 3 2 2" xfId="8274" xr:uid="{00000000-0005-0000-0000-000052200000}"/>
    <cellStyle name="Currency 2 6 6 6 3 3" xfId="8275" xr:uid="{00000000-0005-0000-0000-000053200000}"/>
    <cellStyle name="Currency 2 6 6 6 4" xfId="8276" xr:uid="{00000000-0005-0000-0000-000054200000}"/>
    <cellStyle name="Currency 2 6 6 6 4 2" xfId="8277" xr:uid="{00000000-0005-0000-0000-000055200000}"/>
    <cellStyle name="Currency 2 6 6 6 4 2 2" xfId="8278" xr:uid="{00000000-0005-0000-0000-000056200000}"/>
    <cellStyle name="Currency 2 6 6 6 4 3" xfId="8279" xr:uid="{00000000-0005-0000-0000-000057200000}"/>
    <cellStyle name="Currency 2 6 6 6 5" xfId="8280" xr:uid="{00000000-0005-0000-0000-000058200000}"/>
    <cellStyle name="Currency 2 6 6 6 5 2" xfId="8281" xr:uid="{00000000-0005-0000-0000-000059200000}"/>
    <cellStyle name="Currency 2 6 6 6 6" xfId="8282" xr:uid="{00000000-0005-0000-0000-00005A200000}"/>
    <cellStyle name="Currency 2 6 6 6 6 2" xfId="8283" xr:uid="{00000000-0005-0000-0000-00005B200000}"/>
    <cellStyle name="Currency 2 6 6 6 7" xfId="8284" xr:uid="{00000000-0005-0000-0000-00005C200000}"/>
    <cellStyle name="Currency 2 6 6 7" xfId="8285" xr:uid="{00000000-0005-0000-0000-00005D200000}"/>
    <cellStyle name="Currency 2 6 6 7 2" xfId="8286" xr:uid="{00000000-0005-0000-0000-00005E200000}"/>
    <cellStyle name="Currency 2 6 6 7 2 2" xfId="8287" xr:uid="{00000000-0005-0000-0000-00005F200000}"/>
    <cellStyle name="Currency 2 6 6 7 3" xfId="8288" xr:uid="{00000000-0005-0000-0000-000060200000}"/>
    <cellStyle name="Currency 2 6 6 8" xfId="8289" xr:uid="{00000000-0005-0000-0000-000061200000}"/>
    <cellStyle name="Currency 2 6 6 8 2" xfId="8290" xr:uid="{00000000-0005-0000-0000-000062200000}"/>
    <cellStyle name="Currency 2 6 6 8 2 2" xfId="8291" xr:uid="{00000000-0005-0000-0000-000063200000}"/>
    <cellStyle name="Currency 2 6 6 8 3" xfId="8292" xr:uid="{00000000-0005-0000-0000-000064200000}"/>
    <cellStyle name="Currency 2 6 6 9" xfId="8293" xr:uid="{00000000-0005-0000-0000-000065200000}"/>
    <cellStyle name="Currency 2 6 7" xfId="8294" xr:uid="{00000000-0005-0000-0000-000066200000}"/>
    <cellStyle name="Currency 2 6 7 10" xfId="8295" xr:uid="{00000000-0005-0000-0000-000067200000}"/>
    <cellStyle name="Currency 2 6 7 11" xfId="8296" xr:uid="{00000000-0005-0000-0000-000068200000}"/>
    <cellStyle name="Currency 2 6 7 12" xfId="8297" xr:uid="{00000000-0005-0000-0000-000069200000}"/>
    <cellStyle name="Currency 2 6 7 13" xfId="8298" xr:uid="{00000000-0005-0000-0000-00006A200000}"/>
    <cellStyle name="Currency 2 6 7 2" xfId="8299" xr:uid="{00000000-0005-0000-0000-00006B200000}"/>
    <cellStyle name="Currency 2 6 7 2 10" xfId="8300" xr:uid="{00000000-0005-0000-0000-00006C200000}"/>
    <cellStyle name="Currency 2 6 7 2 2" xfId="8301" xr:uid="{00000000-0005-0000-0000-00006D200000}"/>
    <cellStyle name="Currency 2 6 7 2 2 2" xfId="8302" xr:uid="{00000000-0005-0000-0000-00006E200000}"/>
    <cellStyle name="Currency 2 6 7 2 2 3" xfId="8303" xr:uid="{00000000-0005-0000-0000-00006F200000}"/>
    <cellStyle name="Currency 2 6 7 2 3" xfId="8304" xr:uid="{00000000-0005-0000-0000-000070200000}"/>
    <cellStyle name="Currency 2 6 7 2 3 2" xfId="8305" xr:uid="{00000000-0005-0000-0000-000071200000}"/>
    <cellStyle name="Currency 2 6 7 2 3 3" xfId="8306" xr:uid="{00000000-0005-0000-0000-000072200000}"/>
    <cellStyle name="Currency 2 6 7 2 3 4" xfId="8307" xr:uid="{00000000-0005-0000-0000-000073200000}"/>
    <cellStyle name="Currency 2 6 7 2 4" xfId="8308" xr:uid="{00000000-0005-0000-0000-000074200000}"/>
    <cellStyle name="Currency 2 6 7 2 4 2" xfId="8309" xr:uid="{00000000-0005-0000-0000-000075200000}"/>
    <cellStyle name="Currency 2 6 7 2 4 2 2" xfId="8310" xr:uid="{00000000-0005-0000-0000-000076200000}"/>
    <cellStyle name="Currency 2 6 7 2 4 3" xfId="8311" xr:uid="{00000000-0005-0000-0000-000077200000}"/>
    <cellStyle name="Currency 2 6 7 2 5" xfId="8312" xr:uid="{00000000-0005-0000-0000-000078200000}"/>
    <cellStyle name="Currency 2 6 7 2 5 2" xfId="8313" xr:uid="{00000000-0005-0000-0000-000079200000}"/>
    <cellStyle name="Currency 2 6 7 2 5 2 2" xfId="8314" xr:uid="{00000000-0005-0000-0000-00007A200000}"/>
    <cellStyle name="Currency 2 6 7 2 5 3" xfId="8315" xr:uid="{00000000-0005-0000-0000-00007B200000}"/>
    <cellStyle name="Currency 2 6 7 2 6" xfId="8316" xr:uid="{00000000-0005-0000-0000-00007C200000}"/>
    <cellStyle name="Currency 2 6 7 2 6 2" xfId="8317" xr:uid="{00000000-0005-0000-0000-00007D200000}"/>
    <cellStyle name="Currency 2 6 7 2 6 2 2" xfId="8318" xr:uid="{00000000-0005-0000-0000-00007E200000}"/>
    <cellStyle name="Currency 2 6 7 2 6 3" xfId="8319" xr:uid="{00000000-0005-0000-0000-00007F200000}"/>
    <cellStyle name="Currency 2 6 7 2 7" xfId="8320" xr:uid="{00000000-0005-0000-0000-000080200000}"/>
    <cellStyle name="Currency 2 6 7 2 7 2" xfId="8321" xr:uid="{00000000-0005-0000-0000-000081200000}"/>
    <cellStyle name="Currency 2 6 7 2 8" xfId="8322" xr:uid="{00000000-0005-0000-0000-000082200000}"/>
    <cellStyle name="Currency 2 6 7 2 8 2" xfId="8323" xr:uid="{00000000-0005-0000-0000-000083200000}"/>
    <cellStyle name="Currency 2 6 7 2 9" xfId="8324" xr:uid="{00000000-0005-0000-0000-000084200000}"/>
    <cellStyle name="Currency 2 6 7 3" xfId="8325" xr:uid="{00000000-0005-0000-0000-000085200000}"/>
    <cellStyle name="Currency 2 6 7 3 2" xfId="8326" xr:uid="{00000000-0005-0000-0000-000086200000}"/>
    <cellStyle name="Currency 2 6 7 3 2 2" xfId="8327" xr:uid="{00000000-0005-0000-0000-000087200000}"/>
    <cellStyle name="Currency 2 6 7 3 2 3" xfId="8328" xr:uid="{00000000-0005-0000-0000-000088200000}"/>
    <cellStyle name="Currency 2 6 7 3 3" xfId="8329" xr:uid="{00000000-0005-0000-0000-000089200000}"/>
    <cellStyle name="Currency 2 6 7 4" xfId="8330" xr:uid="{00000000-0005-0000-0000-00008A200000}"/>
    <cellStyle name="Currency 2 6 7 4 2" xfId="8331" xr:uid="{00000000-0005-0000-0000-00008B200000}"/>
    <cellStyle name="Currency 2 6 7 4 3" xfId="8332" xr:uid="{00000000-0005-0000-0000-00008C200000}"/>
    <cellStyle name="Currency 2 6 7 4 4" xfId="8333" xr:uid="{00000000-0005-0000-0000-00008D200000}"/>
    <cellStyle name="Currency 2 6 7 5" xfId="8334" xr:uid="{00000000-0005-0000-0000-00008E200000}"/>
    <cellStyle name="Currency 2 6 7 5 2" xfId="8335" xr:uid="{00000000-0005-0000-0000-00008F200000}"/>
    <cellStyle name="Currency 2 6 7 5 2 2" xfId="8336" xr:uid="{00000000-0005-0000-0000-000090200000}"/>
    <cellStyle name="Currency 2 6 7 5 3" xfId="8337" xr:uid="{00000000-0005-0000-0000-000091200000}"/>
    <cellStyle name="Currency 2 6 7 6" xfId="8338" xr:uid="{00000000-0005-0000-0000-000092200000}"/>
    <cellStyle name="Currency 2 6 7 6 2" xfId="8339" xr:uid="{00000000-0005-0000-0000-000093200000}"/>
    <cellStyle name="Currency 2 6 7 6 2 2" xfId="8340" xr:uid="{00000000-0005-0000-0000-000094200000}"/>
    <cellStyle name="Currency 2 6 7 6 3" xfId="8341" xr:uid="{00000000-0005-0000-0000-000095200000}"/>
    <cellStyle name="Currency 2 6 7 7" xfId="8342" xr:uid="{00000000-0005-0000-0000-000096200000}"/>
    <cellStyle name="Currency 2 6 7 7 2" xfId="8343" xr:uid="{00000000-0005-0000-0000-000097200000}"/>
    <cellStyle name="Currency 2 6 7 7 2 2" xfId="8344" xr:uid="{00000000-0005-0000-0000-000098200000}"/>
    <cellStyle name="Currency 2 6 7 7 3" xfId="8345" xr:uid="{00000000-0005-0000-0000-000099200000}"/>
    <cellStyle name="Currency 2 6 7 8" xfId="8346" xr:uid="{00000000-0005-0000-0000-00009A200000}"/>
    <cellStyle name="Currency 2 6 7 8 2" xfId="8347" xr:uid="{00000000-0005-0000-0000-00009B200000}"/>
    <cellStyle name="Currency 2 6 7 9" xfId="8348" xr:uid="{00000000-0005-0000-0000-00009C200000}"/>
    <cellStyle name="Currency 2 6 7 9 2" xfId="8349" xr:uid="{00000000-0005-0000-0000-00009D200000}"/>
    <cellStyle name="Currency 2 6 8" xfId="8350" xr:uid="{00000000-0005-0000-0000-00009E200000}"/>
    <cellStyle name="Currency 2 6 8 2" xfId="8351" xr:uid="{00000000-0005-0000-0000-00009F200000}"/>
    <cellStyle name="Currency 2 6 8 2 10" xfId="8352" xr:uid="{00000000-0005-0000-0000-0000A0200000}"/>
    <cellStyle name="Currency 2 6 8 2 11" xfId="8353" xr:uid="{00000000-0005-0000-0000-0000A1200000}"/>
    <cellStyle name="Currency 2 6 8 2 2" xfId="8354" xr:uid="{00000000-0005-0000-0000-0000A2200000}"/>
    <cellStyle name="Currency 2 6 8 2 2 2" xfId="8355" xr:uid="{00000000-0005-0000-0000-0000A3200000}"/>
    <cellStyle name="Currency 2 6 8 2 2 3" xfId="8356" xr:uid="{00000000-0005-0000-0000-0000A4200000}"/>
    <cellStyle name="Currency 2 6 8 2 3" xfId="8357" xr:uid="{00000000-0005-0000-0000-0000A5200000}"/>
    <cellStyle name="Currency 2 6 8 2 3 2" xfId="8358" xr:uid="{00000000-0005-0000-0000-0000A6200000}"/>
    <cellStyle name="Currency 2 6 8 2 3 3" xfId="8359" xr:uid="{00000000-0005-0000-0000-0000A7200000}"/>
    <cellStyle name="Currency 2 6 8 2 4" xfId="8360" xr:uid="{00000000-0005-0000-0000-0000A8200000}"/>
    <cellStyle name="Currency 2 6 8 2 4 2" xfId="8361" xr:uid="{00000000-0005-0000-0000-0000A9200000}"/>
    <cellStyle name="Currency 2 6 8 2 4 2 2" xfId="8362" xr:uid="{00000000-0005-0000-0000-0000AA200000}"/>
    <cellStyle name="Currency 2 6 8 2 4 3" xfId="8363" xr:uid="{00000000-0005-0000-0000-0000AB200000}"/>
    <cellStyle name="Currency 2 6 8 2 5" xfId="8364" xr:uid="{00000000-0005-0000-0000-0000AC200000}"/>
    <cellStyle name="Currency 2 6 8 2 5 2" xfId="8365" xr:uid="{00000000-0005-0000-0000-0000AD200000}"/>
    <cellStyle name="Currency 2 6 8 2 5 2 2" xfId="8366" xr:uid="{00000000-0005-0000-0000-0000AE200000}"/>
    <cellStyle name="Currency 2 6 8 2 5 3" xfId="8367" xr:uid="{00000000-0005-0000-0000-0000AF200000}"/>
    <cellStyle name="Currency 2 6 8 2 6" xfId="8368" xr:uid="{00000000-0005-0000-0000-0000B0200000}"/>
    <cellStyle name="Currency 2 6 8 2 6 2" xfId="8369" xr:uid="{00000000-0005-0000-0000-0000B1200000}"/>
    <cellStyle name="Currency 2 6 8 2 6 2 2" xfId="8370" xr:uid="{00000000-0005-0000-0000-0000B2200000}"/>
    <cellStyle name="Currency 2 6 8 2 6 3" xfId="8371" xr:uid="{00000000-0005-0000-0000-0000B3200000}"/>
    <cellStyle name="Currency 2 6 8 2 7" xfId="8372" xr:uid="{00000000-0005-0000-0000-0000B4200000}"/>
    <cellStyle name="Currency 2 6 8 2 7 2" xfId="8373" xr:uid="{00000000-0005-0000-0000-0000B5200000}"/>
    <cellStyle name="Currency 2 6 8 2 8" xfId="8374" xr:uid="{00000000-0005-0000-0000-0000B6200000}"/>
    <cellStyle name="Currency 2 6 8 2 8 2" xfId="8375" xr:uid="{00000000-0005-0000-0000-0000B7200000}"/>
    <cellStyle name="Currency 2 6 8 2 9" xfId="8376" xr:uid="{00000000-0005-0000-0000-0000B8200000}"/>
    <cellStyle name="Currency 2 6 8 3" xfId="8377" xr:uid="{00000000-0005-0000-0000-0000B9200000}"/>
    <cellStyle name="Currency 2 6 8 3 2" xfId="8378" xr:uid="{00000000-0005-0000-0000-0000BA200000}"/>
    <cellStyle name="Currency 2 6 8 3 2 2" xfId="8379" xr:uid="{00000000-0005-0000-0000-0000BB200000}"/>
    <cellStyle name="Currency 2 6 8 3 2 3" xfId="8380" xr:uid="{00000000-0005-0000-0000-0000BC200000}"/>
    <cellStyle name="Currency 2 6 8 3 3" xfId="8381" xr:uid="{00000000-0005-0000-0000-0000BD200000}"/>
    <cellStyle name="Currency 2 6 8 4" xfId="8382" xr:uid="{00000000-0005-0000-0000-0000BE200000}"/>
    <cellStyle name="Currency 2 6 8 4 2" xfId="8383" xr:uid="{00000000-0005-0000-0000-0000BF200000}"/>
    <cellStyle name="Currency 2 6 8 4 2 2" xfId="8384" xr:uid="{00000000-0005-0000-0000-0000C0200000}"/>
    <cellStyle name="Currency 2 6 8 4 3" xfId="8385" xr:uid="{00000000-0005-0000-0000-0000C1200000}"/>
    <cellStyle name="Currency 2 6 8 4 4" xfId="8386" xr:uid="{00000000-0005-0000-0000-0000C2200000}"/>
    <cellStyle name="Currency 2 6 8 5" xfId="8387" xr:uid="{00000000-0005-0000-0000-0000C3200000}"/>
    <cellStyle name="Currency 2 6 8 5 2" xfId="8388" xr:uid="{00000000-0005-0000-0000-0000C4200000}"/>
    <cellStyle name="Currency 2 6 8 5 2 2" xfId="8389" xr:uid="{00000000-0005-0000-0000-0000C5200000}"/>
    <cellStyle name="Currency 2 6 8 5 3" xfId="8390" xr:uid="{00000000-0005-0000-0000-0000C6200000}"/>
    <cellStyle name="Currency 2 6 8 6" xfId="8391" xr:uid="{00000000-0005-0000-0000-0000C7200000}"/>
    <cellStyle name="Currency 2 6 8 7" xfId="8392" xr:uid="{00000000-0005-0000-0000-0000C8200000}"/>
    <cellStyle name="Currency 2 6 9" xfId="8393" xr:uid="{00000000-0005-0000-0000-0000C9200000}"/>
    <cellStyle name="Currency 2 6 9 10" xfId="8394" xr:uid="{00000000-0005-0000-0000-0000CA200000}"/>
    <cellStyle name="Currency 2 6 9 2" xfId="8395" xr:uid="{00000000-0005-0000-0000-0000CB200000}"/>
    <cellStyle name="Currency 2 6 9 2 2" xfId="8396" xr:uid="{00000000-0005-0000-0000-0000CC200000}"/>
    <cellStyle name="Currency 2 6 9 2 3" xfId="8397" xr:uid="{00000000-0005-0000-0000-0000CD200000}"/>
    <cellStyle name="Currency 2 6 9 3" xfId="8398" xr:uid="{00000000-0005-0000-0000-0000CE200000}"/>
    <cellStyle name="Currency 2 6 9 3 2" xfId="8399" xr:uid="{00000000-0005-0000-0000-0000CF200000}"/>
    <cellStyle name="Currency 2 6 9 3 3" xfId="8400" xr:uid="{00000000-0005-0000-0000-0000D0200000}"/>
    <cellStyle name="Currency 2 6 9 4" xfId="8401" xr:uid="{00000000-0005-0000-0000-0000D1200000}"/>
    <cellStyle name="Currency 2 6 9 4 2" xfId="8402" xr:uid="{00000000-0005-0000-0000-0000D2200000}"/>
    <cellStyle name="Currency 2 6 9 4 2 2" xfId="8403" xr:uid="{00000000-0005-0000-0000-0000D3200000}"/>
    <cellStyle name="Currency 2 6 9 4 3" xfId="8404" xr:uid="{00000000-0005-0000-0000-0000D4200000}"/>
    <cellStyle name="Currency 2 6 9 5" xfId="8405" xr:uid="{00000000-0005-0000-0000-0000D5200000}"/>
    <cellStyle name="Currency 2 6 9 5 2" xfId="8406" xr:uid="{00000000-0005-0000-0000-0000D6200000}"/>
    <cellStyle name="Currency 2 6 9 5 2 2" xfId="8407" xr:uid="{00000000-0005-0000-0000-0000D7200000}"/>
    <cellStyle name="Currency 2 6 9 5 3" xfId="8408" xr:uid="{00000000-0005-0000-0000-0000D8200000}"/>
    <cellStyle name="Currency 2 6 9 6" xfId="8409" xr:uid="{00000000-0005-0000-0000-0000D9200000}"/>
    <cellStyle name="Currency 2 6 9 6 2" xfId="8410" xr:uid="{00000000-0005-0000-0000-0000DA200000}"/>
    <cellStyle name="Currency 2 6 9 6 2 2" xfId="8411" xr:uid="{00000000-0005-0000-0000-0000DB200000}"/>
    <cellStyle name="Currency 2 6 9 6 3" xfId="8412" xr:uid="{00000000-0005-0000-0000-0000DC200000}"/>
    <cellStyle name="Currency 2 6 9 7" xfId="8413" xr:uid="{00000000-0005-0000-0000-0000DD200000}"/>
    <cellStyle name="Currency 2 6 9 7 2" xfId="8414" xr:uid="{00000000-0005-0000-0000-0000DE200000}"/>
    <cellStyle name="Currency 2 6 9 8" xfId="8415" xr:uid="{00000000-0005-0000-0000-0000DF200000}"/>
    <cellStyle name="Currency 2 6 9 8 2" xfId="8416" xr:uid="{00000000-0005-0000-0000-0000E0200000}"/>
    <cellStyle name="Currency 2 6 9 9" xfId="8417" xr:uid="{00000000-0005-0000-0000-0000E1200000}"/>
    <cellStyle name="Currency 2 7" xfId="8418" xr:uid="{00000000-0005-0000-0000-0000E2200000}"/>
    <cellStyle name="Currency 2 7 10" xfId="8419" xr:uid="{00000000-0005-0000-0000-0000E3200000}"/>
    <cellStyle name="Currency 2 7 10 2" xfId="8420" xr:uid="{00000000-0005-0000-0000-0000E4200000}"/>
    <cellStyle name="Currency 2 7 10 2 2" xfId="8421" xr:uid="{00000000-0005-0000-0000-0000E5200000}"/>
    <cellStyle name="Currency 2 7 10 3" xfId="8422" xr:uid="{00000000-0005-0000-0000-0000E6200000}"/>
    <cellStyle name="Currency 2 7 10 4" xfId="8423" xr:uid="{00000000-0005-0000-0000-0000E7200000}"/>
    <cellStyle name="Currency 2 7 11" xfId="8424" xr:uid="{00000000-0005-0000-0000-0000E8200000}"/>
    <cellStyle name="Currency 2 7 11 2" xfId="8425" xr:uid="{00000000-0005-0000-0000-0000E9200000}"/>
    <cellStyle name="Currency 2 7 11 2 2" xfId="8426" xr:uid="{00000000-0005-0000-0000-0000EA200000}"/>
    <cellStyle name="Currency 2 7 11 3" xfId="8427" xr:uid="{00000000-0005-0000-0000-0000EB200000}"/>
    <cellStyle name="Currency 2 7 12" xfId="8428" xr:uid="{00000000-0005-0000-0000-0000EC200000}"/>
    <cellStyle name="Currency 2 7 12 2" xfId="8429" xr:uid="{00000000-0005-0000-0000-0000ED200000}"/>
    <cellStyle name="Currency 2 7 12 2 2" xfId="8430" xr:uid="{00000000-0005-0000-0000-0000EE200000}"/>
    <cellStyle name="Currency 2 7 12 3" xfId="8431" xr:uid="{00000000-0005-0000-0000-0000EF200000}"/>
    <cellStyle name="Currency 2 7 13" xfId="8432" xr:uid="{00000000-0005-0000-0000-0000F0200000}"/>
    <cellStyle name="Currency 2 7 13 2" xfId="8433" xr:uid="{00000000-0005-0000-0000-0000F1200000}"/>
    <cellStyle name="Currency 2 7 14" xfId="8434" xr:uid="{00000000-0005-0000-0000-0000F2200000}"/>
    <cellStyle name="Currency 2 7 14 2" xfId="8435" xr:uid="{00000000-0005-0000-0000-0000F3200000}"/>
    <cellStyle name="Currency 2 7 15" xfId="8436" xr:uid="{00000000-0005-0000-0000-0000F4200000}"/>
    <cellStyle name="Currency 2 7 16" xfId="8437" xr:uid="{00000000-0005-0000-0000-0000F5200000}"/>
    <cellStyle name="Currency 2 7 17" xfId="8438" xr:uid="{00000000-0005-0000-0000-0000F6200000}"/>
    <cellStyle name="Currency 2 7 2" xfId="8439" xr:uid="{00000000-0005-0000-0000-0000F7200000}"/>
    <cellStyle name="Currency 2 7 2 10" xfId="8440" xr:uid="{00000000-0005-0000-0000-0000F8200000}"/>
    <cellStyle name="Currency 2 7 2 10 2" xfId="8441" xr:uid="{00000000-0005-0000-0000-0000F9200000}"/>
    <cellStyle name="Currency 2 7 2 10 2 2" xfId="8442" xr:uid="{00000000-0005-0000-0000-0000FA200000}"/>
    <cellStyle name="Currency 2 7 2 10 3" xfId="8443" xr:uid="{00000000-0005-0000-0000-0000FB200000}"/>
    <cellStyle name="Currency 2 7 2 11" xfId="8444" xr:uid="{00000000-0005-0000-0000-0000FC200000}"/>
    <cellStyle name="Currency 2 7 2 11 2" xfId="8445" xr:uid="{00000000-0005-0000-0000-0000FD200000}"/>
    <cellStyle name="Currency 2 7 2 12" xfId="8446" xr:uid="{00000000-0005-0000-0000-0000FE200000}"/>
    <cellStyle name="Currency 2 7 2 12 2" xfId="8447" xr:uid="{00000000-0005-0000-0000-0000FF200000}"/>
    <cellStyle name="Currency 2 7 2 13" xfId="8448" xr:uid="{00000000-0005-0000-0000-000000210000}"/>
    <cellStyle name="Currency 2 7 2 14" xfId="8449" xr:uid="{00000000-0005-0000-0000-000001210000}"/>
    <cellStyle name="Currency 2 7 2 15" xfId="8450" xr:uid="{00000000-0005-0000-0000-000002210000}"/>
    <cellStyle name="Currency 2 7 2 2" xfId="8451" xr:uid="{00000000-0005-0000-0000-000003210000}"/>
    <cellStyle name="Currency 2 7 2 2 2" xfId="8452" xr:uid="{00000000-0005-0000-0000-000004210000}"/>
    <cellStyle name="Currency 2 7 2 2 2 2" xfId="8453" xr:uid="{00000000-0005-0000-0000-000005210000}"/>
    <cellStyle name="Currency 2 7 2 2 2 3" xfId="8454" xr:uid="{00000000-0005-0000-0000-000006210000}"/>
    <cellStyle name="Currency 2 7 2 2 2 3 2" xfId="8455" xr:uid="{00000000-0005-0000-0000-000007210000}"/>
    <cellStyle name="Currency 2 7 2 2 2 3 3" xfId="8456" xr:uid="{00000000-0005-0000-0000-000008210000}"/>
    <cellStyle name="Currency 2 7 2 2 2 4" xfId="8457" xr:uid="{00000000-0005-0000-0000-000009210000}"/>
    <cellStyle name="Currency 2 7 2 2 2 4 2" xfId="8458" xr:uid="{00000000-0005-0000-0000-00000A210000}"/>
    <cellStyle name="Currency 2 7 2 2 2 4 2 2" xfId="8459" xr:uid="{00000000-0005-0000-0000-00000B210000}"/>
    <cellStyle name="Currency 2 7 2 2 2 4 3" xfId="8460" xr:uid="{00000000-0005-0000-0000-00000C210000}"/>
    <cellStyle name="Currency 2 7 2 2 2 5" xfId="8461" xr:uid="{00000000-0005-0000-0000-00000D210000}"/>
    <cellStyle name="Currency 2 7 2 2 2 5 2" xfId="8462" xr:uid="{00000000-0005-0000-0000-00000E210000}"/>
    <cellStyle name="Currency 2 7 2 2 2 5 2 2" xfId="8463" xr:uid="{00000000-0005-0000-0000-00000F210000}"/>
    <cellStyle name="Currency 2 7 2 2 2 5 3" xfId="8464" xr:uid="{00000000-0005-0000-0000-000010210000}"/>
    <cellStyle name="Currency 2 7 2 2 2 6" xfId="8465" xr:uid="{00000000-0005-0000-0000-000011210000}"/>
    <cellStyle name="Currency 2 7 2 2 2 6 2" xfId="8466" xr:uid="{00000000-0005-0000-0000-000012210000}"/>
    <cellStyle name="Currency 2 7 2 2 2 6 2 2" xfId="8467" xr:uid="{00000000-0005-0000-0000-000013210000}"/>
    <cellStyle name="Currency 2 7 2 2 2 6 3" xfId="8468" xr:uid="{00000000-0005-0000-0000-000014210000}"/>
    <cellStyle name="Currency 2 7 2 2 2 7" xfId="8469" xr:uid="{00000000-0005-0000-0000-000015210000}"/>
    <cellStyle name="Currency 2 7 2 2 2 7 2" xfId="8470" xr:uid="{00000000-0005-0000-0000-000016210000}"/>
    <cellStyle name="Currency 2 7 2 2 2 8" xfId="8471" xr:uid="{00000000-0005-0000-0000-000017210000}"/>
    <cellStyle name="Currency 2 7 2 2 2 8 2" xfId="8472" xr:uid="{00000000-0005-0000-0000-000018210000}"/>
    <cellStyle name="Currency 2 7 2 2 2 9" xfId="8473" xr:uid="{00000000-0005-0000-0000-000019210000}"/>
    <cellStyle name="Currency 2 7 2 2 3" xfId="8474" xr:uid="{00000000-0005-0000-0000-00001A210000}"/>
    <cellStyle name="Currency 2 7 2 2 3 2" xfId="8475" xr:uid="{00000000-0005-0000-0000-00001B210000}"/>
    <cellStyle name="Currency 2 7 2 2 3 3" xfId="8476" xr:uid="{00000000-0005-0000-0000-00001C210000}"/>
    <cellStyle name="Currency 2 7 2 2 3 3 2" xfId="8477" xr:uid="{00000000-0005-0000-0000-00001D210000}"/>
    <cellStyle name="Currency 2 7 2 2 3 3 3" xfId="8478" xr:uid="{00000000-0005-0000-0000-00001E210000}"/>
    <cellStyle name="Currency 2 7 2 2 3 4" xfId="8479" xr:uid="{00000000-0005-0000-0000-00001F210000}"/>
    <cellStyle name="Currency 2 7 2 2 3 4 2" xfId="8480" xr:uid="{00000000-0005-0000-0000-000020210000}"/>
    <cellStyle name="Currency 2 7 2 2 3 4 2 2" xfId="8481" xr:uid="{00000000-0005-0000-0000-000021210000}"/>
    <cellStyle name="Currency 2 7 2 2 3 4 3" xfId="8482" xr:uid="{00000000-0005-0000-0000-000022210000}"/>
    <cellStyle name="Currency 2 7 2 2 3 5" xfId="8483" xr:uid="{00000000-0005-0000-0000-000023210000}"/>
    <cellStyle name="Currency 2 7 2 2 3 5 2" xfId="8484" xr:uid="{00000000-0005-0000-0000-000024210000}"/>
    <cellStyle name="Currency 2 7 2 2 3 5 2 2" xfId="8485" xr:uid="{00000000-0005-0000-0000-000025210000}"/>
    <cellStyle name="Currency 2 7 2 2 3 5 3" xfId="8486" xr:uid="{00000000-0005-0000-0000-000026210000}"/>
    <cellStyle name="Currency 2 7 2 2 3 6" xfId="8487" xr:uid="{00000000-0005-0000-0000-000027210000}"/>
    <cellStyle name="Currency 2 7 2 2 3 6 2" xfId="8488" xr:uid="{00000000-0005-0000-0000-000028210000}"/>
    <cellStyle name="Currency 2 7 2 2 3 6 2 2" xfId="8489" xr:uid="{00000000-0005-0000-0000-000029210000}"/>
    <cellStyle name="Currency 2 7 2 2 3 6 3" xfId="8490" xr:uid="{00000000-0005-0000-0000-00002A210000}"/>
    <cellStyle name="Currency 2 7 2 2 3 7" xfId="8491" xr:uid="{00000000-0005-0000-0000-00002B210000}"/>
    <cellStyle name="Currency 2 7 2 2 3 7 2" xfId="8492" xr:uid="{00000000-0005-0000-0000-00002C210000}"/>
    <cellStyle name="Currency 2 7 2 2 3 8" xfId="8493" xr:uid="{00000000-0005-0000-0000-00002D210000}"/>
    <cellStyle name="Currency 2 7 2 2 3 8 2" xfId="8494" xr:uid="{00000000-0005-0000-0000-00002E210000}"/>
    <cellStyle name="Currency 2 7 2 2 3 9" xfId="8495" xr:uid="{00000000-0005-0000-0000-00002F210000}"/>
    <cellStyle name="Currency 2 7 2 2 4" xfId="8496" xr:uid="{00000000-0005-0000-0000-000030210000}"/>
    <cellStyle name="Currency 2 7 2 2 4 2" xfId="8497" xr:uid="{00000000-0005-0000-0000-000031210000}"/>
    <cellStyle name="Currency 2 7 2 2 4 3" xfId="8498" xr:uid="{00000000-0005-0000-0000-000032210000}"/>
    <cellStyle name="Currency 2 7 2 2 4 3 2" xfId="8499" xr:uid="{00000000-0005-0000-0000-000033210000}"/>
    <cellStyle name="Currency 2 7 2 2 4 3 2 2" xfId="8500" xr:uid="{00000000-0005-0000-0000-000034210000}"/>
    <cellStyle name="Currency 2 7 2 2 4 3 3" xfId="8501" xr:uid="{00000000-0005-0000-0000-000035210000}"/>
    <cellStyle name="Currency 2 7 2 2 4 4" xfId="8502" xr:uid="{00000000-0005-0000-0000-000036210000}"/>
    <cellStyle name="Currency 2 7 2 2 4 4 2" xfId="8503" xr:uid="{00000000-0005-0000-0000-000037210000}"/>
    <cellStyle name="Currency 2 7 2 2 4 4 2 2" xfId="8504" xr:uid="{00000000-0005-0000-0000-000038210000}"/>
    <cellStyle name="Currency 2 7 2 2 4 4 3" xfId="8505" xr:uid="{00000000-0005-0000-0000-000039210000}"/>
    <cellStyle name="Currency 2 7 2 2 4 5" xfId="8506" xr:uid="{00000000-0005-0000-0000-00003A210000}"/>
    <cellStyle name="Currency 2 7 2 2 4 5 2" xfId="8507" xr:uid="{00000000-0005-0000-0000-00003B210000}"/>
    <cellStyle name="Currency 2 7 2 2 4 5 2 2" xfId="8508" xr:uid="{00000000-0005-0000-0000-00003C210000}"/>
    <cellStyle name="Currency 2 7 2 2 4 5 3" xfId="8509" xr:uid="{00000000-0005-0000-0000-00003D210000}"/>
    <cellStyle name="Currency 2 7 2 2 4 6" xfId="8510" xr:uid="{00000000-0005-0000-0000-00003E210000}"/>
    <cellStyle name="Currency 2 7 2 2 4 6 2" xfId="8511" xr:uid="{00000000-0005-0000-0000-00003F210000}"/>
    <cellStyle name="Currency 2 7 2 2 4 7" xfId="8512" xr:uid="{00000000-0005-0000-0000-000040210000}"/>
    <cellStyle name="Currency 2 7 2 2 4 7 2" xfId="8513" xr:uid="{00000000-0005-0000-0000-000041210000}"/>
    <cellStyle name="Currency 2 7 2 2 4 8" xfId="8514" xr:uid="{00000000-0005-0000-0000-000042210000}"/>
    <cellStyle name="Currency 2 7 2 2 4 9" xfId="8515" xr:uid="{00000000-0005-0000-0000-000043210000}"/>
    <cellStyle name="Currency 2 7 2 2 5" xfId="8516" xr:uid="{00000000-0005-0000-0000-000044210000}"/>
    <cellStyle name="Currency 2 7 2 2 5 2" xfId="8517" xr:uid="{00000000-0005-0000-0000-000045210000}"/>
    <cellStyle name="Currency 2 7 2 2 5 3" xfId="8518" xr:uid="{00000000-0005-0000-0000-000046210000}"/>
    <cellStyle name="Currency 2 7 2 2 6" xfId="8519" xr:uid="{00000000-0005-0000-0000-000047210000}"/>
    <cellStyle name="Currency 2 7 2 2 6 2" xfId="8520" xr:uid="{00000000-0005-0000-0000-000048210000}"/>
    <cellStyle name="Currency 2 7 2 2 6 2 2" xfId="8521" xr:uid="{00000000-0005-0000-0000-000049210000}"/>
    <cellStyle name="Currency 2 7 2 2 6 2 2 2" xfId="8522" xr:uid="{00000000-0005-0000-0000-00004A210000}"/>
    <cellStyle name="Currency 2 7 2 2 6 2 3" xfId="8523" xr:uid="{00000000-0005-0000-0000-00004B210000}"/>
    <cellStyle name="Currency 2 7 2 2 6 3" xfId="8524" xr:uid="{00000000-0005-0000-0000-00004C210000}"/>
    <cellStyle name="Currency 2 7 2 2 6 3 2" xfId="8525" xr:uid="{00000000-0005-0000-0000-00004D210000}"/>
    <cellStyle name="Currency 2 7 2 2 6 3 2 2" xfId="8526" xr:uid="{00000000-0005-0000-0000-00004E210000}"/>
    <cellStyle name="Currency 2 7 2 2 6 3 3" xfId="8527" xr:uid="{00000000-0005-0000-0000-00004F210000}"/>
    <cellStyle name="Currency 2 7 2 2 6 4" xfId="8528" xr:uid="{00000000-0005-0000-0000-000050210000}"/>
    <cellStyle name="Currency 2 7 2 2 6 4 2" xfId="8529" xr:uid="{00000000-0005-0000-0000-000051210000}"/>
    <cellStyle name="Currency 2 7 2 2 6 4 2 2" xfId="8530" xr:uid="{00000000-0005-0000-0000-000052210000}"/>
    <cellStyle name="Currency 2 7 2 2 6 4 3" xfId="8531" xr:uid="{00000000-0005-0000-0000-000053210000}"/>
    <cellStyle name="Currency 2 7 2 2 6 5" xfId="8532" xr:uid="{00000000-0005-0000-0000-000054210000}"/>
    <cellStyle name="Currency 2 7 2 2 6 5 2" xfId="8533" xr:uid="{00000000-0005-0000-0000-000055210000}"/>
    <cellStyle name="Currency 2 7 2 2 6 6" xfId="8534" xr:uid="{00000000-0005-0000-0000-000056210000}"/>
    <cellStyle name="Currency 2 7 2 2 6 6 2" xfId="8535" xr:uid="{00000000-0005-0000-0000-000057210000}"/>
    <cellStyle name="Currency 2 7 2 2 6 7" xfId="8536" xr:uid="{00000000-0005-0000-0000-000058210000}"/>
    <cellStyle name="Currency 2 7 2 2 7" xfId="8537" xr:uid="{00000000-0005-0000-0000-000059210000}"/>
    <cellStyle name="Currency 2 7 2 2 7 2" xfId="8538" xr:uid="{00000000-0005-0000-0000-00005A210000}"/>
    <cellStyle name="Currency 2 7 2 2 7 2 2" xfId="8539" xr:uid="{00000000-0005-0000-0000-00005B210000}"/>
    <cellStyle name="Currency 2 7 2 2 7 3" xfId="8540" xr:uid="{00000000-0005-0000-0000-00005C210000}"/>
    <cellStyle name="Currency 2 7 2 2 8" xfId="8541" xr:uid="{00000000-0005-0000-0000-00005D210000}"/>
    <cellStyle name="Currency 2 7 2 2 8 2" xfId="8542" xr:uid="{00000000-0005-0000-0000-00005E210000}"/>
    <cellStyle name="Currency 2 7 2 2 8 2 2" xfId="8543" xr:uid="{00000000-0005-0000-0000-00005F210000}"/>
    <cellStyle name="Currency 2 7 2 2 8 3" xfId="8544" xr:uid="{00000000-0005-0000-0000-000060210000}"/>
    <cellStyle name="Currency 2 7 2 3" xfId="8545" xr:uid="{00000000-0005-0000-0000-000061210000}"/>
    <cellStyle name="Currency 2 7 2 3 10" xfId="8546" xr:uid="{00000000-0005-0000-0000-000062210000}"/>
    <cellStyle name="Currency 2 7 2 3 2" xfId="8547" xr:uid="{00000000-0005-0000-0000-000063210000}"/>
    <cellStyle name="Currency 2 7 2 3 2 2" xfId="8548" xr:uid="{00000000-0005-0000-0000-000064210000}"/>
    <cellStyle name="Currency 2 7 2 3 2 3" xfId="8549" xr:uid="{00000000-0005-0000-0000-000065210000}"/>
    <cellStyle name="Currency 2 7 2 3 2 3 2" xfId="8550" xr:uid="{00000000-0005-0000-0000-000066210000}"/>
    <cellStyle name="Currency 2 7 2 3 2 3 3" xfId="8551" xr:uid="{00000000-0005-0000-0000-000067210000}"/>
    <cellStyle name="Currency 2 7 2 3 2 4" xfId="8552" xr:uid="{00000000-0005-0000-0000-000068210000}"/>
    <cellStyle name="Currency 2 7 2 3 2 4 2" xfId="8553" xr:uid="{00000000-0005-0000-0000-000069210000}"/>
    <cellStyle name="Currency 2 7 2 3 2 4 2 2" xfId="8554" xr:uid="{00000000-0005-0000-0000-00006A210000}"/>
    <cellStyle name="Currency 2 7 2 3 2 4 3" xfId="8555" xr:uid="{00000000-0005-0000-0000-00006B210000}"/>
    <cellStyle name="Currency 2 7 2 3 2 5" xfId="8556" xr:uid="{00000000-0005-0000-0000-00006C210000}"/>
    <cellStyle name="Currency 2 7 2 3 2 5 2" xfId="8557" xr:uid="{00000000-0005-0000-0000-00006D210000}"/>
    <cellStyle name="Currency 2 7 2 3 2 5 2 2" xfId="8558" xr:uid="{00000000-0005-0000-0000-00006E210000}"/>
    <cellStyle name="Currency 2 7 2 3 2 5 3" xfId="8559" xr:uid="{00000000-0005-0000-0000-00006F210000}"/>
    <cellStyle name="Currency 2 7 2 3 2 6" xfId="8560" xr:uid="{00000000-0005-0000-0000-000070210000}"/>
    <cellStyle name="Currency 2 7 2 3 2 6 2" xfId="8561" xr:uid="{00000000-0005-0000-0000-000071210000}"/>
    <cellStyle name="Currency 2 7 2 3 2 6 2 2" xfId="8562" xr:uid="{00000000-0005-0000-0000-000072210000}"/>
    <cellStyle name="Currency 2 7 2 3 2 6 3" xfId="8563" xr:uid="{00000000-0005-0000-0000-000073210000}"/>
    <cellStyle name="Currency 2 7 2 3 2 7" xfId="8564" xr:uid="{00000000-0005-0000-0000-000074210000}"/>
    <cellStyle name="Currency 2 7 2 3 2 7 2" xfId="8565" xr:uid="{00000000-0005-0000-0000-000075210000}"/>
    <cellStyle name="Currency 2 7 2 3 2 8" xfId="8566" xr:uid="{00000000-0005-0000-0000-000076210000}"/>
    <cellStyle name="Currency 2 7 2 3 2 8 2" xfId="8567" xr:uid="{00000000-0005-0000-0000-000077210000}"/>
    <cellStyle name="Currency 2 7 2 3 2 9" xfId="8568" xr:uid="{00000000-0005-0000-0000-000078210000}"/>
    <cellStyle name="Currency 2 7 2 3 3" xfId="8569" xr:uid="{00000000-0005-0000-0000-000079210000}"/>
    <cellStyle name="Currency 2 7 2 3 4" xfId="8570" xr:uid="{00000000-0005-0000-0000-00007A210000}"/>
    <cellStyle name="Currency 2 7 2 3 4 2" xfId="8571" xr:uid="{00000000-0005-0000-0000-00007B210000}"/>
    <cellStyle name="Currency 2 7 2 3 4 3" xfId="8572" xr:uid="{00000000-0005-0000-0000-00007C210000}"/>
    <cellStyle name="Currency 2 7 2 3 5" xfId="8573" xr:uid="{00000000-0005-0000-0000-00007D210000}"/>
    <cellStyle name="Currency 2 7 2 3 5 2" xfId="8574" xr:uid="{00000000-0005-0000-0000-00007E210000}"/>
    <cellStyle name="Currency 2 7 2 3 5 2 2" xfId="8575" xr:uid="{00000000-0005-0000-0000-00007F210000}"/>
    <cellStyle name="Currency 2 7 2 3 5 3" xfId="8576" xr:uid="{00000000-0005-0000-0000-000080210000}"/>
    <cellStyle name="Currency 2 7 2 3 6" xfId="8577" xr:uid="{00000000-0005-0000-0000-000081210000}"/>
    <cellStyle name="Currency 2 7 2 3 6 2" xfId="8578" xr:uid="{00000000-0005-0000-0000-000082210000}"/>
    <cellStyle name="Currency 2 7 2 3 6 2 2" xfId="8579" xr:uid="{00000000-0005-0000-0000-000083210000}"/>
    <cellStyle name="Currency 2 7 2 3 6 3" xfId="8580" xr:uid="{00000000-0005-0000-0000-000084210000}"/>
    <cellStyle name="Currency 2 7 2 3 7" xfId="8581" xr:uid="{00000000-0005-0000-0000-000085210000}"/>
    <cellStyle name="Currency 2 7 2 3 7 2" xfId="8582" xr:uid="{00000000-0005-0000-0000-000086210000}"/>
    <cellStyle name="Currency 2 7 2 3 7 2 2" xfId="8583" xr:uid="{00000000-0005-0000-0000-000087210000}"/>
    <cellStyle name="Currency 2 7 2 3 7 3" xfId="8584" xr:uid="{00000000-0005-0000-0000-000088210000}"/>
    <cellStyle name="Currency 2 7 2 3 8" xfId="8585" xr:uid="{00000000-0005-0000-0000-000089210000}"/>
    <cellStyle name="Currency 2 7 2 3 8 2" xfId="8586" xr:uid="{00000000-0005-0000-0000-00008A210000}"/>
    <cellStyle name="Currency 2 7 2 3 9" xfId="8587" xr:uid="{00000000-0005-0000-0000-00008B210000}"/>
    <cellStyle name="Currency 2 7 2 3 9 2" xfId="8588" xr:uid="{00000000-0005-0000-0000-00008C210000}"/>
    <cellStyle name="Currency 2 7 2 4" xfId="8589" xr:uid="{00000000-0005-0000-0000-00008D210000}"/>
    <cellStyle name="Currency 2 7 2 4 2" xfId="8590" xr:uid="{00000000-0005-0000-0000-00008E210000}"/>
    <cellStyle name="Currency 2 7 2 4 2 10" xfId="8591" xr:uid="{00000000-0005-0000-0000-00008F210000}"/>
    <cellStyle name="Currency 2 7 2 4 2 2" xfId="8592" xr:uid="{00000000-0005-0000-0000-000090210000}"/>
    <cellStyle name="Currency 2 7 2 4 2 3" xfId="8593" xr:uid="{00000000-0005-0000-0000-000091210000}"/>
    <cellStyle name="Currency 2 7 2 4 2 4" xfId="8594" xr:uid="{00000000-0005-0000-0000-000092210000}"/>
    <cellStyle name="Currency 2 7 2 4 2 4 2" xfId="8595" xr:uid="{00000000-0005-0000-0000-000093210000}"/>
    <cellStyle name="Currency 2 7 2 4 2 4 2 2" xfId="8596" xr:uid="{00000000-0005-0000-0000-000094210000}"/>
    <cellStyle name="Currency 2 7 2 4 2 4 3" xfId="8597" xr:uid="{00000000-0005-0000-0000-000095210000}"/>
    <cellStyle name="Currency 2 7 2 4 2 5" xfId="8598" xr:uid="{00000000-0005-0000-0000-000096210000}"/>
    <cellStyle name="Currency 2 7 2 4 2 5 2" xfId="8599" xr:uid="{00000000-0005-0000-0000-000097210000}"/>
    <cellStyle name="Currency 2 7 2 4 2 5 2 2" xfId="8600" xr:uid="{00000000-0005-0000-0000-000098210000}"/>
    <cellStyle name="Currency 2 7 2 4 2 5 3" xfId="8601" xr:uid="{00000000-0005-0000-0000-000099210000}"/>
    <cellStyle name="Currency 2 7 2 4 2 6" xfId="8602" xr:uid="{00000000-0005-0000-0000-00009A210000}"/>
    <cellStyle name="Currency 2 7 2 4 2 6 2" xfId="8603" xr:uid="{00000000-0005-0000-0000-00009B210000}"/>
    <cellStyle name="Currency 2 7 2 4 2 6 2 2" xfId="8604" xr:uid="{00000000-0005-0000-0000-00009C210000}"/>
    <cellStyle name="Currency 2 7 2 4 2 6 3" xfId="8605" xr:uid="{00000000-0005-0000-0000-00009D210000}"/>
    <cellStyle name="Currency 2 7 2 4 2 7" xfId="8606" xr:uid="{00000000-0005-0000-0000-00009E210000}"/>
    <cellStyle name="Currency 2 7 2 4 2 7 2" xfId="8607" xr:uid="{00000000-0005-0000-0000-00009F210000}"/>
    <cellStyle name="Currency 2 7 2 4 2 8" xfId="8608" xr:uid="{00000000-0005-0000-0000-0000A0210000}"/>
    <cellStyle name="Currency 2 7 2 4 2 8 2" xfId="8609" xr:uid="{00000000-0005-0000-0000-0000A1210000}"/>
    <cellStyle name="Currency 2 7 2 4 2 9" xfId="8610" xr:uid="{00000000-0005-0000-0000-0000A2210000}"/>
    <cellStyle name="Currency 2 7 2 4 3" xfId="8611" xr:uid="{00000000-0005-0000-0000-0000A3210000}"/>
    <cellStyle name="Currency 2 7 2 4 4" xfId="8612" xr:uid="{00000000-0005-0000-0000-0000A4210000}"/>
    <cellStyle name="Currency 2 7 2 4 4 2" xfId="8613" xr:uid="{00000000-0005-0000-0000-0000A5210000}"/>
    <cellStyle name="Currency 2 7 2 4 4 2 2" xfId="8614" xr:uid="{00000000-0005-0000-0000-0000A6210000}"/>
    <cellStyle name="Currency 2 7 2 4 4 3" xfId="8615" xr:uid="{00000000-0005-0000-0000-0000A7210000}"/>
    <cellStyle name="Currency 2 7 2 4 5" xfId="8616" xr:uid="{00000000-0005-0000-0000-0000A8210000}"/>
    <cellStyle name="Currency 2 7 2 4 5 2" xfId="8617" xr:uid="{00000000-0005-0000-0000-0000A9210000}"/>
    <cellStyle name="Currency 2 7 2 4 5 2 2" xfId="8618" xr:uid="{00000000-0005-0000-0000-0000AA210000}"/>
    <cellStyle name="Currency 2 7 2 4 5 3" xfId="8619" xr:uid="{00000000-0005-0000-0000-0000AB210000}"/>
    <cellStyle name="Currency 2 7 2 5" xfId="8620" xr:uid="{00000000-0005-0000-0000-0000AC210000}"/>
    <cellStyle name="Currency 2 7 2 5 2" xfId="8621" xr:uid="{00000000-0005-0000-0000-0000AD210000}"/>
    <cellStyle name="Currency 2 7 2 5 3" xfId="8622" xr:uid="{00000000-0005-0000-0000-0000AE210000}"/>
    <cellStyle name="Currency 2 7 2 5 3 2" xfId="8623" xr:uid="{00000000-0005-0000-0000-0000AF210000}"/>
    <cellStyle name="Currency 2 7 2 5 3 3" xfId="8624" xr:uid="{00000000-0005-0000-0000-0000B0210000}"/>
    <cellStyle name="Currency 2 7 2 5 4" xfId="8625" xr:uid="{00000000-0005-0000-0000-0000B1210000}"/>
    <cellStyle name="Currency 2 7 2 5 4 2" xfId="8626" xr:uid="{00000000-0005-0000-0000-0000B2210000}"/>
    <cellStyle name="Currency 2 7 2 5 4 2 2" xfId="8627" xr:uid="{00000000-0005-0000-0000-0000B3210000}"/>
    <cellStyle name="Currency 2 7 2 5 4 3" xfId="8628" xr:uid="{00000000-0005-0000-0000-0000B4210000}"/>
    <cellStyle name="Currency 2 7 2 5 5" xfId="8629" xr:uid="{00000000-0005-0000-0000-0000B5210000}"/>
    <cellStyle name="Currency 2 7 2 5 5 2" xfId="8630" xr:uid="{00000000-0005-0000-0000-0000B6210000}"/>
    <cellStyle name="Currency 2 7 2 5 5 2 2" xfId="8631" xr:uid="{00000000-0005-0000-0000-0000B7210000}"/>
    <cellStyle name="Currency 2 7 2 5 5 3" xfId="8632" xr:uid="{00000000-0005-0000-0000-0000B8210000}"/>
    <cellStyle name="Currency 2 7 2 5 6" xfId="8633" xr:uid="{00000000-0005-0000-0000-0000B9210000}"/>
    <cellStyle name="Currency 2 7 2 5 6 2" xfId="8634" xr:uid="{00000000-0005-0000-0000-0000BA210000}"/>
    <cellStyle name="Currency 2 7 2 5 6 2 2" xfId="8635" xr:uid="{00000000-0005-0000-0000-0000BB210000}"/>
    <cellStyle name="Currency 2 7 2 5 6 3" xfId="8636" xr:uid="{00000000-0005-0000-0000-0000BC210000}"/>
    <cellStyle name="Currency 2 7 2 5 7" xfId="8637" xr:uid="{00000000-0005-0000-0000-0000BD210000}"/>
    <cellStyle name="Currency 2 7 2 5 7 2" xfId="8638" xr:uid="{00000000-0005-0000-0000-0000BE210000}"/>
    <cellStyle name="Currency 2 7 2 5 8" xfId="8639" xr:uid="{00000000-0005-0000-0000-0000BF210000}"/>
    <cellStyle name="Currency 2 7 2 5 8 2" xfId="8640" xr:uid="{00000000-0005-0000-0000-0000C0210000}"/>
    <cellStyle name="Currency 2 7 2 5 9" xfId="8641" xr:uid="{00000000-0005-0000-0000-0000C1210000}"/>
    <cellStyle name="Currency 2 7 2 6" xfId="8642" xr:uid="{00000000-0005-0000-0000-0000C2210000}"/>
    <cellStyle name="Currency 2 7 2 6 2" xfId="8643" xr:uid="{00000000-0005-0000-0000-0000C3210000}"/>
    <cellStyle name="Currency 2 7 2 6 3" xfId="8644" xr:uid="{00000000-0005-0000-0000-0000C4210000}"/>
    <cellStyle name="Currency 2 7 2 7" xfId="8645" xr:uid="{00000000-0005-0000-0000-0000C5210000}"/>
    <cellStyle name="Currency 2 7 2 8" xfId="8646" xr:uid="{00000000-0005-0000-0000-0000C6210000}"/>
    <cellStyle name="Currency 2 7 2 8 2" xfId="8647" xr:uid="{00000000-0005-0000-0000-0000C7210000}"/>
    <cellStyle name="Currency 2 7 2 8 2 2" xfId="8648" xr:uid="{00000000-0005-0000-0000-0000C8210000}"/>
    <cellStyle name="Currency 2 7 2 8 3" xfId="8649" xr:uid="{00000000-0005-0000-0000-0000C9210000}"/>
    <cellStyle name="Currency 2 7 2 8 4" xfId="8650" xr:uid="{00000000-0005-0000-0000-0000CA210000}"/>
    <cellStyle name="Currency 2 7 2 9" xfId="8651" xr:uid="{00000000-0005-0000-0000-0000CB210000}"/>
    <cellStyle name="Currency 2 7 2 9 2" xfId="8652" xr:uid="{00000000-0005-0000-0000-0000CC210000}"/>
    <cellStyle name="Currency 2 7 2 9 2 2" xfId="8653" xr:uid="{00000000-0005-0000-0000-0000CD210000}"/>
    <cellStyle name="Currency 2 7 2 9 3" xfId="8654" xr:uid="{00000000-0005-0000-0000-0000CE210000}"/>
    <cellStyle name="Currency 2 7 3" xfId="8655" xr:uid="{00000000-0005-0000-0000-0000CF210000}"/>
    <cellStyle name="Currency 2 7 3 10" xfId="8656" xr:uid="{00000000-0005-0000-0000-0000D0210000}"/>
    <cellStyle name="Currency 2 7 3 10 2" xfId="8657" xr:uid="{00000000-0005-0000-0000-0000D1210000}"/>
    <cellStyle name="Currency 2 7 3 10 2 2" xfId="8658" xr:uid="{00000000-0005-0000-0000-0000D2210000}"/>
    <cellStyle name="Currency 2 7 3 10 3" xfId="8659" xr:uid="{00000000-0005-0000-0000-0000D3210000}"/>
    <cellStyle name="Currency 2 7 3 11" xfId="8660" xr:uid="{00000000-0005-0000-0000-0000D4210000}"/>
    <cellStyle name="Currency 2 7 3 11 2" xfId="8661" xr:uid="{00000000-0005-0000-0000-0000D5210000}"/>
    <cellStyle name="Currency 2 7 3 12" xfId="8662" xr:uid="{00000000-0005-0000-0000-0000D6210000}"/>
    <cellStyle name="Currency 2 7 3 12 2" xfId="8663" xr:uid="{00000000-0005-0000-0000-0000D7210000}"/>
    <cellStyle name="Currency 2 7 3 13" xfId="8664" xr:uid="{00000000-0005-0000-0000-0000D8210000}"/>
    <cellStyle name="Currency 2 7 3 14" xfId="8665" xr:uid="{00000000-0005-0000-0000-0000D9210000}"/>
    <cellStyle name="Currency 2 7 3 15" xfId="8666" xr:uid="{00000000-0005-0000-0000-0000DA210000}"/>
    <cellStyle name="Currency 2 7 3 2" xfId="8667" xr:uid="{00000000-0005-0000-0000-0000DB210000}"/>
    <cellStyle name="Currency 2 7 3 2 2" xfId="8668" xr:uid="{00000000-0005-0000-0000-0000DC210000}"/>
    <cellStyle name="Currency 2 7 3 2 2 2" xfId="8669" xr:uid="{00000000-0005-0000-0000-0000DD210000}"/>
    <cellStyle name="Currency 2 7 3 2 2 3" xfId="8670" xr:uid="{00000000-0005-0000-0000-0000DE210000}"/>
    <cellStyle name="Currency 2 7 3 2 2 3 2" xfId="8671" xr:uid="{00000000-0005-0000-0000-0000DF210000}"/>
    <cellStyle name="Currency 2 7 3 2 2 3 3" xfId="8672" xr:uid="{00000000-0005-0000-0000-0000E0210000}"/>
    <cellStyle name="Currency 2 7 3 2 2 4" xfId="8673" xr:uid="{00000000-0005-0000-0000-0000E1210000}"/>
    <cellStyle name="Currency 2 7 3 2 2 4 2" xfId="8674" xr:uid="{00000000-0005-0000-0000-0000E2210000}"/>
    <cellStyle name="Currency 2 7 3 2 2 4 2 2" xfId="8675" xr:uid="{00000000-0005-0000-0000-0000E3210000}"/>
    <cellStyle name="Currency 2 7 3 2 2 4 3" xfId="8676" xr:uid="{00000000-0005-0000-0000-0000E4210000}"/>
    <cellStyle name="Currency 2 7 3 2 2 5" xfId="8677" xr:uid="{00000000-0005-0000-0000-0000E5210000}"/>
    <cellStyle name="Currency 2 7 3 2 2 5 2" xfId="8678" xr:uid="{00000000-0005-0000-0000-0000E6210000}"/>
    <cellStyle name="Currency 2 7 3 2 2 5 2 2" xfId="8679" xr:uid="{00000000-0005-0000-0000-0000E7210000}"/>
    <cellStyle name="Currency 2 7 3 2 2 5 3" xfId="8680" xr:uid="{00000000-0005-0000-0000-0000E8210000}"/>
    <cellStyle name="Currency 2 7 3 2 2 6" xfId="8681" xr:uid="{00000000-0005-0000-0000-0000E9210000}"/>
    <cellStyle name="Currency 2 7 3 2 2 6 2" xfId="8682" xr:uid="{00000000-0005-0000-0000-0000EA210000}"/>
    <cellStyle name="Currency 2 7 3 2 2 6 2 2" xfId="8683" xr:uid="{00000000-0005-0000-0000-0000EB210000}"/>
    <cellStyle name="Currency 2 7 3 2 2 6 3" xfId="8684" xr:uid="{00000000-0005-0000-0000-0000EC210000}"/>
    <cellStyle name="Currency 2 7 3 2 2 7" xfId="8685" xr:uid="{00000000-0005-0000-0000-0000ED210000}"/>
    <cellStyle name="Currency 2 7 3 2 2 7 2" xfId="8686" xr:uid="{00000000-0005-0000-0000-0000EE210000}"/>
    <cellStyle name="Currency 2 7 3 2 2 8" xfId="8687" xr:uid="{00000000-0005-0000-0000-0000EF210000}"/>
    <cellStyle name="Currency 2 7 3 2 2 8 2" xfId="8688" xr:uid="{00000000-0005-0000-0000-0000F0210000}"/>
    <cellStyle name="Currency 2 7 3 2 2 9" xfId="8689" xr:uid="{00000000-0005-0000-0000-0000F1210000}"/>
    <cellStyle name="Currency 2 7 3 2 3" xfId="8690" xr:uid="{00000000-0005-0000-0000-0000F2210000}"/>
    <cellStyle name="Currency 2 7 3 2 3 2" xfId="8691" xr:uid="{00000000-0005-0000-0000-0000F3210000}"/>
    <cellStyle name="Currency 2 7 3 2 3 3" xfId="8692" xr:uid="{00000000-0005-0000-0000-0000F4210000}"/>
    <cellStyle name="Currency 2 7 3 2 3 3 2" xfId="8693" xr:uid="{00000000-0005-0000-0000-0000F5210000}"/>
    <cellStyle name="Currency 2 7 3 2 3 3 3" xfId="8694" xr:uid="{00000000-0005-0000-0000-0000F6210000}"/>
    <cellStyle name="Currency 2 7 3 2 3 4" xfId="8695" xr:uid="{00000000-0005-0000-0000-0000F7210000}"/>
    <cellStyle name="Currency 2 7 3 2 3 4 2" xfId="8696" xr:uid="{00000000-0005-0000-0000-0000F8210000}"/>
    <cellStyle name="Currency 2 7 3 2 3 4 2 2" xfId="8697" xr:uid="{00000000-0005-0000-0000-0000F9210000}"/>
    <cellStyle name="Currency 2 7 3 2 3 4 3" xfId="8698" xr:uid="{00000000-0005-0000-0000-0000FA210000}"/>
    <cellStyle name="Currency 2 7 3 2 3 5" xfId="8699" xr:uid="{00000000-0005-0000-0000-0000FB210000}"/>
    <cellStyle name="Currency 2 7 3 2 3 5 2" xfId="8700" xr:uid="{00000000-0005-0000-0000-0000FC210000}"/>
    <cellStyle name="Currency 2 7 3 2 3 5 2 2" xfId="8701" xr:uid="{00000000-0005-0000-0000-0000FD210000}"/>
    <cellStyle name="Currency 2 7 3 2 3 5 3" xfId="8702" xr:uid="{00000000-0005-0000-0000-0000FE210000}"/>
    <cellStyle name="Currency 2 7 3 2 3 6" xfId="8703" xr:uid="{00000000-0005-0000-0000-0000FF210000}"/>
    <cellStyle name="Currency 2 7 3 2 3 6 2" xfId="8704" xr:uid="{00000000-0005-0000-0000-000000220000}"/>
    <cellStyle name="Currency 2 7 3 2 3 6 2 2" xfId="8705" xr:uid="{00000000-0005-0000-0000-000001220000}"/>
    <cellStyle name="Currency 2 7 3 2 3 6 3" xfId="8706" xr:uid="{00000000-0005-0000-0000-000002220000}"/>
    <cellStyle name="Currency 2 7 3 2 3 7" xfId="8707" xr:uid="{00000000-0005-0000-0000-000003220000}"/>
    <cellStyle name="Currency 2 7 3 2 3 7 2" xfId="8708" xr:uid="{00000000-0005-0000-0000-000004220000}"/>
    <cellStyle name="Currency 2 7 3 2 3 8" xfId="8709" xr:uid="{00000000-0005-0000-0000-000005220000}"/>
    <cellStyle name="Currency 2 7 3 2 3 8 2" xfId="8710" xr:uid="{00000000-0005-0000-0000-000006220000}"/>
    <cellStyle name="Currency 2 7 3 2 3 9" xfId="8711" xr:uid="{00000000-0005-0000-0000-000007220000}"/>
    <cellStyle name="Currency 2 7 3 2 4" xfId="8712" xr:uid="{00000000-0005-0000-0000-000008220000}"/>
    <cellStyle name="Currency 2 7 3 2 4 2" xfId="8713" xr:uid="{00000000-0005-0000-0000-000009220000}"/>
    <cellStyle name="Currency 2 7 3 2 4 3" xfId="8714" xr:uid="{00000000-0005-0000-0000-00000A220000}"/>
    <cellStyle name="Currency 2 7 3 2 4 3 2" xfId="8715" xr:uid="{00000000-0005-0000-0000-00000B220000}"/>
    <cellStyle name="Currency 2 7 3 2 4 3 2 2" xfId="8716" xr:uid="{00000000-0005-0000-0000-00000C220000}"/>
    <cellStyle name="Currency 2 7 3 2 4 3 3" xfId="8717" xr:uid="{00000000-0005-0000-0000-00000D220000}"/>
    <cellStyle name="Currency 2 7 3 2 4 4" xfId="8718" xr:uid="{00000000-0005-0000-0000-00000E220000}"/>
    <cellStyle name="Currency 2 7 3 2 4 4 2" xfId="8719" xr:uid="{00000000-0005-0000-0000-00000F220000}"/>
    <cellStyle name="Currency 2 7 3 2 4 4 2 2" xfId="8720" xr:uid="{00000000-0005-0000-0000-000010220000}"/>
    <cellStyle name="Currency 2 7 3 2 4 4 3" xfId="8721" xr:uid="{00000000-0005-0000-0000-000011220000}"/>
    <cellStyle name="Currency 2 7 3 2 4 5" xfId="8722" xr:uid="{00000000-0005-0000-0000-000012220000}"/>
    <cellStyle name="Currency 2 7 3 2 4 5 2" xfId="8723" xr:uid="{00000000-0005-0000-0000-000013220000}"/>
    <cellStyle name="Currency 2 7 3 2 4 5 2 2" xfId="8724" xr:uid="{00000000-0005-0000-0000-000014220000}"/>
    <cellStyle name="Currency 2 7 3 2 4 5 3" xfId="8725" xr:uid="{00000000-0005-0000-0000-000015220000}"/>
    <cellStyle name="Currency 2 7 3 2 4 6" xfId="8726" xr:uid="{00000000-0005-0000-0000-000016220000}"/>
    <cellStyle name="Currency 2 7 3 2 4 6 2" xfId="8727" xr:uid="{00000000-0005-0000-0000-000017220000}"/>
    <cellStyle name="Currency 2 7 3 2 4 7" xfId="8728" xr:uid="{00000000-0005-0000-0000-000018220000}"/>
    <cellStyle name="Currency 2 7 3 2 4 7 2" xfId="8729" xr:uid="{00000000-0005-0000-0000-000019220000}"/>
    <cellStyle name="Currency 2 7 3 2 4 8" xfId="8730" xr:uid="{00000000-0005-0000-0000-00001A220000}"/>
    <cellStyle name="Currency 2 7 3 2 4 9" xfId="8731" xr:uid="{00000000-0005-0000-0000-00001B220000}"/>
    <cellStyle name="Currency 2 7 3 2 5" xfId="8732" xr:uid="{00000000-0005-0000-0000-00001C220000}"/>
    <cellStyle name="Currency 2 7 3 2 5 2" xfId="8733" xr:uid="{00000000-0005-0000-0000-00001D220000}"/>
    <cellStyle name="Currency 2 7 3 2 5 3" xfId="8734" xr:uid="{00000000-0005-0000-0000-00001E220000}"/>
    <cellStyle name="Currency 2 7 3 2 6" xfId="8735" xr:uid="{00000000-0005-0000-0000-00001F220000}"/>
    <cellStyle name="Currency 2 7 3 2 6 2" xfId="8736" xr:uid="{00000000-0005-0000-0000-000020220000}"/>
    <cellStyle name="Currency 2 7 3 2 6 2 2" xfId="8737" xr:uid="{00000000-0005-0000-0000-000021220000}"/>
    <cellStyle name="Currency 2 7 3 2 6 2 2 2" xfId="8738" xr:uid="{00000000-0005-0000-0000-000022220000}"/>
    <cellStyle name="Currency 2 7 3 2 6 2 3" xfId="8739" xr:uid="{00000000-0005-0000-0000-000023220000}"/>
    <cellStyle name="Currency 2 7 3 2 6 3" xfId="8740" xr:uid="{00000000-0005-0000-0000-000024220000}"/>
    <cellStyle name="Currency 2 7 3 2 6 3 2" xfId="8741" xr:uid="{00000000-0005-0000-0000-000025220000}"/>
    <cellStyle name="Currency 2 7 3 2 6 3 2 2" xfId="8742" xr:uid="{00000000-0005-0000-0000-000026220000}"/>
    <cellStyle name="Currency 2 7 3 2 6 3 3" xfId="8743" xr:uid="{00000000-0005-0000-0000-000027220000}"/>
    <cellStyle name="Currency 2 7 3 2 6 4" xfId="8744" xr:uid="{00000000-0005-0000-0000-000028220000}"/>
    <cellStyle name="Currency 2 7 3 2 6 4 2" xfId="8745" xr:uid="{00000000-0005-0000-0000-000029220000}"/>
    <cellStyle name="Currency 2 7 3 2 6 4 2 2" xfId="8746" xr:uid="{00000000-0005-0000-0000-00002A220000}"/>
    <cellStyle name="Currency 2 7 3 2 6 4 3" xfId="8747" xr:uid="{00000000-0005-0000-0000-00002B220000}"/>
    <cellStyle name="Currency 2 7 3 2 6 5" xfId="8748" xr:uid="{00000000-0005-0000-0000-00002C220000}"/>
    <cellStyle name="Currency 2 7 3 2 6 5 2" xfId="8749" xr:uid="{00000000-0005-0000-0000-00002D220000}"/>
    <cellStyle name="Currency 2 7 3 2 6 6" xfId="8750" xr:uid="{00000000-0005-0000-0000-00002E220000}"/>
    <cellStyle name="Currency 2 7 3 2 6 6 2" xfId="8751" xr:uid="{00000000-0005-0000-0000-00002F220000}"/>
    <cellStyle name="Currency 2 7 3 2 6 7" xfId="8752" xr:uid="{00000000-0005-0000-0000-000030220000}"/>
    <cellStyle name="Currency 2 7 3 2 7" xfId="8753" xr:uid="{00000000-0005-0000-0000-000031220000}"/>
    <cellStyle name="Currency 2 7 3 2 7 2" xfId="8754" xr:uid="{00000000-0005-0000-0000-000032220000}"/>
    <cellStyle name="Currency 2 7 3 2 7 2 2" xfId="8755" xr:uid="{00000000-0005-0000-0000-000033220000}"/>
    <cellStyle name="Currency 2 7 3 2 7 3" xfId="8756" xr:uid="{00000000-0005-0000-0000-000034220000}"/>
    <cellStyle name="Currency 2 7 3 2 8" xfId="8757" xr:uid="{00000000-0005-0000-0000-000035220000}"/>
    <cellStyle name="Currency 2 7 3 2 8 2" xfId="8758" xr:uid="{00000000-0005-0000-0000-000036220000}"/>
    <cellStyle name="Currency 2 7 3 2 8 2 2" xfId="8759" xr:uid="{00000000-0005-0000-0000-000037220000}"/>
    <cellStyle name="Currency 2 7 3 2 8 3" xfId="8760" xr:uid="{00000000-0005-0000-0000-000038220000}"/>
    <cellStyle name="Currency 2 7 3 3" xfId="8761" xr:uid="{00000000-0005-0000-0000-000039220000}"/>
    <cellStyle name="Currency 2 7 3 3 10" xfId="8762" xr:uid="{00000000-0005-0000-0000-00003A220000}"/>
    <cellStyle name="Currency 2 7 3 3 2" xfId="8763" xr:uid="{00000000-0005-0000-0000-00003B220000}"/>
    <cellStyle name="Currency 2 7 3 3 2 2" xfId="8764" xr:uid="{00000000-0005-0000-0000-00003C220000}"/>
    <cellStyle name="Currency 2 7 3 3 2 3" xfId="8765" xr:uid="{00000000-0005-0000-0000-00003D220000}"/>
    <cellStyle name="Currency 2 7 3 3 2 3 2" xfId="8766" xr:uid="{00000000-0005-0000-0000-00003E220000}"/>
    <cellStyle name="Currency 2 7 3 3 2 3 3" xfId="8767" xr:uid="{00000000-0005-0000-0000-00003F220000}"/>
    <cellStyle name="Currency 2 7 3 3 2 4" xfId="8768" xr:uid="{00000000-0005-0000-0000-000040220000}"/>
    <cellStyle name="Currency 2 7 3 3 2 4 2" xfId="8769" xr:uid="{00000000-0005-0000-0000-000041220000}"/>
    <cellStyle name="Currency 2 7 3 3 2 4 2 2" xfId="8770" xr:uid="{00000000-0005-0000-0000-000042220000}"/>
    <cellStyle name="Currency 2 7 3 3 2 4 3" xfId="8771" xr:uid="{00000000-0005-0000-0000-000043220000}"/>
    <cellStyle name="Currency 2 7 3 3 2 5" xfId="8772" xr:uid="{00000000-0005-0000-0000-000044220000}"/>
    <cellStyle name="Currency 2 7 3 3 2 5 2" xfId="8773" xr:uid="{00000000-0005-0000-0000-000045220000}"/>
    <cellStyle name="Currency 2 7 3 3 2 5 2 2" xfId="8774" xr:uid="{00000000-0005-0000-0000-000046220000}"/>
    <cellStyle name="Currency 2 7 3 3 2 5 3" xfId="8775" xr:uid="{00000000-0005-0000-0000-000047220000}"/>
    <cellStyle name="Currency 2 7 3 3 2 6" xfId="8776" xr:uid="{00000000-0005-0000-0000-000048220000}"/>
    <cellStyle name="Currency 2 7 3 3 2 6 2" xfId="8777" xr:uid="{00000000-0005-0000-0000-000049220000}"/>
    <cellStyle name="Currency 2 7 3 3 2 6 2 2" xfId="8778" xr:uid="{00000000-0005-0000-0000-00004A220000}"/>
    <cellStyle name="Currency 2 7 3 3 2 6 3" xfId="8779" xr:uid="{00000000-0005-0000-0000-00004B220000}"/>
    <cellStyle name="Currency 2 7 3 3 2 7" xfId="8780" xr:uid="{00000000-0005-0000-0000-00004C220000}"/>
    <cellStyle name="Currency 2 7 3 3 2 7 2" xfId="8781" xr:uid="{00000000-0005-0000-0000-00004D220000}"/>
    <cellStyle name="Currency 2 7 3 3 2 8" xfId="8782" xr:uid="{00000000-0005-0000-0000-00004E220000}"/>
    <cellStyle name="Currency 2 7 3 3 2 8 2" xfId="8783" xr:uid="{00000000-0005-0000-0000-00004F220000}"/>
    <cellStyle name="Currency 2 7 3 3 2 9" xfId="8784" xr:uid="{00000000-0005-0000-0000-000050220000}"/>
    <cellStyle name="Currency 2 7 3 3 3" xfId="8785" xr:uid="{00000000-0005-0000-0000-000051220000}"/>
    <cellStyle name="Currency 2 7 3 3 4" xfId="8786" xr:uid="{00000000-0005-0000-0000-000052220000}"/>
    <cellStyle name="Currency 2 7 3 3 4 2" xfId="8787" xr:uid="{00000000-0005-0000-0000-000053220000}"/>
    <cellStyle name="Currency 2 7 3 3 4 3" xfId="8788" xr:uid="{00000000-0005-0000-0000-000054220000}"/>
    <cellStyle name="Currency 2 7 3 3 5" xfId="8789" xr:uid="{00000000-0005-0000-0000-000055220000}"/>
    <cellStyle name="Currency 2 7 3 3 5 2" xfId="8790" xr:uid="{00000000-0005-0000-0000-000056220000}"/>
    <cellStyle name="Currency 2 7 3 3 5 2 2" xfId="8791" xr:uid="{00000000-0005-0000-0000-000057220000}"/>
    <cellStyle name="Currency 2 7 3 3 5 3" xfId="8792" xr:uid="{00000000-0005-0000-0000-000058220000}"/>
    <cellStyle name="Currency 2 7 3 3 6" xfId="8793" xr:uid="{00000000-0005-0000-0000-000059220000}"/>
    <cellStyle name="Currency 2 7 3 3 6 2" xfId="8794" xr:uid="{00000000-0005-0000-0000-00005A220000}"/>
    <cellStyle name="Currency 2 7 3 3 6 2 2" xfId="8795" xr:uid="{00000000-0005-0000-0000-00005B220000}"/>
    <cellStyle name="Currency 2 7 3 3 6 3" xfId="8796" xr:uid="{00000000-0005-0000-0000-00005C220000}"/>
    <cellStyle name="Currency 2 7 3 3 7" xfId="8797" xr:uid="{00000000-0005-0000-0000-00005D220000}"/>
    <cellStyle name="Currency 2 7 3 3 7 2" xfId="8798" xr:uid="{00000000-0005-0000-0000-00005E220000}"/>
    <cellStyle name="Currency 2 7 3 3 7 2 2" xfId="8799" xr:uid="{00000000-0005-0000-0000-00005F220000}"/>
    <cellStyle name="Currency 2 7 3 3 7 3" xfId="8800" xr:uid="{00000000-0005-0000-0000-000060220000}"/>
    <cellStyle name="Currency 2 7 3 3 8" xfId="8801" xr:uid="{00000000-0005-0000-0000-000061220000}"/>
    <cellStyle name="Currency 2 7 3 3 8 2" xfId="8802" xr:uid="{00000000-0005-0000-0000-000062220000}"/>
    <cellStyle name="Currency 2 7 3 3 9" xfId="8803" xr:uid="{00000000-0005-0000-0000-000063220000}"/>
    <cellStyle name="Currency 2 7 3 3 9 2" xfId="8804" xr:uid="{00000000-0005-0000-0000-000064220000}"/>
    <cellStyle name="Currency 2 7 3 4" xfId="8805" xr:uid="{00000000-0005-0000-0000-000065220000}"/>
    <cellStyle name="Currency 2 7 3 4 2" xfId="8806" xr:uid="{00000000-0005-0000-0000-000066220000}"/>
    <cellStyle name="Currency 2 7 3 4 2 10" xfId="8807" xr:uid="{00000000-0005-0000-0000-000067220000}"/>
    <cellStyle name="Currency 2 7 3 4 2 2" xfId="8808" xr:uid="{00000000-0005-0000-0000-000068220000}"/>
    <cellStyle name="Currency 2 7 3 4 2 3" xfId="8809" xr:uid="{00000000-0005-0000-0000-000069220000}"/>
    <cellStyle name="Currency 2 7 3 4 2 4" xfId="8810" xr:uid="{00000000-0005-0000-0000-00006A220000}"/>
    <cellStyle name="Currency 2 7 3 4 2 4 2" xfId="8811" xr:uid="{00000000-0005-0000-0000-00006B220000}"/>
    <cellStyle name="Currency 2 7 3 4 2 4 2 2" xfId="8812" xr:uid="{00000000-0005-0000-0000-00006C220000}"/>
    <cellStyle name="Currency 2 7 3 4 2 4 3" xfId="8813" xr:uid="{00000000-0005-0000-0000-00006D220000}"/>
    <cellStyle name="Currency 2 7 3 4 2 5" xfId="8814" xr:uid="{00000000-0005-0000-0000-00006E220000}"/>
    <cellStyle name="Currency 2 7 3 4 2 5 2" xfId="8815" xr:uid="{00000000-0005-0000-0000-00006F220000}"/>
    <cellStyle name="Currency 2 7 3 4 2 5 2 2" xfId="8816" xr:uid="{00000000-0005-0000-0000-000070220000}"/>
    <cellStyle name="Currency 2 7 3 4 2 5 3" xfId="8817" xr:uid="{00000000-0005-0000-0000-000071220000}"/>
    <cellStyle name="Currency 2 7 3 4 2 6" xfId="8818" xr:uid="{00000000-0005-0000-0000-000072220000}"/>
    <cellStyle name="Currency 2 7 3 4 2 6 2" xfId="8819" xr:uid="{00000000-0005-0000-0000-000073220000}"/>
    <cellStyle name="Currency 2 7 3 4 2 6 2 2" xfId="8820" xr:uid="{00000000-0005-0000-0000-000074220000}"/>
    <cellStyle name="Currency 2 7 3 4 2 6 3" xfId="8821" xr:uid="{00000000-0005-0000-0000-000075220000}"/>
    <cellStyle name="Currency 2 7 3 4 2 7" xfId="8822" xr:uid="{00000000-0005-0000-0000-000076220000}"/>
    <cellStyle name="Currency 2 7 3 4 2 7 2" xfId="8823" xr:uid="{00000000-0005-0000-0000-000077220000}"/>
    <cellStyle name="Currency 2 7 3 4 2 8" xfId="8824" xr:uid="{00000000-0005-0000-0000-000078220000}"/>
    <cellStyle name="Currency 2 7 3 4 2 8 2" xfId="8825" xr:uid="{00000000-0005-0000-0000-000079220000}"/>
    <cellStyle name="Currency 2 7 3 4 2 9" xfId="8826" xr:uid="{00000000-0005-0000-0000-00007A220000}"/>
    <cellStyle name="Currency 2 7 3 4 3" xfId="8827" xr:uid="{00000000-0005-0000-0000-00007B220000}"/>
    <cellStyle name="Currency 2 7 3 4 4" xfId="8828" xr:uid="{00000000-0005-0000-0000-00007C220000}"/>
    <cellStyle name="Currency 2 7 3 4 4 2" xfId="8829" xr:uid="{00000000-0005-0000-0000-00007D220000}"/>
    <cellStyle name="Currency 2 7 3 4 4 2 2" xfId="8830" xr:uid="{00000000-0005-0000-0000-00007E220000}"/>
    <cellStyle name="Currency 2 7 3 4 4 3" xfId="8831" xr:uid="{00000000-0005-0000-0000-00007F220000}"/>
    <cellStyle name="Currency 2 7 3 4 5" xfId="8832" xr:uid="{00000000-0005-0000-0000-000080220000}"/>
    <cellStyle name="Currency 2 7 3 4 5 2" xfId="8833" xr:uid="{00000000-0005-0000-0000-000081220000}"/>
    <cellStyle name="Currency 2 7 3 4 5 2 2" xfId="8834" xr:uid="{00000000-0005-0000-0000-000082220000}"/>
    <cellStyle name="Currency 2 7 3 4 5 3" xfId="8835" xr:uid="{00000000-0005-0000-0000-000083220000}"/>
    <cellStyle name="Currency 2 7 3 5" xfId="8836" xr:uid="{00000000-0005-0000-0000-000084220000}"/>
    <cellStyle name="Currency 2 7 3 5 2" xfId="8837" xr:uid="{00000000-0005-0000-0000-000085220000}"/>
    <cellStyle name="Currency 2 7 3 5 3" xfId="8838" xr:uid="{00000000-0005-0000-0000-000086220000}"/>
    <cellStyle name="Currency 2 7 3 5 3 2" xfId="8839" xr:uid="{00000000-0005-0000-0000-000087220000}"/>
    <cellStyle name="Currency 2 7 3 5 3 3" xfId="8840" xr:uid="{00000000-0005-0000-0000-000088220000}"/>
    <cellStyle name="Currency 2 7 3 5 4" xfId="8841" xr:uid="{00000000-0005-0000-0000-000089220000}"/>
    <cellStyle name="Currency 2 7 3 5 4 2" xfId="8842" xr:uid="{00000000-0005-0000-0000-00008A220000}"/>
    <cellStyle name="Currency 2 7 3 5 4 2 2" xfId="8843" xr:uid="{00000000-0005-0000-0000-00008B220000}"/>
    <cellStyle name="Currency 2 7 3 5 4 3" xfId="8844" xr:uid="{00000000-0005-0000-0000-00008C220000}"/>
    <cellStyle name="Currency 2 7 3 5 5" xfId="8845" xr:uid="{00000000-0005-0000-0000-00008D220000}"/>
    <cellStyle name="Currency 2 7 3 5 5 2" xfId="8846" xr:uid="{00000000-0005-0000-0000-00008E220000}"/>
    <cellStyle name="Currency 2 7 3 5 5 2 2" xfId="8847" xr:uid="{00000000-0005-0000-0000-00008F220000}"/>
    <cellStyle name="Currency 2 7 3 5 5 3" xfId="8848" xr:uid="{00000000-0005-0000-0000-000090220000}"/>
    <cellStyle name="Currency 2 7 3 5 6" xfId="8849" xr:uid="{00000000-0005-0000-0000-000091220000}"/>
    <cellStyle name="Currency 2 7 3 5 6 2" xfId="8850" xr:uid="{00000000-0005-0000-0000-000092220000}"/>
    <cellStyle name="Currency 2 7 3 5 6 2 2" xfId="8851" xr:uid="{00000000-0005-0000-0000-000093220000}"/>
    <cellStyle name="Currency 2 7 3 5 6 3" xfId="8852" xr:uid="{00000000-0005-0000-0000-000094220000}"/>
    <cellStyle name="Currency 2 7 3 5 7" xfId="8853" xr:uid="{00000000-0005-0000-0000-000095220000}"/>
    <cellStyle name="Currency 2 7 3 5 7 2" xfId="8854" xr:uid="{00000000-0005-0000-0000-000096220000}"/>
    <cellStyle name="Currency 2 7 3 5 8" xfId="8855" xr:uid="{00000000-0005-0000-0000-000097220000}"/>
    <cellStyle name="Currency 2 7 3 5 8 2" xfId="8856" xr:uid="{00000000-0005-0000-0000-000098220000}"/>
    <cellStyle name="Currency 2 7 3 5 9" xfId="8857" xr:uid="{00000000-0005-0000-0000-000099220000}"/>
    <cellStyle name="Currency 2 7 3 6" xfId="8858" xr:uid="{00000000-0005-0000-0000-00009A220000}"/>
    <cellStyle name="Currency 2 7 3 6 2" xfId="8859" xr:uid="{00000000-0005-0000-0000-00009B220000}"/>
    <cellStyle name="Currency 2 7 3 6 3" xfId="8860" xr:uid="{00000000-0005-0000-0000-00009C220000}"/>
    <cellStyle name="Currency 2 7 3 7" xfId="8861" xr:uid="{00000000-0005-0000-0000-00009D220000}"/>
    <cellStyle name="Currency 2 7 3 8" xfId="8862" xr:uid="{00000000-0005-0000-0000-00009E220000}"/>
    <cellStyle name="Currency 2 7 3 8 2" xfId="8863" xr:uid="{00000000-0005-0000-0000-00009F220000}"/>
    <cellStyle name="Currency 2 7 3 8 2 2" xfId="8864" xr:uid="{00000000-0005-0000-0000-0000A0220000}"/>
    <cellStyle name="Currency 2 7 3 8 3" xfId="8865" xr:uid="{00000000-0005-0000-0000-0000A1220000}"/>
    <cellStyle name="Currency 2 7 3 8 4" xfId="8866" xr:uid="{00000000-0005-0000-0000-0000A2220000}"/>
    <cellStyle name="Currency 2 7 3 9" xfId="8867" xr:uid="{00000000-0005-0000-0000-0000A3220000}"/>
    <cellStyle name="Currency 2 7 3 9 2" xfId="8868" xr:uid="{00000000-0005-0000-0000-0000A4220000}"/>
    <cellStyle name="Currency 2 7 3 9 2 2" xfId="8869" xr:uid="{00000000-0005-0000-0000-0000A5220000}"/>
    <cellStyle name="Currency 2 7 3 9 3" xfId="8870" xr:uid="{00000000-0005-0000-0000-0000A6220000}"/>
    <cellStyle name="Currency 2 7 4" xfId="8871" xr:uid="{00000000-0005-0000-0000-0000A7220000}"/>
    <cellStyle name="Currency 2 7 4 2" xfId="8872" xr:uid="{00000000-0005-0000-0000-0000A8220000}"/>
    <cellStyle name="Currency 2 7 4 2 2" xfId="8873" xr:uid="{00000000-0005-0000-0000-0000A9220000}"/>
    <cellStyle name="Currency 2 7 4 2 3" xfId="8874" xr:uid="{00000000-0005-0000-0000-0000AA220000}"/>
    <cellStyle name="Currency 2 7 4 2 3 2" xfId="8875" xr:uid="{00000000-0005-0000-0000-0000AB220000}"/>
    <cellStyle name="Currency 2 7 4 2 3 3" xfId="8876" xr:uid="{00000000-0005-0000-0000-0000AC220000}"/>
    <cellStyle name="Currency 2 7 4 2 4" xfId="8877" xr:uid="{00000000-0005-0000-0000-0000AD220000}"/>
    <cellStyle name="Currency 2 7 4 2 4 2" xfId="8878" xr:uid="{00000000-0005-0000-0000-0000AE220000}"/>
    <cellStyle name="Currency 2 7 4 2 4 2 2" xfId="8879" xr:uid="{00000000-0005-0000-0000-0000AF220000}"/>
    <cellStyle name="Currency 2 7 4 2 4 3" xfId="8880" xr:uid="{00000000-0005-0000-0000-0000B0220000}"/>
    <cellStyle name="Currency 2 7 4 2 5" xfId="8881" xr:uid="{00000000-0005-0000-0000-0000B1220000}"/>
    <cellStyle name="Currency 2 7 4 2 5 2" xfId="8882" xr:uid="{00000000-0005-0000-0000-0000B2220000}"/>
    <cellStyle name="Currency 2 7 4 2 5 2 2" xfId="8883" xr:uid="{00000000-0005-0000-0000-0000B3220000}"/>
    <cellStyle name="Currency 2 7 4 2 5 3" xfId="8884" xr:uid="{00000000-0005-0000-0000-0000B4220000}"/>
    <cellStyle name="Currency 2 7 4 2 6" xfId="8885" xr:uid="{00000000-0005-0000-0000-0000B5220000}"/>
    <cellStyle name="Currency 2 7 4 2 6 2" xfId="8886" xr:uid="{00000000-0005-0000-0000-0000B6220000}"/>
    <cellStyle name="Currency 2 7 4 2 6 2 2" xfId="8887" xr:uid="{00000000-0005-0000-0000-0000B7220000}"/>
    <cellStyle name="Currency 2 7 4 2 6 3" xfId="8888" xr:uid="{00000000-0005-0000-0000-0000B8220000}"/>
    <cellStyle name="Currency 2 7 4 2 7" xfId="8889" xr:uid="{00000000-0005-0000-0000-0000B9220000}"/>
    <cellStyle name="Currency 2 7 4 2 7 2" xfId="8890" xr:uid="{00000000-0005-0000-0000-0000BA220000}"/>
    <cellStyle name="Currency 2 7 4 2 8" xfId="8891" xr:uid="{00000000-0005-0000-0000-0000BB220000}"/>
    <cellStyle name="Currency 2 7 4 2 8 2" xfId="8892" xr:uid="{00000000-0005-0000-0000-0000BC220000}"/>
    <cellStyle name="Currency 2 7 4 2 9" xfId="8893" xr:uid="{00000000-0005-0000-0000-0000BD220000}"/>
    <cellStyle name="Currency 2 7 4 3" xfId="8894" xr:uid="{00000000-0005-0000-0000-0000BE220000}"/>
    <cellStyle name="Currency 2 7 4 3 2" xfId="8895" xr:uid="{00000000-0005-0000-0000-0000BF220000}"/>
    <cellStyle name="Currency 2 7 4 3 3" xfId="8896" xr:uid="{00000000-0005-0000-0000-0000C0220000}"/>
    <cellStyle name="Currency 2 7 4 3 3 2" xfId="8897" xr:uid="{00000000-0005-0000-0000-0000C1220000}"/>
    <cellStyle name="Currency 2 7 4 3 3 3" xfId="8898" xr:uid="{00000000-0005-0000-0000-0000C2220000}"/>
    <cellStyle name="Currency 2 7 4 3 4" xfId="8899" xr:uid="{00000000-0005-0000-0000-0000C3220000}"/>
    <cellStyle name="Currency 2 7 4 3 4 2" xfId="8900" xr:uid="{00000000-0005-0000-0000-0000C4220000}"/>
    <cellStyle name="Currency 2 7 4 3 4 2 2" xfId="8901" xr:uid="{00000000-0005-0000-0000-0000C5220000}"/>
    <cellStyle name="Currency 2 7 4 3 4 3" xfId="8902" xr:uid="{00000000-0005-0000-0000-0000C6220000}"/>
    <cellStyle name="Currency 2 7 4 3 5" xfId="8903" xr:uid="{00000000-0005-0000-0000-0000C7220000}"/>
    <cellStyle name="Currency 2 7 4 3 5 2" xfId="8904" xr:uid="{00000000-0005-0000-0000-0000C8220000}"/>
    <cellStyle name="Currency 2 7 4 3 5 2 2" xfId="8905" xr:uid="{00000000-0005-0000-0000-0000C9220000}"/>
    <cellStyle name="Currency 2 7 4 3 5 3" xfId="8906" xr:uid="{00000000-0005-0000-0000-0000CA220000}"/>
    <cellStyle name="Currency 2 7 4 3 6" xfId="8907" xr:uid="{00000000-0005-0000-0000-0000CB220000}"/>
    <cellStyle name="Currency 2 7 4 3 6 2" xfId="8908" xr:uid="{00000000-0005-0000-0000-0000CC220000}"/>
    <cellStyle name="Currency 2 7 4 3 6 2 2" xfId="8909" xr:uid="{00000000-0005-0000-0000-0000CD220000}"/>
    <cellStyle name="Currency 2 7 4 3 6 3" xfId="8910" xr:uid="{00000000-0005-0000-0000-0000CE220000}"/>
    <cellStyle name="Currency 2 7 4 3 7" xfId="8911" xr:uid="{00000000-0005-0000-0000-0000CF220000}"/>
    <cellStyle name="Currency 2 7 4 3 7 2" xfId="8912" xr:uid="{00000000-0005-0000-0000-0000D0220000}"/>
    <cellStyle name="Currency 2 7 4 3 8" xfId="8913" xr:uid="{00000000-0005-0000-0000-0000D1220000}"/>
    <cellStyle name="Currency 2 7 4 3 8 2" xfId="8914" xr:uid="{00000000-0005-0000-0000-0000D2220000}"/>
    <cellStyle name="Currency 2 7 4 3 9" xfId="8915" xr:uid="{00000000-0005-0000-0000-0000D3220000}"/>
    <cellStyle name="Currency 2 7 4 4" xfId="8916" xr:uid="{00000000-0005-0000-0000-0000D4220000}"/>
    <cellStyle name="Currency 2 7 4 4 2" xfId="8917" xr:uid="{00000000-0005-0000-0000-0000D5220000}"/>
    <cellStyle name="Currency 2 7 4 4 3" xfId="8918" xr:uid="{00000000-0005-0000-0000-0000D6220000}"/>
    <cellStyle name="Currency 2 7 4 4 3 2" xfId="8919" xr:uid="{00000000-0005-0000-0000-0000D7220000}"/>
    <cellStyle name="Currency 2 7 4 4 3 2 2" xfId="8920" xr:uid="{00000000-0005-0000-0000-0000D8220000}"/>
    <cellStyle name="Currency 2 7 4 4 3 3" xfId="8921" xr:uid="{00000000-0005-0000-0000-0000D9220000}"/>
    <cellStyle name="Currency 2 7 4 4 4" xfId="8922" xr:uid="{00000000-0005-0000-0000-0000DA220000}"/>
    <cellStyle name="Currency 2 7 4 4 4 2" xfId="8923" xr:uid="{00000000-0005-0000-0000-0000DB220000}"/>
    <cellStyle name="Currency 2 7 4 4 4 2 2" xfId="8924" xr:uid="{00000000-0005-0000-0000-0000DC220000}"/>
    <cellStyle name="Currency 2 7 4 4 4 3" xfId="8925" xr:uid="{00000000-0005-0000-0000-0000DD220000}"/>
    <cellStyle name="Currency 2 7 4 4 5" xfId="8926" xr:uid="{00000000-0005-0000-0000-0000DE220000}"/>
    <cellStyle name="Currency 2 7 4 4 5 2" xfId="8927" xr:uid="{00000000-0005-0000-0000-0000DF220000}"/>
    <cellStyle name="Currency 2 7 4 4 5 2 2" xfId="8928" xr:uid="{00000000-0005-0000-0000-0000E0220000}"/>
    <cellStyle name="Currency 2 7 4 4 5 3" xfId="8929" xr:uid="{00000000-0005-0000-0000-0000E1220000}"/>
    <cellStyle name="Currency 2 7 4 4 6" xfId="8930" xr:uid="{00000000-0005-0000-0000-0000E2220000}"/>
    <cellStyle name="Currency 2 7 4 4 6 2" xfId="8931" xr:uid="{00000000-0005-0000-0000-0000E3220000}"/>
    <cellStyle name="Currency 2 7 4 4 7" xfId="8932" xr:uid="{00000000-0005-0000-0000-0000E4220000}"/>
    <cellStyle name="Currency 2 7 4 4 7 2" xfId="8933" xr:uid="{00000000-0005-0000-0000-0000E5220000}"/>
    <cellStyle name="Currency 2 7 4 4 8" xfId="8934" xr:uid="{00000000-0005-0000-0000-0000E6220000}"/>
    <cellStyle name="Currency 2 7 4 4 9" xfId="8935" xr:uid="{00000000-0005-0000-0000-0000E7220000}"/>
    <cellStyle name="Currency 2 7 4 5" xfId="8936" xr:uid="{00000000-0005-0000-0000-0000E8220000}"/>
    <cellStyle name="Currency 2 7 4 5 2" xfId="8937" xr:uid="{00000000-0005-0000-0000-0000E9220000}"/>
    <cellStyle name="Currency 2 7 4 5 3" xfId="8938" xr:uid="{00000000-0005-0000-0000-0000EA220000}"/>
    <cellStyle name="Currency 2 7 4 6" xfId="8939" xr:uid="{00000000-0005-0000-0000-0000EB220000}"/>
    <cellStyle name="Currency 2 7 4 6 2" xfId="8940" xr:uid="{00000000-0005-0000-0000-0000EC220000}"/>
    <cellStyle name="Currency 2 7 4 6 2 2" xfId="8941" xr:uid="{00000000-0005-0000-0000-0000ED220000}"/>
    <cellStyle name="Currency 2 7 4 6 2 2 2" xfId="8942" xr:uid="{00000000-0005-0000-0000-0000EE220000}"/>
    <cellStyle name="Currency 2 7 4 6 2 3" xfId="8943" xr:uid="{00000000-0005-0000-0000-0000EF220000}"/>
    <cellStyle name="Currency 2 7 4 6 3" xfId="8944" xr:uid="{00000000-0005-0000-0000-0000F0220000}"/>
    <cellStyle name="Currency 2 7 4 6 3 2" xfId="8945" xr:uid="{00000000-0005-0000-0000-0000F1220000}"/>
    <cellStyle name="Currency 2 7 4 6 3 2 2" xfId="8946" xr:uid="{00000000-0005-0000-0000-0000F2220000}"/>
    <cellStyle name="Currency 2 7 4 6 3 3" xfId="8947" xr:uid="{00000000-0005-0000-0000-0000F3220000}"/>
    <cellStyle name="Currency 2 7 4 6 4" xfId="8948" xr:uid="{00000000-0005-0000-0000-0000F4220000}"/>
    <cellStyle name="Currency 2 7 4 6 4 2" xfId="8949" xr:uid="{00000000-0005-0000-0000-0000F5220000}"/>
    <cellStyle name="Currency 2 7 4 6 4 2 2" xfId="8950" xr:uid="{00000000-0005-0000-0000-0000F6220000}"/>
    <cellStyle name="Currency 2 7 4 6 4 3" xfId="8951" xr:uid="{00000000-0005-0000-0000-0000F7220000}"/>
    <cellStyle name="Currency 2 7 4 6 5" xfId="8952" xr:uid="{00000000-0005-0000-0000-0000F8220000}"/>
    <cellStyle name="Currency 2 7 4 6 5 2" xfId="8953" xr:uid="{00000000-0005-0000-0000-0000F9220000}"/>
    <cellStyle name="Currency 2 7 4 6 6" xfId="8954" xr:uid="{00000000-0005-0000-0000-0000FA220000}"/>
    <cellStyle name="Currency 2 7 4 6 6 2" xfId="8955" xr:uid="{00000000-0005-0000-0000-0000FB220000}"/>
    <cellStyle name="Currency 2 7 4 6 7" xfId="8956" xr:uid="{00000000-0005-0000-0000-0000FC220000}"/>
    <cellStyle name="Currency 2 7 4 7" xfId="8957" xr:uid="{00000000-0005-0000-0000-0000FD220000}"/>
    <cellStyle name="Currency 2 7 4 7 2" xfId="8958" xr:uid="{00000000-0005-0000-0000-0000FE220000}"/>
    <cellStyle name="Currency 2 7 4 7 2 2" xfId="8959" xr:uid="{00000000-0005-0000-0000-0000FF220000}"/>
    <cellStyle name="Currency 2 7 4 7 3" xfId="8960" xr:uid="{00000000-0005-0000-0000-000000230000}"/>
    <cellStyle name="Currency 2 7 4 8" xfId="8961" xr:uid="{00000000-0005-0000-0000-000001230000}"/>
    <cellStyle name="Currency 2 7 4 8 2" xfId="8962" xr:uid="{00000000-0005-0000-0000-000002230000}"/>
    <cellStyle name="Currency 2 7 4 8 2 2" xfId="8963" xr:uid="{00000000-0005-0000-0000-000003230000}"/>
    <cellStyle name="Currency 2 7 4 8 3" xfId="8964" xr:uid="{00000000-0005-0000-0000-000004230000}"/>
    <cellStyle name="Currency 2 7 5" xfId="8965" xr:uid="{00000000-0005-0000-0000-000005230000}"/>
    <cellStyle name="Currency 2 7 5 10" xfId="8966" xr:uid="{00000000-0005-0000-0000-000006230000}"/>
    <cellStyle name="Currency 2 7 5 2" xfId="8967" xr:uid="{00000000-0005-0000-0000-000007230000}"/>
    <cellStyle name="Currency 2 7 5 2 2" xfId="8968" xr:uid="{00000000-0005-0000-0000-000008230000}"/>
    <cellStyle name="Currency 2 7 5 2 3" xfId="8969" xr:uid="{00000000-0005-0000-0000-000009230000}"/>
    <cellStyle name="Currency 2 7 5 2 3 2" xfId="8970" xr:uid="{00000000-0005-0000-0000-00000A230000}"/>
    <cellStyle name="Currency 2 7 5 2 3 3" xfId="8971" xr:uid="{00000000-0005-0000-0000-00000B230000}"/>
    <cellStyle name="Currency 2 7 5 2 4" xfId="8972" xr:uid="{00000000-0005-0000-0000-00000C230000}"/>
    <cellStyle name="Currency 2 7 5 2 4 2" xfId="8973" xr:uid="{00000000-0005-0000-0000-00000D230000}"/>
    <cellStyle name="Currency 2 7 5 2 4 2 2" xfId="8974" xr:uid="{00000000-0005-0000-0000-00000E230000}"/>
    <cellStyle name="Currency 2 7 5 2 4 3" xfId="8975" xr:uid="{00000000-0005-0000-0000-00000F230000}"/>
    <cellStyle name="Currency 2 7 5 2 5" xfId="8976" xr:uid="{00000000-0005-0000-0000-000010230000}"/>
    <cellStyle name="Currency 2 7 5 2 5 2" xfId="8977" xr:uid="{00000000-0005-0000-0000-000011230000}"/>
    <cellStyle name="Currency 2 7 5 2 5 2 2" xfId="8978" xr:uid="{00000000-0005-0000-0000-000012230000}"/>
    <cellStyle name="Currency 2 7 5 2 5 3" xfId="8979" xr:uid="{00000000-0005-0000-0000-000013230000}"/>
    <cellStyle name="Currency 2 7 5 2 6" xfId="8980" xr:uid="{00000000-0005-0000-0000-000014230000}"/>
    <cellStyle name="Currency 2 7 5 2 6 2" xfId="8981" xr:uid="{00000000-0005-0000-0000-000015230000}"/>
    <cellStyle name="Currency 2 7 5 2 6 2 2" xfId="8982" xr:uid="{00000000-0005-0000-0000-000016230000}"/>
    <cellStyle name="Currency 2 7 5 2 6 3" xfId="8983" xr:uid="{00000000-0005-0000-0000-000017230000}"/>
    <cellStyle name="Currency 2 7 5 2 7" xfId="8984" xr:uid="{00000000-0005-0000-0000-000018230000}"/>
    <cellStyle name="Currency 2 7 5 2 7 2" xfId="8985" xr:uid="{00000000-0005-0000-0000-000019230000}"/>
    <cellStyle name="Currency 2 7 5 2 8" xfId="8986" xr:uid="{00000000-0005-0000-0000-00001A230000}"/>
    <cellStyle name="Currency 2 7 5 2 8 2" xfId="8987" xr:uid="{00000000-0005-0000-0000-00001B230000}"/>
    <cellStyle name="Currency 2 7 5 2 9" xfId="8988" xr:uid="{00000000-0005-0000-0000-00001C230000}"/>
    <cellStyle name="Currency 2 7 5 3" xfId="8989" xr:uid="{00000000-0005-0000-0000-00001D230000}"/>
    <cellStyle name="Currency 2 7 5 4" xfId="8990" xr:uid="{00000000-0005-0000-0000-00001E230000}"/>
    <cellStyle name="Currency 2 7 5 4 2" xfId="8991" xr:uid="{00000000-0005-0000-0000-00001F230000}"/>
    <cellStyle name="Currency 2 7 5 4 3" xfId="8992" xr:uid="{00000000-0005-0000-0000-000020230000}"/>
    <cellStyle name="Currency 2 7 5 5" xfId="8993" xr:uid="{00000000-0005-0000-0000-000021230000}"/>
    <cellStyle name="Currency 2 7 5 5 2" xfId="8994" xr:uid="{00000000-0005-0000-0000-000022230000}"/>
    <cellStyle name="Currency 2 7 5 5 2 2" xfId="8995" xr:uid="{00000000-0005-0000-0000-000023230000}"/>
    <cellStyle name="Currency 2 7 5 5 3" xfId="8996" xr:uid="{00000000-0005-0000-0000-000024230000}"/>
    <cellStyle name="Currency 2 7 5 6" xfId="8997" xr:uid="{00000000-0005-0000-0000-000025230000}"/>
    <cellStyle name="Currency 2 7 5 6 2" xfId="8998" xr:uid="{00000000-0005-0000-0000-000026230000}"/>
    <cellStyle name="Currency 2 7 5 6 2 2" xfId="8999" xr:uid="{00000000-0005-0000-0000-000027230000}"/>
    <cellStyle name="Currency 2 7 5 6 3" xfId="9000" xr:uid="{00000000-0005-0000-0000-000028230000}"/>
    <cellStyle name="Currency 2 7 5 7" xfId="9001" xr:uid="{00000000-0005-0000-0000-000029230000}"/>
    <cellStyle name="Currency 2 7 5 7 2" xfId="9002" xr:uid="{00000000-0005-0000-0000-00002A230000}"/>
    <cellStyle name="Currency 2 7 5 7 2 2" xfId="9003" xr:uid="{00000000-0005-0000-0000-00002B230000}"/>
    <cellStyle name="Currency 2 7 5 7 3" xfId="9004" xr:uid="{00000000-0005-0000-0000-00002C230000}"/>
    <cellStyle name="Currency 2 7 5 8" xfId="9005" xr:uid="{00000000-0005-0000-0000-00002D230000}"/>
    <cellStyle name="Currency 2 7 5 8 2" xfId="9006" xr:uid="{00000000-0005-0000-0000-00002E230000}"/>
    <cellStyle name="Currency 2 7 5 9" xfId="9007" xr:uid="{00000000-0005-0000-0000-00002F230000}"/>
    <cellStyle name="Currency 2 7 5 9 2" xfId="9008" xr:uid="{00000000-0005-0000-0000-000030230000}"/>
    <cellStyle name="Currency 2 7 6" xfId="9009" xr:uid="{00000000-0005-0000-0000-000031230000}"/>
    <cellStyle name="Currency 2 7 6 2" xfId="9010" xr:uid="{00000000-0005-0000-0000-000032230000}"/>
    <cellStyle name="Currency 2 7 6 2 10" xfId="9011" xr:uid="{00000000-0005-0000-0000-000033230000}"/>
    <cellStyle name="Currency 2 7 6 2 2" xfId="9012" xr:uid="{00000000-0005-0000-0000-000034230000}"/>
    <cellStyle name="Currency 2 7 6 2 3" xfId="9013" xr:uid="{00000000-0005-0000-0000-000035230000}"/>
    <cellStyle name="Currency 2 7 6 2 4" xfId="9014" xr:uid="{00000000-0005-0000-0000-000036230000}"/>
    <cellStyle name="Currency 2 7 6 2 4 2" xfId="9015" xr:uid="{00000000-0005-0000-0000-000037230000}"/>
    <cellStyle name="Currency 2 7 6 2 4 2 2" xfId="9016" xr:uid="{00000000-0005-0000-0000-000038230000}"/>
    <cellStyle name="Currency 2 7 6 2 4 3" xfId="9017" xr:uid="{00000000-0005-0000-0000-000039230000}"/>
    <cellStyle name="Currency 2 7 6 2 5" xfId="9018" xr:uid="{00000000-0005-0000-0000-00003A230000}"/>
    <cellStyle name="Currency 2 7 6 2 5 2" xfId="9019" xr:uid="{00000000-0005-0000-0000-00003B230000}"/>
    <cellStyle name="Currency 2 7 6 2 5 2 2" xfId="9020" xr:uid="{00000000-0005-0000-0000-00003C230000}"/>
    <cellStyle name="Currency 2 7 6 2 5 3" xfId="9021" xr:uid="{00000000-0005-0000-0000-00003D230000}"/>
    <cellStyle name="Currency 2 7 6 2 6" xfId="9022" xr:uid="{00000000-0005-0000-0000-00003E230000}"/>
    <cellStyle name="Currency 2 7 6 2 6 2" xfId="9023" xr:uid="{00000000-0005-0000-0000-00003F230000}"/>
    <cellStyle name="Currency 2 7 6 2 6 2 2" xfId="9024" xr:uid="{00000000-0005-0000-0000-000040230000}"/>
    <cellStyle name="Currency 2 7 6 2 6 3" xfId="9025" xr:uid="{00000000-0005-0000-0000-000041230000}"/>
    <cellStyle name="Currency 2 7 6 2 7" xfId="9026" xr:uid="{00000000-0005-0000-0000-000042230000}"/>
    <cellStyle name="Currency 2 7 6 2 7 2" xfId="9027" xr:uid="{00000000-0005-0000-0000-000043230000}"/>
    <cellStyle name="Currency 2 7 6 2 8" xfId="9028" xr:uid="{00000000-0005-0000-0000-000044230000}"/>
    <cellStyle name="Currency 2 7 6 2 8 2" xfId="9029" xr:uid="{00000000-0005-0000-0000-000045230000}"/>
    <cellStyle name="Currency 2 7 6 2 9" xfId="9030" xr:uid="{00000000-0005-0000-0000-000046230000}"/>
    <cellStyle name="Currency 2 7 6 3" xfId="9031" xr:uid="{00000000-0005-0000-0000-000047230000}"/>
    <cellStyle name="Currency 2 7 6 4" xfId="9032" xr:uid="{00000000-0005-0000-0000-000048230000}"/>
    <cellStyle name="Currency 2 7 6 4 2" xfId="9033" xr:uid="{00000000-0005-0000-0000-000049230000}"/>
    <cellStyle name="Currency 2 7 6 4 2 2" xfId="9034" xr:uid="{00000000-0005-0000-0000-00004A230000}"/>
    <cellStyle name="Currency 2 7 6 4 3" xfId="9035" xr:uid="{00000000-0005-0000-0000-00004B230000}"/>
    <cellStyle name="Currency 2 7 6 5" xfId="9036" xr:uid="{00000000-0005-0000-0000-00004C230000}"/>
    <cellStyle name="Currency 2 7 6 5 2" xfId="9037" xr:uid="{00000000-0005-0000-0000-00004D230000}"/>
    <cellStyle name="Currency 2 7 6 5 2 2" xfId="9038" xr:uid="{00000000-0005-0000-0000-00004E230000}"/>
    <cellStyle name="Currency 2 7 6 5 3" xfId="9039" xr:uid="{00000000-0005-0000-0000-00004F230000}"/>
    <cellStyle name="Currency 2 7 7" xfId="9040" xr:uid="{00000000-0005-0000-0000-000050230000}"/>
    <cellStyle name="Currency 2 7 7 2" xfId="9041" xr:uid="{00000000-0005-0000-0000-000051230000}"/>
    <cellStyle name="Currency 2 7 7 3" xfId="9042" xr:uid="{00000000-0005-0000-0000-000052230000}"/>
    <cellStyle name="Currency 2 7 7 3 2" xfId="9043" xr:uid="{00000000-0005-0000-0000-000053230000}"/>
    <cellStyle name="Currency 2 7 7 3 3" xfId="9044" xr:uid="{00000000-0005-0000-0000-000054230000}"/>
    <cellStyle name="Currency 2 7 7 4" xfId="9045" xr:uid="{00000000-0005-0000-0000-000055230000}"/>
    <cellStyle name="Currency 2 7 7 4 2" xfId="9046" xr:uid="{00000000-0005-0000-0000-000056230000}"/>
    <cellStyle name="Currency 2 7 7 4 2 2" xfId="9047" xr:uid="{00000000-0005-0000-0000-000057230000}"/>
    <cellStyle name="Currency 2 7 7 4 3" xfId="9048" xr:uid="{00000000-0005-0000-0000-000058230000}"/>
    <cellStyle name="Currency 2 7 7 5" xfId="9049" xr:uid="{00000000-0005-0000-0000-000059230000}"/>
    <cellStyle name="Currency 2 7 7 5 2" xfId="9050" xr:uid="{00000000-0005-0000-0000-00005A230000}"/>
    <cellStyle name="Currency 2 7 7 5 2 2" xfId="9051" xr:uid="{00000000-0005-0000-0000-00005B230000}"/>
    <cellStyle name="Currency 2 7 7 5 3" xfId="9052" xr:uid="{00000000-0005-0000-0000-00005C230000}"/>
    <cellStyle name="Currency 2 7 7 6" xfId="9053" xr:uid="{00000000-0005-0000-0000-00005D230000}"/>
    <cellStyle name="Currency 2 7 7 6 2" xfId="9054" xr:uid="{00000000-0005-0000-0000-00005E230000}"/>
    <cellStyle name="Currency 2 7 7 6 2 2" xfId="9055" xr:uid="{00000000-0005-0000-0000-00005F230000}"/>
    <cellStyle name="Currency 2 7 7 6 3" xfId="9056" xr:uid="{00000000-0005-0000-0000-000060230000}"/>
    <cellStyle name="Currency 2 7 7 7" xfId="9057" xr:uid="{00000000-0005-0000-0000-000061230000}"/>
    <cellStyle name="Currency 2 7 7 7 2" xfId="9058" xr:uid="{00000000-0005-0000-0000-000062230000}"/>
    <cellStyle name="Currency 2 7 7 8" xfId="9059" xr:uid="{00000000-0005-0000-0000-000063230000}"/>
    <cellStyle name="Currency 2 7 7 8 2" xfId="9060" xr:uid="{00000000-0005-0000-0000-000064230000}"/>
    <cellStyle name="Currency 2 7 7 9" xfId="9061" xr:uid="{00000000-0005-0000-0000-000065230000}"/>
    <cellStyle name="Currency 2 7 8" xfId="9062" xr:uid="{00000000-0005-0000-0000-000066230000}"/>
    <cellStyle name="Currency 2 7 8 2" xfId="9063" xr:uid="{00000000-0005-0000-0000-000067230000}"/>
    <cellStyle name="Currency 2 7 8 3" xfId="9064" xr:uid="{00000000-0005-0000-0000-000068230000}"/>
    <cellStyle name="Currency 2 7 9" xfId="9065" xr:uid="{00000000-0005-0000-0000-000069230000}"/>
    <cellStyle name="Currency 2 8" xfId="9066" xr:uid="{00000000-0005-0000-0000-00006A230000}"/>
    <cellStyle name="Currency 2 8 2" xfId="9067" xr:uid="{00000000-0005-0000-0000-00006B230000}"/>
    <cellStyle name="Currency 2 8 2 2" xfId="9068" xr:uid="{00000000-0005-0000-0000-00006C230000}"/>
    <cellStyle name="Currency 2 8 2 2 2" xfId="9069" xr:uid="{00000000-0005-0000-0000-00006D230000}"/>
    <cellStyle name="Currency 2 8 2 3" xfId="9070" xr:uid="{00000000-0005-0000-0000-00006E230000}"/>
    <cellStyle name="Currency 2 8 2 4" xfId="9071" xr:uid="{00000000-0005-0000-0000-00006F230000}"/>
    <cellStyle name="Currency 2 8 3" xfId="9072" xr:uid="{00000000-0005-0000-0000-000070230000}"/>
    <cellStyle name="Currency 2 8 3 2" xfId="9073" xr:uid="{00000000-0005-0000-0000-000071230000}"/>
    <cellStyle name="Currency 2 8 3 2 2" xfId="9074" xr:uid="{00000000-0005-0000-0000-000072230000}"/>
    <cellStyle name="Currency 2 8 3 3" xfId="9075" xr:uid="{00000000-0005-0000-0000-000073230000}"/>
    <cellStyle name="Currency 2 8 3 3 2" xfId="9076" xr:uid="{00000000-0005-0000-0000-000074230000}"/>
    <cellStyle name="Currency 2 8 3 4" xfId="9077" xr:uid="{00000000-0005-0000-0000-000075230000}"/>
    <cellStyle name="Currency 2 8 3 5" xfId="9078" xr:uid="{00000000-0005-0000-0000-000076230000}"/>
    <cellStyle name="Currency 2 8 4" xfId="9079" xr:uid="{00000000-0005-0000-0000-000077230000}"/>
    <cellStyle name="Currency 2 8 4 2" xfId="9080" xr:uid="{00000000-0005-0000-0000-000078230000}"/>
    <cellStyle name="Currency 2 8 4 3" xfId="9081" xr:uid="{00000000-0005-0000-0000-000079230000}"/>
    <cellStyle name="Currency 2 8 5" xfId="9082" xr:uid="{00000000-0005-0000-0000-00007A230000}"/>
    <cellStyle name="Currency 2 8 5 2" xfId="9083" xr:uid="{00000000-0005-0000-0000-00007B230000}"/>
    <cellStyle name="Currency 2 8 6" xfId="9084" xr:uid="{00000000-0005-0000-0000-00007C230000}"/>
    <cellStyle name="Currency 2 8 6 2" xfId="9085" xr:uid="{00000000-0005-0000-0000-00007D230000}"/>
    <cellStyle name="Currency 2 9" xfId="9086" xr:uid="{00000000-0005-0000-0000-00007E230000}"/>
    <cellStyle name="Currency 2 9 10" xfId="9087" xr:uid="{00000000-0005-0000-0000-00007F230000}"/>
    <cellStyle name="Currency 2 9 10 2" xfId="9088" xr:uid="{00000000-0005-0000-0000-000080230000}"/>
    <cellStyle name="Currency 2 9 10 2 2" xfId="9089" xr:uid="{00000000-0005-0000-0000-000081230000}"/>
    <cellStyle name="Currency 2 9 10 3" xfId="9090" xr:uid="{00000000-0005-0000-0000-000082230000}"/>
    <cellStyle name="Currency 2 9 11" xfId="9091" xr:uid="{00000000-0005-0000-0000-000083230000}"/>
    <cellStyle name="Currency 2 9 11 2" xfId="9092" xr:uid="{00000000-0005-0000-0000-000084230000}"/>
    <cellStyle name="Currency 2 9 12" xfId="9093" xr:uid="{00000000-0005-0000-0000-000085230000}"/>
    <cellStyle name="Currency 2 9 12 2" xfId="9094" xr:uid="{00000000-0005-0000-0000-000086230000}"/>
    <cellStyle name="Currency 2 9 13" xfId="9095" xr:uid="{00000000-0005-0000-0000-000087230000}"/>
    <cellStyle name="Currency 2 9 14" xfId="9096" xr:uid="{00000000-0005-0000-0000-000088230000}"/>
    <cellStyle name="Currency 2 9 15" xfId="9097" xr:uid="{00000000-0005-0000-0000-000089230000}"/>
    <cellStyle name="Currency 2 9 2" xfId="9098" xr:uid="{00000000-0005-0000-0000-00008A230000}"/>
    <cellStyle name="Currency 2 9 2 2" xfId="9099" xr:uid="{00000000-0005-0000-0000-00008B230000}"/>
    <cellStyle name="Currency 2 9 2 2 2" xfId="9100" xr:uid="{00000000-0005-0000-0000-00008C230000}"/>
    <cellStyle name="Currency 2 9 2 2 3" xfId="9101" xr:uid="{00000000-0005-0000-0000-00008D230000}"/>
    <cellStyle name="Currency 2 9 2 2 3 2" xfId="9102" xr:uid="{00000000-0005-0000-0000-00008E230000}"/>
    <cellStyle name="Currency 2 9 2 2 3 3" xfId="9103" xr:uid="{00000000-0005-0000-0000-00008F230000}"/>
    <cellStyle name="Currency 2 9 2 2 4" xfId="9104" xr:uid="{00000000-0005-0000-0000-000090230000}"/>
    <cellStyle name="Currency 2 9 2 2 4 2" xfId="9105" xr:uid="{00000000-0005-0000-0000-000091230000}"/>
    <cellStyle name="Currency 2 9 2 2 4 2 2" xfId="9106" xr:uid="{00000000-0005-0000-0000-000092230000}"/>
    <cellStyle name="Currency 2 9 2 2 4 3" xfId="9107" xr:uid="{00000000-0005-0000-0000-000093230000}"/>
    <cellStyle name="Currency 2 9 2 2 5" xfId="9108" xr:uid="{00000000-0005-0000-0000-000094230000}"/>
    <cellStyle name="Currency 2 9 2 2 5 2" xfId="9109" xr:uid="{00000000-0005-0000-0000-000095230000}"/>
    <cellStyle name="Currency 2 9 2 2 5 2 2" xfId="9110" xr:uid="{00000000-0005-0000-0000-000096230000}"/>
    <cellStyle name="Currency 2 9 2 2 5 3" xfId="9111" xr:uid="{00000000-0005-0000-0000-000097230000}"/>
    <cellStyle name="Currency 2 9 2 2 6" xfId="9112" xr:uid="{00000000-0005-0000-0000-000098230000}"/>
    <cellStyle name="Currency 2 9 2 2 6 2" xfId="9113" xr:uid="{00000000-0005-0000-0000-000099230000}"/>
    <cellStyle name="Currency 2 9 2 2 6 2 2" xfId="9114" xr:uid="{00000000-0005-0000-0000-00009A230000}"/>
    <cellStyle name="Currency 2 9 2 2 6 3" xfId="9115" xr:uid="{00000000-0005-0000-0000-00009B230000}"/>
    <cellStyle name="Currency 2 9 2 2 7" xfId="9116" xr:uid="{00000000-0005-0000-0000-00009C230000}"/>
    <cellStyle name="Currency 2 9 2 2 7 2" xfId="9117" xr:uid="{00000000-0005-0000-0000-00009D230000}"/>
    <cellStyle name="Currency 2 9 2 2 8" xfId="9118" xr:uid="{00000000-0005-0000-0000-00009E230000}"/>
    <cellStyle name="Currency 2 9 2 2 8 2" xfId="9119" xr:uid="{00000000-0005-0000-0000-00009F230000}"/>
    <cellStyle name="Currency 2 9 2 2 9" xfId="9120" xr:uid="{00000000-0005-0000-0000-0000A0230000}"/>
    <cellStyle name="Currency 2 9 2 3" xfId="9121" xr:uid="{00000000-0005-0000-0000-0000A1230000}"/>
    <cellStyle name="Currency 2 9 2 3 2" xfId="9122" xr:uid="{00000000-0005-0000-0000-0000A2230000}"/>
    <cellStyle name="Currency 2 9 2 3 3" xfId="9123" xr:uid="{00000000-0005-0000-0000-0000A3230000}"/>
    <cellStyle name="Currency 2 9 2 3 3 2" xfId="9124" xr:uid="{00000000-0005-0000-0000-0000A4230000}"/>
    <cellStyle name="Currency 2 9 2 3 3 3" xfId="9125" xr:uid="{00000000-0005-0000-0000-0000A5230000}"/>
    <cellStyle name="Currency 2 9 2 3 4" xfId="9126" xr:uid="{00000000-0005-0000-0000-0000A6230000}"/>
    <cellStyle name="Currency 2 9 2 3 4 2" xfId="9127" xr:uid="{00000000-0005-0000-0000-0000A7230000}"/>
    <cellStyle name="Currency 2 9 2 3 4 2 2" xfId="9128" xr:uid="{00000000-0005-0000-0000-0000A8230000}"/>
    <cellStyle name="Currency 2 9 2 3 4 3" xfId="9129" xr:uid="{00000000-0005-0000-0000-0000A9230000}"/>
    <cellStyle name="Currency 2 9 2 3 5" xfId="9130" xr:uid="{00000000-0005-0000-0000-0000AA230000}"/>
    <cellStyle name="Currency 2 9 2 3 5 2" xfId="9131" xr:uid="{00000000-0005-0000-0000-0000AB230000}"/>
    <cellStyle name="Currency 2 9 2 3 5 2 2" xfId="9132" xr:uid="{00000000-0005-0000-0000-0000AC230000}"/>
    <cellStyle name="Currency 2 9 2 3 5 3" xfId="9133" xr:uid="{00000000-0005-0000-0000-0000AD230000}"/>
    <cellStyle name="Currency 2 9 2 3 6" xfId="9134" xr:uid="{00000000-0005-0000-0000-0000AE230000}"/>
    <cellStyle name="Currency 2 9 2 3 6 2" xfId="9135" xr:uid="{00000000-0005-0000-0000-0000AF230000}"/>
    <cellStyle name="Currency 2 9 2 3 6 2 2" xfId="9136" xr:uid="{00000000-0005-0000-0000-0000B0230000}"/>
    <cellStyle name="Currency 2 9 2 3 6 3" xfId="9137" xr:uid="{00000000-0005-0000-0000-0000B1230000}"/>
    <cellStyle name="Currency 2 9 2 3 7" xfId="9138" xr:uid="{00000000-0005-0000-0000-0000B2230000}"/>
    <cellStyle name="Currency 2 9 2 3 7 2" xfId="9139" xr:uid="{00000000-0005-0000-0000-0000B3230000}"/>
    <cellStyle name="Currency 2 9 2 3 8" xfId="9140" xr:uid="{00000000-0005-0000-0000-0000B4230000}"/>
    <cellStyle name="Currency 2 9 2 3 8 2" xfId="9141" xr:uid="{00000000-0005-0000-0000-0000B5230000}"/>
    <cellStyle name="Currency 2 9 2 3 9" xfId="9142" xr:uid="{00000000-0005-0000-0000-0000B6230000}"/>
    <cellStyle name="Currency 2 9 2 4" xfId="9143" xr:uid="{00000000-0005-0000-0000-0000B7230000}"/>
    <cellStyle name="Currency 2 9 2 4 2" xfId="9144" xr:uid="{00000000-0005-0000-0000-0000B8230000}"/>
    <cellStyle name="Currency 2 9 2 4 3" xfId="9145" xr:uid="{00000000-0005-0000-0000-0000B9230000}"/>
    <cellStyle name="Currency 2 9 2 4 3 2" xfId="9146" xr:uid="{00000000-0005-0000-0000-0000BA230000}"/>
    <cellStyle name="Currency 2 9 2 4 3 2 2" xfId="9147" xr:uid="{00000000-0005-0000-0000-0000BB230000}"/>
    <cellStyle name="Currency 2 9 2 4 3 3" xfId="9148" xr:uid="{00000000-0005-0000-0000-0000BC230000}"/>
    <cellStyle name="Currency 2 9 2 4 4" xfId="9149" xr:uid="{00000000-0005-0000-0000-0000BD230000}"/>
    <cellStyle name="Currency 2 9 2 4 4 2" xfId="9150" xr:uid="{00000000-0005-0000-0000-0000BE230000}"/>
    <cellStyle name="Currency 2 9 2 4 4 2 2" xfId="9151" xr:uid="{00000000-0005-0000-0000-0000BF230000}"/>
    <cellStyle name="Currency 2 9 2 4 4 3" xfId="9152" xr:uid="{00000000-0005-0000-0000-0000C0230000}"/>
    <cellStyle name="Currency 2 9 2 4 5" xfId="9153" xr:uid="{00000000-0005-0000-0000-0000C1230000}"/>
    <cellStyle name="Currency 2 9 2 4 5 2" xfId="9154" xr:uid="{00000000-0005-0000-0000-0000C2230000}"/>
    <cellStyle name="Currency 2 9 2 4 5 2 2" xfId="9155" xr:uid="{00000000-0005-0000-0000-0000C3230000}"/>
    <cellStyle name="Currency 2 9 2 4 5 3" xfId="9156" xr:uid="{00000000-0005-0000-0000-0000C4230000}"/>
    <cellStyle name="Currency 2 9 2 4 6" xfId="9157" xr:uid="{00000000-0005-0000-0000-0000C5230000}"/>
    <cellStyle name="Currency 2 9 2 4 6 2" xfId="9158" xr:uid="{00000000-0005-0000-0000-0000C6230000}"/>
    <cellStyle name="Currency 2 9 2 4 7" xfId="9159" xr:uid="{00000000-0005-0000-0000-0000C7230000}"/>
    <cellStyle name="Currency 2 9 2 4 7 2" xfId="9160" xr:uid="{00000000-0005-0000-0000-0000C8230000}"/>
    <cellStyle name="Currency 2 9 2 4 8" xfId="9161" xr:uid="{00000000-0005-0000-0000-0000C9230000}"/>
    <cellStyle name="Currency 2 9 2 4 9" xfId="9162" xr:uid="{00000000-0005-0000-0000-0000CA230000}"/>
    <cellStyle name="Currency 2 9 2 5" xfId="9163" xr:uid="{00000000-0005-0000-0000-0000CB230000}"/>
    <cellStyle name="Currency 2 9 2 5 2" xfId="9164" xr:uid="{00000000-0005-0000-0000-0000CC230000}"/>
    <cellStyle name="Currency 2 9 2 5 3" xfId="9165" xr:uid="{00000000-0005-0000-0000-0000CD230000}"/>
    <cellStyle name="Currency 2 9 2 6" xfId="9166" xr:uid="{00000000-0005-0000-0000-0000CE230000}"/>
    <cellStyle name="Currency 2 9 2 6 2" xfId="9167" xr:uid="{00000000-0005-0000-0000-0000CF230000}"/>
    <cellStyle name="Currency 2 9 2 6 2 2" xfId="9168" xr:uid="{00000000-0005-0000-0000-0000D0230000}"/>
    <cellStyle name="Currency 2 9 2 6 2 2 2" xfId="9169" xr:uid="{00000000-0005-0000-0000-0000D1230000}"/>
    <cellStyle name="Currency 2 9 2 6 2 3" xfId="9170" xr:uid="{00000000-0005-0000-0000-0000D2230000}"/>
    <cellStyle name="Currency 2 9 2 6 3" xfId="9171" xr:uid="{00000000-0005-0000-0000-0000D3230000}"/>
    <cellStyle name="Currency 2 9 2 6 3 2" xfId="9172" xr:uid="{00000000-0005-0000-0000-0000D4230000}"/>
    <cellStyle name="Currency 2 9 2 6 3 2 2" xfId="9173" xr:uid="{00000000-0005-0000-0000-0000D5230000}"/>
    <cellStyle name="Currency 2 9 2 6 3 3" xfId="9174" xr:uid="{00000000-0005-0000-0000-0000D6230000}"/>
    <cellStyle name="Currency 2 9 2 6 4" xfId="9175" xr:uid="{00000000-0005-0000-0000-0000D7230000}"/>
    <cellStyle name="Currency 2 9 2 6 4 2" xfId="9176" xr:uid="{00000000-0005-0000-0000-0000D8230000}"/>
    <cellStyle name="Currency 2 9 2 6 4 2 2" xfId="9177" xr:uid="{00000000-0005-0000-0000-0000D9230000}"/>
    <cellStyle name="Currency 2 9 2 6 4 3" xfId="9178" xr:uid="{00000000-0005-0000-0000-0000DA230000}"/>
    <cellStyle name="Currency 2 9 2 6 5" xfId="9179" xr:uid="{00000000-0005-0000-0000-0000DB230000}"/>
    <cellStyle name="Currency 2 9 2 6 5 2" xfId="9180" xr:uid="{00000000-0005-0000-0000-0000DC230000}"/>
    <cellStyle name="Currency 2 9 2 6 6" xfId="9181" xr:uid="{00000000-0005-0000-0000-0000DD230000}"/>
    <cellStyle name="Currency 2 9 2 6 6 2" xfId="9182" xr:uid="{00000000-0005-0000-0000-0000DE230000}"/>
    <cellStyle name="Currency 2 9 2 6 7" xfId="9183" xr:uid="{00000000-0005-0000-0000-0000DF230000}"/>
    <cellStyle name="Currency 2 9 2 7" xfId="9184" xr:uid="{00000000-0005-0000-0000-0000E0230000}"/>
    <cellStyle name="Currency 2 9 2 7 2" xfId="9185" xr:uid="{00000000-0005-0000-0000-0000E1230000}"/>
    <cellStyle name="Currency 2 9 2 7 2 2" xfId="9186" xr:uid="{00000000-0005-0000-0000-0000E2230000}"/>
    <cellStyle name="Currency 2 9 2 7 3" xfId="9187" xr:uid="{00000000-0005-0000-0000-0000E3230000}"/>
    <cellStyle name="Currency 2 9 2 8" xfId="9188" xr:uid="{00000000-0005-0000-0000-0000E4230000}"/>
    <cellStyle name="Currency 2 9 2 8 2" xfId="9189" xr:uid="{00000000-0005-0000-0000-0000E5230000}"/>
    <cellStyle name="Currency 2 9 2 8 2 2" xfId="9190" xr:uid="{00000000-0005-0000-0000-0000E6230000}"/>
    <cellStyle name="Currency 2 9 2 8 3" xfId="9191" xr:uid="{00000000-0005-0000-0000-0000E7230000}"/>
    <cellStyle name="Currency 2 9 3" xfId="9192" xr:uid="{00000000-0005-0000-0000-0000E8230000}"/>
    <cellStyle name="Currency 2 9 3 10" xfId="9193" xr:uid="{00000000-0005-0000-0000-0000E9230000}"/>
    <cellStyle name="Currency 2 9 3 2" xfId="9194" xr:uid="{00000000-0005-0000-0000-0000EA230000}"/>
    <cellStyle name="Currency 2 9 3 2 2" xfId="9195" xr:uid="{00000000-0005-0000-0000-0000EB230000}"/>
    <cellStyle name="Currency 2 9 3 2 3" xfId="9196" xr:uid="{00000000-0005-0000-0000-0000EC230000}"/>
    <cellStyle name="Currency 2 9 3 2 3 2" xfId="9197" xr:uid="{00000000-0005-0000-0000-0000ED230000}"/>
    <cellStyle name="Currency 2 9 3 2 3 3" xfId="9198" xr:uid="{00000000-0005-0000-0000-0000EE230000}"/>
    <cellStyle name="Currency 2 9 3 2 4" xfId="9199" xr:uid="{00000000-0005-0000-0000-0000EF230000}"/>
    <cellStyle name="Currency 2 9 3 2 4 2" xfId="9200" xr:uid="{00000000-0005-0000-0000-0000F0230000}"/>
    <cellStyle name="Currency 2 9 3 2 4 2 2" xfId="9201" xr:uid="{00000000-0005-0000-0000-0000F1230000}"/>
    <cellStyle name="Currency 2 9 3 2 4 3" xfId="9202" xr:uid="{00000000-0005-0000-0000-0000F2230000}"/>
    <cellStyle name="Currency 2 9 3 2 5" xfId="9203" xr:uid="{00000000-0005-0000-0000-0000F3230000}"/>
    <cellStyle name="Currency 2 9 3 2 5 2" xfId="9204" xr:uid="{00000000-0005-0000-0000-0000F4230000}"/>
    <cellStyle name="Currency 2 9 3 2 5 2 2" xfId="9205" xr:uid="{00000000-0005-0000-0000-0000F5230000}"/>
    <cellStyle name="Currency 2 9 3 2 5 3" xfId="9206" xr:uid="{00000000-0005-0000-0000-0000F6230000}"/>
    <cellStyle name="Currency 2 9 3 2 6" xfId="9207" xr:uid="{00000000-0005-0000-0000-0000F7230000}"/>
    <cellStyle name="Currency 2 9 3 2 6 2" xfId="9208" xr:uid="{00000000-0005-0000-0000-0000F8230000}"/>
    <cellStyle name="Currency 2 9 3 2 6 2 2" xfId="9209" xr:uid="{00000000-0005-0000-0000-0000F9230000}"/>
    <cellStyle name="Currency 2 9 3 2 6 3" xfId="9210" xr:uid="{00000000-0005-0000-0000-0000FA230000}"/>
    <cellStyle name="Currency 2 9 3 2 7" xfId="9211" xr:uid="{00000000-0005-0000-0000-0000FB230000}"/>
    <cellStyle name="Currency 2 9 3 2 7 2" xfId="9212" xr:uid="{00000000-0005-0000-0000-0000FC230000}"/>
    <cellStyle name="Currency 2 9 3 2 8" xfId="9213" xr:uid="{00000000-0005-0000-0000-0000FD230000}"/>
    <cellStyle name="Currency 2 9 3 2 8 2" xfId="9214" xr:uid="{00000000-0005-0000-0000-0000FE230000}"/>
    <cellStyle name="Currency 2 9 3 2 9" xfId="9215" xr:uid="{00000000-0005-0000-0000-0000FF230000}"/>
    <cellStyle name="Currency 2 9 3 3" xfId="9216" xr:uid="{00000000-0005-0000-0000-000000240000}"/>
    <cellStyle name="Currency 2 9 3 4" xfId="9217" xr:uid="{00000000-0005-0000-0000-000001240000}"/>
    <cellStyle name="Currency 2 9 3 4 2" xfId="9218" xr:uid="{00000000-0005-0000-0000-000002240000}"/>
    <cellStyle name="Currency 2 9 3 4 3" xfId="9219" xr:uid="{00000000-0005-0000-0000-000003240000}"/>
    <cellStyle name="Currency 2 9 3 5" xfId="9220" xr:uid="{00000000-0005-0000-0000-000004240000}"/>
    <cellStyle name="Currency 2 9 3 5 2" xfId="9221" xr:uid="{00000000-0005-0000-0000-000005240000}"/>
    <cellStyle name="Currency 2 9 3 5 2 2" xfId="9222" xr:uid="{00000000-0005-0000-0000-000006240000}"/>
    <cellStyle name="Currency 2 9 3 5 3" xfId="9223" xr:uid="{00000000-0005-0000-0000-000007240000}"/>
    <cellStyle name="Currency 2 9 3 6" xfId="9224" xr:uid="{00000000-0005-0000-0000-000008240000}"/>
    <cellStyle name="Currency 2 9 3 6 2" xfId="9225" xr:uid="{00000000-0005-0000-0000-000009240000}"/>
    <cellStyle name="Currency 2 9 3 6 2 2" xfId="9226" xr:uid="{00000000-0005-0000-0000-00000A240000}"/>
    <cellStyle name="Currency 2 9 3 6 3" xfId="9227" xr:uid="{00000000-0005-0000-0000-00000B240000}"/>
    <cellStyle name="Currency 2 9 3 7" xfId="9228" xr:uid="{00000000-0005-0000-0000-00000C240000}"/>
    <cellStyle name="Currency 2 9 3 7 2" xfId="9229" xr:uid="{00000000-0005-0000-0000-00000D240000}"/>
    <cellStyle name="Currency 2 9 3 7 2 2" xfId="9230" xr:uid="{00000000-0005-0000-0000-00000E240000}"/>
    <cellStyle name="Currency 2 9 3 7 3" xfId="9231" xr:uid="{00000000-0005-0000-0000-00000F240000}"/>
    <cellStyle name="Currency 2 9 3 8" xfId="9232" xr:uid="{00000000-0005-0000-0000-000010240000}"/>
    <cellStyle name="Currency 2 9 3 8 2" xfId="9233" xr:uid="{00000000-0005-0000-0000-000011240000}"/>
    <cellStyle name="Currency 2 9 3 9" xfId="9234" xr:uid="{00000000-0005-0000-0000-000012240000}"/>
    <cellStyle name="Currency 2 9 3 9 2" xfId="9235" xr:uid="{00000000-0005-0000-0000-000013240000}"/>
    <cellStyle name="Currency 2 9 4" xfId="9236" xr:uid="{00000000-0005-0000-0000-000014240000}"/>
    <cellStyle name="Currency 2 9 4 2" xfId="9237" xr:uid="{00000000-0005-0000-0000-000015240000}"/>
    <cellStyle name="Currency 2 9 4 2 10" xfId="9238" xr:uid="{00000000-0005-0000-0000-000016240000}"/>
    <cellStyle name="Currency 2 9 4 2 2" xfId="9239" xr:uid="{00000000-0005-0000-0000-000017240000}"/>
    <cellStyle name="Currency 2 9 4 2 3" xfId="9240" xr:uid="{00000000-0005-0000-0000-000018240000}"/>
    <cellStyle name="Currency 2 9 4 2 4" xfId="9241" xr:uid="{00000000-0005-0000-0000-000019240000}"/>
    <cellStyle name="Currency 2 9 4 2 4 2" xfId="9242" xr:uid="{00000000-0005-0000-0000-00001A240000}"/>
    <cellStyle name="Currency 2 9 4 2 4 2 2" xfId="9243" xr:uid="{00000000-0005-0000-0000-00001B240000}"/>
    <cellStyle name="Currency 2 9 4 2 4 3" xfId="9244" xr:uid="{00000000-0005-0000-0000-00001C240000}"/>
    <cellStyle name="Currency 2 9 4 2 5" xfId="9245" xr:uid="{00000000-0005-0000-0000-00001D240000}"/>
    <cellStyle name="Currency 2 9 4 2 5 2" xfId="9246" xr:uid="{00000000-0005-0000-0000-00001E240000}"/>
    <cellStyle name="Currency 2 9 4 2 5 2 2" xfId="9247" xr:uid="{00000000-0005-0000-0000-00001F240000}"/>
    <cellStyle name="Currency 2 9 4 2 5 3" xfId="9248" xr:uid="{00000000-0005-0000-0000-000020240000}"/>
    <cellStyle name="Currency 2 9 4 2 6" xfId="9249" xr:uid="{00000000-0005-0000-0000-000021240000}"/>
    <cellStyle name="Currency 2 9 4 2 6 2" xfId="9250" xr:uid="{00000000-0005-0000-0000-000022240000}"/>
    <cellStyle name="Currency 2 9 4 2 6 2 2" xfId="9251" xr:uid="{00000000-0005-0000-0000-000023240000}"/>
    <cellStyle name="Currency 2 9 4 2 6 3" xfId="9252" xr:uid="{00000000-0005-0000-0000-000024240000}"/>
    <cellStyle name="Currency 2 9 4 2 7" xfId="9253" xr:uid="{00000000-0005-0000-0000-000025240000}"/>
    <cellStyle name="Currency 2 9 4 2 7 2" xfId="9254" xr:uid="{00000000-0005-0000-0000-000026240000}"/>
    <cellStyle name="Currency 2 9 4 2 8" xfId="9255" xr:uid="{00000000-0005-0000-0000-000027240000}"/>
    <cellStyle name="Currency 2 9 4 2 8 2" xfId="9256" xr:uid="{00000000-0005-0000-0000-000028240000}"/>
    <cellStyle name="Currency 2 9 4 2 9" xfId="9257" xr:uid="{00000000-0005-0000-0000-000029240000}"/>
    <cellStyle name="Currency 2 9 4 3" xfId="9258" xr:uid="{00000000-0005-0000-0000-00002A240000}"/>
    <cellStyle name="Currency 2 9 4 4" xfId="9259" xr:uid="{00000000-0005-0000-0000-00002B240000}"/>
    <cellStyle name="Currency 2 9 4 4 2" xfId="9260" xr:uid="{00000000-0005-0000-0000-00002C240000}"/>
    <cellStyle name="Currency 2 9 4 4 2 2" xfId="9261" xr:uid="{00000000-0005-0000-0000-00002D240000}"/>
    <cellStyle name="Currency 2 9 4 4 3" xfId="9262" xr:uid="{00000000-0005-0000-0000-00002E240000}"/>
    <cellStyle name="Currency 2 9 4 5" xfId="9263" xr:uid="{00000000-0005-0000-0000-00002F240000}"/>
    <cellStyle name="Currency 2 9 4 5 2" xfId="9264" xr:uid="{00000000-0005-0000-0000-000030240000}"/>
    <cellStyle name="Currency 2 9 4 5 2 2" xfId="9265" xr:uid="{00000000-0005-0000-0000-000031240000}"/>
    <cellStyle name="Currency 2 9 4 5 3" xfId="9266" xr:uid="{00000000-0005-0000-0000-000032240000}"/>
    <cellStyle name="Currency 2 9 5" xfId="9267" xr:uid="{00000000-0005-0000-0000-000033240000}"/>
    <cellStyle name="Currency 2 9 5 2" xfId="9268" xr:uid="{00000000-0005-0000-0000-000034240000}"/>
    <cellStyle name="Currency 2 9 5 3" xfId="9269" xr:uid="{00000000-0005-0000-0000-000035240000}"/>
    <cellStyle name="Currency 2 9 5 3 2" xfId="9270" xr:uid="{00000000-0005-0000-0000-000036240000}"/>
    <cellStyle name="Currency 2 9 5 3 3" xfId="9271" xr:uid="{00000000-0005-0000-0000-000037240000}"/>
    <cellStyle name="Currency 2 9 5 4" xfId="9272" xr:uid="{00000000-0005-0000-0000-000038240000}"/>
    <cellStyle name="Currency 2 9 5 4 2" xfId="9273" xr:uid="{00000000-0005-0000-0000-000039240000}"/>
    <cellStyle name="Currency 2 9 5 4 2 2" xfId="9274" xr:uid="{00000000-0005-0000-0000-00003A240000}"/>
    <cellStyle name="Currency 2 9 5 4 3" xfId="9275" xr:uid="{00000000-0005-0000-0000-00003B240000}"/>
    <cellStyle name="Currency 2 9 5 5" xfId="9276" xr:uid="{00000000-0005-0000-0000-00003C240000}"/>
    <cellStyle name="Currency 2 9 5 5 2" xfId="9277" xr:uid="{00000000-0005-0000-0000-00003D240000}"/>
    <cellStyle name="Currency 2 9 5 5 2 2" xfId="9278" xr:uid="{00000000-0005-0000-0000-00003E240000}"/>
    <cellStyle name="Currency 2 9 5 5 3" xfId="9279" xr:uid="{00000000-0005-0000-0000-00003F240000}"/>
    <cellStyle name="Currency 2 9 5 6" xfId="9280" xr:uid="{00000000-0005-0000-0000-000040240000}"/>
    <cellStyle name="Currency 2 9 5 6 2" xfId="9281" xr:uid="{00000000-0005-0000-0000-000041240000}"/>
    <cellStyle name="Currency 2 9 5 6 2 2" xfId="9282" xr:uid="{00000000-0005-0000-0000-000042240000}"/>
    <cellStyle name="Currency 2 9 5 6 3" xfId="9283" xr:uid="{00000000-0005-0000-0000-000043240000}"/>
    <cellStyle name="Currency 2 9 5 7" xfId="9284" xr:uid="{00000000-0005-0000-0000-000044240000}"/>
    <cellStyle name="Currency 2 9 5 7 2" xfId="9285" xr:uid="{00000000-0005-0000-0000-000045240000}"/>
    <cellStyle name="Currency 2 9 5 8" xfId="9286" xr:uid="{00000000-0005-0000-0000-000046240000}"/>
    <cellStyle name="Currency 2 9 5 8 2" xfId="9287" xr:uid="{00000000-0005-0000-0000-000047240000}"/>
    <cellStyle name="Currency 2 9 5 9" xfId="9288" xr:uid="{00000000-0005-0000-0000-000048240000}"/>
    <cellStyle name="Currency 2 9 6" xfId="9289" xr:uid="{00000000-0005-0000-0000-000049240000}"/>
    <cellStyle name="Currency 2 9 6 2" xfId="9290" xr:uid="{00000000-0005-0000-0000-00004A240000}"/>
    <cellStyle name="Currency 2 9 6 3" xfId="9291" xr:uid="{00000000-0005-0000-0000-00004B240000}"/>
    <cellStyle name="Currency 2 9 7" xfId="9292" xr:uid="{00000000-0005-0000-0000-00004C240000}"/>
    <cellStyle name="Currency 2 9 8" xfId="9293" xr:uid="{00000000-0005-0000-0000-00004D240000}"/>
    <cellStyle name="Currency 2 9 8 2" xfId="9294" xr:uid="{00000000-0005-0000-0000-00004E240000}"/>
    <cellStyle name="Currency 2 9 8 2 2" xfId="9295" xr:uid="{00000000-0005-0000-0000-00004F240000}"/>
    <cellStyle name="Currency 2 9 8 3" xfId="9296" xr:uid="{00000000-0005-0000-0000-000050240000}"/>
    <cellStyle name="Currency 2 9 8 4" xfId="9297" xr:uid="{00000000-0005-0000-0000-000051240000}"/>
    <cellStyle name="Currency 2 9 9" xfId="9298" xr:uid="{00000000-0005-0000-0000-000052240000}"/>
    <cellStyle name="Currency 2 9 9 2" xfId="9299" xr:uid="{00000000-0005-0000-0000-000053240000}"/>
    <cellStyle name="Currency 2 9 9 2 2" xfId="9300" xr:uid="{00000000-0005-0000-0000-000054240000}"/>
    <cellStyle name="Currency 2 9 9 3" xfId="9301" xr:uid="{00000000-0005-0000-0000-000055240000}"/>
    <cellStyle name="Currency 3" xfId="9302" xr:uid="{00000000-0005-0000-0000-000056240000}"/>
    <cellStyle name="Currency 3 2" xfId="9303" xr:uid="{00000000-0005-0000-0000-000057240000}"/>
    <cellStyle name="Currency 3 2 2" xfId="9304" xr:uid="{00000000-0005-0000-0000-000058240000}"/>
    <cellStyle name="Currency 3 2 2 2" xfId="9305" xr:uid="{00000000-0005-0000-0000-000059240000}"/>
    <cellStyle name="Currency 3 2 2 2 2" xfId="9306" xr:uid="{00000000-0005-0000-0000-00005A240000}"/>
    <cellStyle name="Currency 3 2 2 2 2 2" xfId="9307" xr:uid="{00000000-0005-0000-0000-00005B240000}"/>
    <cellStyle name="Currency 3 2 2 2 2 3" xfId="9308" xr:uid="{00000000-0005-0000-0000-00005C240000}"/>
    <cellStyle name="Currency 3 2 2 2 3" xfId="9309" xr:uid="{00000000-0005-0000-0000-00005D240000}"/>
    <cellStyle name="Currency 3 2 2 2 4" xfId="9310" xr:uid="{00000000-0005-0000-0000-00005E240000}"/>
    <cellStyle name="Currency 3 2 2 3" xfId="9311" xr:uid="{00000000-0005-0000-0000-00005F240000}"/>
    <cellStyle name="Currency 3 2 2 3 2" xfId="9312" xr:uid="{00000000-0005-0000-0000-000060240000}"/>
    <cellStyle name="Currency 3 2 2 3 3" xfId="9313" xr:uid="{00000000-0005-0000-0000-000061240000}"/>
    <cellStyle name="Currency 3 2 2 4" xfId="9314" xr:uid="{00000000-0005-0000-0000-000062240000}"/>
    <cellStyle name="Currency 3 2 2 4 2" xfId="9315" xr:uid="{00000000-0005-0000-0000-000063240000}"/>
    <cellStyle name="Currency 3 2 2 4 3" xfId="9316" xr:uid="{00000000-0005-0000-0000-000064240000}"/>
    <cellStyle name="Currency 3 2 2 4 4" xfId="9317" xr:uid="{00000000-0005-0000-0000-000065240000}"/>
    <cellStyle name="Currency 3 2 3" xfId="9318" xr:uid="{00000000-0005-0000-0000-000066240000}"/>
    <cellStyle name="Currency 3 2 3 2" xfId="9319" xr:uid="{00000000-0005-0000-0000-000067240000}"/>
    <cellStyle name="Currency 3 2 3 2 2" xfId="9320" xr:uid="{00000000-0005-0000-0000-000068240000}"/>
    <cellStyle name="Currency 3 2 3 2 2 2" xfId="9321" xr:uid="{00000000-0005-0000-0000-000069240000}"/>
    <cellStyle name="Currency 3 2 3 2 2 3" xfId="9322" xr:uid="{00000000-0005-0000-0000-00006A240000}"/>
    <cellStyle name="Currency 3 2 3 2 3" xfId="9323" xr:uid="{00000000-0005-0000-0000-00006B240000}"/>
    <cellStyle name="Currency 3 2 3 3" xfId="9324" xr:uid="{00000000-0005-0000-0000-00006C240000}"/>
    <cellStyle name="Currency 3 2 3 3 2" xfId="9325" xr:uid="{00000000-0005-0000-0000-00006D240000}"/>
    <cellStyle name="Currency 3 2 3 3 2 2" xfId="9326" xr:uid="{00000000-0005-0000-0000-00006E240000}"/>
    <cellStyle name="Currency 3 2 3 3 2 3" xfId="9327" xr:uid="{00000000-0005-0000-0000-00006F240000}"/>
    <cellStyle name="Currency 3 2 3 3 3" xfId="9328" xr:uid="{00000000-0005-0000-0000-000070240000}"/>
    <cellStyle name="Currency 3 2 3 3 3 2" xfId="9329" xr:uid="{00000000-0005-0000-0000-000071240000}"/>
    <cellStyle name="Currency 3 2 3 3 3 3" xfId="9330" xr:uid="{00000000-0005-0000-0000-000072240000}"/>
    <cellStyle name="Currency 3 2 3 3 4" xfId="9331" xr:uid="{00000000-0005-0000-0000-000073240000}"/>
    <cellStyle name="Currency 3 2 3 4" xfId="9332" xr:uid="{00000000-0005-0000-0000-000074240000}"/>
    <cellStyle name="Currency 3 2 3 4 2" xfId="9333" xr:uid="{00000000-0005-0000-0000-000075240000}"/>
    <cellStyle name="Currency 3 2 3 4 3" xfId="9334" xr:uid="{00000000-0005-0000-0000-000076240000}"/>
    <cellStyle name="Currency 3 2 3 5" xfId="9335" xr:uid="{00000000-0005-0000-0000-000077240000}"/>
    <cellStyle name="Currency 3 2 3 6" xfId="9336" xr:uid="{00000000-0005-0000-0000-000078240000}"/>
    <cellStyle name="Currency 3 2 3 7" xfId="9337" xr:uid="{00000000-0005-0000-0000-000079240000}"/>
    <cellStyle name="Currency 3 2 4" xfId="9338" xr:uid="{00000000-0005-0000-0000-00007A240000}"/>
    <cellStyle name="Currency 3 2 4 2" xfId="9339" xr:uid="{00000000-0005-0000-0000-00007B240000}"/>
    <cellStyle name="Currency 3 2 4 3" xfId="9340" xr:uid="{00000000-0005-0000-0000-00007C240000}"/>
    <cellStyle name="Currency 3 2 4 4" xfId="9341" xr:uid="{00000000-0005-0000-0000-00007D240000}"/>
    <cellStyle name="Currency 3 2 5" xfId="9342" xr:uid="{00000000-0005-0000-0000-00007E240000}"/>
    <cellStyle name="Currency 3 2 5 2" xfId="9343" xr:uid="{00000000-0005-0000-0000-00007F240000}"/>
    <cellStyle name="Currency 3 2 5 3" xfId="9344" xr:uid="{00000000-0005-0000-0000-000080240000}"/>
    <cellStyle name="Currency 3 2 5 4" xfId="9345" xr:uid="{00000000-0005-0000-0000-000081240000}"/>
    <cellStyle name="Currency 3 2 6" xfId="9346" xr:uid="{00000000-0005-0000-0000-000082240000}"/>
    <cellStyle name="Currency 3 2 7" xfId="9347" xr:uid="{00000000-0005-0000-0000-000083240000}"/>
    <cellStyle name="Currency 3 2 8" xfId="9348" xr:uid="{00000000-0005-0000-0000-000084240000}"/>
    <cellStyle name="Currency 3 3" xfId="9349" xr:uid="{00000000-0005-0000-0000-000085240000}"/>
    <cellStyle name="Currency 3 3 2" xfId="9350" xr:uid="{00000000-0005-0000-0000-000086240000}"/>
    <cellStyle name="Currency 3 4" xfId="9351" xr:uid="{00000000-0005-0000-0000-000087240000}"/>
    <cellStyle name="Currency 4" xfId="9352" xr:uid="{00000000-0005-0000-0000-000088240000}"/>
    <cellStyle name="Currency 4 2" xfId="9353" xr:uid="{00000000-0005-0000-0000-000089240000}"/>
    <cellStyle name="Currency 4 2 2" xfId="9354" xr:uid="{00000000-0005-0000-0000-00008A240000}"/>
    <cellStyle name="Currency 4 3" xfId="9355" xr:uid="{00000000-0005-0000-0000-00008B240000}"/>
    <cellStyle name="Currency 5" xfId="9356" xr:uid="{00000000-0005-0000-0000-00008C240000}"/>
    <cellStyle name="Currency 5 2" xfId="9357" xr:uid="{00000000-0005-0000-0000-00008D240000}"/>
    <cellStyle name="Currency 6" xfId="9358" xr:uid="{00000000-0005-0000-0000-00008E240000}"/>
    <cellStyle name="Currency 6 2" xfId="9359" xr:uid="{00000000-0005-0000-0000-00008F240000}"/>
    <cellStyle name="Currency 6 2 2" xfId="9360" xr:uid="{00000000-0005-0000-0000-000090240000}"/>
    <cellStyle name="Currency 6 3" xfId="9361" xr:uid="{00000000-0005-0000-0000-000091240000}"/>
    <cellStyle name="Currency 7" xfId="9362" xr:uid="{00000000-0005-0000-0000-000092240000}"/>
    <cellStyle name="Currency 7 2" xfId="9363" xr:uid="{00000000-0005-0000-0000-000093240000}"/>
    <cellStyle name="Currency 7 2 2" xfId="9364" xr:uid="{00000000-0005-0000-0000-000094240000}"/>
    <cellStyle name="Currency 7 2 2 2" xfId="9365" xr:uid="{00000000-0005-0000-0000-000095240000}"/>
    <cellStyle name="Currency 7 2 2 2 2" xfId="9366" xr:uid="{00000000-0005-0000-0000-000096240000}"/>
    <cellStyle name="Currency 7 2 2 2 3" xfId="9367" xr:uid="{00000000-0005-0000-0000-000097240000}"/>
    <cellStyle name="Currency 7 2 2 3" xfId="9368" xr:uid="{00000000-0005-0000-0000-000098240000}"/>
    <cellStyle name="Currency 7 2 2 4" xfId="9369" xr:uid="{00000000-0005-0000-0000-000099240000}"/>
    <cellStyle name="Currency 7 2 3" xfId="9370" xr:uid="{00000000-0005-0000-0000-00009A240000}"/>
    <cellStyle name="Currency 7 2 3 2" xfId="9371" xr:uid="{00000000-0005-0000-0000-00009B240000}"/>
    <cellStyle name="Currency 7 2 3 3" xfId="9372" xr:uid="{00000000-0005-0000-0000-00009C240000}"/>
    <cellStyle name="Currency 7 2 4" xfId="9373" xr:uid="{00000000-0005-0000-0000-00009D240000}"/>
    <cellStyle name="Currency 7 2 5" xfId="9374" xr:uid="{00000000-0005-0000-0000-00009E240000}"/>
    <cellStyle name="Currency 7 3" xfId="9375" xr:uid="{00000000-0005-0000-0000-00009F240000}"/>
    <cellStyle name="Currency 7 3 2" xfId="9376" xr:uid="{00000000-0005-0000-0000-0000A0240000}"/>
    <cellStyle name="Currency 7 3 3" xfId="9377" xr:uid="{00000000-0005-0000-0000-0000A1240000}"/>
    <cellStyle name="Currency 7 4" xfId="9378" xr:uid="{00000000-0005-0000-0000-0000A2240000}"/>
    <cellStyle name="Currency 7 5" xfId="9379" xr:uid="{00000000-0005-0000-0000-0000A3240000}"/>
    <cellStyle name="Currency 8" xfId="9380" xr:uid="{00000000-0005-0000-0000-0000A4240000}"/>
    <cellStyle name="Currency 8 2" xfId="9381" xr:uid="{00000000-0005-0000-0000-0000A5240000}"/>
    <cellStyle name="Currency 8 2 2" xfId="9382" xr:uid="{00000000-0005-0000-0000-0000A6240000}"/>
    <cellStyle name="Currency 8 3" xfId="9383" xr:uid="{00000000-0005-0000-0000-0000A7240000}"/>
    <cellStyle name="Currency 9" xfId="9384" xr:uid="{00000000-0005-0000-0000-0000A8240000}"/>
    <cellStyle name="Currency 9 2" xfId="9385" xr:uid="{00000000-0005-0000-0000-0000A9240000}"/>
    <cellStyle name="Currency 9 2 2" xfId="9386" xr:uid="{00000000-0005-0000-0000-0000AA240000}"/>
    <cellStyle name="Currency 9 2 3" xfId="9387" xr:uid="{00000000-0005-0000-0000-0000AB240000}"/>
    <cellStyle name="Currency 9 3" xfId="9388" xr:uid="{00000000-0005-0000-0000-0000AC240000}"/>
    <cellStyle name="Currency 9 4" xfId="9389" xr:uid="{00000000-0005-0000-0000-0000AD240000}"/>
    <cellStyle name="Explanatory Text 2" xfId="9390" xr:uid="{00000000-0005-0000-0000-0000AE240000}"/>
    <cellStyle name="Good 2" xfId="9391" xr:uid="{00000000-0005-0000-0000-0000AF240000}"/>
    <cellStyle name="hl tb" xfId="9392" xr:uid="{00000000-0005-0000-0000-0000B0240000}"/>
    <cellStyle name="hl tb 2" xfId="9393" xr:uid="{00000000-0005-0000-0000-0000B1240000}"/>
    <cellStyle name="hl tl" xfId="9394" xr:uid="{00000000-0005-0000-0000-0000B2240000}"/>
    <cellStyle name="hl tl 2" xfId="9395" xr:uid="{00000000-0005-0000-0000-0000B3240000}"/>
    <cellStyle name="Hyperlink" xfId="25688" builtinId="8"/>
    <cellStyle name="Input 2" xfId="9396" xr:uid="{00000000-0005-0000-0000-0000B4240000}"/>
    <cellStyle name="Linked Cell 2" xfId="9397" xr:uid="{00000000-0005-0000-0000-0000B5240000}"/>
    <cellStyle name="Milliers 2" xfId="9398" xr:uid="{00000000-0005-0000-0000-0000B6240000}"/>
    <cellStyle name="Milliers 2 2" xfId="9399" xr:uid="{00000000-0005-0000-0000-0000B7240000}"/>
    <cellStyle name="Milliers 2 2 2" xfId="9400" xr:uid="{00000000-0005-0000-0000-0000B8240000}"/>
    <cellStyle name="Milliers 2 3" xfId="9401" xr:uid="{00000000-0005-0000-0000-0000B9240000}"/>
    <cellStyle name="Neutral 2" xfId="9402" xr:uid="{00000000-0005-0000-0000-0000BA240000}"/>
    <cellStyle name="Normal" xfId="0" builtinId="0"/>
    <cellStyle name="Normal 10" xfId="9403" xr:uid="{00000000-0005-0000-0000-0000BC240000}"/>
    <cellStyle name="Normal 10 2" xfId="9404" xr:uid="{00000000-0005-0000-0000-0000BD240000}"/>
    <cellStyle name="Normal 10 4" xfId="9405" xr:uid="{00000000-0005-0000-0000-0000BE240000}"/>
    <cellStyle name="Normal 100" xfId="9406" xr:uid="{00000000-0005-0000-0000-0000BF240000}"/>
    <cellStyle name="Normal 100 2" xfId="9407" xr:uid="{00000000-0005-0000-0000-0000C0240000}"/>
    <cellStyle name="Normal 100 2 2" xfId="9408" xr:uid="{00000000-0005-0000-0000-0000C1240000}"/>
    <cellStyle name="Normal 100 3" xfId="9409" xr:uid="{00000000-0005-0000-0000-0000C2240000}"/>
    <cellStyle name="Normal 101" xfId="9410" xr:uid="{00000000-0005-0000-0000-0000C3240000}"/>
    <cellStyle name="Normal 101 2" xfId="9411" xr:uid="{00000000-0005-0000-0000-0000C4240000}"/>
    <cellStyle name="Normal 101 2 2" xfId="9412" xr:uid="{00000000-0005-0000-0000-0000C5240000}"/>
    <cellStyle name="Normal 101 3" xfId="9413" xr:uid="{00000000-0005-0000-0000-0000C6240000}"/>
    <cellStyle name="Normal 102" xfId="9414" xr:uid="{00000000-0005-0000-0000-0000C7240000}"/>
    <cellStyle name="Normal 102 2" xfId="9415" xr:uid="{00000000-0005-0000-0000-0000C8240000}"/>
    <cellStyle name="Normal 103" xfId="9416" xr:uid="{00000000-0005-0000-0000-0000C9240000}"/>
    <cellStyle name="Normal 103 2" xfId="9417" xr:uid="{00000000-0005-0000-0000-0000CA240000}"/>
    <cellStyle name="Normal 104" xfId="9418" xr:uid="{00000000-0005-0000-0000-0000CB240000}"/>
    <cellStyle name="Normal 105" xfId="9419" xr:uid="{00000000-0005-0000-0000-0000CC240000}"/>
    <cellStyle name="Normal 106" xfId="9420" xr:uid="{00000000-0005-0000-0000-0000CD240000}"/>
    <cellStyle name="Normal 107" xfId="9421" xr:uid="{00000000-0005-0000-0000-0000CE240000}"/>
    <cellStyle name="Normal 11" xfId="9422" xr:uid="{00000000-0005-0000-0000-0000CF240000}"/>
    <cellStyle name="Normal 11 2" xfId="9423" xr:uid="{00000000-0005-0000-0000-0000D0240000}"/>
    <cellStyle name="Normal 12" xfId="9424" xr:uid="{00000000-0005-0000-0000-0000D1240000}"/>
    <cellStyle name="Normal 13" xfId="9425" xr:uid="{00000000-0005-0000-0000-0000D2240000}"/>
    <cellStyle name="Normal 14" xfId="9426" xr:uid="{00000000-0005-0000-0000-0000D3240000}"/>
    <cellStyle name="Normal 15" xfId="9427" xr:uid="{00000000-0005-0000-0000-0000D4240000}"/>
    <cellStyle name="Normal 15 10" xfId="9428" xr:uid="{00000000-0005-0000-0000-0000D5240000}"/>
    <cellStyle name="Normal 15 10 2" xfId="9429" xr:uid="{00000000-0005-0000-0000-0000D6240000}"/>
    <cellStyle name="Normal 15 10 2 2" xfId="9430" xr:uid="{00000000-0005-0000-0000-0000D7240000}"/>
    <cellStyle name="Normal 15 10 2 2 2" xfId="9431" xr:uid="{00000000-0005-0000-0000-0000D8240000}"/>
    <cellStyle name="Normal 15 10 2 3" xfId="9432" xr:uid="{00000000-0005-0000-0000-0000D9240000}"/>
    <cellStyle name="Normal 15 10 3" xfId="9433" xr:uid="{00000000-0005-0000-0000-0000DA240000}"/>
    <cellStyle name="Normal 15 10 3 2" xfId="9434" xr:uid="{00000000-0005-0000-0000-0000DB240000}"/>
    <cellStyle name="Normal 15 10 3 2 2" xfId="9435" xr:uid="{00000000-0005-0000-0000-0000DC240000}"/>
    <cellStyle name="Normal 15 10 3 3" xfId="9436" xr:uid="{00000000-0005-0000-0000-0000DD240000}"/>
    <cellStyle name="Normal 15 10 4" xfId="9437" xr:uid="{00000000-0005-0000-0000-0000DE240000}"/>
    <cellStyle name="Normal 15 10 4 2" xfId="9438" xr:uid="{00000000-0005-0000-0000-0000DF240000}"/>
    <cellStyle name="Normal 15 10 4 2 2" xfId="9439" xr:uid="{00000000-0005-0000-0000-0000E0240000}"/>
    <cellStyle name="Normal 15 10 4 3" xfId="9440" xr:uid="{00000000-0005-0000-0000-0000E1240000}"/>
    <cellStyle name="Normal 15 10 5" xfId="9441" xr:uid="{00000000-0005-0000-0000-0000E2240000}"/>
    <cellStyle name="Normal 15 10 5 2" xfId="9442" xr:uid="{00000000-0005-0000-0000-0000E3240000}"/>
    <cellStyle name="Normal 15 10 6" xfId="9443" xr:uid="{00000000-0005-0000-0000-0000E4240000}"/>
    <cellStyle name="Normal 15 10 6 2" xfId="9444" xr:uid="{00000000-0005-0000-0000-0000E5240000}"/>
    <cellStyle name="Normal 15 10 7" xfId="9445" xr:uid="{00000000-0005-0000-0000-0000E6240000}"/>
    <cellStyle name="Normal 15 11" xfId="9446" xr:uid="{00000000-0005-0000-0000-0000E7240000}"/>
    <cellStyle name="Normal 15 11 2" xfId="9447" xr:uid="{00000000-0005-0000-0000-0000E8240000}"/>
    <cellStyle name="Normal 15 11 2 2" xfId="9448" xr:uid="{00000000-0005-0000-0000-0000E9240000}"/>
    <cellStyle name="Normal 15 11 3" xfId="9449" xr:uid="{00000000-0005-0000-0000-0000EA240000}"/>
    <cellStyle name="Normal 15 12" xfId="9450" xr:uid="{00000000-0005-0000-0000-0000EB240000}"/>
    <cellStyle name="Normal 15 12 2" xfId="9451" xr:uid="{00000000-0005-0000-0000-0000EC240000}"/>
    <cellStyle name="Normal 15 12 2 2" xfId="9452" xr:uid="{00000000-0005-0000-0000-0000ED240000}"/>
    <cellStyle name="Normal 15 12 3" xfId="9453" xr:uid="{00000000-0005-0000-0000-0000EE240000}"/>
    <cellStyle name="Normal 15 13" xfId="9454" xr:uid="{00000000-0005-0000-0000-0000EF240000}"/>
    <cellStyle name="Normal 15 13 2" xfId="9455" xr:uid="{00000000-0005-0000-0000-0000F0240000}"/>
    <cellStyle name="Normal 15 13 2 2" xfId="9456" xr:uid="{00000000-0005-0000-0000-0000F1240000}"/>
    <cellStyle name="Normal 15 13 3" xfId="9457" xr:uid="{00000000-0005-0000-0000-0000F2240000}"/>
    <cellStyle name="Normal 15 14" xfId="9458" xr:uid="{00000000-0005-0000-0000-0000F3240000}"/>
    <cellStyle name="Normal 15 14 2" xfId="9459" xr:uid="{00000000-0005-0000-0000-0000F4240000}"/>
    <cellStyle name="Normal 15 15" xfId="9460" xr:uid="{00000000-0005-0000-0000-0000F5240000}"/>
    <cellStyle name="Normal 15 15 2" xfId="9461" xr:uid="{00000000-0005-0000-0000-0000F6240000}"/>
    <cellStyle name="Normal 15 16" xfId="9462" xr:uid="{00000000-0005-0000-0000-0000F7240000}"/>
    <cellStyle name="Normal 15 2" xfId="9463" xr:uid="{00000000-0005-0000-0000-0000F8240000}"/>
    <cellStyle name="Normal 15 2 10" xfId="9464" xr:uid="{00000000-0005-0000-0000-0000F9240000}"/>
    <cellStyle name="Normal 15 2 10 2" xfId="9465" xr:uid="{00000000-0005-0000-0000-0000FA240000}"/>
    <cellStyle name="Normal 15 2 10 2 2" xfId="9466" xr:uid="{00000000-0005-0000-0000-0000FB240000}"/>
    <cellStyle name="Normal 15 2 10 3" xfId="9467" xr:uid="{00000000-0005-0000-0000-0000FC240000}"/>
    <cellStyle name="Normal 15 2 11" xfId="9468" xr:uid="{00000000-0005-0000-0000-0000FD240000}"/>
    <cellStyle name="Normal 15 2 11 2" xfId="9469" xr:uid="{00000000-0005-0000-0000-0000FE240000}"/>
    <cellStyle name="Normal 15 2 11 2 2" xfId="9470" xr:uid="{00000000-0005-0000-0000-0000FF240000}"/>
    <cellStyle name="Normal 15 2 11 3" xfId="9471" xr:uid="{00000000-0005-0000-0000-000000250000}"/>
    <cellStyle name="Normal 15 2 12" xfId="9472" xr:uid="{00000000-0005-0000-0000-000001250000}"/>
    <cellStyle name="Normal 15 2 12 2" xfId="9473" xr:uid="{00000000-0005-0000-0000-000002250000}"/>
    <cellStyle name="Normal 15 2 13" xfId="9474" xr:uid="{00000000-0005-0000-0000-000003250000}"/>
    <cellStyle name="Normal 15 2 13 2" xfId="9475" xr:uid="{00000000-0005-0000-0000-000004250000}"/>
    <cellStyle name="Normal 15 2 14" xfId="9476" xr:uid="{00000000-0005-0000-0000-000005250000}"/>
    <cellStyle name="Normal 15 2 2" xfId="9477" xr:uid="{00000000-0005-0000-0000-000006250000}"/>
    <cellStyle name="Normal 15 2 2 10" xfId="9478" xr:uid="{00000000-0005-0000-0000-000007250000}"/>
    <cellStyle name="Normal 15 2 2 10 2" xfId="9479" xr:uid="{00000000-0005-0000-0000-000008250000}"/>
    <cellStyle name="Normal 15 2 2 11" xfId="9480" xr:uid="{00000000-0005-0000-0000-000009250000}"/>
    <cellStyle name="Normal 15 2 2 11 2" xfId="9481" xr:uid="{00000000-0005-0000-0000-00000A250000}"/>
    <cellStyle name="Normal 15 2 2 12" xfId="9482" xr:uid="{00000000-0005-0000-0000-00000B250000}"/>
    <cellStyle name="Normal 15 2 2 2" xfId="9483" xr:uid="{00000000-0005-0000-0000-00000C250000}"/>
    <cellStyle name="Normal 15 2 2 2 10" xfId="9484" xr:uid="{00000000-0005-0000-0000-00000D250000}"/>
    <cellStyle name="Normal 15 2 2 2 2" xfId="9485" xr:uid="{00000000-0005-0000-0000-00000E250000}"/>
    <cellStyle name="Normal 15 2 2 2 2 2" xfId="9486" xr:uid="{00000000-0005-0000-0000-00000F250000}"/>
    <cellStyle name="Normal 15 2 2 2 2 2 2" xfId="9487" xr:uid="{00000000-0005-0000-0000-000010250000}"/>
    <cellStyle name="Normal 15 2 2 2 2 2 2 2" xfId="9488" xr:uid="{00000000-0005-0000-0000-000011250000}"/>
    <cellStyle name="Normal 15 2 2 2 2 2 2 2 2" xfId="9489" xr:uid="{00000000-0005-0000-0000-000012250000}"/>
    <cellStyle name="Normal 15 2 2 2 2 2 2 3" xfId="9490" xr:uid="{00000000-0005-0000-0000-000013250000}"/>
    <cellStyle name="Normal 15 2 2 2 2 2 3" xfId="9491" xr:uid="{00000000-0005-0000-0000-000014250000}"/>
    <cellStyle name="Normal 15 2 2 2 2 2 3 2" xfId="9492" xr:uid="{00000000-0005-0000-0000-000015250000}"/>
    <cellStyle name="Normal 15 2 2 2 2 2 3 2 2" xfId="9493" xr:uid="{00000000-0005-0000-0000-000016250000}"/>
    <cellStyle name="Normal 15 2 2 2 2 2 3 3" xfId="9494" xr:uid="{00000000-0005-0000-0000-000017250000}"/>
    <cellStyle name="Normal 15 2 2 2 2 2 4" xfId="9495" xr:uid="{00000000-0005-0000-0000-000018250000}"/>
    <cellStyle name="Normal 15 2 2 2 2 2 4 2" xfId="9496" xr:uid="{00000000-0005-0000-0000-000019250000}"/>
    <cellStyle name="Normal 15 2 2 2 2 2 4 2 2" xfId="9497" xr:uid="{00000000-0005-0000-0000-00001A250000}"/>
    <cellStyle name="Normal 15 2 2 2 2 2 4 3" xfId="9498" xr:uid="{00000000-0005-0000-0000-00001B250000}"/>
    <cellStyle name="Normal 15 2 2 2 2 2 5" xfId="9499" xr:uid="{00000000-0005-0000-0000-00001C250000}"/>
    <cellStyle name="Normal 15 2 2 2 2 2 5 2" xfId="9500" xr:uid="{00000000-0005-0000-0000-00001D250000}"/>
    <cellStyle name="Normal 15 2 2 2 2 2 6" xfId="9501" xr:uid="{00000000-0005-0000-0000-00001E250000}"/>
    <cellStyle name="Normal 15 2 2 2 2 2 6 2" xfId="9502" xr:uid="{00000000-0005-0000-0000-00001F250000}"/>
    <cellStyle name="Normal 15 2 2 2 2 2 7" xfId="9503" xr:uid="{00000000-0005-0000-0000-000020250000}"/>
    <cellStyle name="Normal 15 2 2 2 2 3" xfId="9504" xr:uid="{00000000-0005-0000-0000-000021250000}"/>
    <cellStyle name="Normal 15 2 2 2 2 3 2" xfId="9505" xr:uid="{00000000-0005-0000-0000-000022250000}"/>
    <cellStyle name="Normal 15 2 2 2 2 3 2 2" xfId="9506" xr:uid="{00000000-0005-0000-0000-000023250000}"/>
    <cellStyle name="Normal 15 2 2 2 2 3 2 2 2" xfId="9507" xr:uid="{00000000-0005-0000-0000-000024250000}"/>
    <cellStyle name="Normal 15 2 2 2 2 3 2 3" xfId="9508" xr:uid="{00000000-0005-0000-0000-000025250000}"/>
    <cellStyle name="Normal 15 2 2 2 2 3 3" xfId="9509" xr:uid="{00000000-0005-0000-0000-000026250000}"/>
    <cellStyle name="Normal 15 2 2 2 2 3 3 2" xfId="9510" xr:uid="{00000000-0005-0000-0000-000027250000}"/>
    <cellStyle name="Normal 15 2 2 2 2 3 3 2 2" xfId="9511" xr:uid="{00000000-0005-0000-0000-000028250000}"/>
    <cellStyle name="Normal 15 2 2 2 2 3 3 3" xfId="9512" xr:uid="{00000000-0005-0000-0000-000029250000}"/>
    <cellStyle name="Normal 15 2 2 2 2 3 4" xfId="9513" xr:uid="{00000000-0005-0000-0000-00002A250000}"/>
    <cellStyle name="Normal 15 2 2 2 2 3 4 2" xfId="9514" xr:uid="{00000000-0005-0000-0000-00002B250000}"/>
    <cellStyle name="Normal 15 2 2 2 2 3 4 2 2" xfId="9515" xr:uid="{00000000-0005-0000-0000-00002C250000}"/>
    <cellStyle name="Normal 15 2 2 2 2 3 4 3" xfId="9516" xr:uid="{00000000-0005-0000-0000-00002D250000}"/>
    <cellStyle name="Normal 15 2 2 2 2 3 5" xfId="9517" xr:uid="{00000000-0005-0000-0000-00002E250000}"/>
    <cellStyle name="Normal 15 2 2 2 2 3 5 2" xfId="9518" xr:uid="{00000000-0005-0000-0000-00002F250000}"/>
    <cellStyle name="Normal 15 2 2 2 2 3 6" xfId="9519" xr:uid="{00000000-0005-0000-0000-000030250000}"/>
    <cellStyle name="Normal 15 2 2 2 2 3 6 2" xfId="9520" xr:uid="{00000000-0005-0000-0000-000031250000}"/>
    <cellStyle name="Normal 15 2 2 2 2 3 7" xfId="9521" xr:uid="{00000000-0005-0000-0000-000032250000}"/>
    <cellStyle name="Normal 15 2 2 2 2 4" xfId="9522" xr:uid="{00000000-0005-0000-0000-000033250000}"/>
    <cellStyle name="Normal 15 2 2 2 2 4 2" xfId="9523" xr:uid="{00000000-0005-0000-0000-000034250000}"/>
    <cellStyle name="Normal 15 2 2 2 2 4 2 2" xfId="9524" xr:uid="{00000000-0005-0000-0000-000035250000}"/>
    <cellStyle name="Normal 15 2 2 2 2 4 3" xfId="9525" xr:uid="{00000000-0005-0000-0000-000036250000}"/>
    <cellStyle name="Normal 15 2 2 2 2 5" xfId="9526" xr:uid="{00000000-0005-0000-0000-000037250000}"/>
    <cellStyle name="Normal 15 2 2 2 2 5 2" xfId="9527" xr:uid="{00000000-0005-0000-0000-000038250000}"/>
    <cellStyle name="Normal 15 2 2 2 2 5 2 2" xfId="9528" xr:uid="{00000000-0005-0000-0000-000039250000}"/>
    <cellStyle name="Normal 15 2 2 2 2 5 3" xfId="9529" xr:uid="{00000000-0005-0000-0000-00003A250000}"/>
    <cellStyle name="Normal 15 2 2 2 2 6" xfId="9530" xr:uid="{00000000-0005-0000-0000-00003B250000}"/>
    <cellStyle name="Normal 15 2 2 2 2 6 2" xfId="9531" xr:uid="{00000000-0005-0000-0000-00003C250000}"/>
    <cellStyle name="Normal 15 2 2 2 2 6 2 2" xfId="9532" xr:uid="{00000000-0005-0000-0000-00003D250000}"/>
    <cellStyle name="Normal 15 2 2 2 2 6 3" xfId="9533" xr:uid="{00000000-0005-0000-0000-00003E250000}"/>
    <cellStyle name="Normal 15 2 2 2 2 7" xfId="9534" xr:uid="{00000000-0005-0000-0000-00003F250000}"/>
    <cellStyle name="Normal 15 2 2 2 2 7 2" xfId="9535" xr:uid="{00000000-0005-0000-0000-000040250000}"/>
    <cellStyle name="Normal 15 2 2 2 2 8" xfId="9536" xr:uid="{00000000-0005-0000-0000-000041250000}"/>
    <cellStyle name="Normal 15 2 2 2 2 8 2" xfId="9537" xr:uid="{00000000-0005-0000-0000-000042250000}"/>
    <cellStyle name="Normal 15 2 2 2 2 9" xfId="9538" xr:uid="{00000000-0005-0000-0000-000043250000}"/>
    <cellStyle name="Normal 15 2 2 2 3" xfId="9539" xr:uid="{00000000-0005-0000-0000-000044250000}"/>
    <cellStyle name="Normal 15 2 2 2 3 2" xfId="9540" xr:uid="{00000000-0005-0000-0000-000045250000}"/>
    <cellStyle name="Normal 15 2 2 2 3 2 2" xfId="9541" xr:uid="{00000000-0005-0000-0000-000046250000}"/>
    <cellStyle name="Normal 15 2 2 2 3 2 2 2" xfId="9542" xr:uid="{00000000-0005-0000-0000-000047250000}"/>
    <cellStyle name="Normal 15 2 2 2 3 2 3" xfId="9543" xr:uid="{00000000-0005-0000-0000-000048250000}"/>
    <cellStyle name="Normal 15 2 2 2 3 3" xfId="9544" xr:uid="{00000000-0005-0000-0000-000049250000}"/>
    <cellStyle name="Normal 15 2 2 2 3 3 2" xfId="9545" xr:uid="{00000000-0005-0000-0000-00004A250000}"/>
    <cellStyle name="Normal 15 2 2 2 3 3 2 2" xfId="9546" xr:uid="{00000000-0005-0000-0000-00004B250000}"/>
    <cellStyle name="Normal 15 2 2 2 3 3 3" xfId="9547" xr:uid="{00000000-0005-0000-0000-00004C250000}"/>
    <cellStyle name="Normal 15 2 2 2 3 4" xfId="9548" xr:uid="{00000000-0005-0000-0000-00004D250000}"/>
    <cellStyle name="Normal 15 2 2 2 3 4 2" xfId="9549" xr:uid="{00000000-0005-0000-0000-00004E250000}"/>
    <cellStyle name="Normal 15 2 2 2 3 4 2 2" xfId="9550" xr:uid="{00000000-0005-0000-0000-00004F250000}"/>
    <cellStyle name="Normal 15 2 2 2 3 4 3" xfId="9551" xr:uid="{00000000-0005-0000-0000-000050250000}"/>
    <cellStyle name="Normal 15 2 2 2 3 5" xfId="9552" xr:uid="{00000000-0005-0000-0000-000051250000}"/>
    <cellStyle name="Normal 15 2 2 2 3 5 2" xfId="9553" xr:uid="{00000000-0005-0000-0000-000052250000}"/>
    <cellStyle name="Normal 15 2 2 2 3 6" xfId="9554" xr:uid="{00000000-0005-0000-0000-000053250000}"/>
    <cellStyle name="Normal 15 2 2 2 3 6 2" xfId="9555" xr:uid="{00000000-0005-0000-0000-000054250000}"/>
    <cellStyle name="Normal 15 2 2 2 3 7" xfId="9556" xr:uid="{00000000-0005-0000-0000-000055250000}"/>
    <cellStyle name="Normal 15 2 2 2 4" xfId="9557" xr:uid="{00000000-0005-0000-0000-000056250000}"/>
    <cellStyle name="Normal 15 2 2 2 4 2" xfId="9558" xr:uid="{00000000-0005-0000-0000-000057250000}"/>
    <cellStyle name="Normal 15 2 2 2 4 2 2" xfId="9559" xr:uid="{00000000-0005-0000-0000-000058250000}"/>
    <cellStyle name="Normal 15 2 2 2 4 2 2 2" xfId="9560" xr:uid="{00000000-0005-0000-0000-000059250000}"/>
    <cellStyle name="Normal 15 2 2 2 4 2 3" xfId="9561" xr:uid="{00000000-0005-0000-0000-00005A250000}"/>
    <cellStyle name="Normal 15 2 2 2 4 3" xfId="9562" xr:uid="{00000000-0005-0000-0000-00005B250000}"/>
    <cellStyle name="Normal 15 2 2 2 4 3 2" xfId="9563" xr:uid="{00000000-0005-0000-0000-00005C250000}"/>
    <cellStyle name="Normal 15 2 2 2 4 3 2 2" xfId="9564" xr:uid="{00000000-0005-0000-0000-00005D250000}"/>
    <cellStyle name="Normal 15 2 2 2 4 3 3" xfId="9565" xr:uid="{00000000-0005-0000-0000-00005E250000}"/>
    <cellStyle name="Normal 15 2 2 2 4 4" xfId="9566" xr:uid="{00000000-0005-0000-0000-00005F250000}"/>
    <cellStyle name="Normal 15 2 2 2 4 4 2" xfId="9567" xr:uid="{00000000-0005-0000-0000-000060250000}"/>
    <cellStyle name="Normal 15 2 2 2 4 4 2 2" xfId="9568" xr:uid="{00000000-0005-0000-0000-000061250000}"/>
    <cellStyle name="Normal 15 2 2 2 4 4 3" xfId="9569" xr:uid="{00000000-0005-0000-0000-000062250000}"/>
    <cellStyle name="Normal 15 2 2 2 4 5" xfId="9570" xr:uid="{00000000-0005-0000-0000-000063250000}"/>
    <cellStyle name="Normal 15 2 2 2 4 5 2" xfId="9571" xr:uid="{00000000-0005-0000-0000-000064250000}"/>
    <cellStyle name="Normal 15 2 2 2 4 6" xfId="9572" xr:uid="{00000000-0005-0000-0000-000065250000}"/>
    <cellStyle name="Normal 15 2 2 2 4 6 2" xfId="9573" xr:uid="{00000000-0005-0000-0000-000066250000}"/>
    <cellStyle name="Normal 15 2 2 2 4 7" xfId="9574" xr:uid="{00000000-0005-0000-0000-000067250000}"/>
    <cellStyle name="Normal 15 2 2 2 5" xfId="9575" xr:uid="{00000000-0005-0000-0000-000068250000}"/>
    <cellStyle name="Normal 15 2 2 2 5 2" xfId="9576" xr:uid="{00000000-0005-0000-0000-000069250000}"/>
    <cellStyle name="Normal 15 2 2 2 5 2 2" xfId="9577" xr:uid="{00000000-0005-0000-0000-00006A250000}"/>
    <cellStyle name="Normal 15 2 2 2 5 3" xfId="9578" xr:uid="{00000000-0005-0000-0000-00006B250000}"/>
    <cellStyle name="Normal 15 2 2 2 6" xfId="9579" xr:uid="{00000000-0005-0000-0000-00006C250000}"/>
    <cellStyle name="Normal 15 2 2 2 6 2" xfId="9580" xr:uid="{00000000-0005-0000-0000-00006D250000}"/>
    <cellStyle name="Normal 15 2 2 2 6 2 2" xfId="9581" xr:uid="{00000000-0005-0000-0000-00006E250000}"/>
    <cellStyle name="Normal 15 2 2 2 6 3" xfId="9582" xr:uid="{00000000-0005-0000-0000-00006F250000}"/>
    <cellStyle name="Normal 15 2 2 2 7" xfId="9583" xr:uid="{00000000-0005-0000-0000-000070250000}"/>
    <cellStyle name="Normal 15 2 2 2 7 2" xfId="9584" xr:uid="{00000000-0005-0000-0000-000071250000}"/>
    <cellStyle name="Normal 15 2 2 2 7 2 2" xfId="9585" xr:uid="{00000000-0005-0000-0000-000072250000}"/>
    <cellStyle name="Normal 15 2 2 2 7 3" xfId="9586" xr:uid="{00000000-0005-0000-0000-000073250000}"/>
    <cellStyle name="Normal 15 2 2 2 8" xfId="9587" xr:uid="{00000000-0005-0000-0000-000074250000}"/>
    <cellStyle name="Normal 15 2 2 2 8 2" xfId="9588" xr:uid="{00000000-0005-0000-0000-000075250000}"/>
    <cellStyle name="Normal 15 2 2 2 9" xfId="9589" xr:uid="{00000000-0005-0000-0000-000076250000}"/>
    <cellStyle name="Normal 15 2 2 2 9 2" xfId="9590" xr:uid="{00000000-0005-0000-0000-000077250000}"/>
    <cellStyle name="Normal 15 2 2 3" xfId="9591" xr:uid="{00000000-0005-0000-0000-000078250000}"/>
    <cellStyle name="Normal 15 2 2 3 10" xfId="9592" xr:uid="{00000000-0005-0000-0000-000079250000}"/>
    <cellStyle name="Normal 15 2 2 3 10 2" xfId="9593" xr:uid="{00000000-0005-0000-0000-00007A250000}"/>
    <cellStyle name="Normal 15 2 2 3 11" xfId="9594" xr:uid="{00000000-0005-0000-0000-00007B250000}"/>
    <cellStyle name="Normal 15 2 2 3 2" xfId="9595" xr:uid="{00000000-0005-0000-0000-00007C250000}"/>
    <cellStyle name="Normal 15 2 2 3 2 2" xfId="9596" xr:uid="{00000000-0005-0000-0000-00007D250000}"/>
    <cellStyle name="Normal 15 2 2 3 2 2 2" xfId="9597" xr:uid="{00000000-0005-0000-0000-00007E250000}"/>
    <cellStyle name="Normal 15 2 2 3 2 2 2 2" xfId="9598" xr:uid="{00000000-0005-0000-0000-00007F250000}"/>
    <cellStyle name="Normal 15 2 2 3 2 2 2 2 2" xfId="9599" xr:uid="{00000000-0005-0000-0000-000080250000}"/>
    <cellStyle name="Normal 15 2 2 3 2 2 2 3" xfId="9600" xr:uid="{00000000-0005-0000-0000-000081250000}"/>
    <cellStyle name="Normal 15 2 2 3 2 2 3" xfId="9601" xr:uid="{00000000-0005-0000-0000-000082250000}"/>
    <cellStyle name="Normal 15 2 2 3 2 2 3 2" xfId="9602" xr:uid="{00000000-0005-0000-0000-000083250000}"/>
    <cellStyle name="Normal 15 2 2 3 2 2 3 2 2" xfId="9603" xr:uid="{00000000-0005-0000-0000-000084250000}"/>
    <cellStyle name="Normal 15 2 2 3 2 2 3 3" xfId="9604" xr:uid="{00000000-0005-0000-0000-000085250000}"/>
    <cellStyle name="Normal 15 2 2 3 2 2 4" xfId="9605" xr:uid="{00000000-0005-0000-0000-000086250000}"/>
    <cellStyle name="Normal 15 2 2 3 2 2 4 2" xfId="9606" xr:uid="{00000000-0005-0000-0000-000087250000}"/>
    <cellStyle name="Normal 15 2 2 3 2 2 4 2 2" xfId="9607" xr:uid="{00000000-0005-0000-0000-000088250000}"/>
    <cellStyle name="Normal 15 2 2 3 2 2 4 3" xfId="9608" xr:uid="{00000000-0005-0000-0000-000089250000}"/>
    <cellStyle name="Normal 15 2 2 3 2 2 5" xfId="9609" xr:uid="{00000000-0005-0000-0000-00008A250000}"/>
    <cellStyle name="Normal 15 2 2 3 2 2 5 2" xfId="9610" xr:uid="{00000000-0005-0000-0000-00008B250000}"/>
    <cellStyle name="Normal 15 2 2 3 2 2 6" xfId="9611" xr:uid="{00000000-0005-0000-0000-00008C250000}"/>
    <cellStyle name="Normal 15 2 2 3 2 2 6 2" xfId="9612" xr:uid="{00000000-0005-0000-0000-00008D250000}"/>
    <cellStyle name="Normal 15 2 2 3 2 2 7" xfId="9613" xr:uid="{00000000-0005-0000-0000-00008E250000}"/>
    <cellStyle name="Normal 15 2 2 3 2 3" xfId="9614" xr:uid="{00000000-0005-0000-0000-00008F250000}"/>
    <cellStyle name="Normal 15 2 2 3 2 3 2" xfId="9615" xr:uid="{00000000-0005-0000-0000-000090250000}"/>
    <cellStyle name="Normal 15 2 2 3 2 3 2 2" xfId="9616" xr:uid="{00000000-0005-0000-0000-000091250000}"/>
    <cellStyle name="Normal 15 2 2 3 2 3 2 2 2" xfId="9617" xr:uid="{00000000-0005-0000-0000-000092250000}"/>
    <cellStyle name="Normal 15 2 2 3 2 3 2 3" xfId="9618" xr:uid="{00000000-0005-0000-0000-000093250000}"/>
    <cellStyle name="Normal 15 2 2 3 2 3 3" xfId="9619" xr:uid="{00000000-0005-0000-0000-000094250000}"/>
    <cellStyle name="Normal 15 2 2 3 2 3 3 2" xfId="9620" xr:uid="{00000000-0005-0000-0000-000095250000}"/>
    <cellStyle name="Normal 15 2 2 3 2 3 3 2 2" xfId="9621" xr:uid="{00000000-0005-0000-0000-000096250000}"/>
    <cellStyle name="Normal 15 2 2 3 2 3 3 3" xfId="9622" xr:uid="{00000000-0005-0000-0000-000097250000}"/>
    <cellStyle name="Normal 15 2 2 3 2 3 4" xfId="9623" xr:uid="{00000000-0005-0000-0000-000098250000}"/>
    <cellStyle name="Normal 15 2 2 3 2 3 4 2" xfId="9624" xr:uid="{00000000-0005-0000-0000-000099250000}"/>
    <cellStyle name="Normal 15 2 2 3 2 3 4 2 2" xfId="9625" xr:uid="{00000000-0005-0000-0000-00009A250000}"/>
    <cellStyle name="Normal 15 2 2 3 2 3 4 3" xfId="9626" xr:uid="{00000000-0005-0000-0000-00009B250000}"/>
    <cellStyle name="Normal 15 2 2 3 2 3 5" xfId="9627" xr:uid="{00000000-0005-0000-0000-00009C250000}"/>
    <cellStyle name="Normal 15 2 2 3 2 3 5 2" xfId="9628" xr:uid="{00000000-0005-0000-0000-00009D250000}"/>
    <cellStyle name="Normal 15 2 2 3 2 3 6" xfId="9629" xr:uid="{00000000-0005-0000-0000-00009E250000}"/>
    <cellStyle name="Normal 15 2 2 3 2 3 6 2" xfId="9630" xr:uid="{00000000-0005-0000-0000-00009F250000}"/>
    <cellStyle name="Normal 15 2 2 3 2 3 7" xfId="9631" xr:uid="{00000000-0005-0000-0000-0000A0250000}"/>
    <cellStyle name="Normal 15 2 2 3 2 4" xfId="9632" xr:uid="{00000000-0005-0000-0000-0000A1250000}"/>
    <cellStyle name="Normal 15 2 2 3 2 4 2" xfId="9633" xr:uid="{00000000-0005-0000-0000-0000A2250000}"/>
    <cellStyle name="Normal 15 2 2 3 2 4 2 2" xfId="9634" xr:uid="{00000000-0005-0000-0000-0000A3250000}"/>
    <cellStyle name="Normal 15 2 2 3 2 4 3" xfId="9635" xr:uid="{00000000-0005-0000-0000-0000A4250000}"/>
    <cellStyle name="Normal 15 2 2 3 2 5" xfId="9636" xr:uid="{00000000-0005-0000-0000-0000A5250000}"/>
    <cellStyle name="Normal 15 2 2 3 2 5 2" xfId="9637" xr:uid="{00000000-0005-0000-0000-0000A6250000}"/>
    <cellStyle name="Normal 15 2 2 3 2 5 2 2" xfId="9638" xr:uid="{00000000-0005-0000-0000-0000A7250000}"/>
    <cellStyle name="Normal 15 2 2 3 2 5 3" xfId="9639" xr:uid="{00000000-0005-0000-0000-0000A8250000}"/>
    <cellStyle name="Normal 15 2 2 3 2 6" xfId="9640" xr:uid="{00000000-0005-0000-0000-0000A9250000}"/>
    <cellStyle name="Normal 15 2 2 3 2 6 2" xfId="9641" xr:uid="{00000000-0005-0000-0000-0000AA250000}"/>
    <cellStyle name="Normal 15 2 2 3 2 6 2 2" xfId="9642" xr:uid="{00000000-0005-0000-0000-0000AB250000}"/>
    <cellStyle name="Normal 15 2 2 3 2 6 3" xfId="9643" xr:uid="{00000000-0005-0000-0000-0000AC250000}"/>
    <cellStyle name="Normal 15 2 2 3 2 7" xfId="9644" xr:uid="{00000000-0005-0000-0000-0000AD250000}"/>
    <cellStyle name="Normal 15 2 2 3 2 7 2" xfId="9645" xr:uid="{00000000-0005-0000-0000-0000AE250000}"/>
    <cellStyle name="Normal 15 2 2 3 2 8" xfId="9646" xr:uid="{00000000-0005-0000-0000-0000AF250000}"/>
    <cellStyle name="Normal 15 2 2 3 2 8 2" xfId="9647" xr:uid="{00000000-0005-0000-0000-0000B0250000}"/>
    <cellStyle name="Normal 15 2 2 3 2 9" xfId="9648" xr:uid="{00000000-0005-0000-0000-0000B1250000}"/>
    <cellStyle name="Normal 15 2 2 3 3" xfId="9649" xr:uid="{00000000-0005-0000-0000-0000B2250000}"/>
    <cellStyle name="Normal 15 2 2 3 3 2" xfId="9650" xr:uid="{00000000-0005-0000-0000-0000B3250000}"/>
    <cellStyle name="Normal 15 2 2 3 3 2 2" xfId="9651" xr:uid="{00000000-0005-0000-0000-0000B4250000}"/>
    <cellStyle name="Normal 15 2 2 3 3 2 2 2" xfId="9652" xr:uid="{00000000-0005-0000-0000-0000B5250000}"/>
    <cellStyle name="Normal 15 2 2 3 3 2 2 2 2" xfId="9653" xr:uid="{00000000-0005-0000-0000-0000B6250000}"/>
    <cellStyle name="Normal 15 2 2 3 3 2 2 3" xfId="9654" xr:uid="{00000000-0005-0000-0000-0000B7250000}"/>
    <cellStyle name="Normal 15 2 2 3 3 2 3" xfId="9655" xr:uid="{00000000-0005-0000-0000-0000B8250000}"/>
    <cellStyle name="Normal 15 2 2 3 3 2 3 2" xfId="9656" xr:uid="{00000000-0005-0000-0000-0000B9250000}"/>
    <cellStyle name="Normal 15 2 2 3 3 2 3 2 2" xfId="9657" xr:uid="{00000000-0005-0000-0000-0000BA250000}"/>
    <cellStyle name="Normal 15 2 2 3 3 2 3 3" xfId="9658" xr:uid="{00000000-0005-0000-0000-0000BB250000}"/>
    <cellStyle name="Normal 15 2 2 3 3 2 4" xfId="9659" xr:uid="{00000000-0005-0000-0000-0000BC250000}"/>
    <cellStyle name="Normal 15 2 2 3 3 2 4 2" xfId="9660" xr:uid="{00000000-0005-0000-0000-0000BD250000}"/>
    <cellStyle name="Normal 15 2 2 3 3 2 4 2 2" xfId="9661" xr:uid="{00000000-0005-0000-0000-0000BE250000}"/>
    <cellStyle name="Normal 15 2 2 3 3 2 4 3" xfId="9662" xr:uid="{00000000-0005-0000-0000-0000BF250000}"/>
    <cellStyle name="Normal 15 2 2 3 3 2 5" xfId="9663" xr:uid="{00000000-0005-0000-0000-0000C0250000}"/>
    <cellStyle name="Normal 15 2 2 3 3 2 5 2" xfId="9664" xr:uid="{00000000-0005-0000-0000-0000C1250000}"/>
    <cellStyle name="Normal 15 2 2 3 3 2 6" xfId="9665" xr:uid="{00000000-0005-0000-0000-0000C2250000}"/>
    <cellStyle name="Normal 15 2 2 3 3 2 6 2" xfId="9666" xr:uid="{00000000-0005-0000-0000-0000C3250000}"/>
    <cellStyle name="Normal 15 2 2 3 3 2 7" xfId="9667" xr:uid="{00000000-0005-0000-0000-0000C4250000}"/>
    <cellStyle name="Normal 15 2 2 3 3 3" xfId="9668" xr:uid="{00000000-0005-0000-0000-0000C5250000}"/>
    <cellStyle name="Normal 15 2 2 3 3 3 2" xfId="9669" xr:uid="{00000000-0005-0000-0000-0000C6250000}"/>
    <cellStyle name="Normal 15 2 2 3 3 3 2 2" xfId="9670" xr:uid="{00000000-0005-0000-0000-0000C7250000}"/>
    <cellStyle name="Normal 15 2 2 3 3 3 3" xfId="9671" xr:uid="{00000000-0005-0000-0000-0000C8250000}"/>
    <cellStyle name="Normal 15 2 2 3 3 4" xfId="9672" xr:uid="{00000000-0005-0000-0000-0000C9250000}"/>
    <cellStyle name="Normal 15 2 2 3 3 4 2" xfId="9673" xr:uid="{00000000-0005-0000-0000-0000CA250000}"/>
    <cellStyle name="Normal 15 2 2 3 3 4 2 2" xfId="9674" xr:uid="{00000000-0005-0000-0000-0000CB250000}"/>
    <cellStyle name="Normal 15 2 2 3 3 4 3" xfId="9675" xr:uid="{00000000-0005-0000-0000-0000CC250000}"/>
    <cellStyle name="Normal 15 2 2 3 3 5" xfId="9676" xr:uid="{00000000-0005-0000-0000-0000CD250000}"/>
    <cellStyle name="Normal 15 2 2 3 3 5 2" xfId="9677" xr:uid="{00000000-0005-0000-0000-0000CE250000}"/>
    <cellStyle name="Normal 15 2 2 3 3 5 2 2" xfId="9678" xr:uid="{00000000-0005-0000-0000-0000CF250000}"/>
    <cellStyle name="Normal 15 2 2 3 3 5 3" xfId="9679" xr:uid="{00000000-0005-0000-0000-0000D0250000}"/>
    <cellStyle name="Normal 15 2 2 3 3 6" xfId="9680" xr:uid="{00000000-0005-0000-0000-0000D1250000}"/>
    <cellStyle name="Normal 15 2 2 3 3 6 2" xfId="9681" xr:uid="{00000000-0005-0000-0000-0000D2250000}"/>
    <cellStyle name="Normal 15 2 2 3 3 7" xfId="9682" xr:uid="{00000000-0005-0000-0000-0000D3250000}"/>
    <cellStyle name="Normal 15 2 2 3 3 7 2" xfId="9683" xr:uid="{00000000-0005-0000-0000-0000D4250000}"/>
    <cellStyle name="Normal 15 2 2 3 3 8" xfId="9684" xr:uid="{00000000-0005-0000-0000-0000D5250000}"/>
    <cellStyle name="Normal 15 2 2 3 4" xfId="9685" xr:uid="{00000000-0005-0000-0000-0000D6250000}"/>
    <cellStyle name="Normal 15 2 2 3 4 2" xfId="9686" xr:uid="{00000000-0005-0000-0000-0000D7250000}"/>
    <cellStyle name="Normal 15 2 2 3 4 2 2" xfId="9687" xr:uid="{00000000-0005-0000-0000-0000D8250000}"/>
    <cellStyle name="Normal 15 2 2 3 4 2 2 2" xfId="9688" xr:uid="{00000000-0005-0000-0000-0000D9250000}"/>
    <cellStyle name="Normal 15 2 2 3 4 2 3" xfId="9689" xr:uid="{00000000-0005-0000-0000-0000DA250000}"/>
    <cellStyle name="Normal 15 2 2 3 4 3" xfId="9690" xr:uid="{00000000-0005-0000-0000-0000DB250000}"/>
    <cellStyle name="Normal 15 2 2 3 4 3 2" xfId="9691" xr:uid="{00000000-0005-0000-0000-0000DC250000}"/>
    <cellStyle name="Normal 15 2 2 3 4 3 2 2" xfId="9692" xr:uid="{00000000-0005-0000-0000-0000DD250000}"/>
    <cellStyle name="Normal 15 2 2 3 4 3 3" xfId="9693" xr:uid="{00000000-0005-0000-0000-0000DE250000}"/>
    <cellStyle name="Normal 15 2 2 3 4 4" xfId="9694" xr:uid="{00000000-0005-0000-0000-0000DF250000}"/>
    <cellStyle name="Normal 15 2 2 3 4 4 2" xfId="9695" xr:uid="{00000000-0005-0000-0000-0000E0250000}"/>
    <cellStyle name="Normal 15 2 2 3 4 4 2 2" xfId="9696" xr:uid="{00000000-0005-0000-0000-0000E1250000}"/>
    <cellStyle name="Normal 15 2 2 3 4 4 3" xfId="9697" xr:uid="{00000000-0005-0000-0000-0000E2250000}"/>
    <cellStyle name="Normal 15 2 2 3 4 5" xfId="9698" xr:uid="{00000000-0005-0000-0000-0000E3250000}"/>
    <cellStyle name="Normal 15 2 2 3 4 5 2" xfId="9699" xr:uid="{00000000-0005-0000-0000-0000E4250000}"/>
    <cellStyle name="Normal 15 2 2 3 4 6" xfId="9700" xr:uid="{00000000-0005-0000-0000-0000E5250000}"/>
    <cellStyle name="Normal 15 2 2 3 4 6 2" xfId="9701" xr:uid="{00000000-0005-0000-0000-0000E6250000}"/>
    <cellStyle name="Normal 15 2 2 3 4 7" xfId="9702" xr:uid="{00000000-0005-0000-0000-0000E7250000}"/>
    <cellStyle name="Normal 15 2 2 3 5" xfId="9703" xr:uid="{00000000-0005-0000-0000-0000E8250000}"/>
    <cellStyle name="Normal 15 2 2 3 5 2" xfId="9704" xr:uid="{00000000-0005-0000-0000-0000E9250000}"/>
    <cellStyle name="Normal 15 2 2 3 5 2 2" xfId="9705" xr:uid="{00000000-0005-0000-0000-0000EA250000}"/>
    <cellStyle name="Normal 15 2 2 3 5 2 2 2" xfId="9706" xr:uid="{00000000-0005-0000-0000-0000EB250000}"/>
    <cellStyle name="Normal 15 2 2 3 5 2 3" xfId="9707" xr:uid="{00000000-0005-0000-0000-0000EC250000}"/>
    <cellStyle name="Normal 15 2 2 3 5 3" xfId="9708" xr:uid="{00000000-0005-0000-0000-0000ED250000}"/>
    <cellStyle name="Normal 15 2 2 3 5 3 2" xfId="9709" xr:uid="{00000000-0005-0000-0000-0000EE250000}"/>
    <cellStyle name="Normal 15 2 2 3 5 3 2 2" xfId="9710" xr:uid="{00000000-0005-0000-0000-0000EF250000}"/>
    <cellStyle name="Normal 15 2 2 3 5 3 3" xfId="9711" xr:uid="{00000000-0005-0000-0000-0000F0250000}"/>
    <cellStyle name="Normal 15 2 2 3 5 4" xfId="9712" xr:uid="{00000000-0005-0000-0000-0000F1250000}"/>
    <cellStyle name="Normal 15 2 2 3 5 4 2" xfId="9713" xr:uid="{00000000-0005-0000-0000-0000F2250000}"/>
    <cellStyle name="Normal 15 2 2 3 5 4 2 2" xfId="9714" xr:uid="{00000000-0005-0000-0000-0000F3250000}"/>
    <cellStyle name="Normal 15 2 2 3 5 4 3" xfId="9715" xr:uid="{00000000-0005-0000-0000-0000F4250000}"/>
    <cellStyle name="Normal 15 2 2 3 5 5" xfId="9716" xr:uid="{00000000-0005-0000-0000-0000F5250000}"/>
    <cellStyle name="Normal 15 2 2 3 5 5 2" xfId="9717" xr:uid="{00000000-0005-0000-0000-0000F6250000}"/>
    <cellStyle name="Normal 15 2 2 3 5 6" xfId="9718" xr:uid="{00000000-0005-0000-0000-0000F7250000}"/>
    <cellStyle name="Normal 15 2 2 3 5 6 2" xfId="9719" xr:uid="{00000000-0005-0000-0000-0000F8250000}"/>
    <cellStyle name="Normal 15 2 2 3 5 7" xfId="9720" xr:uid="{00000000-0005-0000-0000-0000F9250000}"/>
    <cellStyle name="Normal 15 2 2 3 6" xfId="9721" xr:uid="{00000000-0005-0000-0000-0000FA250000}"/>
    <cellStyle name="Normal 15 2 2 3 6 2" xfId="9722" xr:uid="{00000000-0005-0000-0000-0000FB250000}"/>
    <cellStyle name="Normal 15 2 2 3 6 2 2" xfId="9723" xr:uid="{00000000-0005-0000-0000-0000FC250000}"/>
    <cellStyle name="Normal 15 2 2 3 6 3" xfId="9724" xr:uid="{00000000-0005-0000-0000-0000FD250000}"/>
    <cellStyle name="Normal 15 2 2 3 7" xfId="9725" xr:uid="{00000000-0005-0000-0000-0000FE250000}"/>
    <cellStyle name="Normal 15 2 2 3 7 2" xfId="9726" xr:uid="{00000000-0005-0000-0000-0000FF250000}"/>
    <cellStyle name="Normal 15 2 2 3 7 2 2" xfId="9727" xr:uid="{00000000-0005-0000-0000-000000260000}"/>
    <cellStyle name="Normal 15 2 2 3 7 3" xfId="9728" xr:uid="{00000000-0005-0000-0000-000001260000}"/>
    <cellStyle name="Normal 15 2 2 3 8" xfId="9729" xr:uid="{00000000-0005-0000-0000-000002260000}"/>
    <cellStyle name="Normal 15 2 2 3 8 2" xfId="9730" xr:uid="{00000000-0005-0000-0000-000003260000}"/>
    <cellStyle name="Normal 15 2 2 3 8 2 2" xfId="9731" xr:uid="{00000000-0005-0000-0000-000004260000}"/>
    <cellStyle name="Normal 15 2 2 3 8 3" xfId="9732" xr:uid="{00000000-0005-0000-0000-000005260000}"/>
    <cellStyle name="Normal 15 2 2 3 9" xfId="9733" xr:uid="{00000000-0005-0000-0000-000006260000}"/>
    <cellStyle name="Normal 15 2 2 3 9 2" xfId="9734" xr:uid="{00000000-0005-0000-0000-000007260000}"/>
    <cellStyle name="Normal 15 2 2 4" xfId="9735" xr:uid="{00000000-0005-0000-0000-000008260000}"/>
    <cellStyle name="Normal 15 2 2 4 2" xfId="9736" xr:uid="{00000000-0005-0000-0000-000009260000}"/>
    <cellStyle name="Normal 15 2 2 4 2 2" xfId="9737" xr:uid="{00000000-0005-0000-0000-00000A260000}"/>
    <cellStyle name="Normal 15 2 2 4 2 2 2" xfId="9738" xr:uid="{00000000-0005-0000-0000-00000B260000}"/>
    <cellStyle name="Normal 15 2 2 4 2 2 2 2" xfId="9739" xr:uid="{00000000-0005-0000-0000-00000C260000}"/>
    <cellStyle name="Normal 15 2 2 4 2 2 3" xfId="9740" xr:uid="{00000000-0005-0000-0000-00000D260000}"/>
    <cellStyle name="Normal 15 2 2 4 2 3" xfId="9741" xr:uid="{00000000-0005-0000-0000-00000E260000}"/>
    <cellStyle name="Normal 15 2 2 4 2 3 2" xfId="9742" xr:uid="{00000000-0005-0000-0000-00000F260000}"/>
    <cellStyle name="Normal 15 2 2 4 2 3 2 2" xfId="9743" xr:uid="{00000000-0005-0000-0000-000010260000}"/>
    <cellStyle name="Normal 15 2 2 4 2 3 3" xfId="9744" xr:uid="{00000000-0005-0000-0000-000011260000}"/>
    <cellStyle name="Normal 15 2 2 4 2 4" xfId="9745" xr:uid="{00000000-0005-0000-0000-000012260000}"/>
    <cellStyle name="Normal 15 2 2 4 2 4 2" xfId="9746" xr:uid="{00000000-0005-0000-0000-000013260000}"/>
    <cellStyle name="Normal 15 2 2 4 2 4 2 2" xfId="9747" xr:uid="{00000000-0005-0000-0000-000014260000}"/>
    <cellStyle name="Normal 15 2 2 4 2 4 3" xfId="9748" xr:uid="{00000000-0005-0000-0000-000015260000}"/>
    <cellStyle name="Normal 15 2 2 4 2 5" xfId="9749" xr:uid="{00000000-0005-0000-0000-000016260000}"/>
    <cellStyle name="Normal 15 2 2 4 2 5 2" xfId="9750" xr:uid="{00000000-0005-0000-0000-000017260000}"/>
    <cellStyle name="Normal 15 2 2 4 2 6" xfId="9751" xr:uid="{00000000-0005-0000-0000-000018260000}"/>
    <cellStyle name="Normal 15 2 2 4 2 6 2" xfId="9752" xr:uid="{00000000-0005-0000-0000-000019260000}"/>
    <cellStyle name="Normal 15 2 2 4 2 7" xfId="9753" xr:uid="{00000000-0005-0000-0000-00001A260000}"/>
    <cellStyle name="Normal 15 2 2 4 3" xfId="9754" xr:uid="{00000000-0005-0000-0000-00001B260000}"/>
    <cellStyle name="Normal 15 2 2 4 3 2" xfId="9755" xr:uid="{00000000-0005-0000-0000-00001C260000}"/>
    <cellStyle name="Normal 15 2 2 4 3 2 2" xfId="9756" xr:uid="{00000000-0005-0000-0000-00001D260000}"/>
    <cellStyle name="Normal 15 2 2 4 3 2 2 2" xfId="9757" xr:uid="{00000000-0005-0000-0000-00001E260000}"/>
    <cellStyle name="Normal 15 2 2 4 3 2 3" xfId="9758" xr:uid="{00000000-0005-0000-0000-00001F260000}"/>
    <cellStyle name="Normal 15 2 2 4 3 3" xfId="9759" xr:uid="{00000000-0005-0000-0000-000020260000}"/>
    <cellStyle name="Normal 15 2 2 4 3 3 2" xfId="9760" xr:uid="{00000000-0005-0000-0000-000021260000}"/>
    <cellStyle name="Normal 15 2 2 4 3 3 2 2" xfId="9761" xr:uid="{00000000-0005-0000-0000-000022260000}"/>
    <cellStyle name="Normal 15 2 2 4 3 3 3" xfId="9762" xr:uid="{00000000-0005-0000-0000-000023260000}"/>
    <cellStyle name="Normal 15 2 2 4 3 4" xfId="9763" xr:uid="{00000000-0005-0000-0000-000024260000}"/>
    <cellStyle name="Normal 15 2 2 4 3 4 2" xfId="9764" xr:uid="{00000000-0005-0000-0000-000025260000}"/>
    <cellStyle name="Normal 15 2 2 4 3 4 2 2" xfId="9765" xr:uid="{00000000-0005-0000-0000-000026260000}"/>
    <cellStyle name="Normal 15 2 2 4 3 4 3" xfId="9766" xr:uid="{00000000-0005-0000-0000-000027260000}"/>
    <cellStyle name="Normal 15 2 2 4 3 5" xfId="9767" xr:uid="{00000000-0005-0000-0000-000028260000}"/>
    <cellStyle name="Normal 15 2 2 4 3 5 2" xfId="9768" xr:uid="{00000000-0005-0000-0000-000029260000}"/>
    <cellStyle name="Normal 15 2 2 4 3 6" xfId="9769" xr:uid="{00000000-0005-0000-0000-00002A260000}"/>
    <cellStyle name="Normal 15 2 2 4 3 6 2" xfId="9770" xr:uid="{00000000-0005-0000-0000-00002B260000}"/>
    <cellStyle name="Normal 15 2 2 4 3 7" xfId="9771" xr:uid="{00000000-0005-0000-0000-00002C260000}"/>
    <cellStyle name="Normal 15 2 2 4 4" xfId="9772" xr:uid="{00000000-0005-0000-0000-00002D260000}"/>
    <cellStyle name="Normal 15 2 2 4 4 2" xfId="9773" xr:uid="{00000000-0005-0000-0000-00002E260000}"/>
    <cellStyle name="Normal 15 2 2 4 4 2 2" xfId="9774" xr:uid="{00000000-0005-0000-0000-00002F260000}"/>
    <cellStyle name="Normal 15 2 2 4 4 3" xfId="9775" xr:uid="{00000000-0005-0000-0000-000030260000}"/>
    <cellStyle name="Normal 15 2 2 4 5" xfId="9776" xr:uid="{00000000-0005-0000-0000-000031260000}"/>
    <cellStyle name="Normal 15 2 2 4 5 2" xfId="9777" xr:uid="{00000000-0005-0000-0000-000032260000}"/>
    <cellStyle name="Normal 15 2 2 4 5 2 2" xfId="9778" xr:uid="{00000000-0005-0000-0000-000033260000}"/>
    <cellStyle name="Normal 15 2 2 4 5 3" xfId="9779" xr:uid="{00000000-0005-0000-0000-000034260000}"/>
    <cellStyle name="Normal 15 2 2 4 6" xfId="9780" xr:uid="{00000000-0005-0000-0000-000035260000}"/>
    <cellStyle name="Normal 15 2 2 4 6 2" xfId="9781" xr:uid="{00000000-0005-0000-0000-000036260000}"/>
    <cellStyle name="Normal 15 2 2 4 6 2 2" xfId="9782" xr:uid="{00000000-0005-0000-0000-000037260000}"/>
    <cellStyle name="Normal 15 2 2 4 6 3" xfId="9783" xr:uid="{00000000-0005-0000-0000-000038260000}"/>
    <cellStyle name="Normal 15 2 2 4 7" xfId="9784" xr:uid="{00000000-0005-0000-0000-000039260000}"/>
    <cellStyle name="Normal 15 2 2 4 7 2" xfId="9785" xr:uid="{00000000-0005-0000-0000-00003A260000}"/>
    <cellStyle name="Normal 15 2 2 4 8" xfId="9786" xr:uid="{00000000-0005-0000-0000-00003B260000}"/>
    <cellStyle name="Normal 15 2 2 4 8 2" xfId="9787" xr:uid="{00000000-0005-0000-0000-00003C260000}"/>
    <cellStyle name="Normal 15 2 2 4 9" xfId="9788" xr:uid="{00000000-0005-0000-0000-00003D260000}"/>
    <cellStyle name="Normal 15 2 2 5" xfId="9789" xr:uid="{00000000-0005-0000-0000-00003E260000}"/>
    <cellStyle name="Normal 15 2 2 5 2" xfId="9790" xr:uid="{00000000-0005-0000-0000-00003F260000}"/>
    <cellStyle name="Normal 15 2 2 5 2 2" xfId="9791" xr:uid="{00000000-0005-0000-0000-000040260000}"/>
    <cellStyle name="Normal 15 2 2 5 2 2 2" xfId="9792" xr:uid="{00000000-0005-0000-0000-000041260000}"/>
    <cellStyle name="Normal 15 2 2 5 2 3" xfId="9793" xr:uid="{00000000-0005-0000-0000-000042260000}"/>
    <cellStyle name="Normal 15 2 2 5 3" xfId="9794" xr:uid="{00000000-0005-0000-0000-000043260000}"/>
    <cellStyle name="Normal 15 2 2 5 3 2" xfId="9795" xr:uid="{00000000-0005-0000-0000-000044260000}"/>
    <cellStyle name="Normal 15 2 2 5 3 2 2" xfId="9796" xr:uid="{00000000-0005-0000-0000-000045260000}"/>
    <cellStyle name="Normal 15 2 2 5 3 3" xfId="9797" xr:uid="{00000000-0005-0000-0000-000046260000}"/>
    <cellStyle name="Normal 15 2 2 5 4" xfId="9798" xr:uid="{00000000-0005-0000-0000-000047260000}"/>
    <cellStyle name="Normal 15 2 2 5 4 2" xfId="9799" xr:uid="{00000000-0005-0000-0000-000048260000}"/>
    <cellStyle name="Normal 15 2 2 5 4 2 2" xfId="9800" xr:uid="{00000000-0005-0000-0000-000049260000}"/>
    <cellStyle name="Normal 15 2 2 5 4 3" xfId="9801" xr:uid="{00000000-0005-0000-0000-00004A260000}"/>
    <cellStyle name="Normal 15 2 2 5 5" xfId="9802" xr:uid="{00000000-0005-0000-0000-00004B260000}"/>
    <cellStyle name="Normal 15 2 2 5 5 2" xfId="9803" xr:uid="{00000000-0005-0000-0000-00004C260000}"/>
    <cellStyle name="Normal 15 2 2 5 6" xfId="9804" xr:uid="{00000000-0005-0000-0000-00004D260000}"/>
    <cellStyle name="Normal 15 2 2 5 6 2" xfId="9805" xr:uid="{00000000-0005-0000-0000-00004E260000}"/>
    <cellStyle name="Normal 15 2 2 5 7" xfId="9806" xr:uid="{00000000-0005-0000-0000-00004F260000}"/>
    <cellStyle name="Normal 15 2 2 6" xfId="9807" xr:uid="{00000000-0005-0000-0000-000050260000}"/>
    <cellStyle name="Normal 15 2 2 6 2" xfId="9808" xr:uid="{00000000-0005-0000-0000-000051260000}"/>
    <cellStyle name="Normal 15 2 2 6 2 2" xfId="9809" xr:uid="{00000000-0005-0000-0000-000052260000}"/>
    <cellStyle name="Normal 15 2 2 6 2 2 2" xfId="9810" xr:uid="{00000000-0005-0000-0000-000053260000}"/>
    <cellStyle name="Normal 15 2 2 6 2 3" xfId="9811" xr:uid="{00000000-0005-0000-0000-000054260000}"/>
    <cellStyle name="Normal 15 2 2 6 3" xfId="9812" xr:uid="{00000000-0005-0000-0000-000055260000}"/>
    <cellStyle name="Normal 15 2 2 6 3 2" xfId="9813" xr:uid="{00000000-0005-0000-0000-000056260000}"/>
    <cellStyle name="Normal 15 2 2 6 3 2 2" xfId="9814" xr:uid="{00000000-0005-0000-0000-000057260000}"/>
    <cellStyle name="Normal 15 2 2 6 3 3" xfId="9815" xr:uid="{00000000-0005-0000-0000-000058260000}"/>
    <cellStyle name="Normal 15 2 2 6 4" xfId="9816" xr:uid="{00000000-0005-0000-0000-000059260000}"/>
    <cellStyle name="Normal 15 2 2 6 4 2" xfId="9817" xr:uid="{00000000-0005-0000-0000-00005A260000}"/>
    <cellStyle name="Normal 15 2 2 6 4 2 2" xfId="9818" xr:uid="{00000000-0005-0000-0000-00005B260000}"/>
    <cellStyle name="Normal 15 2 2 6 4 3" xfId="9819" xr:uid="{00000000-0005-0000-0000-00005C260000}"/>
    <cellStyle name="Normal 15 2 2 6 5" xfId="9820" xr:uid="{00000000-0005-0000-0000-00005D260000}"/>
    <cellStyle name="Normal 15 2 2 6 5 2" xfId="9821" xr:uid="{00000000-0005-0000-0000-00005E260000}"/>
    <cellStyle name="Normal 15 2 2 6 6" xfId="9822" xr:uid="{00000000-0005-0000-0000-00005F260000}"/>
    <cellStyle name="Normal 15 2 2 6 6 2" xfId="9823" xr:uid="{00000000-0005-0000-0000-000060260000}"/>
    <cellStyle name="Normal 15 2 2 6 7" xfId="9824" xr:uid="{00000000-0005-0000-0000-000061260000}"/>
    <cellStyle name="Normal 15 2 2 7" xfId="9825" xr:uid="{00000000-0005-0000-0000-000062260000}"/>
    <cellStyle name="Normal 15 2 2 7 2" xfId="9826" xr:uid="{00000000-0005-0000-0000-000063260000}"/>
    <cellStyle name="Normal 15 2 2 7 2 2" xfId="9827" xr:uid="{00000000-0005-0000-0000-000064260000}"/>
    <cellStyle name="Normal 15 2 2 7 3" xfId="9828" xr:uid="{00000000-0005-0000-0000-000065260000}"/>
    <cellStyle name="Normal 15 2 2 8" xfId="9829" xr:uid="{00000000-0005-0000-0000-000066260000}"/>
    <cellStyle name="Normal 15 2 2 8 2" xfId="9830" xr:uid="{00000000-0005-0000-0000-000067260000}"/>
    <cellStyle name="Normal 15 2 2 8 2 2" xfId="9831" xr:uid="{00000000-0005-0000-0000-000068260000}"/>
    <cellStyle name="Normal 15 2 2 8 3" xfId="9832" xr:uid="{00000000-0005-0000-0000-000069260000}"/>
    <cellStyle name="Normal 15 2 2 9" xfId="9833" xr:uid="{00000000-0005-0000-0000-00006A260000}"/>
    <cellStyle name="Normal 15 2 2 9 2" xfId="9834" xr:uid="{00000000-0005-0000-0000-00006B260000}"/>
    <cellStyle name="Normal 15 2 2 9 2 2" xfId="9835" xr:uid="{00000000-0005-0000-0000-00006C260000}"/>
    <cellStyle name="Normal 15 2 2 9 3" xfId="9836" xr:uid="{00000000-0005-0000-0000-00006D260000}"/>
    <cellStyle name="Normal 15 2 2_Confidential Information" xfId="9837" xr:uid="{00000000-0005-0000-0000-00006E260000}"/>
    <cellStyle name="Normal 15 2 3" xfId="9838" xr:uid="{00000000-0005-0000-0000-00006F260000}"/>
    <cellStyle name="Normal 15 2 3 10" xfId="9839" xr:uid="{00000000-0005-0000-0000-000070260000}"/>
    <cellStyle name="Normal 15 2 3 10 2" xfId="9840" xr:uid="{00000000-0005-0000-0000-000071260000}"/>
    <cellStyle name="Normal 15 2 3 10 2 2" xfId="9841" xr:uid="{00000000-0005-0000-0000-000072260000}"/>
    <cellStyle name="Normal 15 2 3 10 3" xfId="9842" xr:uid="{00000000-0005-0000-0000-000073260000}"/>
    <cellStyle name="Normal 15 2 3 11" xfId="9843" xr:uid="{00000000-0005-0000-0000-000074260000}"/>
    <cellStyle name="Normal 15 2 3 11 2" xfId="9844" xr:uid="{00000000-0005-0000-0000-000075260000}"/>
    <cellStyle name="Normal 15 2 3 12" xfId="9845" xr:uid="{00000000-0005-0000-0000-000076260000}"/>
    <cellStyle name="Normal 15 2 3 12 2" xfId="9846" xr:uid="{00000000-0005-0000-0000-000077260000}"/>
    <cellStyle name="Normal 15 2 3 13" xfId="9847" xr:uid="{00000000-0005-0000-0000-000078260000}"/>
    <cellStyle name="Normal 15 2 3 2" xfId="9848" xr:uid="{00000000-0005-0000-0000-000079260000}"/>
    <cellStyle name="Normal 15 2 3 2 10" xfId="9849" xr:uid="{00000000-0005-0000-0000-00007A260000}"/>
    <cellStyle name="Normal 15 2 3 2 10 2" xfId="9850" xr:uid="{00000000-0005-0000-0000-00007B260000}"/>
    <cellStyle name="Normal 15 2 3 2 11" xfId="9851" xr:uid="{00000000-0005-0000-0000-00007C260000}"/>
    <cellStyle name="Normal 15 2 3 2 2" xfId="9852" xr:uid="{00000000-0005-0000-0000-00007D260000}"/>
    <cellStyle name="Normal 15 2 3 2 2 2" xfId="9853" xr:uid="{00000000-0005-0000-0000-00007E260000}"/>
    <cellStyle name="Normal 15 2 3 2 2 2 2" xfId="9854" xr:uid="{00000000-0005-0000-0000-00007F260000}"/>
    <cellStyle name="Normal 15 2 3 2 2 2 2 2" xfId="9855" xr:uid="{00000000-0005-0000-0000-000080260000}"/>
    <cellStyle name="Normal 15 2 3 2 2 2 2 2 2" xfId="9856" xr:uid="{00000000-0005-0000-0000-000081260000}"/>
    <cellStyle name="Normal 15 2 3 2 2 2 2 3" xfId="9857" xr:uid="{00000000-0005-0000-0000-000082260000}"/>
    <cellStyle name="Normal 15 2 3 2 2 2 3" xfId="9858" xr:uid="{00000000-0005-0000-0000-000083260000}"/>
    <cellStyle name="Normal 15 2 3 2 2 2 3 2" xfId="9859" xr:uid="{00000000-0005-0000-0000-000084260000}"/>
    <cellStyle name="Normal 15 2 3 2 2 2 3 2 2" xfId="9860" xr:uid="{00000000-0005-0000-0000-000085260000}"/>
    <cellStyle name="Normal 15 2 3 2 2 2 3 3" xfId="9861" xr:uid="{00000000-0005-0000-0000-000086260000}"/>
    <cellStyle name="Normal 15 2 3 2 2 2 4" xfId="9862" xr:uid="{00000000-0005-0000-0000-000087260000}"/>
    <cellStyle name="Normal 15 2 3 2 2 2 4 2" xfId="9863" xr:uid="{00000000-0005-0000-0000-000088260000}"/>
    <cellStyle name="Normal 15 2 3 2 2 2 4 2 2" xfId="9864" xr:uid="{00000000-0005-0000-0000-000089260000}"/>
    <cellStyle name="Normal 15 2 3 2 2 2 4 3" xfId="9865" xr:uid="{00000000-0005-0000-0000-00008A260000}"/>
    <cellStyle name="Normal 15 2 3 2 2 2 5" xfId="9866" xr:uid="{00000000-0005-0000-0000-00008B260000}"/>
    <cellStyle name="Normal 15 2 3 2 2 2 5 2" xfId="9867" xr:uid="{00000000-0005-0000-0000-00008C260000}"/>
    <cellStyle name="Normal 15 2 3 2 2 2 6" xfId="9868" xr:uid="{00000000-0005-0000-0000-00008D260000}"/>
    <cellStyle name="Normal 15 2 3 2 2 2 6 2" xfId="9869" xr:uid="{00000000-0005-0000-0000-00008E260000}"/>
    <cellStyle name="Normal 15 2 3 2 2 2 7" xfId="9870" xr:uid="{00000000-0005-0000-0000-00008F260000}"/>
    <cellStyle name="Normal 15 2 3 2 2 3" xfId="9871" xr:uid="{00000000-0005-0000-0000-000090260000}"/>
    <cellStyle name="Normal 15 2 3 2 2 3 2" xfId="9872" xr:uid="{00000000-0005-0000-0000-000091260000}"/>
    <cellStyle name="Normal 15 2 3 2 2 3 2 2" xfId="9873" xr:uid="{00000000-0005-0000-0000-000092260000}"/>
    <cellStyle name="Normal 15 2 3 2 2 3 2 2 2" xfId="9874" xr:uid="{00000000-0005-0000-0000-000093260000}"/>
    <cellStyle name="Normal 15 2 3 2 2 3 2 3" xfId="9875" xr:uid="{00000000-0005-0000-0000-000094260000}"/>
    <cellStyle name="Normal 15 2 3 2 2 3 3" xfId="9876" xr:uid="{00000000-0005-0000-0000-000095260000}"/>
    <cellStyle name="Normal 15 2 3 2 2 3 3 2" xfId="9877" xr:uid="{00000000-0005-0000-0000-000096260000}"/>
    <cellStyle name="Normal 15 2 3 2 2 3 3 2 2" xfId="9878" xr:uid="{00000000-0005-0000-0000-000097260000}"/>
    <cellStyle name="Normal 15 2 3 2 2 3 3 3" xfId="9879" xr:uid="{00000000-0005-0000-0000-000098260000}"/>
    <cellStyle name="Normal 15 2 3 2 2 3 4" xfId="9880" xr:uid="{00000000-0005-0000-0000-000099260000}"/>
    <cellStyle name="Normal 15 2 3 2 2 3 4 2" xfId="9881" xr:uid="{00000000-0005-0000-0000-00009A260000}"/>
    <cellStyle name="Normal 15 2 3 2 2 3 4 2 2" xfId="9882" xr:uid="{00000000-0005-0000-0000-00009B260000}"/>
    <cellStyle name="Normal 15 2 3 2 2 3 4 3" xfId="9883" xr:uid="{00000000-0005-0000-0000-00009C260000}"/>
    <cellStyle name="Normal 15 2 3 2 2 3 5" xfId="9884" xr:uid="{00000000-0005-0000-0000-00009D260000}"/>
    <cellStyle name="Normal 15 2 3 2 2 3 5 2" xfId="9885" xr:uid="{00000000-0005-0000-0000-00009E260000}"/>
    <cellStyle name="Normal 15 2 3 2 2 3 6" xfId="9886" xr:uid="{00000000-0005-0000-0000-00009F260000}"/>
    <cellStyle name="Normal 15 2 3 2 2 3 6 2" xfId="9887" xr:uid="{00000000-0005-0000-0000-0000A0260000}"/>
    <cellStyle name="Normal 15 2 3 2 2 3 7" xfId="9888" xr:uid="{00000000-0005-0000-0000-0000A1260000}"/>
    <cellStyle name="Normal 15 2 3 2 2 4" xfId="9889" xr:uid="{00000000-0005-0000-0000-0000A2260000}"/>
    <cellStyle name="Normal 15 2 3 2 2 4 2" xfId="9890" xr:uid="{00000000-0005-0000-0000-0000A3260000}"/>
    <cellStyle name="Normal 15 2 3 2 2 4 2 2" xfId="9891" xr:uid="{00000000-0005-0000-0000-0000A4260000}"/>
    <cellStyle name="Normal 15 2 3 2 2 4 3" xfId="9892" xr:uid="{00000000-0005-0000-0000-0000A5260000}"/>
    <cellStyle name="Normal 15 2 3 2 2 5" xfId="9893" xr:uid="{00000000-0005-0000-0000-0000A6260000}"/>
    <cellStyle name="Normal 15 2 3 2 2 5 2" xfId="9894" xr:uid="{00000000-0005-0000-0000-0000A7260000}"/>
    <cellStyle name="Normal 15 2 3 2 2 5 2 2" xfId="9895" xr:uid="{00000000-0005-0000-0000-0000A8260000}"/>
    <cellStyle name="Normal 15 2 3 2 2 5 3" xfId="9896" xr:uid="{00000000-0005-0000-0000-0000A9260000}"/>
    <cellStyle name="Normal 15 2 3 2 2 6" xfId="9897" xr:uid="{00000000-0005-0000-0000-0000AA260000}"/>
    <cellStyle name="Normal 15 2 3 2 2 6 2" xfId="9898" xr:uid="{00000000-0005-0000-0000-0000AB260000}"/>
    <cellStyle name="Normal 15 2 3 2 2 6 2 2" xfId="9899" xr:uid="{00000000-0005-0000-0000-0000AC260000}"/>
    <cellStyle name="Normal 15 2 3 2 2 6 3" xfId="9900" xr:uid="{00000000-0005-0000-0000-0000AD260000}"/>
    <cellStyle name="Normal 15 2 3 2 2 7" xfId="9901" xr:uid="{00000000-0005-0000-0000-0000AE260000}"/>
    <cellStyle name="Normal 15 2 3 2 2 7 2" xfId="9902" xr:uid="{00000000-0005-0000-0000-0000AF260000}"/>
    <cellStyle name="Normal 15 2 3 2 2 8" xfId="9903" xr:uid="{00000000-0005-0000-0000-0000B0260000}"/>
    <cellStyle name="Normal 15 2 3 2 2 8 2" xfId="9904" xr:uid="{00000000-0005-0000-0000-0000B1260000}"/>
    <cellStyle name="Normal 15 2 3 2 2 9" xfId="9905" xr:uid="{00000000-0005-0000-0000-0000B2260000}"/>
    <cellStyle name="Normal 15 2 3 2 3" xfId="9906" xr:uid="{00000000-0005-0000-0000-0000B3260000}"/>
    <cellStyle name="Normal 15 2 3 2 3 2" xfId="9907" xr:uid="{00000000-0005-0000-0000-0000B4260000}"/>
    <cellStyle name="Normal 15 2 3 2 3 2 2" xfId="9908" xr:uid="{00000000-0005-0000-0000-0000B5260000}"/>
    <cellStyle name="Normal 15 2 3 2 3 2 2 2" xfId="9909" xr:uid="{00000000-0005-0000-0000-0000B6260000}"/>
    <cellStyle name="Normal 15 2 3 2 3 2 2 2 2" xfId="9910" xr:uid="{00000000-0005-0000-0000-0000B7260000}"/>
    <cellStyle name="Normal 15 2 3 2 3 2 2 3" xfId="9911" xr:uid="{00000000-0005-0000-0000-0000B8260000}"/>
    <cellStyle name="Normal 15 2 3 2 3 2 3" xfId="9912" xr:uid="{00000000-0005-0000-0000-0000B9260000}"/>
    <cellStyle name="Normal 15 2 3 2 3 2 3 2" xfId="9913" xr:uid="{00000000-0005-0000-0000-0000BA260000}"/>
    <cellStyle name="Normal 15 2 3 2 3 2 3 2 2" xfId="9914" xr:uid="{00000000-0005-0000-0000-0000BB260000}"/>
    <cellStyle name="Normal 15 2 3 2 3 2 3 3" xfId="9915" xr:uid="{00000000-0005-0000-0000-0000BC260000}"/>
    <cellStyle name="Normal 15 2 3 2 3 2 4" xfId="9916" xr:uid="{00000000-0005-0000-0000-0000BD260000}"/>
    <cellStyle name="Normal 15 2 3 2 3 2 4 2" xfId="9917" xr:uid="{00000000-0005-0000-0000-0000BE260000}"/>
    <cellStyle name="Normal 15 2 3 2 3 2 4 2 2" xfId="9918" xr:uid="{00000000-0005-0000-0000-0000BF260000}"/>
    <cellStyle name="Normal 15 2 3 2 3 2 4 3" xfId="9919" xr:uid="{00000000-0005-0000-0000-0000C0260000}"/>
    <cellStyle name="Normal 15 2 3 2 3 2 5" xfId="9920" xr:uid="{00000000-0005-0000-0000-0000C1260000}"/>
    <cellStyle name="Normal 15 2 3 2 3 2 5 2" xfId="9921" xr:uid="{00000000-0005-0000-0000-0000C2260000}"/>
    <cellStyle name="Normal 15 2 3 2 3 2 6" xfId="9922" xr:uid="{00000000-0005-0000-0000-0000C3260000}"/>
    <cellStyle name="Normal 15 2 3 2 3 2 6 2" xfId="9923" xr:uid="{00000000-0005-0000-0000-0000C4260000}"/>
    <cellStyle name="Normal 15 2 3 2 3 2 7" xfId="9924" xr:uid="{00000000-0005-0000-0000-0000C5260000}"/>
    <cellStyle name="Normal 15 2 3 2 3 3" xfId="9925" xr:uid="{00000000-0005-0000-0000-0000C6260000}"/>
    <cellStyle name="Normal 15 2 3 2 3 3 2" xfId="9926" xr:uid="{00000000-0005-0000-0000-0000C7260000}"/>
    <cellStyle name="Normal 15 2 3 2 3 3 2 2" xfId="9927" xr:uid="{00000000-0005-0000-0000-0000C8260000}"/>
    <cellStyle name="Normal 15 2 3 2 3 3 3" xfId="9928" xr:uid="{00000000-0005-0000-0000-0000C9260000}"/>
    <cellStyle name="Normal 15 2 3 2 3 4" xfId="9929" xr:uid="{00000000-0005-0000-0000-0000CA260000}"/>
    <cellStyle name="Normal 15 2 3 2 3 4 2" xfId="9930" xr:uid="{00000000-0005-0000-0000-0000CB260000}"/>
    <cellStyle name="Normal 15 2 3 2 3 4 2 2" xfId="9931" xr:uid="{00000000-0005-0000-0000-0000CC260000}"/>
    <cellStyle name="Normal 15 2 3 2 3 4 3" xfId="9932" xr:uid="{00000000-0005-0000-0000-0000CD260000}"/>
    <cellStyle name="Normal 15 2 3 2 3 5" xfId="9933" xr:uid="{00000000-0005-0000-0000-0000CE260000}"/>
    <cellStyle name="Normal 15 2 3 2 3 5 2" xfId="9934" xr:uid="{00000000-0005-0000-0000-0000CF260000}"/>
    <cellStyle name="Normal 15 2 3 2 3 5 2 2" xfId="9935" xr:uid="{00000000-0005-0000-0000-0000D0260000}"/>
    <cellStyle name="Normal 15 2 3 2 3 5 3" xfId="9936" xr:uid="{00000000-0005-0000-0000-0000D1260000}"/>
    <cellStyle name="Normal 15 2 3 2 3 6" xfId="9937" xr:uid="{00000000-0005-0000-0000-0000D2260000}"/>
    <cellStyle name="Normal 15 2 3 2 3 6 2" xfId="9938" xr:uid="{00000000-0005-0000-0000-0000D3260000}"/>
    <cellStyle name="Normal 15 2 3 2 3 7" xfId="9939" xr:uid="{00000000-0005-0000-0000-0000D4260000}"/>
    <cellStyle name="Normal 15 2 3 2 3 7 2" xfId="9940" xr:uid="{00000000-0005-0000-0000-0000D5260000}"/>
    <cellStyle name="Normal 15 2 3 2 3 8" xfId="9941" xr:uid="{00000000-0005-0000-0000-0000D6260000}"/>
    <cellStyle name="Normal 15 2 3 2 4" xfId="9942" xr:uid="{00000000-0005-0000-0000-0000D7260000}"/>
    <cellStyle name="Normal 15 2 3 2 4 2" xfId="9943" xr:uid="{00000000-0005-0000-0000-0000D8260000}"/>
    <cellStyle name="Normal 15 2 3 2 4 2 2" xfId="9944" xr:uid="{00000000-0005-0000-0000-0000D9260000}"/>
    <cellStyle name="Normal 15 2 3 2 4 2 2 2" xfId="9945" xr:uid="{00000000-0005-0000-0000-0000DA260000}"/>
    <cellStyle name="Normal 15 2 3 2 4 2 3" xfId="9946" xr:uid="{00000000-0005-0000-0000-0000DB260000}"/>
    <cellStyle name="Normal 15 2 3 2 4 3" xfId="9947" xr:uid="{00000000-0005-0000-0000-0000DC260000}"/>
    <cellStyle name="Normal 15 2 3 2 4 3 2" xfId="9948" xr:uid="{00000000-0005-0000-0000-0000DD260000}"/>
    <cellStyle name="Normal 15 2 3 2 4 3 2 2" xfId="9949" xr:uid="{00000000-0005-0000-0000-0000DE260000}"/>
    <cellStyle name="Normal 15 2 3 2 4 3 3" xfId="9950" xr:uid="{00000000-0005-0000-0000-0000DF260000}"/>
    <cellStyle name="Normal 15 2 3 2 4 4" xfId="9951" xr:uid="{00000000-0005-0000-0000-0000E0260000}"/>
    <cellStyle name="Normal 15 2 3 2 4 4 2" xfId="9952" xr:uid="{00000000-0005-0000-0000-0000E1260000}"/>
    <cellStyle name="Normal 15 2 3 2 4 4 2 2" xfId="9953" xr:uid="{00000000-0005-0000-0000-0000E2260000}"/>
    <cellStyle name="Normal 15 2 3 2 4 4 3" xfId="9954" xr:uid="{00000000-0005-0000-0000-0000E3260000}"/>
    <cellStyle name="Normal 15 2 3 2 4 5" xfId="9955" xr:uid="{00000000-0005-0000-0000-0000E4260000}"/>
    <cellStyle name="Normal 15 2 3 2 4 5 2" xfId="9956" xr:uid="{00000000-0005-0000-0000-0000E5260000}"/>
    <cellStyle name="Normal 15 2 3 2 4 6" xfId="9957" xr:uid="{00000000-0005-0000-0000-0000E6260000}"/>
    <cellStyle name="Normal 15 2 3 2 4 6 2" xfId="9958" xr:uid="{00000000-0005-0000-0000-0000E7260000}"/>
    <cellStyle name="Normal 15 2 3 2 4 7" xfId="9959" xr:uid="{00000000-0005-0000-0000-0000E8260000}"/>
    <cellStyle name="Normal 15 2 3 2 5" xfId="9960" xr:uid="{00000000-0005-0000-0000-0000E9260000}"/>
    <cellStyle name="Normal 15 2 3 2 5 2" xfId="9961" xr:uid="{00000000-0005-0000-0000-0000EA260000}"/>
    <cellStyle name="Normal 15 2 3 2 5 2 2" xfId="9962" xr:uid="{00000000-0005-0000-0000-0000EB260000}"/>
    <cellStyle name="Normal 15 2 3 2 5 2 2 2" xfId="9963" xr:uid="{00000000-0005-0000-0000-0000EC260000}"/>
    <cellStyle name="Normal 15 2 3 2 5 2 3" xfId="9964" xr:uid="{00000000-0005-0000-0000-0000ED260000}"/>
    <cellStyle name="Normal 15 2 3 2 5 3" xfId="9965" xr:uid="{00000000-0005-0000-0000-0000EE260000}"/>
    <cellStyle name="Normal 15 2 3 2 5 3 2" xfId="9966" xr:uid="{00000000-0005-0000-0000-0000EF260000}"/>
    <cellStyle name="Normal 15 2 3 2 5 3 2 2" xfId="9967" xr:uid="{00000000-0005-0000-0000-0000F0260000}"/>
    <cellStyle name="Normal 15 2 3 2 5 3 3" xfId="9968" xr:uid="{00000000-0005-0000-0000-0000F1260000}"/>
    <cellStyle name="Normal 15 2 3 2 5 4" xfId="9969" xr:uid="{00000000-0005-0000-0000-0000F2260000}"/>
    <cellStyle name="Normal 15 2 3 2 5 4 2" xfId="9970" xr:uid="{00000000-0005-0000-0000-0000F3260000}"/>
    <cellStyle name="Normal 15 2 3 2 5 4 2 2" xfId="9971" xr:uid="{00000000-0005-0000-0000-0000F4260000}"/>
    <cellStyle name="Normal 15 2 3 2 5 4 3" xfId="9972" xr:uid="{00000000-0005-0000-0000-0000F5260000}"/>
    <cellStyle name="Normal 15 2 3 2 5 5" xfId="9973" xr:uid="{00000000-0005-0000-0000-0000F6260000}"/>
    <cellStyle name="Normal 15 2 3 2 5 5 2" xfId="9974" xr:uid="{00000000-0005-0000-0000-0000F7260000}"/>
    <cellStyle name="Normal 15 2 3 2 5 6" xfId="9975" xr:uid="{00000000-0005-0000-0000-0000F8260000}"/>
    <cellStyle name="Normal 15 2 3 2 5 6 2" xfId="9976" xr:uid="{00000000-0005-0000-0000-0000F9260000}"/>
    <cellStyle name="Normal 15 2 3 2 5 7" xfId="9977" xr:uid="{00000000-0005-0000-0000-0000FA260000}"/>
    <cellStyle name="Normal 15 2 3 2 6" xfId="9978" xr:uid="{00000000-0005-0000-0000-0000FB260000}"/>
    <cellStyle name="Normal 15 2 3 2 6 2" xfId="9979" xr:uid="{00000000-0005-0000-0000-0000FC260000}"/>
    <cellStyle name="Normal 15 2 3 2 6 2 2" xfId="9980" xr:uid="{00000000-0005-0000-0000-0000FD260000}"/>
    <cellStyle name="Normal 15 2 3 2 6 3" xfId="9981" xr:uid="{00000000-0005-0000-0000-0000FE260000}"/>
    <cellStyle name="Normal 15 2 3 2 7" xfId="9982" xr:uid="{00000000-0005-0000-0000-0000FF260000}"/>
    <cellStyle name="Normal 15 2 3 2 7 2" xfId="9983" xr:uid="{00000000-0005-0000-0000-000000270000}"/>
    <cellStyle name="Normal 15 2 3 2 7 2 2" xfId="9984" xr:uid="{00000000-0005-0000-0000-000001270000}"/>
    <cellStyle name="Normal 15 2 3 2 7 3" xfId="9985" xr:uid="{00000000-0005-0000-0000-000002270000}"/>
    <cellStyle name="Normal 15 2 3 2 8" xfId="9986" xr:uid="{00000000-0005-0000-0000-000003270000}"/>
    <cellStyle name="Normal 15 2 3 2 8 2" xfId="9987" xr:uid="{00000000-0005-0000-0000-000004270000}"/>
    <cellStyle name="Normal 15 2 3 2 8 2 2" xfId="9988" xr:uid="{00000000-0005-0000-0000-000005270000}"/>
    <cellStyle name="Normal 15 2 3 2 8 3" xfId="9989" xr:uid="{00000000-0005-0000-0000-000006270000}"/>
    <cellStyle name="Normal 15 2 3 2 9" xfId="9990" xr:uid="{00000000-0005-0000-0000-000007270000}"/>
    <cellStyle name="Normal 15 2 3 2 9 2" xfId="9991" xr:uid="{00000000-0005-0000-0000-000008270000}"/>
    <cellStyle name="Normal 15 2 3 3" xfId="9992" xr:uid="{00000000-0005-0000-0000-000009270000}"/>
    <cellStyle name="Normal 15 2 3 3 10" xfId="9993" xr:uid="{00000000-0005-0000-0000-00000A270000}"/>
    <cellStyle name="Normal 15 2 3 3 10 2" xfId="9994" xr:uid="{00000000-0005-0000-0000-00000B270000}"/>
    <cellStyle name="Normal 15 2 3 3 11" xfId="9995" xr:uid="{00000000-0005-0000-0000-00000C270000}"/>
    <cellStyle name="Normal 15 2 3 3 2" xfId="9996" xr:uid="{00000000-0005-0000-0000-00000D270000}"/>
    <cellStyle name="Normal 15 2 3 3 2 2" xfId="9997" xr:uid="{00000000-0005-0000-0000-00000E270000}"/>
    <cellStyle name="Normal 15 2 3 3 2 2 2" xfId="9998" xr:uid="{00000000-0005-0000-0000-00000F270000}"/>
    <cellStyle name="Normal 15 2 3 3 2 2 2 2" xfId="9999" xr:uid="{00000000-0005-0000-0000-000010270000}"/>
    <cellStyle name="Normal 15 2 3 3 2 2 2 2 2" xfId="10000" xr:uid="{00000000-0005-0000-0000-000011270000}"/>
    <cellStyle name="Normal 15 2 3 3 2 2 2 3" xfId="10001" xr:uid="{00000000-0005-0000-0000-000012270000}"/>
    <cellStyle name="Normal 15 2 3 3 2 2 3" xfId="10002" xr:uid="{00000000-0005-0000-0000-000013270000}"/>
    <cellStyle name="Normal 15 2 3 3 2 2 3 2" xfId="10003" xr:uid="{00000000-0005-0000-0000-000014270000}"/>
    <cellStyle name="Normal 15 2 3 3 2 2 3 2 2" xfId="10004" xr:uid="{00000000-0005-0000-0000-000015270000}"/>
    <cellStyle name="Normal 15 2 3 3 2 2 3 3" xfId="10005" xr:uid="{00000000-0005-0000-0000-000016270000}"/>
    <cellStyle name="Normal 15 2 3 3 2 2 4" xfId="10006" xr:uid="{00000000-0005-0000-0000-000017270000}"/>
    <cellStyle name="Normal 15 2 3 3 2 2 4 2" xfId="10007" xr:uid="{00000000-0005-0000-0000-000018270000}"/>
    <cellStyle name="Normal 15 2 3 3 2 2 4 2 2" xfId="10008" xr:uid="{00000000-0005-0000-0000-000019270000}"/>
    <cellStyle name="Normal 15 2 3 3 2 2 4 3" xfId="10009" xr:uid="{00000000-0005-0000-0000-00001A270000}"/>
    <cellStyle name="Normal 15 2 3 3 2 2 5" xfId="10010" xr:uid="{00000000-0005-0000-0000-00001B270000}"/>
    <cellStyle name="Normal 15 2 3 3 2 2 5 2" xfId="10011" xr:uid="{00000000-0005-0000-0000-00001C270000}"/>
    <cellStyle name="Normal 15 2 3 3 2 2 6" xfId="10012" xr:uid="{00000000-0005-0000-0000-00001D270000}"/>
    <cellStyle name="Normal 15 2 3 3 2 2 6 2" xfId="10013" xr:uid="{00000000-0005-0000-0000-00001E270000}"/>
    <cellStyle name="Normal 15 2 3 3 2 2 7" xfId="10014" xr:uid="{00000000-0005-0000-0000-00001F270000}"/>
    <cellStyle name="Normal 15 2 3 3 2 3" xfId="10015" xr:uid="{00000000-0005-0000-0000-000020270000}"/>
    <cellStyle name="Normal 15 2 3 3 2 3 2" xfId="10016" xr:uid="{00000000-0005-0000-0000-000021270000}"/>
    <cellStyle name="Normal 15 2 3 3 2 3 2 2" xfId="10017" xr:uid="{00000000-0005-0000-0000-000022270000}"/>
    <cellStyle name="Normal 15 2 3 3 2 3 2 2 2" xfId="10018" xr:uid="{00000000-0005-0000-0000-000023270000}"/>
    <cellStyle name="Normal 15 2 3 3 2 3 2 3" xfId="10019" xr:uid="{00000000-0005-0000-0000-000024270000}"/>
    <cellStyle name="Normal 15 2 3 3 2 3 3" xfId="10020" xr:uid="{00000000-0005-0000-0000-000025270000}"/>
    <cellStyle name="Normal 15 2 3 3 2 3 3 2" xfId="10021" xr:uid="{00000000-0005-0000-0000-000026270000}"/>
    <cellStyle name="Normal 15 2 3 3 2 3 3 2 2" xfId="10022" xr:uid="{00000000-0005-0000-0000-000027270000}"/>
    <cellStyle name="Normal 15 2 3 3 2 3 3 3" xfId="10023" xr:uid="{00000000-0005-0000-0000-000028270000}"/>
    <cellStyle name="Normal 15 2 3 3 2 3 4" xfId="10024" xr:uid="{00000000-0005-0000-0000-000029270000}"/>
    <cellStyle name="Normal 15 2 3 3 2 3 4 2" xfId="10025" xr:uid="{00000000-0005-0000-0000-00002A270000}"/>
    <cellStyle name="Normal 15 2 3 3 2 3 4 2 2" xfId="10026" xr:uid="{00000000-0005-0000-0000-00002B270000}"/>
    <cellStyle name="Normal 15 2 3 3 2 3 4 3" xfId="10027" xr:uid="{00000000-0005-0000-0000-00002C270000}"/>
    <cellStyle name="Normal 15 2 3 3 2 3 5" xfId="10028" xr:uid="{00000000-0005-0000-0000-00002D270000}"/>
    <cellStyle name="Normal 15 2 3 3 2 3 5 2" xfId="10029" xr:uid="{00000000-0005-0000-0000-00002E270000}"/>
    <cellStyle name="Normal 15 2 3 3 2 3 6" xfId="10030" xr:uid="{00000000-0005-0000-0000-00002F270000}"/>
    <cellStyle name="Normal 15 2 3 3 2 3 6 2" xfId="10031" xr:uid="{00000000-0005-0000-0000-000030270000}"/>
    <cellStyle name="Normal 15 2 3 3 2 3 7" xfId="10032" xr:uid="{00000000-0005-0000-0000-000031270000}"/>
    <cellStyle name="Normal 15 2 3 3 2 4" xfId="10033" xr:uid="{00000000-0005-0000-0000-000032270000}"/>
    <cellStyle name="Normal 15 2 3 3 2 4 2" xfId="10034" xr:uid="{00000000-0005-0000-0000-000033270000}"/>
    <cellStyle name="Normal 15 2 3 3 2 4 2 2" xfId="10035" xr:uid="{00000000-0005-0000-0000-000034270000}"/>
    <cellStyle name="Normal 15 2 3 3 2 4 3" xfId="10036" xr:uid="{00000000-0005-0000-0000-000035270000}"/>
    <cellStyle name="Normal 15 2 3 3 2 5" xfId="10037" xr:uid="{00000000-0005-0000-0000-000036270000}"/>
    <cellStyle name="Normal 15 2 3 3 2 5 2" xfId="10038" xr:uid="{00000000-0005-0000-0000-000037270000}"/>
    <cellStyle name="Normal 15 2 3 3 2 5 2 2" xfId="10039" xr:uid="{00000000-0005-0000-0000-000038270000}"/>
    <cellStyle name="Normal 15 2 3 3 2 5 3" xfId="10040" xr:uid="{00000000-0005-0000-0000-000039270000}"/>
    <cellStyle name="Normal 15 2 3 3 2 6" xfId="10041" xr:uid="{00000000-0005-0000-0000-00003A270000}"/>
    <cellStyle name="Normal 15 2 3 3 2 6 2" xfId="10042" xr:uid="{00000000-0005-0000-0000-00003B270000}"/>
    <cellStyle name="Normal 15 2 3 3 2 6 2 2" xfId="10043" xr:uid="{00000000-0005-0000-0000-00003C270000}"/>
    <cellStyle name="Normal 15 2 3 3 2 6 3" xfId="10044" xr:uid="{00000000-0005-0000-0000-00003D270000}"/>
    <cellStyle name="Normal 15 2 3 3 2 7" xfId="10045" xr:uid="{00000000-0005-0000-0000-00003E270000}"/>
    <cellStyle name="Normal 15 2 3 3 2 7 2" xfId="10046" xr:uid="{00000000-0005-0000-0000-00003F270000}"/>
    <cellStyle name="Normal 15 2 3 3 2 8" xfId="10047" xr:uid="{00000000-0005-0000-0000-000040270000}"/>
    <cellStyle name="Normal 15 2 3 3 2 8 2" xfId="10048" xr:uid="{00000000-0005-0000-0000-000041270000}"/>
    <cellStyle name="Normal 15 2 3 3 2 9" xfId="10049" xr:uid="{00000000-0005-0000-0000-000042270000}"/>
    <cellStyle name="Normal 15 2 3 3 3" xfId="10050" xr:uid="{00000000-0005-0000-0000-000043270000}"/>
    <cellStyle name="Normal 15 2 3 3 3 2" xfId="10051" xr:uid="{00000000-0005-0000-0000-000044270000}"/>
    <cellStyle name="Normal 15 2 3 3 3 2 2" xfId="10052" xr:uid="{00000000-0005-0000-0000-000045270000}"/>
    <cellStyle name="Normal 15 2 3 3 3 2 2 2" xfId="10053" xr:uid="{00000000-0005-0000-0000-000046270000}"/>
    <cellStyle name="Normal 15 2 3 3 3 2 2 2 2" xfId="10054" xr:uid="{00000000-0005-0000-0000-000047270000}"/>
    <cellStyle name="Normal 15 2 3 3 3 2 2 3" xfId="10055" xr:uid="{00000000-0005-0000-0000-000048270000}"/>
    <cellStyle name="Normal 15 2 3 3 3 2 3" xfId="10056" xr:uid="{00000000-0005-0000-0000-000049270000}"/>
    <cellStyle name="Normal 15 2 3 3 3 2 3 2" xfId="10057" xr:uid="{00000000-0005-0000-0000-00004A270000}"/>
    <cellStyle name="Normal 15 2 3 3 3 2 3 2 2" xfId="10058" xr:uid="{00000000-0005-0000-0000-00004B270000}"/>
    <cellStyle name="Normal 15 2 3 3 3 2 3 3" xfId="10059" xr:uid="{00000000-0005-0000-0000-00004C270000}"/>
    <cellStyle name="Normal 15 2 3 3 3 2 4" xfId="10060" xr:uid="{00000000-0005-0000-0000-00004D270000}"/>
    <cellStyle name="Normal 15 2 3 3 3 2 4 2" xfId="10061" xr:uid="{00000000-0005-0000-0000-00004E270000}"/>
    <cellStyle name="Normal 15 2 3 3 3 2 4 2 2" xfId="10062" xr:uid="{00000000-0005-0000-0000-00004F270000}"/>
    <cellStyle name="Normal 15 2 3 3 3 2 4 3" xfId="10063" xr:uid="{00000000-0005-0000-0000-000050270000}"/>
    <cellStyle name="Normal 15 2 3 3 3 2 5" xfId="10064" xr:uid="{00000000-0005-0000-0000-000051270000}"/>
    <cellStyle name="Normal 15 2 3 3 3 2 5 2" xfId="10065" xr:uid="{00000000-0005-0000-0000-000052270000}"/>
    <cellStyle name="Normal 15 2 3 3 3 2 6" xfId="10066" xr:uid="{00000000-0005-0000-0000-000053270000}"/>
    <cellStyle name="Normal 15 2 3 3 3 2 6 2" xfId="10067" xr:uid="{00000000-0005-0000-0000-000054270000}"/>
    <cellStyle name="Normal 15 2 3 3 3 2 7" xfId="10068" xr:uid="{00000000-0005-0000-0000-000055270000}"/>
    <cellStyle name="Normal 15 2 3 3 3 3" xfId="10069" xr:uid="{00000000-0005-0000-0000-000056270000}"/>
    <cellStyle name="Normal 15 2 3 3 3 3 2" xfId="10070" xr:uid="{00000000-0005-0000-0000-000057270000}"/>
    <cellStyle name="Normal 15 2 3 3 3 3 2 2" xfId="10071" xr:uid="{00000000-0005-0000-0000-000058270000}"/>
    <cellStyle name="Normal 15 2 3 3 3 3 3" xfId="10072" xr:uid="{00000000-0005-0000-0000-000059270000}"/>
    <cellStyle name="Normal 15 2 3 3 3 4" xfId="10073" xr:uid="{00000000-0005-0000-0000-00005A270000}"/>
    <cellStyle name="Normal 15 2 3 3 3 4 2" xfId="10074" xr:uid="{00000000-0005-0000-0000-00005B270000}"/>
    <cellStyle name="Normal 15 2 3 3 3 4 2 2" xfId="10075" xr:uid="{00000000-0005-0000-0000-00005C270000}"/>
    <cellStyle name="Normal 15 2 3 3 3 4 3" xfId="10076" xr:uid="{00000000-0005-0000-0000-00005D270000}"/>
    <cellStyle name="Normal 15 2 3 3 3 5" xfId="10077" xr:uid="{00000000-0005-0000-0000-00005E270000}"/>
    <cellStyle name="Normal 15 2 3 3 3 5 2" xfId="10078" xr:uid="{00000000-0005-0000-0000-00005F270000}"/>
    <cellStyle name="Normal 15 2 3 3 3 5 2 2" xfId="10079" xr:uid="{00000000-0005-0000-0000-000060270000}"/>
    <cellStyle name="Normal 15 2 3 3 3 5 3" xfId="10080" xr:uid="{00000000-0005-0000-0000-000061270000}"/>
    <cellStyle name="Normal 15 2 3 3 3 6" xfId="10081" xr:uid="{00000000-0005-0000-0000-000062270000}"/>
    <cellStyle name="Normal 15 2 3 3 3 6 2" xfId="10082" xr:uid="{00000000-0005-0000-0000-000063270000}"/>
    <cellStyle name="Normal 15 2 3 3 3 7" xfId="10083" xr:uid="{00000000-0005-0000-0000-000064270000}"/>
    <cellStyle name="Normal 15 2 3 3 3 7 2" xfId="10084" xr:uid="{00000000-0005-0000-0000-000065270000}"/>
    <cellStyle name="Normal 15 2 3 3 3 8" xfId="10085" xr:uid="{00000000-0005-0000-0000-000066270000}"/>
    <cellStyle name="Normal 15 2 3 3 4" xfId="10086" xr:uid="{00000000-0005-0000-0000-000067270000}"/>
    <cellStyle name="Normal 15 2 3 3 4 2" xfId="10087" xr:uid="{00000000-0005-0000-0000-000068270000}"/>
    <cellStyle name="Normal 15 2 3 3 4 2 2" xfId="10088" xr:uid="{00000000-0005-0000-0000-000069270000}"/>
    <cellStyle name="Normal 15 2 3 3 4 2 2 2" xfId="10089" xr:uid="{00000000-0005-0000-0000-00006A270000}"/>
    <cellStyle name="Normal 15 2 3 3 4 2 3" xfId="10090" xr:uid="{00000000-0005-0000-0000-00006B270000}"/>
    <cellStyle name="Normal 15 2 3 3 4 3" xfId="10091" xr:uid="{00000000-0005-0000-0000-00006C270000}"/>
    <cellStyle name="Normal 15 2 3 3 4 3 2" xfId="10092" xr:uid="{00000000-0005-0000-0000-00006D270000}"/>
    <cellStyle name="Normal 15 2 3 3 4 3 2 2" xfId="10093" xr:uid="{00000000-0005-0000-0000-00006E270000}"/>
    <cellStyle name="Normal 15 2 3 3 4 3 3" xfId="10094" xr:uid="{00000000-0005-0000-0000-00006F270000}"/>
    <cellStyle name="Normal 15 2 3 3 4 4" xfId="10095" xr:uid="{00000000-0005-0000-0000-000070270000}"/>
    <cellStyle name="Normal 15 2 3 3 4 4 2" xfId="10096" xr:uid="{00000000-0005-0000-0000-000071270000}"/>
    <cellStyle name="Normal 15 2 3 3 4 4 2 2" xfId="10097" xr:uid="{00000000-0005-0000-0000-000072270000}"/>
    <cellStyle name="Normal 15 2 3 3 4 4 3" xfId="10098" xr:uid="{00000000-0005-0000-0000-000073270000}"/>
    <cellStyle name="Normal 15 2 3 3 4 5" xfId="10099" xr:uid="{00000000-0005-0000-0000-000074270000}"/>
    <cellStyle name="Normal 15 2 3 3 4 5 2" xfId="10100" xr:uid="{00000000-0005-0000-0000-000075270000}"/>
    <cellStyle name="Normal 15 2 3 3 4 6" xfId="10101" xr:uid="{00000000-0005-0000-0000-000076270000}"/>
    <cellStyle name="Normal 15 2 3 3 4 6 2" xfId="10102" xr:uid="{00000000-0005-0000-0000-000077270000}"/>
    <cellStyle name="Normal 15 2 3 3 4 7" xfId="10103" xr:uid="{00000000-0005-0000-0000-000078270000}"/>
    <cellStyle name="Normal 15 2 3 3 5" xfId="10104" xr:uid="{00000000-0005-0000-0000-000079270000}"/>
    <cellStyle name="Normal 15 2 3 3 5 2" xfId="10105" xr:uid="{00000000-0005-0000-0000-00007A270000}"/>
    <cellStyle name="Normal 15 2 3 3 5 2 2" xfId="10106" xr:uid="{00000000-0005-0000-0000-00007B270000}"/>
    <cellStyle name="Normal 15 2 3 3 5 2 2 2" xfId="10107" xr:uid="{00000000-0005-0000-0000-00007C270000}"/>
    <cellStyle name="Normal 15 2 3 3 5 2 3" xfId="10108" xr:uid="{00000000-0005-0000-0000-00007D270000}"/>
    <cellStyle name="Normal 15 2 3 3 5 3" xfId="10109" xr:uid="{00000000-0005-0000-0000-00007E270000}"/>
    <cellStyle name="Normal 15 2 3 3 5 3 2" xfId="10110" xr:uid="{00000000-0005-0000-0000-00007F270000}"/>
    <cellStyle name="Normal 15 2 3 3 5 3 2 2" xfId="10111" xr:uid="{00000000-0005-0000-0000-000080270000}"/>
    <cellStyle name="Normal 15 2 3 3 5 3 3" xfId="10112" xr:uid="{00000000-0005-0000-0000-000081270000}"/>
    <cellStyle name="Normal 15 2 3 3 5 4" xfId="10113" xr:uid="{00000000-0005-0000-0000-000082270000}"/>
    <cellStyle name="Normal 15 2 3 3 5 4 2" xfId="10114" xr:uid="{00000000-0005-0000-0000-000083270000}"/>
    <cellStyle name="Normal 15 2 3 3 5 4 2 2" xfId="10115" xr:uid="{00000000-0005-0000-0000-000084270000}"/>
    <cellStyle name="Normal 15 2 3 3 5 4 3" xfId="10116" xr:uid="{00000000-0005-0000-0000-000085270000}"/>
    <cellStyle name="Normal 15 2 3 3 5 5" xfId="10117" xr:uid="{00000000-0005-0000-0000-000086270000}"/>
    <cellStyle name="Normal 15 2 3 3 5 5 2" xfId="10118" xr:uid="{00000000-0005-0000-0000-000087270000}"/>
    <cellStyle name="Normal 15 2 3 3 5 6" xfId="10119" xr:uid="{00000000-0005-0000-0000-000088270000}"/>
    <cellStyle name="Normal 15 2 3 3 5 6 2" xfId="10120" xr:uid="{00000000-0005-0000-0000-000089270000}"/>
    <cellStyle name="Normal 15 2 3 3 5 7" xfId="10121" xr:uid="{00000000-0005-0000-0000-00008A270000}"/>
    <cellStyle name="Normal 15 2 3 3 6" xfId="10122" xr:uid="{00000000-0005-0000-0000-00008B270000}"/>
    <cellStyle name="Normal 15 2 3 3 6 2" xfId="10123" xr:uid="{00000000-0005-0000-0000-00008C270000}"/>
    <cellStyle name="Normal 15 2 3 3 6 2 2" xfId="10124" xr:uid="{00000000-0005-0000-0000-00008D270000}"/>
    <cellStyle name="Normal 15 2 3 3 6 3" xfId="10125" xr:uid="{00000000-0005-0000-0000-00008E270000}"/>
    <cellStyle name="Normal 15 2 3 3 7" xfId="10126" xr:uid="{00000000-0005-0000-0000-00008F270000}"/>
    <cellStyle name="Normal 15 2 3 3 7 2" xfId="10127" xr:uid="{00000000-0005-0000-0000-000090270000}"/>
    <cellStyle name="Normal 15 2 3 3 7 2 2" xfId="10128" xr:uid="{00000000-0005-0000-0000-000091270000}"/>
    <cellStyle name="Normal 15 2 3 3 7 3" xfId="10129" xr:uid="{00000000-0005-0000-0000-000092270000}"/>
    <cellStyle name="Normal 15 2 3 3 8" xfId="10130" xr:uid="{00000000-0005-0000-0000-000093270000}"/>
    <cellStyle name="Normal 15 2 3 3 8 2" xfId="10131" xr:uid="{00000000-0005-0000-0000-000094270000}"/>
    <cellStyle name="Normal 15 2 3 3 8 2 2" xfId="10132" xr:uid="{00000000-0005-0000-0000-000095270000}"/>
    <cellStyle name="Normal 15 2 3 3 8 3" xfId="10133" xr:uid="{00000000-0005-0000-0000-000096270000}"/>
    <cellStyle name="Normal 15 2 3 3 9" xfId="10134" xr:uid="{00000000-0005-0000-0000-000097270000}"/>
    <cellStyle name="Normal 15 2 3 3 9 2" xfId="10135" xr:uid="{00000000-0005-0000-0000-000098270000}"/>
    <cellStyle name="Normal 15 2 3 4" xfId="10136" xr:uid="{00000000-0005-0000-0000-000099270000}"/>
    <cellStyle name="Normal 15 2 3 4 2" xfId="10137" xr:uid="{00000000-0005-0000-0000-00009A270000}"/>
    <cellStyle name="Normal 15 2 3 4 2 2" xfId="10138" xr:uid="{00000000-0005-0000-0000-00009B270000}"/>
    <cellStyle name="Normal 15 2 3 4 2 2 2" xfId="10139" xr:uid="{00000000-0005-0000-0000-00009C270000}"/>
    <cellStyle name="Normal 15 2 3 4 2 2 2 2" xfId="10140" xr:uid="{00000000-0005-0000-0000-00009D270000}"/>
    <cellStyle name="Normal 15 2 3 4 2 2 3" xfId="10141" xr:uid="{00000000-0005-0000-0000-00009E270000}"/>
    <cellStyle name="Normal 15 2 3 4 2 3" xfId="10142" xr:uid="{00000000-0005-0000-0000-00009F270000}"/>
    <cellStyle name="Normal 15 2 3 4 2 3 2" xfId="10143" xr:uid="{00000000-0005-0000-0000-0000A0270000}"/>
    <cellStyle name="Normal 15 2 3 4 2 3 2 2" xfId="10144" xr:uid="{00000000-0005-0000-0000-0000A1270000}"/>
    <cellStyle name="Normal 15 2 3 4 2 3 3" xfId="10145" xr:uid="{00000000-0005-0000-0000-0000A2270000}"/>
    <cellStyle name="Normal 15 2 3 4 2 4" xfId="10146" xr:uid="{00000000-0005-0000-0000-0000A3270000}"/>
    <cellStyle name="Normal 15 2 3 4 2 4 2" xfId="10147" xr:uid="{00000000-0005-0000-0000-0000A4270000}"/>
    <cellStyle name="Normal 15 2 3 4 2 4 2 2" xfId="10148" xr:uid="{00000000-0005-0000-0000-0000A5270000}"/>
    <cellStyle name="Normal 15 2 3 4 2 4 3" xfId="10149" xr:uid="{00000000-0005-0000-0000-0000A6270000}"/>
    <cellStyle name="Normal 15 2 3 4 2 5" xfId="10150" xr:uid="{00000000-0005-0000-0000-0000A7270000}"/>
    <cellStyle name="Normal 15 2 3 4 2 5 2" xfId="10151" xr:uid="{00000000-0005-0000-0000-0000A8270000}"/>
    <cellStyle name="Normal 15 2 3 4 2 6" xfId="10152" xr:uid="{00000000-0005-0000-0000-0000A9270000}"/>
    <cellStyle name="Normal 15 2 3 4 2 6 2" xfId="10153" xr:uid="{00000000-0005-0000-0000-0000AA270000}"/>
    <cellStyle name="Normal 15 2 3 4 2 7" xfId="10154" xr:uid="{00000000-0005-0000-0000-0000AB270000}"/>
    <cellStyle name="Normal 15 2 3 4 3" xfId="10155" xr:uid="{00000000-0005-0000-0000-0000AC270000}"/>
    <cellStyle name="Normal 15 2 3 4 3 2" xfId="10156" xr:uid="{00000000-0005-0000-0000-0000AD270000}"/>
    <cellStyle name="Normal 15 2 3 4 3 2 2" xfId="10157" xr:uid="{00000000-0005-0000-0000-0000AE270000}"/>
    <cellStyle name="Normal 15 2 3 4 3 2 2 2" xfId="10158" xr:uid="{00000000-0005-0000-0000-0000AF270000}"/>
    <cellStyle name="Normal 15 2 3 4 3 2 3" xfId="10159" xr:uid="{00000000-0005-0000-0000-0000B0270000}"/>
    <cellStyle name="Normal 15 2 3 4 3 3" xfId="10160" xr:uid="{00000000-0005-0000-0000-0000B1270000}"/>
    <cellStyle name="Normal 15 2 3 4 3 3 2" xfId="10161" xr:uid="{00000000-0005-0000-0000-0000B2270000}"/>
    <cellStyle name="Normal 15 2 3 4 3 3 2 2" xfId="10162" xr:uid="{00000000-0005-0000-0000-0000B3270000}"/>
    <cellStyle name="Normal 15 2 3 4 3 3 3" xfId="10163" xr:uid="{00000000-0005-0000-0000-0000B4270000}"/>
    <cellStyle name="Normal 15 2 3 4 3 4" xfId="10164" xr:uid="{00000000-0005-0000-0000-0000B5270000}"/>
    <cellStyle name="Normal 15 2 3 4 3 4 2" xfId="10165" xr:uid="{00000000-0005-0000-0000-0000B6270000}"/>
    <cellStyle name="Normal 15 2 3 4 3 4 2 2" xfId="10166" xr:uid="{00000000-0005-0000-0000-0000B7270000}"/>
    <cellStyle name="Normal 15 2 3 4 3 4 3" xfId="10167" xr:uid="{00000000-0005-0000-0000-0000B8270000}"/>
    <cellStyle name="Normal 15 2 3 4 3 5" xfId="10168" xr:uid="{00000000-0005-0000-0000-0000B9270000}"/>
    <cellStyle name="Normal 15 2 3 4 3 5 2" xfId="10169" xr:uid="{00000000-0005-0000-0000-0000BA270000}"/>
    <cellStyle name="Normal 15 2 3 4 3 6" xfId="10170" xr:uid="{00000000-0005-0000-0000-0000BB270000}"/>
    <cellStyle name="Normal 15 2 3 4 3 6 2" xfId="10171" xr:uid="{00000000-0005-0000-0000-0000BC270000}"/>
    <cellStyle name="Normal 15 2 3 4 3 7" xfId="10172" xr:uid="{00000000-0005-0000-0000-0000BD270000}"/>
    <cellStyle name="Normal 15 2 3 4 4" xfId="10173" xr:uid="{00000000-0005-0000-0000-0000BE270000}"/>
    <cellStyle name="Normal 15 2 3 4 4 2" xfId="10174" xr:uid="{00000000-0005-0000-0000-0000BF270000}"/>
    <cellStyle name="Normal 15 2 3 4 4 2 2" xfId="10175" xr:uid="{00000000-0005-0000-0000-0000C0270000}"/>
    <cellStyle name="Normal 15 2 3 4 4 3" xfId="10176" xr:uid="{00000000-0005-0000-0000-0000C1270000}"/>
    <cellStyle name="Normal 15 2 3 4 5" xfId="10177" xr:uid="{00000000-0005-0000-0000-0000C2270000}"/>
    <cellStyle name="Normal 15 2 3 4 5 2" xfId="10178" xr:uid="{00000000-0005-0000-0000-0000C3270000}"/>
    <cellStyle name="Normal 15 2 3 4 5 2 2" xfId="10179" xr:uid="{00000000-0005-0000-0000-0000C4270000}"/>
    <cellStyle name="Normal 15 2 3 4 5 3" xfId="10180" xr:uid="{00000000-0005-0000-0000-0000C5270000}"/>
    <cellStyle name="Normal 15 2 3 4 6" xfId="10181" xr:uid="{00000000-0005-0000-0000-0000C6270000}"/>
    <cellStyle name="Normal 15 2 3 4 6 2" xfId="10182" xr:uid="{00000000-0005-0000-0000-0000C7270000}"/>
    <cellStyle name="Normal 15 2 3 4 6 2 2" xfId="10183" xr:uid="{00000000-0005-0000-0000-0000C8270000}"/>
    <cellStyle name="Normal 15 2 3 4 6 3" xfId="10184" xr:uid="{00000000-0005-0000-0000-0000C9270000}"/>
    <cellStyle name="Normal 15 2 3 4 7" xfId="10185" xr:uid="{00000000-0005-0000-0000-0000CA270000}"/>
    <cellStyle name="Normal 15 2 3 4 7 2" xfId="10186" xr:uid="{00000000-0005-0000-0000-0000CB270000}"/>
    <cellStyle name="Normal 15 2 3 4 8" xfId="10187" xr:uid="{00000000-0005-0000-0000-0000CC270000}"/>
    <cellStyle name="Normal 15 2 3 4 8 2" xfId="10188" xr:uid="{00000000-0005-0000-0000-0000CD270000}"/>
    <cellStyle name="Normal 15 2 3 4 9" xfId="10189" xr:uid="{00000000-0005-0000-0000-0000CE270000}"/>
    <cellStyle name="Normal 15 2 3 5" xfId="10190" xr:uid="{00000000-0005-0000-0000-0000CF270000}"/>
    <cellStyle name="Normal 15 2 3 5 2" xfId="10191" xr:uid="{00000000-0005-0000-0000-0000D0270000}"/>
    <cellStyle name="Normal 15 2 3 5 2 2" xfId="10192" xr:uid="{00000000-0005-0000-0000-0000D1270000}"/>
    <cellStyle name="Normal 15 2 3 5 2 2 2" xfId="10193" xr:uid="{00000000-0005-0000-0000-0000D2270000}"/>
    <cellStyle name="Normal 15 2 3 5 2 2 2 2" xfId="10194" xr:uid="{00000000-0005-0000-0000-0000D3270000}"/>
    <cellStyle name="Normal 15 2 3 5 2 2 3" xfId="10195" xr:uid="{00000000-0005-0000-0000-0000D4270000}"/>
    <cellStyle name="Normal 15 2 3 5 2 3" xfId="10196" xr:uid="{00000000-0005-0000-0000-0000D5270000}"/>
    <cellStyle name="Normal 15 2 3 5 2 3 2" xfId="10197" xr:uid="{00000000-0005-0000-0000-0000D6270000}"/>
    <cellStyle name="Normal 15 2 3 5 2 3 2 2" xfId="10198" xr:uid="{00000000-0005-0000-0000-0000D7270000}"/>
    <cellStyle name="Normal 15 2 3 5 2 3 3" xfId="10199" xr:uid="{00000000-0005-0000-0000-0000D8270000}"/>
    <cellStyle name="Normal 15 2 3 5 2 4" xfId="10200" xr:uid="{00000000-0005-0000-0000-0000D9270000}"/>
    <cellStyle name="Normal 15 2 3 5 2 4 2" xfId="10201" xr:uid="{00000000-0005-0000-0000-0000DA270000}"/>
    <cellStyle name="Normal 15 2 3 5 2 4 2 2" xfId="10202" xr:uid="{00000000-0005-0000-0000-0000DB270000}"/>
    <cellStyle name="Normal 15 2 3 5 2 4 3" xfId="10203" xr:uid="{00000000-0005-0000-0000-0000DC270000}"/>
    <cellStyle name="Normal 15 2 3 5 2 5" xfId="10204" xr:uid="{00000000-0005-0000-0000-0000DD270000}"/>
    <cellStyle name="Normal 15 2 3 5 2 5 2" xfId="10205" xr:uid="{00000000-0005-0000-0000-0000DE270000}"/>
    <cellStyle name="Normal 15 2 3 5 2 6" xfId="10206" xr:uid="{00000000-0005-0000-0000-0000DF270000}"/>
    <cellStyle name="Normal 15 2 3 5 2 6 2" xfId="10207" xr:uid="{00000000-0005-0000-0000-0000E0270000}"/>
    <cellStyle name="Normal 15 2 3 5 2 7" xfId="10208" xr:uid="{00000000-0005-0000-0000-0000E1270000}"/>
    <cellStyle name="Normal 15 2 3 5 3" xfId="10209" xr:uid="{00000000-0005-0000-0000-0000E2270000}"/>
    <cellStyle name="Normal 15 2 3 5 3 2" xfId="10210" xr:uid="{00000000-0005-0000-0000-0000E3270000}"/>
    <cellStyle name="Normal 15 2 3 5 3 2 2" xfId="10211" xr:uid="{00000000-0005-0000-0000-0000E4270000}"/>
    <cellStyle name="Normal 15 2 3 5 3 3" xfId="10212" xr:uid="{00000000-0005-0000-0000-0000E5270000}"/>
    <cellStyle name="Normal 15 2 3 5 4" xfId="10213" xr:uid="{00000000-0005-0000-0000-0000E6270000}"/>
    <cellStyle name="Normal 15 2 3 5 4 2" xfId="10214" xr:uid="{00000000-0005-0000-0000-0000E7270000}"/>
    <cellStyle name="Normal 15 2 3 5 4 2 2" xfId="10215" xr:uid="{00000000-0005-0000-0000-0000E8270000}"/>
    <cellStyle name="Normal 15 2 3 5 4 3" xfId="10216" xr:uid="{00000000-0005-0000-0000-0000E9270000}"/>
    <cellStyle name="Normal 15 2 3 5 5" xfId="10217" xr:uid="{00000000-0005-0000-0000-0000EA270000}"/>
    <cellStyle name="Normal 15 2 3 5 5 2" xfId="10218" xr:uid="{00000000-0005-0000-0000-0000EB270000}"/>
    <cellStyle name="Normal 15 2 3 5 5 2 2" xfId="10219" xr:uid="{00000000-0005-0000-0000-0000EC270000}"/>
    <cellStyle name="Normal 15 2 3 5 5 3" xfId="10220" xr:uid="{00000000-0005-0000-0000-0000ED270000}"/>
    <cellStyle name="Normal 15 2 3 5 6" xfId="10221" xr:uid="{00000000-0005-0000-0000-0000EE270000}"/>
    <cellStyle name="Normal 15 2 3 5 6 2" xfId="10222" xr:uid="{00000000-0005-0000-0000-0000EF270000}"/>
    <cellStyle name="Normal 15 2 3 5 7" xfId="10223" xr:uid="{00000000-0005-0000-0000-0000F0270000}"/>
    <cellStyle name="Normal 15 2 3 5 7 2" xfId="10224" xr:uid="{00000000-0005-0000-0000-0000F1270000}"/>
    <cellStyle name="Normal 15 2 3 5 8" xfId="10225" xr:uid="{00000000-0005-0000-0000-0000F2270000}"/>
    <cellStyle name="Normal 15 2 3 6" xfId="10226" xr:uid="{00000000-0005-0000-0000-0000F3270000}"/>
    <cellStyle name="Normal 15 2 3 6 2" xfId="10227" xr:uid="{00000000-0005-0000-0000-0000F4270000}"/>
    <cellStyle name="Normal 15 2 3 6 2 2" xfId="10228" xr:uid="{00000000-0005-0000-0000-0000F5270000}"/>
    <cellStyle name="Normal 15 2 3 6 2 2 2" xfId="10229" xr:uid="{00000000-0005-0000-0000-0000F6270000}"/>
    <cellStyle name="Normal 15 2 3 6 2 3" xfId="10230" xr:uid="{00000000-0005-0000-0000-0000F7270000}"/>
    <cellStyle name="Normal 15 2 3 6 3" xfId="10231" xr:uid="{00000000-0005-0000-0000-0000F8270000}"/>
    <cellStyle name="Normal 15 2 3 6 3 2" xfId="10232" xr:uid="{00000000-0005-0000-0000-0000F9270000}"/>
    <cellStyle name="Normal 15 2 3 6 3 2 2" xfId="10233" xr:uid="{00000000-0005-0000-0000-0000FA270000}"/>
    <cellStyle name="Normal 15 2 3 6 3 3" xfId="10234" xr:uid="{00000000-0005-0000-0000-0000FB270000}"/>
    <cellStyle name="Normal 15 2 3 6 4" xfId="10235" xr:uid="{00000000-0005-0000-0000-0000FC270000}"/>
    <cellStyle name="Normal 15 2 3 6 4 2" xfId="10236" xr:uid="{00000000-0005-0000-0000-0000FD270000}"/>
    <cellStyle name="Normal 15 2 3 6 4 2 2" xfId="10237" xr:uid="{00000000-0005-0000-0000-0000FE270000}"/>
    <cellStyle name="Normal 15 2 3 6 4 3" xfId="10238" xr:uid="{00000000-0005-0000-0000-0000FF270000}"/>
    <cellStyle name="Normal 15 2 3 6 5" xfId="10239" xr:uid="{00000000-0005-0000-0000-000000280000}"/>
    <cellStyle name="Normal 15 2 3 6 5 2" xfId="10240" xr:uid="{00000000-0005-0000-0000-000001280000}"/>
    <cellStyle name="Normal 15 2 3 6 6" xfId="10241" xr:uid="{00000000-0005-0000-0000-000002280000}"/>
    <cellStyle name="Normal 15 2 3 6 6 2" xfId="10242" xr:uid="{00000000-0005-0000-0000-000003280000}"/>
    <cellStyle name="Normal 15 2 3 6 7" xfId="10243" xr:uid="{00000000-0005-0000-0000-000004280000}"/>
    <cellStyle name="Normal 15 2 3 7" xfId="10244" xr:uid="{00000000-0005-0000-0000-000005280000}"/>
    <cellStyle name="Normal 15 2 3 7 2" xfId="10245" xr:uid="{00000000-0005-0000-0000-000006280000}"/>
    <cellStyle name="Normal 15 2 3 7 2 2" xfId="10246" xr:uid="{00000000-0005-0000-0000-000007280000}"/>
    <cellStyle name="Normal 15 2 3 7 2 2 2" xfId="10247" xr:uid="{00000000-0005-0000-0000-000008280000}"/>
    <cellStyle name="Normal 15 2 3 7 2 3" xfId="10248" xr:uid="{00000000-0005-0000-0000-000009280000}"/>
    <cellStyle name="Normal 15 2 3 7 3" xfId="10249" xr:uid="{00000000-0005-0000-0000-00000A280000}"/>
    <cellStyle name="Normal 15 2 3 7 3 2" xfId="10250" xr:uid="{00000000-0005-0000-0000-00000B280000}"/>
    <cellStyle name="Normal 15 2 3 7 3 2 2" xfId="10251" xr:uid="{00000000-0005-0000-0000-00000C280000}"/>
    <cellStyle name="Normal 15 2 3 7 3 3" xfId="10252" xr:uid="{00000000-0005-0000-0000-00000D280000}"/>
    <cellStyle name="Normal 15 2 3 7 4" xfId="10253" xr:uid="{00000000-0005-0000-0000-00000E280000}"/>
    <cellStyle name="Normal 15 2 3 7 4 2" xfId="10254" xr:uid="{00000000-0005-0000-0000-00000F280000}"/>
    <cellStyle name="Normal 15 2 3 7 4 2 2" xfId="10255" xr:uid="{00000000-0005-0000-0000-000010280000}"/>
    <cellStyle name="Normal 15 2 3 7 4 3" xfId="10256" xr:uid="{00000000-0005-0000-0000-000011280000}"/>
    <cellStyle name="Normal 15 2 3 7 5" xfId="10257" xr:uid="{00000000-0005-0000-0000-000012280000}"/>
    <cellStyle name="Normal 15 2 3 7 5 2" xfId="10258" xr:uid="{00000000-0005-0000-0000-000013280000}"/>
    <cellStyle name="Normal 15 2 3 7 6" xfId="10259" xr:uid="{00000000-0005-0000-0000-000014280000}"/>
    <cellStyle name="Normal 15 2 3 7 6 2" xfId="10260" xr:uid="{00000000-0005-0000-0000-000015280000}"/>
    <cellStyle name="Normal 15 2 3 7 7" xfId="10261" xr:uid="{00000000-0005-0000-0000-000016280000}"/>
    <cellStyle name="Normal 15 2 3 8" xfId="10262" xr:uid="{00000000-0005-0000-0000-000017280000}"/>
    <cellStyle name="Normal 15 2 3 8 2" xfId="10263" xr:uid="{00000000-0005-0000-0000-000018280000}"/>
    <cellStyle name="Normal 15 2 3 8 2 2" xfId="10264" xr:uid="{00000000-0005-0000-0000-000019280000}"/>
    <cellStyle name="Normal 15 2 3 8 3" xfId="10265" xr:uid="{00000000-0005-0000-0000-00001A280000}"/>
    <cellStyle name="Normal 15 2 3 9" xfId="10266" xr:uid="{00000000-0005-0000-0000-00001B280000}"/>
    <cellStyle name="Normal 15 2 3 9 2" xfId="10267" xr:uid="{00000000-0005-0000-0000-00001C280000}"/>
    <cellStyle name="Normal 15 2 3 9 2 2" xfId="10268" xr:uid="{00000000-0005-0000-0000-00001D280000}"/>
    <cellStyle name="Normal 15 2 3 9 3" xfId="10269" xr:uid="{00000000-0005-0000-0000-00001E280000}"/>
    <cellStyle name="Normal 15 2 3_Confidential Information" xfId="10270" xr:uid="{00000000-0005-0000-0000-00001F280000}"/>
    <cellStyle name="Normal 15 2 4" xfId="10271" xr:uid="{00000000-0005-0000-0000-000020280000}"/>
    <cellStyle name="Normal 15 2 4 10" xfId="10272" xr:uid="{00000000-0005-0000-0000-000021280000}"/>
    <cellStyle name="Normal 15 2 4 10 2" xfId="10273" xr:uid="{00000000-0005-0000-0000-000022280000}"/>
    <cellStyle name="Normal 15 2 4 11" xfId="10274" xr:uid="{00000000-0005-0000-0000-000023280000}"/>
    <cellStyle name="Normal 15 2 4 2" xfId="10275" xr:uid="{00000000-0005-0000-0000-000024280000}"/>
    <cellStyle name="Normal 15 2 4 2 2" xfId="10276" xr:uid="{00000000-0005-0000-0000-000025280000}"/>
    <cellStyle name="Normal 15 2 4 2 2 2" xfId="10277" xr:uid="{00000000-0005-0000-0000-000026280000}"/>
    <cellStyle name="Normal 15 2 4 2 2 2 2" xfId="10278" xr:uid="{00000000-0005-0000-0000-000027280000}"/>
    <cellStyle name="Normal 15 2 4 2 2 2 2 2" xfId="10279" xr:uid="{00000000-0005-0000-0000-000028280000}"/>
    <cellStyle name="Normal 15 2 4 2 2 2 3" xfId="10280" xr:uid="{00000000-0005-0000-0000-000029280000}"/>
    <cellStyle name="Normal 15 2 4 2 2 3" xfId="10281" xr:uid="{00000000-0005-0000-0000-00002A280000}"/>
    <cellStyle name="Normal 15 2 4 2 2 3 2" xfId="10282" xr:uid="{00000000-0005-0000-0000-00002B280000}"/>
    <cellStyle name="Normal 15 2 4 2 2 3 2 2" xfId="10283" xr:uid="{00000000-0005-0000-0000-00002C280000}"/>
    <cellStyle name="Normal 15 2 4 2 2 3 3" xfId="10284" xr:uid="{00000000-0005-0000-0000-00002D280000}"/>
    <cellStyle name="Normal 15 2 4 2 2 4" xfId="10285" xr:uid="{00000000-0005-0000-0000-00002E280000}"/>
    <cellStyle name="Normal 15 2 4 2 2 4 2" xfId="10286" xr:uid="{00000000-0005-0000-0000-00002F280000}"/>
    <cellStyle name="Normal 15 2 4 2 2 4 2 2" xfId="10287" xr:uid="{00000000-0005-0000-0000-000030280000}"/>
    <cellStyle name="Normal 15 2 4 2 2 4 3" xfId="10288" xr:uid="{00000000-0005-0000-0000-000031280000}"/>
    <cellStyle name="Normal 15 2 4 2 2 5" xfId="10289" xr:uid="{00000000-0005-0000-0000-000032280000}"/>
    <cellStyle name="Normal 15 2 4 2 2 5 2" xfId="10290" xr:uid="{00000000-0005-0000-0000-000033280000}"/>
    <cellStyle name="Normal 15 2 4 2 2 6" xfId="10291" xr:uid="{00000000-0005-0000-0000-000034280000}"/>
    <cellStyle name="Normal 15 2 4 2 2 6 2" xfId="10292" xr:uid="{00000000-0005-0000-0000-000035280000}"/>
    <cellStyle name="Normal 15 2 4 2 2 7" xfId="10293" xr:uid="{00000000-0005-0000-0000-000036280000}"/>
    <cellStyle name="Normal 15 2 4 2 3" xfId="10294" xr:uid="{00000000-0005-0000-0000-000037280000}"/>
    <cellStyle name="Normal 15 2 4 2 3 2" xfId="10295" xr:uid="{00000000-0005-0000-0000-000038280000}"/>
    <cellStyle name="Normal 15 2 4 2 3 2 2" xfId="10296" xr:uid="{00000000-0005-0000-0000-000039280000}"/>
    <cellStyle name="Normal 15 2 4 2 3 2 2 2" xfId="10297" xr:uid="{00000000-0005-0000-0000-00003A280000}"/>
    <cellStyle name="Normal 15 2 4 2 3 2 3" xfId="10298" xr:uid="{00000000-0005-0000-0000-00003B280000}"/>
    <cellStyle name="Normal 15 2 4 2 3 3" xfId="10299" xr:uid="{00000000-0005-0000-0000-00003C280000}"/>
    <cellStyle name="Normal 15 2 4 2 3 3 2" xfId="10300" xr:uid="{00000000-0005-0000-0000-00003D280000}"/>
    <cellStyle name="Normal 15 2 4 2 3 3 2 2" xfId="10301" xr:uid="{00000000-0005-0000-0000-00003E280000}"/>
    <cellStyle name="Normal 15 2 4 2 3 3 3" xfId="10302" xr:uid="{00000000-0005-0000-0000-00003F280000}"/>
    <cellStyle name="Normal 15 2 4 2 3 4" xfId="10303" xr:uid="{00000000-0005-0000-0000-000040280000}"/>
    <cellStyle name="Normal 15 2 4 2 3 4 2" xfId="10304" xr:uid="{00000000-0005-0000-0000-000041280000}"/>
    <cellStyle name="Normal 15 2 4 2 3 4 2 2" xfId="10305" xr:uid="{00000000-0005-0000-0000-000042280000}"/>
    <cellStyle name="Normal 15 2 4 2 3 4 3" xfId="10306" xr:uid="{00000000-0005-0000-0000-000043280000}"/>
    <cellStyle name="Normal 15 2 4 2 3 5" xfId="10307" xr:uid="{00000000-0005-0000-0000-000044280000}"/>
    <cellStyle name="Normal 15 2 4 2 3 5 2" xfId="10308" xr:uid="{00000000-0005-0000-0000-000045280000}"/>
    <cellStyle name="Normal 15 2 4 2 3 6" xfId="10309" xr:uid="{00000000-0005-0000-0000-000046280000}"/>
    <cellStyle name="Normal 15 2 4 2 3 6 2" xfId="10310" xr:uid="{00000000-0005-0000-0000-000047280000}"/>
    <cellStyle name="Normal 15 2 4 2 3 7" xfId="10311" xr:uid="{00000000-0005-0000-0000-000048280000}"/>
    <cellStyle name="Normal 15 2 4 2 4" xfId="10312" xr:uid="{00000000-0005-0000-0000-000049280000}"/>
    <cellStyle name="Normal 15 2 4 2 4 2" xfId="10313" xr:uid="{00000000-0005-0000-0000-00004A280000}"/>
    <cellStyle name="Normal 15 2 4 2 4 2 2" xfId="10314" xr:uid="{00000000-0005-0000-0000-00004B280000}"/>
    <cellStyle name="Normal 15 2 4 2 4 3" xfId="10315" xr:uid="{00000000-0005-0000-0000-00004C280000}"/>
    <cellStyle name="Normal 15 2 4 2 5" xfId="10316" xr:uid="{00000000-0005-0000-0000-00004D280000}"/>
    <cellStyle name="Normal 15 2 4 2 5 2" xfId="10317" xr:uid="{00000000-0005-0000-0000-00004E280000}"/>
    <cellStyle name="Normal 15 2 4 2 5 2 2" xfId="10318" xr:uid="{00000000-0005-0000-0000-00004F280000}"/>
    <cellStyle name="Normal 15 2 4 2 5 3" xfId="10319" xr:uid="{00000000-0005-0000-0000-000050280000}"/>
    <cellStyle name="Normal 15 2 4 2 6" xfId="10320" xr:uid="{00000000-0005-0000-0000-000051280000}"/>
    <cellStyle name="Normal 15 2 4 2 6 2" xfId="10321" xr:uid="{00000000-0005-0000-0000-000052280000}"/>
    <cellStyle name="Normal 15 2 4 2 6 2 2" xfId="10322" xr:uid="{00000000-0005-0000-0000-000053280000}"/>
    <cellStyle name="Normal 15 2 4 2 6 3" xfId="10323" xr:uid="{00000000-0005-0000-0000-000054280000}"/>
    <cellStyle name="Normal 15 2 4 2 7" xfId="10324" xr:uid="{00000000-0005-0000-0000-000055280000}"/>
    <cellStyle name="Normal 15 2 4 2 7 2" xfId="10325" xr:uid="{00000000-0005-0000-0000-000056280000}"/>
    <cellStyle name="Normal 15 2 4 2 8" xfId="10326" xr:uid="{00000000-0005-0000-0000-000057280000}"/>
    <cellStyle name="Normal 15 2 4 2 8 2" xfId="10327" xr:uid="{00000000-0005-0000-0000-000058280000}"/>
    <cellStyle name="Normal 15 2 4 2 9" xfId="10328" xr:uid="{00000000-0005-0000-0000-000059280000}"/>
    <cellStyle name="Normal 15 2 4 3" xfId="10329" xr:uid="{00000000-0005-0000-0000-00005A280000}"/>
    <cellStyle name="Normal 15 2 4 3 2" xfId="10330" xr:uid="{00000000-0005-0000-0000-00005B280000}"/>
    <cellStyle name="Normal 15 2 4 3 2 2" xfId="10331" xr:uid="{00000000-0005-0000-0000-00005C280000}"/>
    <cellStyle name="Normal 15 2 4 3 2 2 2" xfId="10332" xr:uid="{00000000-0005-0000-0000-00005D280000}"/>
    <cellStyle name="Normal 15 2 4 3 2 2 2 2" xfId="10333" xr:uid="{00000000-0005-0000-0000-00005E280000}"/>
    <cellStyle name="Normal 15 2 4 3 2 2 3" xfId="10334" xr:uid="{00000000-0005-0000-0000-00005F280000}"/>
    <cellStyle name="Normal 15 2 4 3 2 3" xfId="10335" xr:uid="{00000000-0005-0000-0000-000060280000}"/>
    <cellStyle name="Normal 15 2 4 3 2 3 2" xfId="10336" xr:uid="{00000000-0005-0000-0000-000061280000}"/>
    <cellStyle name="Normal 15 2 4 3 2 3 2 2" xfId="10337" xr:uid="{00000000-0005-0000-0000-000062280000}"/>
    <cellStyle name="Normal 15 2 4 3 2 3 3" xfId="10338" xr:uid="{00000000-0005-0000-0000-000063280000}"/>
    <cellStyle name="Normal 15 2 4 3 2 4" xfId="10339" xr:uid="{00000000-0005-0000-0000-000064280000}"/>
    <cellStyle name="Normal 15 2 4 3 2 4 2" xfId="10340" xr:uid="{00000000-0005-0000-0000-000065280000}"/>
    <cellStyle name="Normal 15 2 4 3 2 4 2 2" xfId="10341" xr:uid="{00000000-0005-0000-0000-000066280000}"/>
    <cellStyle name="Normal 15 2 4 3 2 4 3" xfId="10342" xr:uid="{00000000-0005-0000-0000-000067280000}"/>
    <cellStyle name="Normal 15 2 4 3 2 5" xfId="10343" xr:uid="{00000000-0005-0000-0000-000068280000}"/>
    <cellStyle name="Normal 15 2 4 3 2 5 2" xfId="10344" xr:uid="{00000000-0005-0000-0000-000069280000}"/>
    <cellStyle name="Normal 15 2 4 3 2 6" xfId="10345" xr:uid="{00000000-0005-0000-0000-00006A280000}"/>
    <cellStyle name="Normal 15 2 4 3 2 6 2" xfId="10346" xr:uid="{00000000-0005-0000-0000-00006B280000}"/>
    <cellStyle name="Normal 15 2 4 3 2 7" xfId="10347" xr:uid="{00000000-0005-0000-0000-00006C280000}"/>
    <cellStyle name="Normal 15 2 4 3 3" xfId="10348" xr:uid="{00000000-0005-0000-0000-00006D280000}"/>
    <cellStyle name="Normal 15 2 4 3 3 2" xfId="10349" xr:uid="{00000000-0005-0000-0000-00006E280000}"/>
    <cellStyle name="Normal 15 2 4 3 3 2 2" xfId="10350" xr:uid="{00000000-0005-0000-0000-00006F280000}"/>
    <cellStyle name="Normal 15 2 4 3 3 3" xfId="10351" xr:uid="{00000000-0005-0000-0000-000070280000}"/>
    <cellStyle name="Normal 15 2 4 3 4" xfId="10352" xr:uid="{00000000-0005-0000-0000-000071280000}"/>
    <cellStyle name="Normal 15 2 4 3 4 2" xfId="10353" xr:uid="{00000000-0005-0000-0000-000072280000}"/>
    <cellStyle name="Normal 15 2 4 3 4 2 2" xfId="10354" xr:uid="{00000000-0005-0000-0000-000073280000}"/>
    <cellStyle name="Normal 15 2 4 3 4 3" xfId="10355" xr:uid="{00000000-0005-0000-0000-000074280000}"/>
    <cellStyle name="Normal 15 2 4 3 5" xfId="10356" xr:uid="{00000000-0005-0000-0000-000075280000}"/>
    <cellStyle name="Normal 15 2 4 3 5 2" xfId="10357" xr:uid="{00000000-0005-0000-0000-000076280000}"/>
    <cellStyle name="Normal 15 2 4 3 5 2 2" xfId="10358" xr:uid="{00000000-0005-0000-0000-000077280000}"/>
    <cellStyle name="Normal 15 2 4 3 5 3" xfId="10359" xr:uid="{00000000-0005-0000-0000-000078280000}"/>
    <cellStyle name="Normal 15 2 4 3 6" xfId="10360" xr:uid="{00000000-0005-0000-0000-000079280000}"/>
    <cellStyle name="Normal 15 2 4 3 6 2" xfId="10361" xr:uid="{00000000-0005-0000-0000-00007A280000}"/>
    <cellStyle name="Normal 15 2 4 3 7" xfId="10362" xr:uid="{00000000-0005-0000-0000-00007B280000}"/>
    <cellStyle name="Normal 15 2 4 3 7 2" xfId="10363" xr:uid="{00000000-0005-0000-0000-00007C280000}"/>
    <cellStyle name="Normal 15 2 4 3 8" xfId="10364" xr:uid="{00000000-0005-0000-0000-00007D280000}"/>
    <cellStyle name="Normal 15 2 4 4" xfId="10365" xr:uid="{00000000-0005-0000-0000-00007E280000}"/>
    <cellStyle name="Normal 15 2 4 4 2" xfId="10366" xr:uid="{00000000-0005-0000-0000-00007F280000}"/>
    <cellStyle name="Normal 15 2 4 4 2 2" xfId="10367" xr:uid="{00000000-0005-0000-0000-000080280000}"/>
    <cellStyle name="Normal 15 2 4 4 2 2 2" xfId="10368" xr:uid="{00000000-0005-0000-0000-000081280000}"/>
    <cellStyle name="Normal 15 2 4 4 2 3" xfId="10369" xr:uid="{00000000-0005-0000-0000-000082280000}"/>
    <cellStyle name="Normal 15 2 4 4 3" xfId="10370" xr:uid="{00000000-0005-0000-0000-000083280000}"/>
    <cellStyle name="Normal 15 2 4 4 3 2" xfId="10371" xr:uid="{00000000-0005-0000-0000-000084280000}"/>
    <cellStyle name="Normal 15 2 4 4 3 2 2" xfId="10372" xr:uid="{00000000-0005-0000-0000-000085280000}"/>
    <cellStyle name="Normal 15 2 4 4 3 3" xfId="10373" xr:uid="{00000000-0005-0000-0000-000086280000}"/>
    <cellStyle name="Normal 15 2 4 4 4" xfId="10374" xr:uid="{00000000-0005-0000-0000-000087280000}"/>
    <cellStyle name="Normal 15 2 4 4 4 2" xfId="10375" xr:uid="{00000000-0005-0000-0000-000088280000}"/>
    <cellStyle name="Normal 15 2 4 4 4 2 2" xfId="10376" xr:uid="{00000000-0005-0000-0000-000089280000}"/>
    <cellStyle name="Normal 15 2 4 4 4 3" xfId="10377" xr:uid="{00000000-0005-0000-0000-00008A280000}"/>
    <cellStyle name="Normal 15 2 4 4 5" xfId="10378" xr:uid="{00000000-0005-0000-0000-00008B280000}"/>
    <cellStyle name="Normal 15 2 4 4 5 2" xfId="10379" xr:uid="{00000000-0005-0000-0000-00008C280000}"/>
    <cellStyle name="Normal 15 2 4 4 6" xfId="10380" xr:uid="{00000000-0005-0000-0000-00008D280000}"/>
    <cellStyle name="Normal 15 2 4 4 6 2" xfId="10381" xr:uid="{00000000-0005-0000-0000-00008E280000}"/>
    <cellStyle name="Normal 15 2 4 4 7" xfId="10382" xr:uid="{00000000-0005-0000-0000-00008F280000}"/>
    <cellStyle name="Normal 15 2 4 5" xfId="10383" xr:uid="{00000000-0005-0000-0000-000090280000}"/>
    <cellStyle name="Normal 15 2 4 5 2" xfId="10384" xr:uid="{00000000-0005-0000-0000-000091280000}"/>
    <cellStyle name="Normal 15 2 4 5 2 2" xfId="10385" xr:uid="{00000000-0005-0000-0000-000092280000}"/>
    <cellStyle name="Normal 15 2 4 5 2 2 2" xfId="10386" xr:uid="{00000000-0005-0000-0000-000093280000}"/>
    <cellStyle name="Normal 15 2 4 5 2 3" xfId="10387" xr:uid="{00000000-0005-0000-0000-000094280000}"/>
    <cellStyle name="Normal 15 2 4 5 3" xfId="10388" xr:uid="{00000000-0005-0000-0000-000095280000}"/>
    <cellStyle name="Normal 15 2 4 5 3 2" xfId="10389" xr:uid="{00000000-0005-0000-0000-000096280000}"/>
    <cellStyle name="Normal 15 2 4 5 3 2 2" xfId="10390" xr:uid="{00000000-0005-0000-0000-000097280000}"/>
    <cellStyle name="Normal 15 2 4 5 3 3" xfId="10391" xr:uid="{00000000-0005-0000-0000-000098280000}"/>
    <cellStyle name="Normal 15 2 4 5 4" xfId="10392" xr:uid="{00000000-0005-0000-0000-000099280000}"/>
    <cellStyle name="Normal 15 2 4 5 4 2" xfId="10393" xr:uid="{00000000-0005-0000-0000-00009A280000}"/>
    <cellStyle name="Normal 15 2 4 5 4 2 2" xfId="10394" xr:uid="{00000000-0005-0000-0000-00009B280000}"/>
    <cellStyle name="Normal 15 2 4 5 4 3" xfId="10395" xr:uid="{00000000-0005-0000-0000-00009C280000}"/>
    <cellStyle name="Normal 15 2 4 5 5" xfId="10396" xr:uid="{00000000-0005-0000-0000-00009D280000}"/>
    <cellStyle name="Normal 15 2 4 5 5 2" xfId="10397" xr:uid="{00000000-0005-0000-0000-00009E280000}"/>
    <cellStyle name="Normal 15 2 4 5 6" xfId="10398" xr:uid="{00000000-0005-0000-0000-00009F280000}"/>
    <cellStyle name="Normal 15 2 4 5 6 2" xfId="10399" xr:uid="{00000000-0005-0000-0000-0000A0280000}"/>
    <cellStyle name="Normal 15 2 4 5 7" xfId="10400" xr:uid="{00000000-0005-0000-0000-0000A1280000}"/>
    <cellStyle name="Normal 15 2 4 6" xfId="10401" xr:uid="{00000000-0005-0000-0000-0000A2280000}"/>
    <cellStyle name="Normal 15 2 4 6 2" xfId="10402" xr:uid="{00000000-0005-0000-0000-0000A3280000}"/>
    <cellStyle name="Normal 15 2 4 6 2 2" xfId="10403" xr:uid="{00000000-0005-0000-0000-0000A4280000}"/>
    <cellStyle name="Normal 15 2 4 6 3" xfId="10404" xr:uid="{00000000-0005-0000-0000-0000A5280000}"/>
    <cellStyle name="Normal 15 2 4 7" xfId="10405" xr:uid="{00000000-0005-0000-0000-0000A6280000}"/>
    <cellStyle name="Normal 15 2 4 7 2" xfId="10406" xr:uid="{00000000-0005-0000-0000-0000A7280000}"/>
    <cellStyle name="Normal 15 2 4 7 2 2" xfId="10407" xr:uid="{00000000-0005-0000-0000-0000A8280000}"/>
    <cellStyle name="Normal 15 2 4 7 3" xfId="10408" xr:uid="{00000000-0005-0000-0000-0000A9280000}"/>
    <cellStyle name="Normal 15 2 4 8" xfId="10409" xr:uid="{00000000-0005-0000-0000-0000AA280000}"/>
    <cellStyle name="Normal 15 2 4 8 2" xfId="10410" xr:uid="{00000000-0005-0000-0000-0000AB280000}"/>
    <cellStyle name="Normal 15 2 4 8 2 2" xfId="10411" xr:uid="{00000000-0005-0000-0000-0000AC280000}"/>
    <cellStyle name="Normal 15 2 4 8 3" xfId="10412" xr:uid="{00000000-0005-0000-0000-0000AD280000}"/>
    <cellStyle name="Normal 15 2 4 9" xfId="10413" xr:uid="{00000000-0005-0000-0000-0000AE280000}"/>
    <cellStyle name="Normal 15 2 4 9 2" xfId="10414" xr:uid="{00000000-0005-0000-0000-0000AF280000}"/>
    <cellStyle name="Normal 15 2 5" xfId="10415" xr:uid="{00000000-0005-0000-0000-0000B0280000}"/>
    <cellStyle name="Normal 15 2 5 10" xfId="10416" xr:uid="{00000000-0005-0000-0000-0000B1280000}"/>
    <cellStyle name="Normal 15 2 5 10 2" xfId="10417" xr:uid="{00000000-0005-0000-0000-0000B2280000}"/>
    <cellStyle name="Normal 15 2 5 11" xfId="10418" xr:uid="{00000000-0005-0000-0000-0000B3280000}"/>
    <cellStyle name="Normal 15 2 5 2" xfId="10419" xr:uid="{00000000-0005-0000-0000-0000B4280000}"/>
    <cellStyle name="Normal 15 2 5 2 2" xfId="10420" xr:uid="{00000000-0005-0000-0000-0000B5280000}"/>
    <cellStyle name="Normal 15 2 5 2 2 2" xfId="10421" xr:uid="{00000000-0005-0000-0000-0000B6280000}"/>
    <cellStyle name="Normal 15 2 5 2 2 2 2" xfId="10422" xr:uid="{00000000-0005-0000-0000-0000B7280000}"/>
    <cellStyle name="Normal 15 2 5 2 2 2 2 2" xfId="10423" xr:uid="{00000000-0005-0000-0000-0000B8280000}"/>
    <cellStyle name="Normal 15 2 5 2 2 2 3" xfId="10424" xr:uid="{00000000-0005-0000-0000-0000B9280000}"/>
    <cellStyle name="Normal 15 2 5 2 2 3" xfId="10425" xr:uid="{00000000-0005-0000-0000-0000BA280000}"/>
    <cellStyle name="Normal 15 2 5 2 2 3 2" xfId="10426" xr:uid="{00000000-0005-0000-0000-0000BB280000}"/>
    <cellStyle name="Normal 15 2 5 2 2 3 2 2" xfId="10427" xr:uid="{00000000-0005-0000-0000-0000BC280000}"/>
    <cellStyle name="Normal 15 2 5 2 2 3 3" xfId="10428" xr:uid="{00000000-0005-0000-0000-0000BD280000}"/>
    <cellStyle name="Normal 15 2 5 2 2 4" xfId="10429" xr:uid="{00000000-0005-0000-0000-0000BE280000}"/>
    <cellStyle name="Normal 15 2 5 2 2 4 2" xfId="10430" xr:uid="{00000000-0005-0000-0000-0000BF280000}"/>
    <cellStyle name="Normal 15 2 5 2 2 4 2 2" xfId="10431" xr:uid="{00000000-0005-0000-0000-0000C0280000}"/>
    <cellStyle name="Normal 15 2 5 2 2 4 3" xfId="10432" xr:uid="{00000000-0005-0000-0000-0000C1280000}"/>
    <cellStyle name="Normal 15 2 5 2 2 5" xfId="10433" xr:uid="{00000000-0005-0000-0000-0000C2280000}"/>
    <cellStyle name="Normal 15 2 5 2 2 5 2" xfId="10434" xr:uid="{00000000-0005-0000-0000-0000C3280000}"/>
    <cellStyle name="Normal 15 2 5 2 2 6" xfId="10435" xr:uid="{00000000-0005-0000-0000-0000C4280000}"/>
    <cellStyle name="Normal 15 2 5 2 2 6 2" xfId="10436" xr:uid="{00000000-0005-0000-0000-0000C5280000}"/>
    <cellStyle name="Normal 15 2 5 2 2 7" xfId="10437" xr:uid="{00000000-0005-0000-0000-0000C6280000}"/>
    <cellStyle name="Normal 15 2 5 2 3" xfId="10438" xr:uid="{00000000-0005-0000-0000-0000C7280000}"/>
    <cellStyle name="Normal 15 2 5 2 3 2" xfId="10439" xr:uid="{00000000-0005-0000-0000-0000C8280000}"/>
    <cellStyle name="Normal 15 2 5 2 3 2 2" xfId="10440" xr:uid="{00000000-0005-0000-0000-0000C9280000}"/>
    <cellStyle name="Normal 15 2 5 2 3 2 2 2" xfId="10441" xr:uid="{00000000-0005-0000-0000-0000CA280000}"/>
    <cellStyle name="Normal 15 2 5 2 3 2 3" xfId="10442" xr:uid="{00000000-0005-0000-0000-0000CB280000}"/>
    <cellStyle name="Normal 15 2 5 2 3 3" xfId="10443" xr:uid="{00000000-0005-0000-0000-0000CC280000}"/>
    <cellStyle name="Normal 15 2 5 2 3 3 2" xfId="10444" xr:uid="{00000000-0005-0000-0000-0000CD280000}"/>
    <cellStyle name="Normal 15 2 5 2 3 3 2 2" xfId="10445" xr:uid="{00000000-0005-0000-0000-0000CE280000}"/>
    <cellStyle name="Normal 15 2 5 2 3 3 3" xfId="10446" xr:uid="{00000000-0005-0000-0000-0000CF280000}"/>
    <cellStyle name="Normal 15 2 5 2 3 4" xfId="10447" xr:uid="{00000000-0005-0000-0000-0000D0280000}"/>
    <cellStyle name="Normal 15 2 5 2 3 4 2" xfId="10448" xr:uid="{00000000-0005-0000-0000-0000D1280000}"/>
    <cellStyle name="Normal 15 2 5 2 3 4 2 2" xfId="10449" xr:uid="{00000000-0005-0000-0000-0000D2280000}"/>
    <cellStyle name="Normal 15 2 5 2 3 4 3" xfId="10450" xr:uid="{00000000-0005-0000-0000-0000D3280000}"/>
    <cellStyle name="Normal 15 2 5 2 3 5" xfId="10451" xr:uid="{00000000-0005-0000-0000-0000D4280000}"/>
    <cellStyle name="Normal 15 2 5 2 3 5 2" xfId="10452" xr:uid="{00000000-0005-0000-0000-0000D5280000}"/>
    <cellStyle name="Normal 15 2 5 2 3 6" xfId="10453" xr:uid="{00000000-0005-0000-0000-0000D6280000}"/>
    <cellStyle name="Normal 15 2 5 2 3 6 2" xfId="10454" xr:uid="{00000000-0005-0000-0000-0000D7280000}"/>
    <cellStyle name="Normal 15 2 5 2 3 7" xfId="10455" xr:uid="{00000000-0005-0000-0000-0000D8280000}"/>
    <cellStyle name="Normal 15 2 5 2 4" xfId="10456" xr:uid="{00000000-0005-0000-0000-0000D9280000}"/>
    <cellStyle name="Normal 15 2 5 2 4 2" xfId="10457" xr:uid="{00000000-0005-0000-0000-0000DA280000}"/>
    <cellStyle name="Normal 15 2 5 2 4 2 2" xfId="10458" xr:uid="{00000000-0005-0000-0000-0000DB280000}"/>
    <cellStyle name="Normal 15 2 5 2 4 3" xfId="10459" xr:uid="{00000000-0005-0000-0000-0000DC280000}"/>
    <cellStyle name="Normal 15 2 5 2 5" xfId="10460" xr:uid="{00000000-0005-0000-0000-0000DD280000}"/>
    <cellStyle name="Normal 15 2 5 2 5 2" xfId="10461" xr:uid="{00000000-0005-0000-0000-0000DE280000}"/>
    <cellStyle name="Normal 15 2 5 2 5 2 2" xfId="10462" xr:uid="{00000000-0005-0000-0000-0000DF280000}"/>
    <cellStyle name="Normal 15 2 5 2 5 3" xfId="10463" xr:uid="{00000000-0005-0000-0000-0000E0280000}"/>
    <cellStyle name="Normal 15 2 5 2 6" xfId="10464" xr:uid="{00000000-0005-0000-0000-0000E1280000}"/>
    <cellStyle name="Normal 15 2 5 2 6 2" xfId="10465" xr:uid="{00000000-0005-0000-0000-0000E2280000}"/>
    <cellStyle name="Normal 15 2 5 2 6 2 2" xfId="10466" xr:uid="{00000000-0005-0000-0000-0000E3280000}"/>
    <cellStyle name="Normal 15 2 5 2 6 3" xfId="10467" xr:uid="{00000000-0005-0000-0000-0000E4280000}"/>
    <cellStyle name="Normal 15 2 5 2 7" xfId="10468" xr:uid="{00000000-0005-0000-0000-0000E5280000}"/>
    <cellStyle name="Normal 15 2 5 2 7 2" xfId="10469" xr:uid="{00000000-0005-0000-0000-0000E6280000}"/>
    <cellStyle name="Normal 15 2 5 2 8" xfId="10470" xr:uid="{00000000-0005-0000-0000-0000E7280000}"/>
    <cellStyle name="Normal 15 2 5 2 8 2" xfId="10471" xr:uid="{00000000-0005-0000-0000-0000E8280000}"/>
    <cellStyle name="Normal 15 2 5 2 9" xfId="10472" xr:uid="{00000000-0005-0000-0000-0000E9280000}"/>
    <cellStyle name="Normal 15 2 5 3" xfId="10473" xr:uid="{00000000-0005-0000-0000-0000EA280000}"/>
    <cellStyle name="Normal 15 2 5 3 2" xfId="10474" xr:uid="{00000000-0005-0000-0000-0000EB280000}"/>
    <cellStyle name="Normal 15 2 5 3 2 2" xfId="10475" xr:uid="{00000000-0005-0000-0000-0000EC280000}"/>
    <cellStyle name="Normal 15 2 5 3 2 2 2" xfId="10476" xr:uid="{00000000-0005-0000-0000-0000ED280000}"/>
    <cellStyle name="Normal 15 2 5 3 2 2 2 2" xfId="10477" xr:uid="{00000000-0005-0000-0000-0000EE280000}"/>
    <cellStyle name="Normal 15 2 5 3 2 2 3" xfId="10478" xr:uid="{00000000-0005-0000-0000-0000EF280000}"/>
    <cellStyle name="Normal 15 2 5 3 2 3" xfId="10479" xr:uid="{00000000-0005-0000-0000-0000F0280000}"/>
    <cellStyle name="Normal 15 2 5 3 2 3 2" xfId="10480" xr:uid="{00000000-0005-0000-0000-0000F1280000}"/>
    <cellStyle name="Normal 15 2 5 3 2 3 2 2" xfId="10481" xr:uid="{00000000-0005-0000-0000-0000F2280000}"/>
    <cellStyle name="Normal 15 2 5 3 2 3 3" xfId="10482" xr:uid="{00000000-0005-0000-0000-0000F3280000}"/>
    <cellStyle name="Normal 15 2 5 3 2 4" xfId="10483" xr:uid="{00000000-0005-0000-0000-0000F4280000}"/>
    <cellStyle name="Normal 15 2 5 3 2 4 2" xfId="10484" xr:uid="{00000000-0005-0000-0000-0000F5280000}"/>
    <cellStyle name="Normal 15 2 5 3 2 4 2 2" xfId="10485" xr:uid="{00000000-0005-0000-0000-0000F6280000}"/>
    <cellStyle name="Normal 15 2 5 3 2 4 3" xfId="10486" xr:uid="{00000000-0005-0000-0000-0000F7280000}"/>
    <cellStyle name="Normal 15 2 5 3 2 5" xfId="10487" xr:uid="{00000000-0005-0000-0000-0000F8280000}"/>
    <cellStyle name="Normal 15 2 5 3 2 5 2" xfId="10488" xr:uid="{00000000-0005-0000-0000-0000F9280000}"/>
    <cellStyle name="Normal 15 2 5 3 2 6" xfId="10489" xr:uid="{00000000-0005-0000-0000-0000FA280000}"/>
    <cellStyle name="Normal 15 2 5 3 2 6 2" xfId="10490" xr:uid="{00000000-0005-0000-0000-0000FB280000}"/>
    <cellStyle name="Normal 15 2 5 3 2 7" xfId="10491" xr:uid="{00000000-0005-0000-0000-0000FC280000}"/>
    <cellStyle name="Normal 15 2 5 3 3" xfId="10492" xr:uid="{00000000-0005-0000-0000-0000FD280000}"/>
    <cellStyle name="Normal 15 2 5 3 3 2" xfId="10493" xr:uid="{00000000-0005-0000-0000-0000FE280000}"/>
    <cellStyle name="Normal 15 2 5 3 3 2 2" xfId="10494" xr:uid="{00000000-0005-0000-0000-0000FF280000}"/>
    <cellStyle name="Normal 15 2 5 3 3 3" xfId="10495" xr:uid="{00000000-0005-0000-0000-000000290000}"/>
    <cellStyle name="Normal 15 2 5 3 4" xfId="10496" xr:uid="{00000000-0005-0000-0000-000001290000}"/>
    <cellStyle name="Normal 15 2 5 3 4 2" xfId="10497" xr:uid="{00000000-0005-0000-0000-000002290000}"/>
    <cellStyle name="Normal 15 2 5 3 4 2 2" xfId="10498" xr:uid="{00000000-0005-0000-0000-000003290000}"/>
    <cellStyle name="Normal 15 2 5 3 4 3" xfId="10499" xr:uid="{00000000-0005-0000-0000-000004290000}"/>
    <cellStyle name="Normal 15 2 5 3 5" xfId="10500" xr:uid="{00000000-0005-0000-0000-000005290000}"/>
    <cellStyle name="Normal 15 2 5 3 5 2" xfId="10501" xr:uid="{00000000-0005-0000-0000-000006290000}"/>
    <cellStyle name="Normal 15 2 5 3 5 2 2" xfId="10502" xr:uid="{00000000-0005-0000-0000-000007290000}"/>
    <cellStyle name="Normal 15 2 5 3 5 3" xfId="10503" xr:uid="{00000000-0005-0000-0000-000008290000}"/>
    <cellStyle name="Normal 15 2 5 3 6" xfId="10504" xr:uid="{00000000-0005-0000-0000-000009290000}"/>
    <cellStyle name="Normal 15 2 5 3 6 2" xfId="10505" xr:uid="{00000000-0005-0000-0000-00000A290000}"/>
    <cellStyle name="Normal 15 2 5 3 7" xfId="10506" xr:uid="{00000000-0005-0000-0000-00000B290000}"/>
    <cellStyle name="Normal 15 2 5 3 7 2" xfId="10507" xr:uid="{00000000-0005-0000-0000-00000C290000}"/>
    <cellStyle name="Normal 15 2 5 3 8" xfId="10508" xr:uid="{00000000-0005-0000-0000-00000D290000}"/>
    <cellStyle name="Normal 15 2 5 4" xfId="10509" xr:uid="{00000000-0005-0000-0000-00000E290000}"/>
    <cellStyle name="Normal 15 2 5 4 2" xfId="10510" xr:uid="{00000000-0005-0000-0000-00000F290000}"/>
    <cellStyle name="Normal 15 2 5 4 2 2" xfId="10511" xr:uid="{00000000-0005-0000-0000-000010290000}"/>
    <cellStyle name="Normal 15 2 5 4 2 2 2" xfId="10512" xr:uid="{00000000-0005-0000-0000-000011290000}"/>
    <cellStyle name="Normal 15 2 5 4 2 3" xfId="10513" xr:uid="{00000000-0005-0000-0000-000012290000}"/>
    <cellStyle name="Normal 15 2 5 4 3" xfId="10514" xr:uid="{00000000-0005-0000-0000-000013290000}"/>
    <cellStyle name="Normal 15 2 5 4 3 2" xfId="10515" xr:uid="{00000000-0005-0000-0000-000014290000}"/>
    <cellStyle name="Normal 15 2 5 4 3 2 2" xfId="10516" xr:uid="{00000000-0005-0000-0000-000015290000}"/>
    <cellStyle name="Normal 15 2 5 4 3 3" xfId="10517" xr:uid="{00000000-0005-0000-0000-000016290000}"/>
    <cellStyle name="Normal 15 2 5 4 4" xfId="10518" xr:uid="{00000000-0005-0000-0000-000017290000}"/>
    <cellStyle name="Normal 15 2 5 4 4 2" xfId="10519" xr:uid="{00000000-0005-0000-0000-000018290000}"/>
    <cellStyle name="Normal 15 2 5 4 4 2 2" xfId="10520" xr:uid="{00000000-0005-0000-0000-000019290000}"/>
    <cellStyle name="Normal 15 2 5 4 4 3" xfId="10521" xr:uid="{00000000-0005-0000-0000-00001A290000}"/>
    <cellStyle name="Normal 15 2 5 4 5" xfId="10522" xr:uid="{00000000-0005-0000-0000-00001B290000}"/>
    <cellStyle name="Normal 15 2 5 4 5 2" xfId="10523" xr:uid="{00000000-0005-0000-0000-00001C290000}"/>
    <cellStyle name="Normal 15 2 5 4 6" xfId="10524" xr:uid="{00000000-0005-0000-0000-00001D290000}"/>
    <cellStyle name="Normal 15 2 5 4 6 2" xfId="10525" xr:uid="{00000000-0005-0000-0000-00001E290000}"/>
    <cellStyle name="Normal 15 2 5 4 7" xfId="10526" xr:uid="{00000000-0005-0000-0000-00001F290000}"/>
    <cellStyle name="Normal 15 2 5 5" xfId="10527" xr:uid="{00000000-0005-0000-0000-000020290000}"/>
    <cellStyle name="Normal 15 2 5 5 2" xfId="10528" xr:uid="{00000000-0005-0000-0000-000021290000}"/>
    <cellStyle name="Normal 15 2 5 5 2 2" xfId="10529" xr:uid="{00000000-0005-0000-0000-000022290000}"/>
    <cellStyle name="Normal 15 2 5 5 2 2 2" xfId="10530" xr:uid="{00000000-0005-0000-0000-000023290000}"/>
    <cellStyle name="Normal 15 2 5 5 2 3" xfId="10531" xr:uid="{00000000-0005-0000-0000-000024290000}"/>
    <cellStyle name="Normal 15 2 5 5 3" xfId="10532" xr:uid="{00000000-0005-0000-0000-000025290000}"/>
    <cellStyle name="Normal 15 2 5 5 3 2" xfId="10533" xr:uid="{00000000-0005-0000-0000-000026290000}"/>
    <cellStyle name="Normal 15 2 5 5 3 2 2" xfId="10534" xr:uid="{00000000-0005-0000-0000-000027290000}"/>
    <cellStyle name="Normal 15 2 5 5 3 3" xfId="10535" xr:uid="{00000000-0005-0000-0000-000028290000}"/>
    <cellStyle name="Normal 15 2 5 5 4" xfId="10536" xr:uid="{00000000-0005-0000-0000-000029290000}"/>
    <cellStyle name="Normal 15 2 5 5 4 2" xfId="10537" xr:uid="{00000000-0005-0000-0000-00002A290000}"/>
    <cellStyle name="Normal 15 2 5 5 4 2 2" xfId="10538" xr:uid="{00000000-0005-0000-0000-00002B290000}"/>
    <cellStyle name="Normal 15 2 5 5 4 3" xfId="10539" xr:uid="{00000000-0005-0000-0000-00002C290000}"/>
    <cellStyle name="Normal 15 2 5 5 5" xfId="10540" xr:uid="{00000000-0005-0000-0000-00002D290000}"/>
    <cellStyle name="Normal 15 2 5 5 5 2" xfId="10541" xr:uid="{00000000-0005-0000-0000-00002E290000}"/>
    <cellStyle name="Normal 15 2 5 5 6" xfId="10542" xr:uid="{00000000-0005-0000-0000-00002F290000}"/>
    <cellStyle name="Normal 15 2 5 5 6 2" xfId="10543" xr:uid="{00000000-0005-0000-0000-000030290000}"/>
    <cellStyle name="Normal 15 2 5 5 7" xfId="10544" xr:uid="{00000000-0005-0000-0000-000031290000}"/>
    <cellStyle name="Normal 15 2 5 6" xfId="10545" xr:uid="{00000000-0005-0000-0000-000032290000}"/>
    <cellStyle name="Normal 15 2 5 6 2" xfId="10546" xr:uid="{00000000-0005-0000-0000-000033290000}"/>
    <cellStyle name="Normal 15 2 5 6 2 2" xfId="10547" xr:uid="{00000000-0005-0000-0000-000034290000}"/>
    <cellStyle name="Normal 15 2 5 6 3" xfId="10548" xr:uid="{00000000-0005-0000-0000-000035290000}"/>
    <cellStyle name="Normal 15 2 5 7" xfId="10549" xr:uid="{00000000-0005-0000-0000-000036290000}"/>
    <cellStyle name="Normal 15 2 5 7 2" xfId="10550" xr:uid="{00000000-0005-0000-0000-000037290000}"/>
    <cellStyle name="Normal 15 2 5 7 2 2" xfId="10551" xr:uid="{00000000-0005-0000-0000-000038290000}"/>
    <cellStyle name="Normal 15 2 5 7 3" xfId="10552" xr:uid="{00000000-0005-0000-0000-000039290000}"/>
    <cellStyle name="Normal 15 2 5 8" xfId="10553" xr:uid="{00000000-0005-0000-0000-00003A290000}"/>
    <cellStyle name="Normal 15 2 5 8 2" xfId="10554" xr:uid="{00000000-0005-0000-0000-00003B290000}"/>
    <cellStyle name="Normal 15 2 5 8 2 2" xfId="10555" xr:uid="{00000000-0005-0000-0000-00003C290000}"/>
    <cellStyle name="Normal 15 2 5 8 3" xfId="10556" xr:uid="{00000000-0005-0000-0000-00003D290000}"/>
    <cellStyle name="Normal 15 2 5 9" xfId="10557" xr:uid="{00000000-0005-0000-0000-00003E290000}"/>
    <cellStyle name="Normal 15 2 5 9 2" xfId="10558" xr:uid="{00000000-0005-0000-0000-00003F290000}"/>
    <cellStyle name="Normal 15 2 6" xfId="10559" xr:uid="{00000000-0005-0000-0000-000040290000}"/>
    <cellStyle name="Normal 15 2 6 2" xfId="10560" xr:uid="{00000000-0005-0000-0000-000041290000}"/>
    <cellStyle name="Normal 15 2 6 2 2" xfId="10561" xr:uid="{00000000-0005-0000-0000-000042290000}"/>
    <cellStyle name="Normal 15 2 6 2 2 2" xfId="10562" xr:uid="{00000000-0005-0000-0000-000043290000}"/>
    <cellStyle name="Normal 15 2 6 2 2 2 2" xfId="10563" xr:uid="{00000000-0005-0000-0000-000044290000}"/>
    <cellStyle name="Normal 15 2 6 2 2 3" xfId="10564" xr:uid="{00000000-0005-0000-0000-000045290000}"/>
    <cellStyle name="Normal 15 2 6 2 3" xfId="10565" xr:uid="{00000000-0005-0000-0000-000046290000}"/>
    <cellStyle name="Normal 15 2 6 2 3 2" xfId="10566" xr:uid="{00000000-0005-0000-0000-000047290000}"/>
    <cellStyle name="Normal 15 2 6 2 3 2 2" xfId="10567" xr:uid="{00000000-0005-0000-0000-000048290000}"/>
    <cellStyle name="Normal 15 2 6 2 3 3" xfId="10568" xr:uid="{00000000-0005-0000-0000-000049290000}"/>
    <cellStyle name="Normal 15 2 6 2 4" xfId="10569" xr:uid="{00000000-0005-0000-0000-00004A290000}"/>
    <cellStyle name="Normal 15 2 6 2 4 2" xfId="10570" xr:uid="{00000000-0005-0000-0000-00004B290000}"/>
    <cellStyle name="Normal 15 2 6 2 4 2 2" xfId="10571" xr:uid="{00000000-0005-0000-0000-00004C290000}"/>
    <cellStyle name="Normal 15 2 6 2 4 3" xfId="10572" xr:uid="{00000000-0005-0000-0000-00004D290000}"/>
    <cellStyle name="Normal 15 2 6 2 5" xfId="10573" xr:uid="{00000000-0005-0000-0000-00004E290000}"/>
    <cellStyle name="Normal 15 2 6 2 5 2" xfId="10574" xr:uid="{00000000-0005-0000-0000-00004F290000}"/>
    <cellStyle name="Normal 15 2 6 2 6" xfId="10575" xr:uid="{00000000-0005-0000-0000-000050290000}"/>
    <cellStyle name="Normal 15 2 6 2 6 2" xfId="10576" xr:uid="{00000000-0005-0000-0000-000051290000}"/>
    <cellStyle name="Normal 15 2 6 2 7" xfId="10577" xr:uid="{00000000-0005-0000-0000-000052290000}"/>
    <cellStyle name="Normal 15 2 6 3" xfId="10578" xr:uid="{00000000-0005-0000-0000-000053290000}"/>
    <cellStyle name="Normal 15 2 6 3 2" xfId="10579" xr:uid="{00000000-0005-0000-0000-000054290000}"/>
    <cellStyle name="Normal 15 2 6 3 2 2" xfId="10580" xr:uid="{00000000-0005-0000-0000-000055290000}"/>
    <cellStyle name="Normal 15 2 6 3 2 2 2" xfId="10581" xr:uid="{00000000-0005-0000-0000-000056290000}"/>
    <cellStyle name="Normal 15 2 6 3 2 3" xfId="10582" xr:uid="{00000000-0005-0000-0000-000057290000}"/>
    <cellStyle name="Normal 15 2 6 3 3" xfId="10583" xr:uid="{00000000-0005-0000-0000-000058290000}"/>
    <cellStyle name="Normal 15 2 6 3 3 2" xfId="10584" xr:uid="{00000000-0005-0000-0000-000059290000}"/>
    <cellStyle name="Normal 15 2 6 3 3 2 2" xfId="10585" xr:uid="{00000000-0005-0000-0000-00005A290000}"/>
    <cellStyle name="Normal 15 2 6 3 3 3" xfId="10586" xr:uid="{00000000-0005-0000-0000-00005B290000}"/>
    <cellStyle name="Normal 15 2 6 3 4" xfId="10587" xr:uid="{00000000-0005-0000-0000-00005C290000}"/>
    <cellStyle name="Normal 15 2 6 3 4 2" xfId="10588" xr:uid="{00000000-0005-0000-0000-00005D290000}"/>
    <cellStyle name="Normal 15 2 6 3 4 2 2" xfId="10589" xr:uid="{00000000-0005-0000-0000-00005E290000}"/>
    <cellStyle name="Normal 15 2 6 3 4 3" xfId="10590" xr:uid="{00000000-0005-0000-0000-00005F290000}"/>
    <cellStyle name="Normal 15 2 6 3 5" xfId="10591" xr:uid="{00000000-0005-0000-0000-000060290000}"/>
    <cellStyle name="Normal 15 2 6 3 5 2" xfId="10592" xr:uid="{00000000-0005-0000-0000-000061290000}"/>
    <cellStyle name="Normal 15 2 6 3 6" xfId="10593" xr:uid="{00000000-0005-0000-0000-000062290000}"/>
    <cellStyle name="Normal 15 2 6 3 6 2" xfId="10594" xr:uid="{00000000-0005-0000-0000-000063290000}"/>
    <cellStyle name="Normal 15 2 6 3 7" xfId="10595" xr:uid="{00000000-0005-0000-0000-000064290000}"/>
    <cellStyle name="Normal 15 2 6 4" xfId="10596" xr:uid="{00000000-0005-0000-0000-000065290000}"/>
    <cellStyle name="Normal 15 2 6 4 2" xfId="10597" xr:uid="{00000000-0005-0000-0000-000066290000}"/>
    <cellStyle name="Normal 15 2 6 4 2 2" xfId="10598" xr:uid="{00000000-0005-0000-0000-000067290000}"/>
    <cellStyle name="Normal 15 2 6 4 3" xfId="10599" xr:uid="{00000000-0005-0000-0000-000068290000}"/>
    <cellStyle name="Normal 15 2 6 5" xfId="10600" xr:uid="{00000000-0005-0000-0000-000069290000}"/>
    <cellStyle name="Normal 15 2 6 5 2" xfId="10601" xr:uid="{00000000-0005-0000-0000-00006A290000}"/>
    <cellStyle name="Normal 15 2 6 5 2 2" xfId="10602" xr:uid="{00000000-0005-0000-0000-00006B290000}"/>
    <cellStyle name="Normal 15 2 6 5 3" xfId="10603" xr:uid="{00000000-0005-0000-0000-00006C290000}"/>
    <cellStyle name="Normal 15 2 6 6" xfId="10604" xr:uid="{00000000-0005-0000-0000-00006D290000}"/>
    <cellStyle name="Normal 15 2 6 6 2" xfId="10605" xr:uid="{00000000-0005-0000-0000-00006E290000}"/>
    <cellStyle name="Normal 15 2 6 6 2 2" xfId="10606" xr:uid="{00000000-0005-0000-0000-00006F290000}"/>
    <cellStyle name="Normal 15 2 6 6 3" xfId="10607" xr:uid="{00000000-0005-0000-0000-000070290000}"/>
    <cellStyle name="Normal 15 2 6 7" xfId="10608" xr:uid="{00000000-0005-0000-0000-000071290000}"/>
    <cellStyle name="Normal 15 2 6 7 2" xfId="10609" xr:uid="{00000000-0005-0000-0000-000072290000}"/>
    <cellStyle name="Normal 15 2 6 8" xfId="10610" xr:uid="{00000000-0005-0000-0000-000073290000}"/>
    <cellStyle name="Normal 15 2 6 8 2" xfId="10611" xr:uid="{00000000-0005-0000-0000-000074290000}"/>
    <cellStyle name="Normal 15 2 6 9" xfId="10612" xr:uid="{00000000-0005-0000-0000-000075290000}"/>
    <cellStyle name="Normal 15 2 7" xfId="10613" xr:uid="{00000000-0005-0000-0000-000076290000}"/>
    <cellStyle name="Normal 15 2 7 2" xfId="10614" xr:uid="{00000000-0005-0000-0000-000077290000}"/>
    <cellStyle name="Normal 15 2 7 2 2" xfId="10615" xr:uid="{00000000-0005-0000-0000-000078290000}"/>
    <cellStyle name="Normal 15 2 7 2 2 2" xfId="10616" xr:uid="{00000000-0005-0000-0000-000079290000}"/>
    <cellStyle name="Normal 15 2 7 2 3" xfId="10617" xr:uid="{00000000-0005-0000-0000-00007A290000}"/>
    <cellStyle name="Normal 15 2 7 3" xfId="10618" xr:uid="{00000000-0005-0000-0000-00007B290000}"/>
    <cellStyle name="Normal 15 2 7 3 2" xfId="10619" xr:uid="{00000000-0005-0000-0000-00007C290000}"/>
    <cellStyle name="Normal 15 2 7 3 2 2" xfId="10620" xr:uid="{00000000-0005-0000-0000-00007D290000}"/>
    <cellStyle name="Normal 15 2 7 3 3" xfId="10621" xr:uid="{00000000-0005-0000-0000-00007E290000}"/>
    <cellStyle name="Normal 15 2 7 4" xfId="10622" xr:uid="{00000000-0005-0000-0000-00007F290000}"/>
    <cellStyle name="Normal 15 2 7 4 2" xfId="10623" xr:uid="{00000000-0005-0000-0000-000080290000}"/>
    <cellStyle name="Normal 15 2 7 4 2 2" xfId="10624" xr:uid="{00000000-0005-0000-0000-000081290000}"/>
    <cellStyle name="Normal 15 2 7 4 3" xfId="10625" xr:uid="{00000000-0005-0000-0000-000082290000}"/>
    <cellStyle name="Normal 15 2 7 5" xfId="10626" xr:uid="{00000000-0005-0000-0000-000083290000}"/>
    <cellStyle name="Normal 15 2 7 5 2" xfId="10627" xr:uid="{00000000-0005-0000-0000-000084290000}"/>
    <cellStyle name="Normal 15 2 7 6" xfId="10628" xr:uid="{00000000-0005-0000-0000-000085290000}"/>
    <cellStyle name="Normal 15 2 7 6 2" xfId="10629" xr:uid="{00000000-0005-0000-0000-000086290000}"/>
    <cellStyle name="Normal 15 2 7 7" xfId="10630" xr:uid="{00000000-0005-0000-0000-000087290000}"/>
    <cellStyle name="Normal 15 2 8" xfId="10631" xr:uid="{00000000-0005-0000-0000-000088290000}"/>
    <cellStyle name="Normal 15 2 8 2" xfId="10632" xr:uid="{00000000-0005-0000-0000-000089290000}"/>
    <cellStyle name="Normal 15 2 8 2 2" xfId="10633" xr:uid="{00000000-0005-0000-0000-00008A290000}"/>
    <cellStyle name="Normal 15 2 8 2 2 2" xfId="10634" xr:uid="{00000000-0005-0000-0000-00008B290000}"/>
    <cellStyle name="Normal 15 2 8 2 3" xfId="10635" xr:uid="{00000000-0005-0000-0000-00008C290000}"/>
    <cellStyle name="Normal 15 2 8 3" xfId="10636" xr:uid="{00000000-0005-0000-0000-00008D290000}"/>
    <cellStyle name="Normal 15 2 8 3 2" xfId="10637" xr:uid="{00000000-0005-0000-0000-00008E290000}"/>
    <cellStyle name="Normal 15 2 8 3 2 2" xfId="10638" xr:uid="{00000000-0005-0000-0000-00008F290000}"/>
    <cellStyle name="Normal 15 2 8 3 3" xfId="10639" xr:uid="{00000000-0005-0000-0000-000090290000}"/>
    <cellStyle name="Normal 15 2 8 4" xfId="10640" xr:uid="{00000000-0005-0000-0000-000091290000}"/>
    <cellStyle name="Normal 15 2 8 4 2" xfId="10641" xr:uid="{00000000-0005-0000-0000-000092290000}"/>
    <cellStyle name="Normal 15 2 8 4 2 2" xfId="10642" xr:uid="{00000000-0005-0000-0000-000093290000}"/>
    <cellStyle name="Normal 15 2 8 4 3" xfId="10643" xr:uid="{00000000-0005-0000-0000-000094290000}"/>
    <cellStyle name="Normal 15 2 8 5" xfId="10644" xr:uid="{00000000-0005-0000-0000-000095290000}"/>
    <cellStyle name="Normal 15 2 8 5 2" xfId="10645" xr:uid="{00000000-0005-0000-0000-000096290000}"/>
    <cellStyle name="Normal 15 2 8 6" xfId="10646" xr:uid="{00000000-0005-0000-0000-000097290000}"/>
    <cellStyle name="Normal 15 2 8 6 2" xfId="10647" xr:uid="{00000000-0005-0000-0000-000098290000}"/>
    <cellStyle name="Normal 15 2 8 7" xfId="10648" xr:uid="{00000000-0005-0000-0000-000099290000}"/>
    <cellStyle name="Normal 15 2 9" xfId="10649" xr:uid="{00000000-0005-0000-0000-00009A290000}"/>
    <cellStyle name="Normal 15 2 9 2" xfId="10650" xr:uid="{00000000-0005-0000-0000-00009B290000}"/>
    <cellStyle name="Normal 15 2 9 2 2" xfId="10651" xr:uid="{00000000-0005-0000-0000-00009C290000}"/>
    <cellStyle name="Normal 15 2 9 3" xfId="10652" xr:uid="{00000000-0005-0000-0000-00009D290000}"/>
    <cellStyle name="Normal 15 2_Confidential Information" xfId="10653" xr:uid="{00000000-0005-0000-0000-00009E290000}"/>
    <cellStyle name="Normal 15 3" xfId="10654" xr:uid="{00000000-0005-0000-0000-00009F290000}"/>
    <cellStyle name="Normal 15 3 10" xfId="10655" xr:uid="{00000000-0005-0000-0000-0000A0290000}"/>
    <cellStyle name="Normal 15 3 10 2" xfId="10656" xr:uid="{00000000-0005-0000-0000-0000A1290000}"/>
    <cellStyle name="Normal 15 3 10 2 2" xfId="10657" xr:uid="{00000000-0005-0000-0000-0000A2290000}"/>
    <cellStyle name="Normal 15 3 10 3" xfId="10658" xr:uid="{00000000-0005-0000-0000-0000A3290000}"/>
    <cellStyle name="Normal 15 3 11" xfId="10659" xr:uid="{00000000-0005-0000-0000-0000A4290000}"/>
    <cellStyle name="Normal 15 3 11 2" xfId="10660" xr:uid="{00000000-0005-0000-0000-0000A5290000}"/>
    <cellStyle name="Normal 15 3 12" xfId="10661" xr:uid="{00000000-0005-0000-0000-0000A6290000}"/>
    <cellStyle name="Normal 15 3 12 2" xfId="10662" xr:uid="{00000000-0005-0000-0000-0000A7290000}"/>
    <cellStyle name="Normal 15 3 13" xfId="10663" xr:uid="{00000000-0005-0000-0000-0000A8290000}"/>
    <cellStyle name="Normal 15 3 2" xfId="10664" xr:uid="{00000000-0005-0000-0000-0000A9290000}"/>
    <cellStyle name="Normal 15 3 2 10" xfId="10665" xr:uid="{00000000-0005-0000-0000-0000AA290000}"/>
    <cellStyle name="Normal 15 3 2 10 2" xfId="10666" xr:uid="{00000000-0005-0000-0000-0000AB290000}"/>
    <cellStyle name="Normal 15 3 2 11" xfId="10667" xr:uid="{00000000-0005-0000-0000-0000AC290000}"/>
    <cellStyle name="Normal 15 3 2 2" xfId="10668" xr:uid="{00000000-0005-0000-0000-0000AD290000}"/>
    <cellStyle name="Normal 15 3 2 2 2" xfId="10669" xr:uid="{00000000-0005-0000-0000-0000AE290000}"/>
    <cellStyle name="Normal 15 3 2 2 2 2" xfId="10670" xr:uid="{00000000-0005-0000-0000-0000AF290000}"/>
    <cellStyle name="Normal 15 3 2 2 2 2 2" xfId="10671" xr:uid="{00000000-0005-0000-0000-0000B0290000}"/>
    <cellStyle name="Normal 15 3 2 2 2 2 2 2" xfId="10672" xr:uid="{00000000-0005-0000-0000-0000B1290000}"/>
    <cellStyle name="Normal 15 3 2 2 2 2 3" xfId="10673" xr:uid="{00000000-0005-0000-0000-0000B2290000}"/>
    <cellStyle name="Normal 15 3 2 2 2 3" xfId="10674" xr:uid="{00000000-0005-0000-0000-0000B3290000}"/>
    <cellStyle name="Normal 15 3 2 2 2 3 2" xfId="10675" xr:uid="{00000000-0005-0000-0000-0000B4290000}"/>
    <cellStyle name="Normal 15 3 2 2 2 3 2 2" xfId="10676" xr:uid="{00000000-0005-0000-0000-0000B5290000}"/>
    <cellStyle name="Normal 15 3 2 2 2 3 3" xfId="10677" xr:uid="{00000000-0005-0000-0000-0000B6290000}"/>
    <cellStyle name="Normal 15 3 2 2 2 4" xfId="10678" xr:uid="{00000000-0005-0000-0000-0000B7290000}"/>
    <cellStyle name="Normal 15 3 2 2 2 4 2" xfId="10679" xr:uid="{00000000-0005-0000-0000-0000B8290000}"/>
    <cellStyle name="Normal 15 3 2 2 2 4 2 2" xfId="10680" xr:uid="{00000000-0005-0000-0000-0000B9290000}"/>
    <cellStyle name="Normal 15 3 2 2 2 4 3" xfId="10681" xr:uid="{00000000-0005-0000-0000-0000BA290000}"/>
    <cellStyle name="Normal 15 3 2 2 2 5" xfId="10682" xr:uid="{00000000-0005-0000-0000-0000BB290000}"/>
    <cellStyle name="Normal 15 3 2 2 2 5 2" xfId="10683" xr:uid="{00000000-0005-0000-0000-0000BC290000}"/>
    <cellStyle name="Normal 15 3 2 2 2 6" xfId="10684" xr:uid="{00000000-0005-0000-0000-0000BD290000}"/>
    <cellStyle name="Normal 15 3 2 2 2 6 2" xfId="10685" xr:uid="{00000000-0005-0000-0000-0000BE290000}"/>
    <cellStyle name="Normal 15 3 2 2 2 7" xfId="10686" xr:uid="{00000000-0005-0000-0000-0000BF290000}"/>
    <cellStyle name="Normal 15 3 2 2 3" xfId="10687" xr:uid="{00000000-0005-0000-0000-0000C0290000}"/>
    <cellStyle name="Normal 15 3 2 2 3 2" xfId="10688" xr:uid="{00000000-0005-0000-0000-0000C1290000}"/>
    <cellStyle name="Normal 15 3 2 2 3 2 2" xfId="10689" xr:uid="{00000000-0005-0000-0000-0000C2290000}"/>
    <cellStyle name="Normal 15 3 2 2 3 2 2 2" xfId="10690" xr:uid="{00000000-0005-0000-0000-0000C3290000}"/>
    <cellStyle name="Normal 15 3 2 2 3 2 3" xfId="10691" xr:uid="{00000000-0005-0000-0000-0000C4290000}"/>
    <cellStyle name="Normal 15 3 2 2 3 3" xfId="10692" xr:uid="{00000000-0005-0000-0000-0000C5290000}"/>
    <cellStyle name="Normal 15 3 2 2 3 3 2" xfId="10693" xr:uid="{00000000-0005-0000-0000-0000C6290000}"/>
    <cellStyle name="Normal 15 3 2 2 3 3 2 2" xfId="10694" xr:uid="{00000000-0005-0000-0000-0000C7290000}"/>
    <cellStyle name="Normal 15 3 2 2 3 3 3" xfId="10695" xr:uid="{00000000-0005-0000-0000-0000C8290000}"/>
    <cellStyle name="Normal 15 3 2 2 3 4" xfId="10696" xr:uid="{00000000-0005-0000-0000-0000C9290000}"/>
    <cellStyle name="Normal 15 3 2 2 3 4 2" xfId="10697" xr:uid="{00000000-0005-0000-0000-0000CA290000}"/>
    <cellStyle name="Normal 15 3 2 2 3 4 2 2" xfId="10698" xr:uid="{00000000-0005-0000-0000-0000CB290000}"/>
    <cellStyle name="Normal 15 3 2 2 3 4 3" xfId="10699" xr:uid="{00000000-0005-0000-0000-0000CC290000}"/>
    <cellStyle name="Normal 15 3 2 2 3 5" xfId="10700" xr:uid="{00000000-0005-0000-0000-0000CD290000}"/>
    <cellStyle name="Normal 15 3 2 2 3 5 2" xfId="10701" xr:uid="{00000000-0005-0000-0000-0000CE290000}"/>
    <cellStyle name="Normal 15 3 2 2 3 6" xfId="10702" xr:uid="{00000000-0005-0000-0000-0000CF290000}"/>
    <cellStyle name="Normal 15 3 2 2 3 6 2" xfId="10703" xr:uid="{00000000-0005-0000-0000-0000D0290000}"/>
    <cellStyle name="Normal 15 3 2 2 3 7" xfId="10704" xr:uid="{00000000-0005-0000-0000-0000D1290000}"/>
    <cellStyle name="Normal 15 3 2 2 4" xfId="10705" xr:uid="{00000000-0005-0000-0000-0000D2290000}"/>
    <cellStyle name="Normal 15 3 2 2 4 2" xfId="10706" xr:uid="{00000000-0005-0000-0000-0000D3290000}"/>
    <cellStyle name="Normal 15 3 2 2 4 2 2" xfId="10707" xr:uid="{00000000-0005-0000-0000-0000D4290000}"/>
    <cellStyle name="Normal 15 3 2 2 4 3" xfId="10708" xr:uid="{00000000-0005-0000-0000-0000D5290000}"/>
    <cellStyle name="Normal 15 3 2 2 5" xfId="10709" xr:uid="{00000000-0005-0000-0000-0000D6290000}"/>
    <cellStyle name="Normal 15 3 2 2 5 2" xfId="10710" xr:uid="{00000000-0005-0000-0000-0000D7290000}"/>
    <cellStyle name="Normal 15 3 2 2 5 2 2" xfId="10711" xr:uid="{00000000-0005-0000-0000-0000D8290000}"/>
    <cellStyle name="Normal 15 3 2 2 5 3" xfId="10712" xr:uid="{00000000-0005-0000-0000-0000D9290000}"/>
    <cellStyle name="Normal 15 3 2 2 6" xfId="10713" xr:uid="{00000000-0005-0000-0000-0000DA290000}"/>
    <cellStyle name="Normal 15 3 2 2 6 2" xfId="10714" xr:uid="{00000000-0005-0000-0000-0000DB290000}"/>
    <cellStyle name="Normal 15 3 2 2 6 2 2" xfId="10715" xr:uid="{00000000-0005-0000-0000-0000DC290000}"/>
    <cellStyle name="Normal 15 3 2 2 6 3" xfId="10716" xr:uid="{00000000-0005-0000-0000-0000DD290000}"/>
    <cellStyle name="Normal 15 3 2 2 7" xfId="10717" xr:uid="{00000000-0005-0000-0000-0000DE290000}"/>
    <cellStyle name="Normal 15 3 2 2 7 2" xfId="10718" xr:uid="{00000000-0005-0000-0000-0000DF290000}"/>
    <cellStyle name="Normal 15 3 2 2 8" xfId="10719" xr:uid="{00000000-0005-0000-0000-0000E0290000}"/>
    <cellStyle name="Normal 15 3 2 2 8 2" xfId="10720" xr:uid="{00000000-0005-0000-0000-0000E1290000}"/>
    <cellStyle name="Normal 15 3 2 2 9" xfId="10721" xr:uid="{00000000-0005-0000-0000-0000E2290000}"/>
    <cellStyle name="Normal 15 3 2 3" xfId="10722" xr:uid="{00000000-0005-0000-0000-0000E3290000}"/>
    <cellStyle name="Normal 15 3 2 3 2" xfId="10723" xr:uid="{00000000-0005-0000-0000-0000E4290000}"/>
    <cellStyle name="Normal 15 3 2 3 2 2" xfId="10724" xr:uid="{00000000-0005-0000-0000-0000E5290000}"/>
    <cellStyle name="Normal 15 3 2 3 2 2 2" xfId="10725" xr:uid="{00000000-0005-0000-0000-0000E6290000}"/>
    <cellStyle name="Normal 15 3 2 3 2 2 2 2" xfId="10726" xr:uid="{00000000-0005-0000-0000-0000E7290000}"/>
    <cellStyle name="Normal 15 3 2 3 2 2 3" xfId="10727" xr:uid="{00000000-0005-0000-0000-0000E8290000}"/>
    <cellStyle name="Normal 15 3 2 3 2 3" xfId="10728" xr:uid="{00000000-0005-0000-0000-0000E9290000}"/>
    <cellStyle name="Normal 15 3 2 3 2 3 2" xfId="10729" xr:uid="{00000000-0005-0000-0000-0000EA290000}"/>
    <cellStyle name="Normal 15 3 2 3 2 3 2 2" xfId="10730" xr:uid="{00000000-0005-0000-0000-0000EB290000}"/>
    <cellStyle name="Normal 15 3 2 3 2 3 3" xfId="10731" xr:uid="{00000000-0005-0000-0000-0000EC290000}"/>
    <cellStyle name="Normal 15 3 2 3 2 4" xfId="10732" xr:uid="{00000000-0005-0000-0000-0000ED290000}"/>
    <cellStyle name="Normal 15 3 2 3 2 4 2" xfId="10733" xr:uid="{00000000-0005-0000-0000-0000EE290000}"/>
    <cellStyle name="Normal 15 3 2 3 2 4 2 2" xfId="10734" xr:uid="{00000000-0005-0000-0000-0000EF290000}"/>
    <cellStyle name="Normal 15 3 2 3 2 4 3" xfId="10735" xr:uid="{00000000-0005-0000-0000-0000F0290000}"/>
    <cellStyle name="Normal 15 3 2 3 2 5" xfId="10736" xr:uid="{00000000-0005-0000-0000-0000F1290000}"/>
    <cellStyle name="Normal 15 3 2 3 2 5 2" xfId="10737" xr:uid="{00000000-0005-0000-0000-0000F2290000}"/>
    <cellStyle name="Normal 15 3 2 3 2 6" xfId="10738" xr:uid="{00000000-0005-0000-0000-0000F3290000}"/>
    <cellStyle name="Normal 15 3 2 3 2 6 2" xfId="10739" xr:uid="{00000000-0005-0000-0000-0000F4290000}"/>
    <cellStyle name="Normal 15 3 2 3 2 7" xfId="10740" xr:uid="{00000000-0005-0000-0000-0000F5290000}"/>
    <cellStyle name="Normal 15 3 2 3 3" xfId="10741" xr:uid="{00000000-0005-0000-0000-0000F6290000}"/>
    <cellStyle name="Normal 15 3 2 3 3 2" xfId="10742" xr:uid="{00000000-0005-0000-0000-0000F7290000}"/>
    <cellStyle name="Normal 15 3 2 3 3 2 2" xfId="10743" xr:uid="{00000000-0005-0000-0000-0000F8290000}"/>
    <cellStyle name="Normal 15 3 2 3 3 3" xfId="10744" xr:uid="{00000000-0005-0000-0000-0000F9290000}"/>
    <cellStyle name="Normal 15 3 2 3 4" xfId="10745" xr:uid="{00000000-0005-0000-0000-0000FA290000}"/>
    <cellStyle name="Normal 15 3 2 3 4 2" xfId="10746" xr:uid="{00000000-0005-0000-0000-0000FB290000}"/>
    <cellStyle name="Normal 15 3 2 3 4 2 2" xfId="10747" xr:uid="{00000000-0005-0000-0000-0000FC290000}"/>
    <cellStyle name="Normal 15 3 2 3 4 3" xfId="10748" xr:uid="{00000000-0005-0000-0000-0000FD290000}"/>
    <cellStyle name="Normal 15 3 2 3 5" xfId="10749" xr:uid="{00000000-0005-0000-0000-0000FE290000}"/>
    <cellStyle name="Normal 15 3 2 3 5 2" xfId="10750" xr:uid="{00000000-0005-0000-0000-0000FF290000}"/>
    <cellStyle name="Normal 15 3 2 3 5 2 2" xfId="10751" xr:uid="{00000000-0005-0000-0000-0000002A0000}"/>
    <cellStyle name="Normal 15 3 2 3 5 3" xfId="10752" xr:uid="{00000000-0005-0000-0000-0000012A0000}"/>
    <cellStyle name="Normal 15 3 2 3 6" xfId="10753" xr:uid="{00000000-0005-0000-0000-0000022A0000}"/>
    <cellStyle name="Normal 15 3 2 3 6 2" xfId="10754" xr:uid="{00000000-0005-0000-0000-0000032A0000}"/>
    <cellStyle name="Normal 15 3 2 3 7" xfId="10755" xr:uid="{00000000-0005-0000-0000-0000042A0000}"/>
    <cellStyle name="Normal 15 3 2 3 7 2" xfId="10756" xr:uid="{00000000-0005-0000-0000-0000052A0000}"/>
    <cellStyle name="Normal 15 3 2 3 8" xfId="10757" xr:uid="{00000000-0005-0000-0000-0000062A0000}"/>
    <cellStyle name="Normal 15 3 2 4" xfId="10758" xr:uid="{00000000-0005-0000-0000-0000072A0000}"/>
    <cellStyle name="Normal 15 3 2 4 2" xfId="10759" xr:uid="{00000000-0005-0000-0000-0000082A0000}"/>
    <cellStyle name="Normal 15 3 2 4 2 2" xfId="10760" xr:uid="{00000000-0005-0000-0000-0000092A0000}"/>
    <cellStyle name="Normal 15 3 2 4 2 2 2" xfId="10761" xr:uid="{00000000-0005-0000-0000-00000A2A0000}"/>
    <cellStyle name="Normal 15 3 2 4 2 3" xfId="10762" xr:uid="{00000000-0005-0000-0000-00000B2A0000}"/>
    <cellStyle name="Normal 15 3 2 4 3" xfId="10763" xr:uid="{00000000-0005-0000-0000-00000C2A0000}"/>
    <cellStyle name="Normal 15 3 2 4 3 2" xfId="10764" xr:uid="{00000000-0005-0000-0000-00000D2A0000}"/>
    <cellStyle name="Normal 15 3 2 4 3 2 2" xfId="10765" xr:uid="{00000000-0005-0000-0000-00000E2A0000}"/>
    <cellStyle name="Normal 15 3 2 4 3 3" xfId="10766" xr:uid="{00000000-0005-0000-0000-00000F2A0000}"/>
    <cellStyle name="Normal 15 3 2 4 4" xfId="10767" xr:uid="{00000000-0005-0000-0000-0000102A0000}"/>
    <cellStyle name="Normal 15 3 2 4 4 2" xfId="10768" xr:uid="{00000000-0005-0000-0000-0000112A0000}"/>
    <cellStyle name="Normal 15 3 2 4 4 2 2" xfId="10769" xr:uid="{00000000-0005-0000-0000-0000122A0000}"/>
    <cellStyle name="Normal 15 3 2 4 4 3" xfId="10770" xr:uid="{00000000-0005-0000-0000-0000132A0000}"/>
    <cellStyle name="Normal 15 3 2 4 5" xfId="10771" xr:uid="{00000000-0005-0000-0000-0000142A0000}"/>
    <cellStyle name="Normal 15 3 2 4 5 2" xfId="10772" xr:uid="{00000000-0005-0000-0000-0000152A0000}"/>
    <cellStyle name="Normal 15 3 2 4 6" xfId="10773" xr:uid="{00000000-0005-0000-0000-0000162A0000}"/>
    <cellStyle name="Normal 15 3 2 4 6 2" xfId="10774" xr:uid="{00000000-0005-0000-0000-0000172A0000}"/>
    <cellStyle name="Normal 15 3 2 4 7" xfId="10775" xr:uid="{00000000-0005-0000-0000-0000182A0000}"/>
    <cellStyle name="Normal 15 3 2 5" xfId="10776" xr:uid="{00000000-0005-0000-0000-0000192A0000}"/>
    <cellStyle name="Normal 15 3 2 5 2" xfId="10777" xr:uid="{00000000-0005-0000-0000-00001A2A0000}"/>
    <cellStyle name="Normal 15 3 2 5 2 2" xfId="10778" xr:uid="{00000000-0005-0000-0000-00001B2A0000}"/>
    <cellStyle name="Normal 15 3 2 5 2 2 2" xfId="10779" xr:uid="{00000000-0005-0000-0000-00001C2A0000}"/>
    <cellStyle name="Normal 15 3 2 5 2 3" xfId="10780" xr:uid="{00000000-0005-0000-0000-00001D2A0000}"/>
    <cellStyle name="Normal 15 3 2 5 3" xfId="10781" xr:uid="{00000000-0005-0000-0000-00001E2A0000}"/>
    <cellStyle name="Normal 15 3 2 5 3 2" xfId="10782" xr:uid="{00000000-0005-0000-0000-00001F2A0000}"/>
    <cellStyle name="Normal 15 3 2 5 3 2 2" xfId="10783" xr:uid="{00000000-0005-0000-0000-0000202A0000}"/>
    <cellStyle name="Normal 15 3 2 5 3 3" xfId="10784" xr:uid="{00000000-0005-0000-0000-0000212A0000}"/>
    <cellStyle name="Normal 15 3 2 5 4" xfId="10785" xr:uid="{00000000-0005-0000-0000-0000222A0000}"/>
    <cellStyle name="Normal 15 3 2 5 4 2" xfId="10786" xr:uid="{00000000-0005-0000-0000-0000232A0000}"/>
    <cellStyle name="Normal 15 3 2 5 4 2 2" xfId="10787" xr:uid="{00000000-0005-0000-0000-0000242A0000}"/>
    <cellStyle name="Normal 15 3 2 5 4 3" xfId="10788" xr:uid="{00000000-0005-0000-0000-0000252A0000}"/>
    <cellStyle name="Normal 15 3 2 5 5" xfId="10789" xr:uid="{00000000-0005-0000-0000-0000262A0000}"/>
    <cellStyle name="Normal 15 3 2 5 5 2" xfId="10790" xr:uid="{00000000-0005-0000-0000-0000272A0000}"/>
    <cellStyle name="Normal 15 3 2 5 6" xfId="10791" xr:uid="{00000000-0005-0000-0000-0000282A0000}"/>
    <cellStyle name="Normal 15 3 2 5 6 2" xfId="10792" xr:uid="{00000000-0005-0000-0000-0000292A0000}"/>
    <cellStyle name="Normal 15 3 2 5 7" xfId="10793" xr:uid="{00000000-0005-0000-0000-00002A2A0000}"/>
    <cellStyle name="Normal 15 3 2 6" xfId="10794" xr:uid="{00000000-0005-0000-0000-00002B2A0000}"/>
    <cellStyle name="Normal 15 3 2 6 2" xfId="10795" xr:uid="{00000000-0005-0000-0000-00002C2A0000}"/>
    <cellStyle name="Normal 15 3 2 6 2 2" xfId="10796" xr:uid="{00000000-0005-0000-0000-00002D2A0000}"/>
    <cellStyle name="Normal 15 3 2 6 3" xfId="10797" xr:uid="{00000000-0005-0000-0000-00002E2A0000}"/>
    <cellStyle name="Normal 15 3 2 7" xfId="10798" xr:uid="{00000000-0005-0000-0000-00002F2A0000}"/>
    <cellStyle name="Normal 15 3 2 7 2" xfId="10799" xr:uid="{00000000-0005-0000-0000-0000302A0000}"/>
    <cellStyle name="Normal 15 3 2 7 2 2" xfId="10800" xr:uid="{00000000-0005-0000-0000-0000312A0000}"/>
    <cellStyle name="Normal 15 3 2 7 3" xfId="10801" xr:uid="{00000000-0005-0000-0000-0000322A0000}"/>
    <cellStyle name="Normal 15 3 2 8" xfId="10802" xr:uid="{00000000-0005-0000-0000-0000332A0000}"/>
    <cellStyle name="Normal 15 3 2 8 2" xfId="10803" xr:uid="{00000000-0005-0000-0000-0000342A0000}"/>
    <cellStyle name="Normal 15 3 2 8 2 2" xfId="10804" xr:uid="{00000000-0005-0000-0000-0000352A0000}"/>
    <cellStyle name="Normal 15 3 2 8 3" xfId="10805" xr:uid="{00000000-0005-0000-0000-0000362A0000}"/>
    <cellStyle name="Normal 15 3 2 9" xfId="10806" xr:uid="{00000000-0005-0000-0000-0000372A0000}"/>
    <cellStyle name="Normal 15 3 2 9 2" xfId="10807" xr:uid="{00000000-0005-0000-0000-0000382A0000}"/>
    <cellStyle name="Normal 15 3 3" xfId="10808" xr:uid="{00000000-0005-0000-0000-0000392A0000}"/>
    <cellStyle name="Normal 15 3 3 10" xfId="10809" xr:uid="{00000000-0005-0000-0000-00003A2A0000}"/>
    <cellStyle name="Normal 15 3 3 10 2" xfId="10810" xr:uid="{00000000-0005-0000-0000-00003B2A0000}"/>
    <cellStyle name="Normal 15 3 3 11" xfId="10811" xr:uid="{00000000-0005-0000-0000-00003C2A0000}"/>
    <cellStyle name="Normal 15 3 3 2" xfId="10812" xr:uid="{00000000-0005-0000-0000-00003D2A0000}"/>
    <cellStyle name="Normal 15 3 3 2 2" xfId="10813" xr:uid="{00000000-0005-0000-0000-00003E2A0000}"/>
    <cellStyle name="Normal 15 3 3 2 2 2" xfId="10814" xr:uid="{00000000-0005-0000-0000-00003F2A0000}"/>
    <cellStyle name="Normal 15 3 3 2 2 2 2" xfId="10815" xr:uid="{00000000-0005-0000-0000-0000402A0000}"/>
    <cellStyle name="Normal 15 3 3 2 2 2 2 2" xfId="10816" xr:uid="{00000000-0005-0000-0000-0000412A0000}"/>
    <cellStyle name="Normal 15 3 3 2 2 2 3" xfId="10817" xr:uid="{00000000-0005-0000-0000-0000422A0000}"/>
    <cellStyle name="Normal 15 3 3 2 2 3" xfId="10818" xr:uid="{00000000-0005-0000-0000-0000432A0000}"/>
    <cellStyle name="Normal 15 3 3 2 2 3 2" xfId="10819" xr:uid="{00000000-0005-0000-0000-0000442A0000}"/>
    <cellStyle name="Normal 15 3 3 2 2 3 2 2" xfId="10820" xr:uid="{00000000-0005-0000-0000-0000452A0000}"/>
    <cellStyle name="Normal 15 3 3 2 2 3 3" xfId="10821" xr:uid="{00000000-0005-0000-0000-0000462A0000}"/>
    <cellStyle name="Normal 15 3 3 2 2 4" xfId="10822" xr:uid="{00000000-0005-0000-0000-0000472A0000}"/>
    <cellStyle name="Normal 15 3 3 2 2 4 2" xfId="10823" xr:uid="{00000000-0005-0000-0000-0000482A0000}"/>
    <cellStyle name="Normal 15 3 3 2 2 4 2 2" xfId="10824" xr:uid="{00000000-0005-0000-0000-0000492A0000}"/>
    <cellStyle name="Normal 15 3 3 2 2 4 3" xfId="10825" xr:uid="{00000000-0005-0000-0000-00004A2A0000}"/>
    <cellStyle name="Normal 15 3 3 2 2 5" xfId="10826" xr:uid="{00000000-0005-0000-0000-00004B2A0000}"/>
    <cellStyle name="Normal 15 3 3 2 2 5 2" xfId="10827" xr:uid="{00000000-0005-0000-0000-00004C2A0000}"/>
    <cellStyle name="Normal 15 3 3 2 2 6" xfId="10828" xr:uid="{00000000-0005-0000-0000-00004D2A0000}"/>
    <cellStyle name="Normal 15 3 3 2 2 6 2" xfId="10829" xr:uid="{00000000-0005-0000-0000-00004E2A0000}"/>
    <cellStyle name="Normal 15 3 3 2 2 7" xfId="10830" xr:uid="{00000000-0005-0000-0000-00004F2A0000}"/>
    <cellStyle name="Normal 15 3 3 2 3" xfId="10831" xr:uid="{00000000-0005-0000-0000-0000502A0000}"/>
    <cellStyle name="Normal 15 3 3 2 3 2" xfId="10832" xr:uid="{00000000-0005-0000-0000-0000512A0000}"/>
    <cellStyle name="Normal 15 3 3 2 3 2 2" xfId="10833" xr:uid="{00000000-0005-0000-0000-0000522A0000}"/>
    <cellStyle name="Normal 15 3 3 2 3 2 2 2" xfId="10834" xr:uid="{00000000-0005-0000-0000-0000532A0000}"/>
    <cellStyle name="Normal 15 3 3 2 3 2 3" xfId="10835" xr:uid="{00000000-0005-0000-0000-0000542A0000}"/>
    <cellStyle name="Normal 15 3 3 2 3 3" xfId="10836" xr:uid="{00000000-0005-0000-0000-0000552A0000}"/>
    <cellStyle name="Normal 15 3 3 2 3 3 2" xfId="10837" xr:uid="{00000000-0005-0000-0000-0000562A0000}"/>
    <cellStyle name="Normal 15 3 3 2 3 3 2 2" xfId="10838" xr:uid="{00000000-0005-0000-0000-0000572A0000}"/>
    <cellStyle name="Normal 15 3 3 2 3 3 3" xfId="10839" xr:uid="{00000000-0005-0000-0000-0000582A0000}"/>
    <cellStyle name="Normal 15 3 3 2 3 4" xfId="10840" xr:uid="{00000000-0005-0000-0000-0000592A0000}"/>
    <cellStyle name="Normal 15 3 3 2 3 4 2" xfId="10841" xr:uid="{00000000-0005-0000-0000-00005A2A0000}"/>
    <cellStyle name="Normal 15 3 3 2 3 4 2 2" xfId="10842" xr:uid="{00000000-0005-0000-0000-00005B2A0000}"/>
    <cellStyle name="Normal 15 3 3 2 3 4 3" xfId="10843" xr:uid="{00000000-0005-0000-0000-00005C2A0000}"/>
    <cellStyle name="Normal 15 3 3 2 3 5" xfId="10844" xr:uid="{00000000-0005-0000-0000-00005D2A0000}"/>
    <cellStyle name="Normal 15 3 3 2 3 5 2" xfId="10845" xr:uid="{00000000-0005-0000-0000-00005E2A0000}"/>
    <cellStyle name="Normal 15 3 3 2 3 6" xfId="10846" xr:uid="{00000000-0005-0000-0000-00005F2A0000}"/>
    <cellStyle name="Normal 15 3 3 2 3 6 2" xfId="10847" xr:uid="{00000000-0005-0000-0000-0000602A0000}"/>
    <cellStyle name="Normal 15 3 3 2 3 7" xfId="10848" xr:uid="{00000000-0005-0000-0000-0000612A0000}"/>
    <cellStyle name="Normal 15 3 3 2 4" xfId="10849" xr:uid="{00000000-0005-0000-0000-0000622A0000}"/>
    <cellStyle name="Normal 15 3 3 2 4 2" xfId="10850" xr:uid="{00000000-0005-0000-0000-0000632A0000}"/>
    <cellStyle name="Normal 15 3 3 2 4 2 2" xfId="10851" xr:uid="{00000000-0005-0000-0000-0000642A0000}"/>
    <cellStyle name="Normal 15 3 3 2 4 3" xfId="10852" xr:uid="{00000000-0005-0000-0000-0000652A0000}"/>
    <cellStyle name="Normal 15 3 3 2 5" xfId="10853" xr:uid="{00000000-0005-0000-0000-0000662A0000}"/>
    <cellStyle name="Normal 15 3 3 2 5 2" xfId="10854" xr:uid="{00000000-0005-0000-0000-0000672A0000}"/>
    <cellStyle name="Normal 15 3 3 2 5 2 2" xfId="10855" xr:uid="{00000000-0005-0000-0000-0000682A0000}"/>
    <cellStyle name="Normal 15 3 3 2 5 3" xfId="10856" xr:uid="{00000000-0005-0000-0000-0000692A0000}"/>
    <cellStyle name="Normal 15 3 3 2 6" xfId="10857" xr:uid="{00000000-0005-0000-0000-00006A2A0000}"/>
    <cellStyle name="Normal 15 3 3 2 6 2" xfId="10858" xr:uid="{00000000-0005-0000-0000-00006B2A0000}"/>
    <cellStyle name="Normal 15 3 3 2 6 2 2" xfId="10859" xr:uid="{00000000-0005-0000-0000-00006C2A0000}"/>
    <cellStyle name="Normal 15 3 3 2 6 3" xfId="10860" xr:uid="{00000000-0005-0000-0000-00006D2A0000}"/>
    <cellStyle name="Normal 15 3 3 2 7" xfId="10861" xr:uid="{00000000-0005-0000-0000-00006E2A0000}"/>
    <cellStyle name="Normal 15 3 3 2 7 2" xfId="10862" xr:uid="{00000000-0005-0000-0000-00006F2A0000}"/>
    <cellStyle name="Normal 15 3 3 2 8" xfId="10863" xr:uid="{00000000-0005-0000-0000-0000702A0000}"/>
    <cellStyle name="Normal 15 3 3 2 8 2" xfId="10864" xr:uid="{00000000-0005-0000-0000-0000712A0000}"/>
    <cellStyle name="Normal 15 3 3 2 9" xfId="10865" xr:uid="{00000000-0005-0000-0000-0000722A0000}"/>
    <cellStyle name="Normal 15 3 3 3" xfId="10866" xr:uid="{00000000-0005-0000-0000-0000732A0000}"/>
    <cellStyle name="Normal 15 3 3 3 2" xfId="10867" xr:uid="{00000000-0005-0000-0000-0000742A0000}"/>
    <cellStyle name="Normal 15 3 3 3 2 2" xfId="10868" xr:uid="{00000000-0005-0000-0000-0000752A0000}"/>
    <cellStyle name="Normal 15 3 3 3 2 2 2" xfId="10869" xr:uid="{00000000-0005-0000-0000-0000762A0000}"/>
    <cellStyle name="Normal 15 3 3 3 2 2 2 2" xfId="10870" xr:uid="{00000000-0005-0000-0000-0000772A0000}"/>
    <cellStyle name="Normal 15 3 3 3 2 2 3" xfId="10871" xr:uid="{00000000-0005-0000-0000-0000782A0000}"/>
    <cellStyle name="Normal 15 3 3 3 2 3" xfId="10872" xr:uid="{00000000-0005-0000-0000-0000792A0000}"/>
    <cellStyle name="Normal 15 3 3 3 2 3 2" xfId="10873" xr:uid="{00000000-0005-0000-0000-00007A2A0000}"/>
    <cellStyle name="Normal 15 3 3 3 2 3 2 2" xfId="10874" xr:uid="{00000000-0005-0000-0000-00007B2A0000}"/>
    <cellStyle name="Normal 15 3 3 3 2 3 3" xfId="10875" xr:uid="{00000000-0005-0000-0000-00007C2A0000}"/>
    <cellStyle name="Normal 15 3 3 3 2 4" xfId="10876" xr:uid="{00000000-0005-0000-0000-00007D2A0000}"/>
    <cellStyle name="Normal 15 3 3 3 2 4 2" xfId="10877" xr:uid="{00000000-0005-0000-0000-00007E2A0000}"/>
    <cellStyle name="Normal 15 3 3 3 2 4 2 2" xfId="10878" xr:uid="{00000000-0005-0000-0000-00007F2A0000}"/>
    <cellStyle name="Normal 15 3 3 3 2 4 3" xfId="10879" xr:uid="{00000000-0005-0000-0000-0000802A0000}"/>
    <cellStyle name="Normal 15 3 3 3 2 5" xfId="10880" xr:uid="{00000000-0005-0000-0000-0000812A0000}"/>
    <cellStyle name="Normal 15 3 3 3 2 5 2" xfId="10881" xr:uid="{00000000-0005-0000-0000-0000822A0000}"/>
    <cellStyle name="Normal 15 3 3 3 2 6" xfId="10882" xr:uid="{00000000-0005-0000-0000-0000832A0000}"/>
    <cellStyle name="Normal 15 3 3 3 2 6 2" xfId="10883" xr:uid="{00000000-0005-0000-0000-0000842A0000}"/>
    <cellStyle name="Normal 15 3 3 3 2 7" xfId="10884" xr:uid="{00000000-0005-0000-0000-0000852A0000}"/>
    <cellStyle name="Normal 15 3 3 3 3" xfId="10885" xr:uid="{00000000-0005-0000-0000-0000862A0000}"/>
    <cellStyle name="Normal 15 3 3 3 3 2" xfId="10886" xr:uid="{00000000-0005-0000-0000-0000872A0000}"/>
    <cellStyle name="Normal 15 3 3 3 3 2 2" xfId="10887" xr:uid="{00000000-0005-0000-0000-0000882A0000}"/>
    <cellStyle name="Normal 15 3 3 3 3 3" xfId="10888" xr:uid="{00000000-0005-0000-0000-0000892A0000}"/>
    <cellStyle name="Normal 15 3 3 3 4" xfId="10889" xr:uid="{00000000-0005-0000-0000-00008A2A0000}"/>
    <cellStyle name="Normal 15 3 3 3 4 2" xfId="10890" xr:uid="{00000000-0005-0000-0000-00008B2A0000}"/>
    <cellStyle name="Normal 15 3 3 3 4 2 2" xfId="10891" xr:uid="{00000000-0005-0000-0000-00008C2A0000}"/>
    <cellStyle name="Normal 15 3 3 3 4 3" xfId="10892" xr:uid="{00000000-0005-0000-0000-00008D2A0000}"/>
    <cellStyle name="Normal 15 3 3 3 5" xfId="10893" xr:uid="{00000000-0005-0000-0000-00008E2A0000}"/>
    <cellStyle name="Normal 15 3 3 3 5 2" xfId="10894" xr:uid="{00000000-0005-0000-0000-00008F2A0000}"/>
    <cellStyle name="Normal 15 3 3 3 5 2 2" xfId="10895" xr:uid="{00000000-0005-0000-0000-0000902A0000}"/>
    <cellStyle name="Normal 15 3 3 3 5 3" xfId="10896" xr:uid="{00000000-0005-0000-0000-0000912A0000}"/>
    <cellStyle name="Normal 15 3 3 3 6" xfId="10897" xr:uid="{00000000-0005-0000-0000-0000922A0000}"/>
    <cellStyle name="Normal 15 3 3 3 6 2" xfId="10898" xr:uid="{00000000-0005-0000-0000-0000932A0000}"/>
    <cellStyle name="Normal 15 3 3 3 7" xfId="10899" xr:uid="{00000000-0005-0000-0000-0000942A0000}"/>
    <cellStyle name="Normal 15 3 3 3 7 2" xfId="10900" xr:uid="{00000000-0005-0000-0000-0000952A0000}"/>
    <cellStyle name="Normal 15 3 3 3 8" xfId="10901" xr:uid="{00000000-0005-0000-0000-0000962A0000}"/>
    <cellStyle name="Normal 15 3 3 4" xfId="10902" xr:uid="{00000000-0005-0000-0000-0000972A0000}"/>
    <cellStyle name="Normal 15 3 3 4 2" xfId="10903" xr:uid="{00000000-0005-0000-0000-0000982A0000}"/>
    <cellStyle name="Normal 15 3 3 4 2 2" xfId="10904" xr:uid="{00000000-0005-0000-0000-0000992A0000}"/>
    <cellStyle name="Normal 15 3 3 4 2 2 2" xfId="10905" xr:uid="{00000000-0005-0000-0000-00009A2A0000}"/>
    <cellStyle name="Normal 15 3 3 4 2 3" xfId="10906" xr:uid="{00000000-0005-0000-0000-00009B2A0000}"/>
    <cellStyle name="Normal 15 3 3 4 3" xfId="10907" xr:uid="{00000000-0005-0000-0000-00009C2A0000}"/>
    <cellStyle name="Normal 15 3 3 4 3 2" xfId="10908" xr:uid="{00000000-0005-0000-0000-00009D2A0000}"/>
    <cellStyle name="Normal 15 3 3 4 3 2 2" xfId="10909" xr:uid="{00000000-0005-0000-0000-00009E2A0000}"/>
    <cellStyle name="Normal 15 3 3 4 3 3" xfId="10910" xr:uid="{00000000-0005-0000-0000-00009F2A0000}"/>
    <cellStyle name="Normal 15 3 3 4 4" xfId="10911" xr:uid="{00000000-0005-0000-0000-0000A02A0000}"/>
    <cellStyle name="Normal 15 3 3 4 4 2" xfId="10912" xr:uid="{00000000-0005-0000-0000-0000A12A0000}"/>
    <cellStyle name="Normal 15 3 3 4 4 2 2" xfId="10913" xr:uid="{00000000-0005-0000-0000-0000A22A0000}"/>
    <cellStyle name="Normal 15 3 3 4 4 3" xfId="10914" xr:uid="{00000000-0005-0000-0000-0000A32A0000}"/>
    <cellStyle name="Normal 15 3 3 4 5" xfId="10915" xr:uid="{00000000-0005-0000-0000-0000A42A0000}"/>
    <cellStyle name="Normal 15 3 3 4 5 2" xfId="10916" xr:uid="{00000000-0005-0000-0000-0000A52A0000}"/>
    <cellStyle name="Normal 15 3 3 4 6" xfId="10917" xr:uid="{00000000-0005-0000-0000-0000A62A0000}"/>
    <cellStyle name="Normal 15 3 3 4 6 2" xfId="10918" xr:uid="{00000000-0005-0000-0000-0000A72A0000}"/>
    <cellStyle name="Normal 15 3 3 4 7" xfId="10919" xr:uid="{00000000-0005-0000-0000-0000A82A0000}"/>
    <cellStyle name="Normal 15 3 3 5" xfId="10920" xr:uid="{00000000-0005-0000-0000-0000A92A0000}"/>
    <cellStyle name="Normal 15 3 3 5 2" xfId="10921" xr:uid="{00000000-0005-0000-0000-0000AA2A0000}"/>
    <cellStyle name="Normal 15 3 3 5 2 2" xfId="10922" xr:uid="{00000000-0005-0000-0000-0000AB2A0000}"/>
    <cellStyle name="Normal 15 3 3 5 2 2 2" xfId="10923" xr:uid="{00000000-0005-0000-0000-0000AC2A0000}"/>
    <cellStyle name="Normal 15 3 3 5 2 3" xfId="10924" xr:uid="{00000000-0005-0000-0000-0000AD2A0000}"/>
    <cellStyle name="Normal 15 3 3 5 3" xfId="10925" xr:uid="{00000000-0005-0000-0000-0000AE2A0000}"/>
    <cellStyle name="Normal 15 3 3 5 3 2" xfId="10926" xr:uid="{00000000-0005-0000-0000-0000AF2A0000}"/>
    <cellStyle name="Normal 15 3 3 5 3 2 2" xfId="10927" xr:uid="{00000000-0005-0000-0000-0000B02A0000}"/>
    <cellStyle name="Normal 15 3 3 5 3 3" xfId="10928" xr:uid="{00000000-0005-0000-0000-0000B12A0000}"/>
    <cellStyle name="Normal 15 3 3 5 4" xfId="10929" xr:uid="{00000000-0005-0000-0000-0000B22A0000}"/>
    <cellStyle name="Normal 15 3 3 5 4 2" xfId="10930" xr:uid="{00000000-0005-0000-0000-0000B32A0000}"/>
    <cellStyle name="Normal 15 3 3 5 4 2 2" xfId="10931" xr:uid="{00000000-0005-0000-0000-0000B42A0000}"/>
    <cellStyle name="Normal 15 3 3 5 4 3" xfId="10932" xr:uid="{00000000-0005-0000-0000-0000B52A0000}"/>
    <cellStyle name="Normal 15 3 3 5 5" xfId="10933" xr:uid="{00000000-0005-0000-0000-0000B62A0000}"/>
    <cellStyle name="Normal 15 3 3 5 5 2" xfId="10934" xr:uid="{00000000-0005-0000-0000-0000B72A0000}"/>
    <cellStyle name="Normal 15 3 3 5 6" xfId="10935" xr:uid="{00000000-0005-0000-0000-0000B82A0000}"/>
    <cellStyle name="Normal 15 3 3 5 6 2" xfId="10936" xr:uid="{00000000-0005-0000-0000-0000B92A0000}"/>
    <cellStyle name="Normal 15 3 3 5 7" xfId="10937" xr:uid="{00000000-0005-0000-0000-0000BA2A0000}"/>
    <cellStyle name="Normal 15 3 3 6" xfId="10938" xr:uid="{00000000-0005-0000-0000-0000BB2A0000}"/>
    <cellStyle name="Normal 15 3 3 6 2" xfId="10939" xr:uid="{00000000-0005-0000-0000-0000BC2A0000}"/>
    <cellStyle name="Normal 15 3 3 6 2 2" xfId="10940" xr:uid="{00000000-0005-0000-0000-0000BD2A0000}"/>
    <cellStyle name="Normal 15 3 3 6 3" xfId="10941" xr:uid="{00000000-0005-0000-0000-0000BE2A0000}"/>
    <cellStyle name="Normal 15 3 3 7" xfId="10942" xr:uid="{00000000-0005-0000-0000-0000BF2A0000}"/>
    <cellStyle name="Normal 15 3 3 7 2" xfId="10943" xr:uid="{00000000-0005-0000-0000-0000C02A0000}"/>
    <cellStyle name="Normal 15 3 3 7 2 2" xfId="10944" xr:uid="{00000000-0005-0000-0000-0000C12A0000}"/>
    <cellStyle name="Normal 15 3 3 7 3" xfId="10945" xr:uid="{00000000-0005-0000-0000-0000C22A0000}"/>
    <cellStyle name="Normal 15 3 3 8" xfId="10946" xr:uid="{00000000-0005-0000-0000-0000C32A0000}"/>
    <cellStyle name="Normal 15 3 3 8 2" xfId="10947" xr:uid="{00000000-0005-0000-0000-0000C42A0000}"/>
    <cellStyle name="Normal 15 3 3 8 2 2" xfId="10948" xr:uid="{00000000-0005-0000-0000-0000C52A0000}"/>
    <cellStyle name="Normal 15 3 3 8 3" xfId="10949" xr:uid="{00000000-0005-0000-0000-0000C62A0000}"/>
    <cellStyle name="Normal 15 3 3 9" xfId="10950" xr:uid="{00000000-0005-0000-0000-0000C72A0000}"/>
    <cellStyle name="Normal 15 3 3 9 2" xfId="10951" xr:uid="{00000000-0005-0000-0000-0000C82A0000}"/>
    <cellStyle name="Normal 15 3 4" xfId="10952" xr:uid="{00000000-0005-0000-0000-0000C92A0000}"/>
    <cellStyle name="Normal 15 3 4 2" xfId="10953" xr:uid="{00000000-0005-0000-0000-0000CA2A0000}"/>
    <cellStyle name="Normal 15 3 4 2 2" xfId="10954" xr:uid="{00000000-0005-0000-0000-0000CB2A0000}"/>
    <cellStyle name="Normal 15 3 4 2 2 2" xfId="10955" xr:uid="{00000000-0005-0000-0000-0000CC2A0000}"/>
    <cellStyle name="Normal 15 3 4 2 2 2 2" xfId="10956" xr:uid="{00000000-0005-0000-0000-0000CD2A0000}"/>
    <cellStyle name="Normal 15 3 4 2 2 3" xfId="10957" xr:uid="{00000000-0005-0000-0000-0000CE2A0000}"/>
    <cellStyle name="Normal 15 3 4 2 3" xfId="10958" xr:uid="{00000000-0005-0000-0000-0000CF2A0000}"/>
    <cellStyle name="Normal 15 3 4 2 3 2" xfId="10959" xr:uid="{00000000-0005-0000-0000-0000D02A0000}"/>
    <cellStyle name="Normal 15 3 4 2 3 2 2" xfId="10960" xr:uid="{00000000-0005-0000-0000-0000D12A0000}"/>
    <cellStyle name="Normal 15 3 4 2 3 3" xfId="10961" xr:uid="{00000000-0005-0000-0000-0000D22A0000}"/>
    <cellStyle name="Normal 15 3 4 2 4" xfId="10962" xr:uid="{00000000-0005-0000-0000-0000D32A0000}"/>
    <cellStyle name="Normal 15 3 4 2 4 2" xfId="10963" xr:uid="{00000000-0005-0000-0000-0000D42A0000}"/>
    <cellStyle name="Normal 15 3 4 2 4 2 2" xfId="10964" xr:uid="{00000000-0005-0000-0000-0000D52A0000}"/>
    <cellStyle name="Normal 15 3 4 2 4 3" xfId="10965" xr:uid="{00000000-0005-0000-0000-0000D62A0000}"/>
    <cellStyle name="Normal 15 3 4 2 5" xfId="10966" xr:uid="{00000000-0005-0000-0000-0000D72A0000}"/>
    <cellStyle name="Normal 15 3 4 2 5 2" xfId="10967" xr:uid="{00000000-0005-0000-0000-0000D82A0000}"/>
    <cellStyle name="Normal 15 3 4 2 6" xfId="10968" xr:uid="{00000000-0005-0000-0000-0000D92A0000}"/>
    <cellStyle name="Normal 15 3 4 2 6 2" xfId="10969" xr:uid="{00000000-0005-0000-0000-0000DA2A0000}"/>
    <cellStyle name="Normal 15 3 4 2 7" xfId="10970" xr:uid="{00000000-0005-0000-0000-0000DB2A0000}"/>
    <cellStyle name="Normal 15 3 4 3" xfId="10971" xr:uid="{00000000-0005-0000-0000-0000DC2A0000}"/>
    <cellStyle name="Normal 15 3 4 3 2" xfId="10972" xr:uid="{00000000-0005-0000-0000-0000DD2A0000}"/>
    <cellStyle name="Normal 15 3 4 3 2 2" xfId="10973" xr:uid="{00000000-0005-0000-0000-0000DE2A0000}"/>
    <cellStyle name="Normal 15 3 4 3 2 2 2" xfId="10974" xr:uid="{00000000-0005-0000-0000-0000DF2A0000}"/>
    <cellStyle name="Normal 15 3 4 3 2 3" xfId="10975" xr:uid="{00000000-0005-0000-0000-0000E02A0000}"/>
    <cellStyle name="Normal 15 3 4 3 3" xfId="10976" xr:uid="{00000000-0005-0000-0000-0000E12A0000}"/>
    <cellStyle name="Normal 15 3 4 3 3 2" xfId="10977" xr:uid="{00000000-0005-0000-0000-0000E22A0000}"/>
    <cellStyle name="Normal 15 3 4 3 3 2 2" xfId="10978" xr:uid="{00000000-0005-0000-0000-0000E32A0000}"/>
    <cellStyle name="Normal 15 3 4 3 3 3" xfId="10979" xr:uid="{00000000-0005-0000-0000-0000E42A0000}"/>
    <cellStyle name="Normal 15 3 4 3 4" xfId="10980" xr:uid="{00000000-0005-0000-0000-0000E52A0000}"/>
    <cellStyle name="Normal 15 3 4 3 4 2" xfId="10981" xr:uid="{00000000-0005-0000-0000-0000E62A0000}"/>
    <cellStyle name="Normal 15 3 4 3 4 2 2" xfId="10982" xr:uid="{00000000-0005-0000-0000-0000E72A0000}"/>
    <cellStyle name="Normal 15 3 4 3 4 3" xfId="10983" xr:uid="{00000000-0005-0000-0000-0000E82A0000}"/>
    <cellStyle name="Normal 15 3 4 3 5" xfId="10984" xr:uid="{00000000-0005-0000-0000-0000E92A0000}"/>
    <cellStyle name="Normal 15 3 4 3 5 2" xfId="10985" xr:uid="{00000000-0005-0000-0000-0000EA2A0000}"/>
    <cellStyle name="Normal 15 3 4 3 6" xfId="10986" xr:uid="{00000000-0005-0000-0000-0000EB2A0000}"/>
    <cellStyle name="Normal 15 3 4 3 6 2" xfId="10987" xr:uid="{00000000-0005-0000-0000-0000EC2A0000}"/>
    <cellStyle name="Normal 15 3 4 3 7" xfId="10988" xr:uid="{00000000-0005-0000-0000-0000ED2A0000}"/>
    <cellStyle name="Normal 15 3 4 4" xfId="10989" xr:uid="{00000000-0005-0000-0000-0000EE2A0000}"/>
    <cellStyle name="Normal 15 3 4 4 2" xfId="10990" xr:uid="{00000000-0005-0000-0000-0000EF2A0000}"/>
    <cellStyle name="Normal 15 3 4 4 2 2" xfId="10991" xr:uid="{00000000-0005-0000-0000-0000F02A0000}"/>
    <cellStyle name="Normal 15 3 4 4 3" xfId="10992" xr:uid="{00000000-0005-0000-0000-0000F12A0000}"/>
    <cellStyle name="Normal 15 3 4 5" xfId="10993" xr:uid="{00000000-0005-0000-0000-0000F22A0000}"/>
    <cellStyle name="Normal 15 3 4 5 2" xfId="10994" xr:uid="{00000000-0005-0000-0000-0000F32A0000}"/>
    <cellStyle name="Normal 15 3 4 5 2 2" xfId="10995" xr:uid="{00000000-0005-0000-0000-0000F42A0000}"/>
    <cellStyle name="Normal 15 3 4 5 3" xfId="10996" xr:uid="{00000000-0005-0000-0000-0000F52A0000}"/>
    <cellStyle name="Normal 15 3 4 6" xfId="10997" xr:uid="{00000000-0005-0000-0000-0000F62A0000}"/>
    <cellStyle name="Normal 15 3 4 6 2" xfId="10998" xr:uid="{00000000-0005-0000-0000-0000F72A0000}"/>
    <cellStyle name="Normal 15 3 4 6 2 2" xfId="10999" xr:uid="{00000000-0005-0000-0000-0000F82A0000}"/>
    <cellStyle name="Normal 15 3 4 6 3" xfId="11000" xr:uid="{00000000-0005-0000-0000-0000F92A0000}"/>
    <cellStyle name="Normal 15 3 4 7" xfId="11001" xr:uid="{00000000-0005-0000-0000-0000FA2A0000}"/>
    <cellStyle name="Normal 15 3 4 7 2" xfId="11002" xr:uid="{00000000-0005-0000-0000-0000FB2A0000}"/>
    <cellStyle name="Normal 15 3 4 8" xfId="11003" xr:uid="{00000000-0005-0000-0000-0000FC2A0000}"/>
    <cellStyle name="Normal 15 3 4 8 2" xfId="11004" xr:uid="{00000000-0005-0000-0000-0000FD2A0000}"/>
    <cellStyle name="Normal 15 3 4 9" xfId="11005" xr:uid="{00000000-0005-0000-0000-0000FE2A0000}"/>
    <cellStyle name="Normal 15 3 5" xfId="11006" xr:uid="{00000000-0005-0000-0000-0000FF2A0000}"/>
    <cellStyle name="Normal 15 3 5 2" xfId="11007" xr:uid="{00000000-0005-0000-0000-0000002B0000}"/>
    <cellStyle name="Normal 15 3 5 2 2" xfId="11008" xr:uid="{00000000-0005-0000-0000-0000012B0000}"/>
    <cellStyle name="Normal 15 3 5 2 2 2" xfId="11009" xr:uid="{00000000-0005-0000-0000-0000022B0000}"/>
    <cellStyle name="Normal 15 3 5 2 2 2 2" xfId="11010" xr:uid="{00000000-0005-0000-0000-0000032B0000}"/>
    <cellStyle name="Normal 15 3 5 2 2 3" xfId="11011" xr:uid="{00000000-0005-0000-0000-0000042B0000}"/>
    <cellStyle name="Normal 15 3 5 2 3" xfId="11012" xr:uid="{00000000-0005-0000-0000-0000052B0000}"/>
    <cellStyle name="Normal 15 3 5 2 3 2" xfId="11013" xr:uid="{00000000-0005-0000-0000-0000062B0000}"/>
    <cellStyle name="Normal 15 3 5 2 3 2 2" xfId="11014" xr:uid="{00000000-0005-0000-0000-0000072B0000}"/>
    <cellStyle name="Normal 15 3 5 2 3 3" xfId="11015" xr:uid="{00000000-0005-0000-0000-0000082B0000}"/>
    <cellStyle name="Normal 15 3 5 2 4" xfId="11016" xr:uid="{00000000-0005-0000-0000-0000092B0000}"/>
    <cellStyle name="Normal 15 3 5 2 4 2" xfId="11017" xr:uid="{00000000-0005-0000-0000-00000A2B0000}"/>
    <cellStyle name="Normal 15 3 5 2 4 2 2" xfId="11018" xr:uid="{00000000-0005-0000-0000-00000B2B0000}"/>
    <cellStyle name="Normal 15 3 5 2 4 3" xfId="11019" xr:uid="{00000000-0005-0000-0000-00000C2B0000}"/>
    <cellStyle name="Normal 15 3 5 2 5" xfId="11020" xr:uid="{00000000-0005-0000-0000-00000D2B0000}"/>
    <cellStyle name="Normal 15 3 5 2 5 2" xfId="11021" xr:uid="{00000000-0005-0000-0000-00000E2B0000}"/>
    <cellStyle name="Normal 15 3 5 2 6" xfId="11022" xr:uid="{00000000-0005-0000-0000-00000F2B0000}"/>
    <cellStyle name="Normal 15 3 5 2 6 2" xfId="11023" xr:uid="{00000000-0005-0000-0000-0000102B0000}"/>
    <cellStyle name="Normal 15 3 5 2 7" xfId="11024" xr:uid="{00000000-0005-0000-0000-0000112B0000}"/>
    <cellStyle name="Normal 15 3 5 3" xfId="11025" xr:uid="{00000000-0005-0000-0000-0000122B0000}"/>
    <cellStyle name="Normal 15 3 5 3 2" xfId="11026" xr:uid="{00000000-0005-0000-0000-0000132B0000}"/>
    <cellStyle name="Normal 15 3 5 3 2 2" xfId="11027" xr:uid="{00000000-0005-0000-0000-0000142B0000}"/>
    <cellStyle name="Normal 15 3 5 3 3" xfId="11028" xr:uid="{00000000-0005-0000-0000-0000152B0000}"/>
    <cellStyle name="Normal 15 3 5 4" xfId="11029" xr:uid="{00000000-0005-0000-0000-0000162B0000}"/>
    <cellStyle name="Normal 15 3 5 4 2" xfId="11030" xr:uid="{00000000-0005-0000-0000-0000172B0000}"/>
    <cellStyle name="Normal 15 3 5 4 2 2" xfId="11031" xr:uid="{00000000-0005-0000-0000-0000182B0000}"/>
    <cellStyle name="Normal 15 3 5 4 3" xfId="11032" xr:uid="{00000000-0005-0000-0000-0000192B0000}"/>
    <cellStyle name="Normal 15 3 5 5" xfId="11033" xr:uid="{00000000-0005-0000-0000-00001A2B0000}"/>
    <cellStyle name="Normal 15 3 5 5 2" xfId="11034" xr:uid="{00000000-0005-0000-0000-00001B2B0000}"/>
    <cellStyle name="Normal 15 3 5 5 2 2" xfId="11035" xr:uid="{00000000-0005-0000-0000-00001C2B0000}"/>
    <cellStyle name="Normal 15 3 5 5 3" xfId="11036" xr:uid="{00000000-0005-0000-0000-00001D2B0000}"/>
    <cellStyle name="Normal 15 3 5 6" xfId="11037" xr:uid="{00000000-0005-0000-0000-00001E2B0000}"/>
    <cellStyle name="Normal 15 3 5 6 2" xfId="11038" xr:uid="{00000000-0005-0000-0000-00001F2B0000}"/>
    <cellStyle name="Normal 15 3 5 7" xfId="11039" xr:uid="{00000000-0005-0000-0000-0000202B0000}"/>
    <cellStyle name="Normal 15 3 5 7 2" xfId="11040" xr:uid="{00000000-0005-0000-0000-0000212B0000}"/>
    <cellStyle name="Normal 15 3 5 8" xfId="11041" xr:uid="{00000000-0005-0000-0000-0000222B0000}"/>
    <cellStyle name="Normal 15 3 6" xfId="11042" xr:uid="{00000000-0005-0000-0000-0000232B0000}"/>
    <cellStyle name="Normal 15 3 6 2" xfId="11043" xr:uid="{00000000-0005-0000-0000-0000242B0000}"/>
    <cellStyle name="Normal 15 3 6 2 2" xfId="11044" xr:uid="{00000000-0005-0000-0000-0000252B0000}"/>
    <cellStyle name="Normal 15 3 6 2 2 2" xfId="11045" xr:uid="{00000000-0005-0000-0000-0000262B0000}"/>
    <cellStyle name="Normal 15 3 6 2 3" xfId="11046" xr:uid="{00000000-0005-0000-0000-0000272B0000}"/>
    <cellStyle name="Normal 15 3 6 3" xfId="11047" xr:uid="{00000000-0005-0000-0000-0000282B0000}"/>
    <cellStyle name="Normal 15 3 6 3 2" xfId="11048" xr:uid="{00000000-0005-0000-0000-0000292B0000}"/>
    <cellStyle name="Normal 15 3 6 3 2 2" xfId="11049" xr:uid="{00000000-0005-0000-0000-00002A2B0000}"/>
    <cellStyle name="Normal 15 3 6 3 3" xfId="11050" xr:uid="{00000000-0005-0000-0000-00002B2B0000}"/>
    <cellStyle name="Normal 15 3 6 4" xfId="11051" xr:uid="{00000000-0005-0000-0000-00002C2B0000}"/>
    <cellStyle name="Normal 15 3 6 4 2" xfId="11052" xr:uid="{00000000-0005-0000-0000-00002D2B0000}"/>
    <cellStyle name="Normal 15 3 6 4 2 2" xfId="11053" xr:uid="{00000000-0005-0000-0000-00002E2B0000}"/>
    <cellStyle name="Normal 15 3 6 4 3" xfId="11054" xr:uid="{00000000-0005-0000-0000-00002F2B0000}"/>
    <cellStyle name="Normal 15 3 6 5" xfId="11055" xr:uid="{00000000-0005-0000-0000-0000302B0000}"/>
    <cellStyle name="Normal 15 3 6 5 2" xfId="11056" xr:uid="{00000000-0005-0000-0000-0000312B0000}"/>
    <cellStyle name="Normal 15 3 6 6" xfId="11057" xr:uid="{00000000-0005-0000-0000-0000322B0000}"/>
    <cellStyle name="Normal 15 3 6 6 2" xfId="11058" xr:uid="{00000000-0005-0000-0000-0000332B0000}"/>
    <cellStyle name="Normal 15 3 6 7" xfId="11059" xr:uid="{00000000-0005-0000-0000-0000342B0000}"/>
    <cellStyle name="Normal 15 3 7" xfId="11060" xr:uid="{00000000-0005-0000-0000-0000352B0000}"/>
    <cellStyle name="Normal 15 3 7 2" xfId="11061" xr:uid="{00000000-0005-0000-0000-0000362B0000}"/>
    <cellStyle name="Normal 15 3 7 2 2" xfId="11062" xr:uid="{00000000-0005-0000-0000-0000372B0000}"/>
    <cellStyle name="Normal 15 3 7 2 2 2" xfId="11063" xr:uid="{00000000-0005-0000-0000-0000382B0000}"/>
    <cellStyle name="Normal 15 3 7 2 3" xfId="11064" xr:uid="{00000000-0005-0000-0000-0000392B0000}"/>
    <cellStyle name="Normal 15 3 7 3" xfId="11065" xr:uid="{00000000-0005-0000-0000-00003A2B0000}"/>
    <cellStyle name="Normal 15 3 7 3 2" xfId="11066" xr:uid="{00000000-0005-0000-0000-00003B2B0000}"/>
    <cellStyle name="Normal 15 3 7 3 2 2" xfId="11067" xr:uid="{00000000-0005-0000-0000-00003C2B0000}"/>
    <cellStyle name="Normal 15 3 7 3 3" xfId="11068" xr:uid="{00000000-0005-0000-0000-00003D2B0000}"/>
    <cellStyle name="Normal 15 3 7 4" xfId="11069" xr:uid="{00000000-0005-0000-0000-00003E2B0000}"/>
    <cellStyle name="Normal 15 3 7 4 2" xfId="11070" xr:uid="{00000000-0005-0000-0000-00003F2B0000}"/>
    <cellStyle name="Normal 15 3 7 4 2 2" xfId="11071" xr:uid="{00000000-0005-0000-0000-0000402B0000}"/>
    <cellStyle name="Normal 15 3 7 4 3" xfId="11072" xr:uid="{00000000-0005-0000-0000-0000412B0000}"/>
    <cellStyle name="Normal 15 3 7 5" xfId="11073" xr:uid="{00000000-0005-0000-0000-0000422B0000}"/>
    <cellStyle name="Normal 15 3 7 5 2" xfId="11074" xr:uid="{00000000-0005-0000-0000-0000432B0000}"/>
    <cellStyle name="Normal 15 3 7 6" xfId="11075" xr:uid="{00000000-0005-0000-0000-0000442B0000}"/>
    <cellStyle name="Normal 15 3 7 6 2" xfId="11076" xr:uid="{00000000-0005-0000-0000-0000452B0000}"/>
    <cellStyle name="Normal 15 3 7 7" xfId="11077" xr:uid="{00000000-0005-0000-0000-0000462B0000}"/>
    <cellStyle name="Normal 15 3 8" xfId="11078" xr:uid="{00000000-0005-0000-0000-0000472B0000}"/>
    <cellStyle name="Normal 15 3 8 2" xfId="11079" xr:uid="{00000000-0005-0000-0000-0000482B0000}"/>
    <cellStyle name="Normal 15 3 8 2 2" xfId="11080" xr:uid="{00000000-0005-0000-0000-0000492B0000}"/>
    <cellStyle name="Normal 15 3 8 3" xfId="11081" xr:uid="{00000000-0005-0000-0000-00004A2B0000}"/>
    <cellStyle name="Normal 15 3 9" xfId="11082" xr:uid="{00000000-0005-0000-0000-00004B2B0000}"/>
    <cellStyle name="Normal 15 3 9 2" xfId="11083" xr:uid="{00000000-0005-0000-0000-00004C2B0000}"/>
    <cellStyle name="Normal 15 3 9 2 2" xfId="11084" xr:uid="{00000000-0005-0000-0000-00004D2B0000}"/>
    <cellStyle name="Normal 15 3 9 3" xfId="11085" xr:uid="{00000000-0005-0000-0000-00004E2B0000}"/>
    <cellStyle name="Normal 15 3_Confidential Information" xfId="11086" xr:uid="{00000000-0005-0000-0000-00004F2B0000}"/>
    <cellStyle name="Normal 15 4" xfId="11087" xr:uid="{00000000-0005-0000-0000-0000502B0000}"/>
    <cellStyle name="Normal 15 4 10" xfId="11088" xr:uid="{00000000-0005-0000-0000-0000512B0000}"/>
    <cellStyle name="Normal 15 4 10 2" xfId="11089" xr:uid="{00000000-0005-0000-0000-0000522B0000}"/>
    <cellStyle name="Normal 15 4 10 2 2" xfId="11090" xr:uid="{00000000-0005-0000-0000-0000532B0000}"/>
    <cellStyle name="Normal 15 4 10 3" xfId="11091" xr:uid="{00000000-0005-0000-0000-0000542B0000}"/>
    <cellStyle name="Normal 15 4 11" xfId="11092" xr:uid="{00000000-0005-0000-0000-0000552B0000}"/>
    <cellStyle name="Normal 15 4 11 2" xfId="11093" xr:uid="{00000000-0005-0000-0000-0000562B0000}"/>
    <cellStyle name="Normal 15 4 12" xfId="11094" xr:uid="{00000000-0005-0000-0000-0000572B0000}"/>
    <cellStyle name="Normal 15 4 12 2" xfId="11095" xr:uid="{00000000-0005-0000-0000-0000582B0000}"/>
    <cellStyle name="Normal 15 4 13" xfId="11096" xr:uid="{00000000-0005-0000-0000-0000592B0000}"/>
    <cellStyle name="Normal 15 4 2" xfId="11097" xr:uid="{00000000-0005-0000-0000-00005A2B0000}"/>
    <cellStyle name="Normal 15 4 2 10" xfId="11098" xr:uid="{00000000-0005-0000-0000-00005B2B0000}"/>
    <cellStyle name="Normal 15 4 2 10 2" xfId="11099" xr:uid="{00000000-0005-0000-0000-00005C2B0000}"/>
    <cellStyle name="Normal 15 4 2 11" xfId="11100" xr:uid="{00000000-0005-0000-0000-00005D2B0000}"/>
    <cellStyle name="Normal 15 4 2 2" xfId="11101" xr:uid="{00000000-0005-0000-0000-00005E2B0000}"/>
    <cellStyle name="Normal 15 4 2 2 2" xfId="11102" xr:uid="{00000000-0005-0000-0000-00005F2B0000}"/>
    <cellStyle name="Normal 15 4 2 2 2 2" xfId="11103" xr:uid="{00000000-0005-0000-0000-0000602B0000}"/>
    <cellStyle name="Normal 15 4 2 2 2 2 2" xfId="11104" xr:uid="{00000000-0005-0000-0000-0000612B0000}"/>
    <cellStyle name="Normal 15 4 2 2 2 2 2 2" xfId="11105" xr:uid="{00000000-0005-0000-0000-0000622B0000}"/>
    <cellStyle name="Normal 15 4 2 2 2 2 3" xfId="11106" xr:uid="{00000000-0005-0000-0000-0000632B0000}"/>
    <cellStyle name="Normal 15 4 2 2 2 3" xfId="11107" xr:uid="{00000000-0005-0000-0000-0000642B0000}"/>
    <cellStyle name="Normal 15 4 2 2 2 3 2" xfId="11108" xr:uid="{00000000-0005-0000-0000-0000652B0000}"/>
    <cellStyle name="Normal 15 4 2 2 2 3 2 2" xfId="11109" xr:uid="{00000000-0005-0000-0000-0000662B0000}"/>
    <cellStyle name="Normal 15 4 2 2 2 3 3" xfId="11110" xr:uid="{00000000-0005-0000-0000-0000672B0000}"/>
    <cellStyle name="Normal 15 4 2 2 2 4" xfId="11111" xr:uid="{00000000-0005-0000-0000-0000682B0000}"/>
    <cellStyle name="Normal 15 4 2 2 2 4 2" xfId="11112" xr:uid="{00000000-0005-0000-0000-0000692B0000}"/>
    <cellStyle name="Normal 15 4 2 2 2 4 2 2" xfId="11113" xr:uid="{00000000-0005-0000-0000-00006A2B0000}"/>
    <cellStyle name="Normal 15 4 2 2 2 4 3" xfId="11114" xr:uid="{00000000-0005-0000-0000-00006B2B0000}"/>
    <cellStyle name="Normal 15 4 2 2 2 5" xfId="11115" xr:uid="{00000000-0005-0000-0000-00006C2B0000}"/>
    <cellStyle name="Normal 15 4 2 2 2 5 2" xfId="11116" xr:uid="{00000000-0005-0000-0000-00006D2B0000}"/>
    <cellStyle name="Normal 15 4 2 2 2 6" xfId="11117" xr:uid="{00000000-0005-0000-0000-00006E2B0000}"/>
    <cellStyle name="Normal 15 4 2 2 2 6 2" xfId="11118" xr:uid="{00000000-0005-0000-0000-00006F2B0000}"/>
    <cellStyle name="Normal 15 4 2 2 2 7" xfId="11119" xr:uid="{00000000-0005-0000-0000-0000702B0000}"/>
    <cellStyle name="Normal 15 4 2 2 3" xfId="11120" xr:uid="{00000000-0005-0000-0000-0000712B0000}"/>
    <cellStyle name="Normal 15 4 2 2 3 2" xfId="11121" xr:uid="{00000000-0005-0000-0000-0000722B0000}"/>
    <cellStyle name="Normal 15 4 2 2 3 2 2" xfId="11122" xr:uid="{00000000-0005-0000-0000-0000732B0000}"/>
    <cellStyle name="Normal 15 4 2 2 3 2 2 2" xfId="11123" xr:uid="{00000000-0005-0000-0000-0000742B0000}"/>
    <cellStyle name="Normal 15 4 2 2 3 2 3" xfId="11124" xr:uid="{00000000-0005-0000-0000-0000752B0000}"/>
    <cellStyle name="Normal 15 4 2 2 3 3" xfId="11125" xr:uid="{00000000-0005-0000-0000-0000762B0000}"/>
    <cellStyle name="Normal 15 4 2 2 3 3 2" xfId="11126" xr:uid="{00000000-0005-0000-0000-0000772B0000}"/>
    <cellStyle name="Normal 15 4 2 2 3 3 2 2" xfId="11127" xr:uid="{00000000-0005-0000-0000-0000782B0000}"/>
    <cellStyle name="Normal 15 4 2 2 3 3 3" xfId="11128" xr:uid="{00000000-0005-0000-0000-0000792B0000}"/>
    <cellStyle name="Normal 15 4 2 2 3 4" xfId="11129" xr:uid="{00000000-0005-0000-0000-00007A2B0000}"/>
    <cellStyle name="Normal 15 4 2 2 3 4 2" xfId="11130" xr:uid="{00000000-0005-0000-0000-00007B2B0000}"/>
    <cellStyle name="Normal 15 4 2 2 3 4 2 2" xfId="11131" xr:uid="{00000000-0005-0000-0000-00007C2B0000}"/>
    <cellStyle name="Normal 15 4 2 2 3 4 3" xfId="11132" xr:uid="{00000000-0005-0000-0000-00007D2B0000}"/>
    <cellStyle name="Normal 15 4 2 2 3 5" xfId="11133" xr:uid="{00000000-0005-0000-0000-00007E2B0000}"/>
    <cellStyle name="Normal 15 4 2 2 3 5 2" xfId="11134" xr:uid="{00000000-0005-0000-0000-00007F2B0000}"/>
    <cellStyle name="Normal 15 4 2 2 3 6" xfId="11135" xr:uid="{00000000-0005-0000-0000-0000802B0000}"/>
    <cellStyle name="Normal 15 4 2 2 3 6 2" xfId="11136" xr:uid="{00000000-0005-0000-0000-0000812B0000}"/>
    <cellStyle name="Normal 15 4 2 2 3 7" xfId="11137" xr:uid="{00000000-0005-0000-0000-0000822B0000}"/>
    <cellStyle name="Normal 15 4 2 2 4" xfId="11138" xr:uid="{00000000-0005-0000-0000-0000832B0000}"/>
    <cellStyle name="Normal 15 4 2 2 4 2" xfId="11139" xr:uid="{00000000-0005-0000-0000-0000842B0000}"/>
    <cellStyle name="Normal 15 4 2 2 4 2 2" xfId="11140" xr:uid="{00000000-0005-0000-0000-0000852B0000}"/>
    <cellStyle name="Normal 15 4 2 2 4 3" xfId="11141" xr:uid="{00000000-0005-0000-0000-0000862B0000}"/>
    <cellStyle name="Normal 15 4 2 2 5" xfId="11142" xr:uid="{00000000-0005-0000-0000-0000872B0000}"/>
    <cellStyle name="Normal 15 4 2 2 5 2" xfId="11143" xr:uid="{00000000-0005-0000-0000-0000882B0000}"/>
    <cellStyle name="Normal 15 4 2 2 5 2 2" xfId="11144" xr:uid="{00000000-0005-0000-0000-0000892B0000}"/>
    <cellStyle name="Normal 15 4 2 2 5 3" xfId="11145" xr:uid="{00000000-0005-0000-0000-00008A2B0000}"/>
    <cellStyle name="Normal 15 4 2 2 6" xfId="11146" xr:uid="{00000000-0005-0000-0000-00008B2B0000}"/>
    <cellStyle name="Normal 15 4 2 2 6 2" xfId="11147" xr:uid="{00000000-0005-0000-0000-00008C2B0000}"/>
    <cellStyle name="Normal 15 4 2 2 6 2 2" xfId="11148" xr:uid="{00000000-0005-0000-0000-00008D2B0000}"/>
    <cellStyle name="Normal 15 4 2 2 6 3" xfId="11149" xr:uid="{00000000-0005-0000-0000-00008E2B0000}"/>
    <cellStyle name="Normal 15 4 2 2 7" xfId="11150" xr:uid="{00000000-0005-0000-0000-00008F2B0000}"/>
    <cellStyle name="Normal 15 4 2 2 7 2" xfId="11151" xr:uid="{00000000-0005-0000-0000-0000902B0000}"/>
    <cellStyle name="Normal 15 4 2 2 8" xfId="11152" xr:uid="{00000000-0005-0000-0000-0000912B0000}"/>
    <cellStyle name="Normal 15 4 2 2 8 2" xfId="11153" xr:uid="{00000000-0005-0000-0000-0000922B0000}"/>
    <cellStyle name="Normal 15 4 2 2 9" xfId="11154" xr:uid="{00000000-0005-0000-0000-0000932B0000}"/>
    <cellStyle name="Normal 15 4 2 3" xfId="11155" xr:uid="{00000000-0005-0000-0000-0000942B0000}"/>
    <cellStyle name="Normal 15 4 2 3 2" xfId="11156" xr:uid="{00000000-0005-0000-0000-0000952B0000}"/>
    <cellStyle name="Normal 15 4 2 3 2 2" xfId="11157" xr:uid="{00000000-0005-0000-0000-0000962B0000}"/>
    <cellStyle name="Normal 15 4 2 3 2 2 2" xfId="11158" xr:uid="{00000000-0005-0000-0000-0000972B0000}"/>
    <cellStyle name="Normal 15 4 2 3 2 2 2 2" xfId="11159" xr:uid="{00000000-0005-0000-0000-0000982B0000}"/>
    <cellStyle name="Normal 15 4 2 3 2 2 3" xfId="11160" xr:uid="{00000000-0005-0000-0000-0000992B0000}"/>
    <cellStyle name="Normal 15 4 2 3 2 3" xfId="11161" xr:uid="{00000000-0005-0000-0000-00009A2B0000}"/>
    <cellStyle name="Normal 15 4 2 3 2 3 2" xfId="11162" xr:uid="{00000000-0005-0000-0000-00009B2B0000}"/>
    <cellStyle name="Normal 15 4 2 3 2 3 2 2" xfId="11163" xr:uid="{00000000-0005-0000-0000-00009C2B0000}"/>
    <cellStyle name="Normal 15 4 2 3 2 3 3" xfId="11164" xr:uid="{00000000-0005-0000-0000-00009D2B0000}"/>
    <cellStyle name="Normal 15 4 2 3 2 4" xfId="11165" xr:uid="{00000000-0005-0000-0000-00009E2B0000}"/>
    <cellStyle name="Normal 15 4 2 3 2 4 2" xfId="11166" xr:uid="{00000000-0005-0000-0000-00009F2B0000}"/>
    <cellStyle name="Normal 15 4 2 3 2 4 2 2" xfId="11167" xr:uid="{00000000-0005-0000-0000-0000A02B0000}"/>
    <cellStyle name="Normal 15 4 2 3 2 4 3" xfId="11168" xr:uid="{00000000-0005-0000-0000-0000A12B0000}"/>
    <cellStyle name="Normal 15 4 2 3 2 5" xfId="11169" xr:uid="{00000000-0005-0000-0000-0000A22B0000}"/>
    <cellStyle name="Normal 15 4 2 3 2 5 2" xfId="11170" xr:uid="{00000000-0005-0000-0000-0000A32B0000}"/>
    <cellStyle name="Normal 15 4 2 3 2 6" xfId="11171" xr:uid="{00000000-0005-0000-0000-0000A42B0000}"/>
    <cellStyle name="Normal 15 4 2 3 2 6 2" xfId="11172" xr:uid="{00000000-0005-0000-0000-0000A52B0000}"/>
    <cellStyle name="Normal 15 4 2 3 2 7" xfId="11173" xr:uid="{00000000-0005-0000-0000-0000A62B0000}"/>
    <cellStyle name="Normal 15 4 2 3 3" xfId="11174" xr:uid="{00000000-0005-0000-0000-0000A72B0000}"/>
    <cellStyle name="Normal 15 4 2 3 3 2" xfId="11175" xr:uid="{00000000-0005-0000-0000-0000A82B0000}"/>
    <cellStyle name="Normal 15 4 2 3 3 2 2" xfId="11176" xr:uid="{00000000-0005-0000-0000-0000A92B0000}"/>
    <cellStyle name="Normal 15 4 2 3 3 3" xfId="11177" xr:uid="{00000000-0005-0000-0000-0000AA2B0000}"/>
    <cellStyle name="Normal 15 4 2 3 4" xfId="11178" xr:uid="{00000000-0005-0000-0000-0000AB2B0000}"/>
    <cellStyle name="Normal 15 4 2 3 4 2" xfId="11179" xr:uid="{00000000-0005-0000-0000-0000AC2B0000}"/>
    <cellStyle name="Normal 15 4 2 3 4 2 2" xfId="11180" xr:uid="{00000000-0005-0000-0000-0000AD2B0000}"/>
    <cellStyle name="Normal 15 4 2 3 4 3" xfId="11181" xr:uid="{00000000-0005-0000-0000-0000AE2B0000}"/>
    <cellStyle name="Normal 15 4 2 3 5" xfId="11182" xr:uid="{00000000-0005-0000-0000-0000AF2B0000}"/>
    <cellStyle name="Normal 15 4 2 3 5 2" xfId="11183" xr:uid="{00000000-0005-0000-0000-0000B02B0000}"/>
    <cellStyle name="Normal 15 4 2 3 5 2 2" xfId="11184" xr:uid="{00000000-0005-0000-0000-0000B12B0000}"/>
    <cellStyle name="Normal 15 4 2 3 5 3" xfId="11185" xr:uid="{00000000-0005-0000-0000-0000B22B0000}"/>
    <cellStyle name="Normal 15 4 2 3 6" xfId="11186" xr:uid="{00000000-0005-0000-0000-0000B32B0000}"/>
    <cellStyle name="Normal 15 4 2 3 6 2" xfId="11187" xr:uid="{00000000-0005-0000-0000-0000B42B0000}"/>
    <cellStyle name="Normal 15 4 2 3 7" xfId="11188" xr:uid="{00000000-0005-0000-0000-0000B52B0000}"/>
    <cellStyle name="Normal 15 4 2 3 7 2" xfId="11189" xr:uid="{00000000-0005-0000-0000-0000B62B0000}"/>
    <cellStyle name="Normal 15 4 2 3 8" xfId="11190" xr:uid="{00000000-0005-0000-0000-0000B72B0000}"/>
    <cellStyle name="Normal 15 4 2 4" xfId="11191" xr:uid="{00000000-0005-0000-0000-0000B82B0000}"/>
    <cellStyle name="Normal 15 4 2 4 2" xfId="11192" xr:uid="{00000000-0005-0000-0000-0000B92B0000}"/>
    <cellStyle name="Normal 15 4 2 4 2 2" xfId="11193" xr:uid="{00000000-0005-0000-0000-0000BA2B0000}"/>
    <cellStyle name="Normal 15 4 2 4 2 2 2" xfId="11194" xr:uid="{00000000-0005-0000-0000-0000BB2B0000}"/>
    <cellStyle name="Normal 15 4 2 4 2 3" xfId="11195" xr:uid="{00000000-0005-0000-0000-0000BC2B0000}"/>
    <cellStyle name="Normal 15 4 2 4 3" xfId="11196" xr:uid="{00000000-0005-0000-0000-0000BD2B0000}"/>
    <cellStyle name="Normal 15 4 2 4 3 2" xfId="11197" xr:uid="{00000000-0005-0000-0000-0000BE2B0000}"/>
    <cellStyle name="Normal 15 4 2 4 3 2 2" xfId="11198" xr:uid="{00000000-0005-0000-0000-0000BF2B0000}"/>
    <cellStyle name="Normal 15 4 2 4 3 3" xfId="11199" xr:uid="{00000000-0005-0000-0000-0000C02B0000}"/>
    <cellStyle name="Normal 15 4 2 4 4" xfId="11200" xr:uid="{00000000-0005-0000-0000-0000C12B0000}"/>
    <cellStyle name="Normal 15 4 2 4 4 2" xfId="11201" xr:uid="{00000000-0005-0000-0000-0000C22B0000}"/>
    <cellStyle name="Normal 15 4 2 4 4 2 2" xfId="11202" xr:uid="{00000000-0005-0000-0000-0000C32B0000}"/>
    <cellStyle name="Normal 15 4 2 4 4 3" xfId="11203" xr:uid="{00000000-0005-0000-0000-0000C42B0000}"/>
    <cellStyle name="Normal 15 4 2 4 5" xfId="11204" xr:uid="{00000000-0005-0000-0000-0000C52B0000}"/>
    <cellStyle name="Normal 15 4 2 4 5 2" xfId="11205" xr:uid="{00000000-0005-0000-0000-0000C62B0000}"/>
    <cellStyle name="Normal 15 4 2 4 6" xfId="11206" xr:uid="{00000000-0005-0000-0000-0000C72B0000}"/>
    <cellStyle name="Normal 15 4 2 4 6 2" xfId="11207" xr:uid="{00000000-0005-0000-0000-0000C82B0000}"/>
    <cellStyle name="Normal 15 4 2 4 7" xfId="11208" xr:uid="{00000000-0005-0000-0000-0000C92B0000}"/>
    <cellStyle name="Normal 15 4 2 5" xfId="11209" xr:uid="{00000000-0005-0000-0000-0000CA2B0000}"/>
    <cellStyle name="Normal 15 4 2 5 2" xfId="11210" xr:uid="{00000000-0005-0000-0000-0000CB2B0000}"/>
    <cellStyle name="Normal 15 4 2 5 2 2" xfId="11211" xr:uid="{00000000-0005-0000-0000-0000CC2B0000}"/>
    <cellStyle name="Normal 15 4 2 5 2 2 2" xfId="11212" xr:uid="{00000000-0005-0000-0000-0000CD2B0000}"/>
    <cellStyle name="Normal 15 4 2 5 2 3" xfId="11213" xr:uid="{00000000-0005-0000-0000-0000CE2B0000}"/>
    <cellStyle name="Normal 15 4 2 5 3" xfId="11214" xr:uid="{00000000-0005-0000-0000-0000CF2B0000}"/>
    <cellStyle name="Normal 15 4 2 5 3 2" xfId="11215" xr:uid="{00000000-0005-0000-0000-0000D02B0000}"/>
    <cellStyle name="Normal 15 4 2 5 3 2 2" xfId="11216" xr:uid="{00000000-0005-0000-0000-0000D12B0000}"/>
    <cellStyle name="Normal 15 4 2 5 3 3" xfId="11217" xr:uid="{00000000-0005-0000-0000-0000D22B0000}"/>
    <cellStyle name="Normal 15 4 2 5 4" xfId="11218" xr:uid="{00000000-0005-0000-0000-0000D32B0000}"/>
    <cellStyle name="Normal 15 4 2 5 4 2" xfId="11219" xr:uid="{00000000-0005-0000-0000-0000D42B0000}"/>
    <cellStyle name="Normal 15 4 2 5 4 2 2" xfId="11220" xr:uid="{00000000-0005-0000-0000-0000D52B0000}"/>
    <cellStyle name="Normal 15 4 2 5 4 3" xfId="11221" xr:uid="{00000000-0005-0000-0000-0000D62B0000}"/>
    <cellStyle name="Normal 15 4 2 5 5" xfId="11222" xr:uid="{00000000-0005-0000-0000-0000D72B0000}"/>
    <cellStyle name="Normal 15 4 2 5 5 2" xfId="11223" xr:uid="{00000000-0005-0000-0000-0000D82B0000}"/>
    <cellStyle name="Normal 15 4 2 5 6" xfId="11224" xr:uid="{00000000-0005-0000-0000-0000D92B0000}"/>
    <cellStyle name="Normal 15 4 2 5 6 2" xfId="11225" xr:uid="{00000000-0005-0000-0000-0000DA2B0000}"/>
    <cellStyle name="Normal 15 4 2 5 7" xfId="11226" xr:uid="{00000000-0005-0000-0000-0000DB2B0000}"/>
    <cellStyle name="Normal 15 4 2 6" xfId="11227" xr:uid="{00000000-0005-0000-0000-0000DC2B0000}"/>
    <cellStyle name="Normal 15 4 2 6 2" xfId="11228" xr:uid="{00000000-0005-0000-0000-0000DD2B0000}"/>
    <cellStyle name="Normal 15 4 2 6 2 2" xfId="11229" xr:uid="{00000000-0005-0000-0000-0000DE2B0000}"/>
    <cellStyle name="Normal 15 4 2 6 3" xfId="11230" xr:uid="{00000000-0005-0000-0000-0000DF2B0000}"/>
    <cellStyle name="Normal 15 4 2 7" xfId="11231" xr:uid="{00000000-0005-0000-0000-0000E02B0000}"/>
    <cellStyle name="Normal 15 4 2 7 2" xfId="11232" xr:uid="{00000000-0005-0000-0000-0000E12B0000}"/>
    <cellStyle name="Normal 15 4 2 7 2 2" xfId="11233" xr:uid="{00000000-0005-0000-0000-0000E22B0000}"/>
    <cellStyle name="Normal 15 4 2 7 3" xfId="11234" xr:uid="{00000000-0005-0000-0000-0000E32B0000}"/>
    <cellStyle name="Normal 15 4 2 8" xfId="11235" xr:uid="{00000000-0005-0000-0000-0000E42B0000}"/>
    <cellStyle name="Normal 15 4 2 8 2" xfId="11236" xr:uid="{00000000-0005-0000-0000-0000E52B0000}"/>
    <cellStyle name="Normal 15 4 2 8 2 2" xfId="11237" xr:uid="{00000000-0005-0000-0000-0000E62B0000}"/>
    <cellStyle name="Normal 15 4 2 8 3" xfId="11238" xr:uid="{00000000-0005-0000-0000-0000E72B0000}"/>
    <cellStyle name="Normal 15 4 2 9" xfId="11239" xr:uid="{00000000-0005-0000-0000-0000E82B0000}"/>
    <cellStyle name="Normal 15 4 2 9 2" xfId="11240" xr:uid="{00000000-0005-0000-0000-0000E92B0000}"/>
    <cellStyle name="Normal 15 4 3" xfId="11241" xr:uid="{00000000-0005-0000-0000-0000EA2B0000}"/>
    <cellStyle name="Normal 15 4 3 10" xfId="11242" xr:uid="{00000000-0005-0000-0000-0000EB2B0000}"/>
    <cellStyle name="Normal 15 4 3 10 2" xfId="11243" xr:uid="{00000000-0005-0000-0000-0000EC2B0000}"/>
    <cellStyle name="Normal 15 4 3 11" xfId="11244" xr:uid="{00000000-0005-0000-0000-0000ED2B0000}"/>
    <cellStyle name="Normal 15 4 3 2" xfId="11245" xr:uid="{00000000-0005-0000-0000-0000EE2B0000}"/>
    <cellStyle name="Normal 15 4 3 2 2" xfId="11246" xr:uid="{00000000-0005-0000-0000-0000EF2B0000}"/>
    <cellStyle name="Normal 15 4 3 2 2 2" xfId="11247" xr:uid="{00000000-0005-0000-0000-0000F02B0000}"/>
    <cellStyle name="Normal 15 4 3 2 2 2 2" xfId="11248" xr:uid="{00000000-0005-0000-0000-0000F12B0000}"/>
    <cellStyle name="Normal 15 4 3 2 2 2 2 2" xfId="11249" xr:uid="{00000000-0005-0000-0000-0000F22B0000}"/>
    <cellStyle name="Normal 15 4 3 2 2 2 3" xfId="11250" xr:uid="{00000000-0005-0000-0000-0000F32B0000}"/>
    <cellStyle name="Normal 15 4 3 2 2 3" xfId="11251" xr:uid="{00000000-0005-0000-0000-0000F42B0000}"/>
    <cellStyle name="Normal 15 4 3 2 2 3 2" xfId="11252" xr:uid="{00000000-0005-0000-0000-0000F52B0000}"/>
    <cellStyle name="Normal 15 4 3 2 2 3 2 2" xfId="11253" xr:uid="{00000000-0005-0000-0000-0000F62B0000}"/>
    <cellStyle name="Normal 15 4 3 2 2 3 3" xfId="11254" xr:uid="{00000000-0005-0000-0000-0000F72B0000}"/>
    <cellStyle name="Normal 15 4 3 2 2 4" xfId="11255" xr:uid="{00000000-0005-0000-0000-0000F82B0000}"/>
    <cellStyle name="Normal 15 4 3 2 2 4 2" xfId="11256" xr:uid="{00000000-0005-0000-0000-0000F92B0000}"/>
    <cellStyle name="Normal 15 4 3 2 2 4 2 2" xfId="11257" xr:uid="{00000000-0005-0000-0000-0000FA2B0000}"/>
    <cellStyle name="Normal 15 4 3 2 2 4 3" xfId="11258" xr:uid="{00000000-0005-0000-0000-0000FB2B0000}"/>
    <cellStyle name="Normal 15 4 3 2 2 5" xfId="11259" xr:uid="{00000000-0005-0000-0000-0000FC2B0000}"/>
    <cellStyle name="Normal 15 4 3 2 2 5 2" xfId="11260" xr:uid="{00000000-0005-0000-0000-0000FD2B0000}"/>
    <cellStyle name="Normal 15 4 3 2 2 6" xfId="11261" xr:uid="{00000000-0005-0000-0000-0000FE2B0000}"/>
    <cellStyle name="Normal 15 4 3 2 2 6 2" xfId="11262" xr:uid="{00000000-0005-0000-0000-0000FF2B0000}"/>
    <cellStyle name="Normal 15 4 3 2 2 7" xfId="11263" xr:uid="{00000000-0005-0000-0000-0000002C0000}"/>
    <cellStyle name="Normal 15 4 3 2 3" xfId="11264" xr:uid="{00000000-0005-0000-0000-0000012C0000}"/>
    <cellStyle name="Normal 15 4 3 2 3 2" xfId="11265" xr:uid="{00000000-0005-0000-0000-0000022C0000}"/>
    <cellStyle name="Normal 15 4 3 2 3 2 2" xfId="11266" xr:uid="{00000000-0005-0000-0000-0000032C0000}"/>
    <cellStyle name="Normal 15 4 3 2 3 2 2 2" xfId="11267" xr:uid="{00000000-0005-0000-0000-0000042C0000}"/>
    <cellStyle name="Normal 15 4 3 2 3 2 3" xfId="11268" xr:uid="{00000000-0005-0000-0000-0000052C0000}"/>
    <cellStyle name="Normal 15 4 3 2 3 3" xfId="11269" xr:uid="{00000000-0005-0000-0000-0000062C0000}"/>
    <cellStyle name="Normal 15 4 3 2 3 3 2" xfId="11270" xr:uid="{00000000-0005-0000-0000-0000072C0000}"/>
    <cellStyle name="Normal 15 4 3 2 3 3 2 2" xfId="11271" xr:uid="{00000000-0005-0000-0000-0000082C0000}"/>
    <cellStyle name="Normal 15 4 3 2 3 3 3" xfId="11272" xr:uid="{00000000-0005-0000-0000-0000092C0000}"/>
    <cellStyle name="Normal 15 4 3 2 3 4" xfId="11273" xr:uid="{00000000-0005-0000-0000-00000A2C0000}"/>
    <cellStyle name="Normal 15 4 3 2 3 4 2" xfId="11274" xr:uid="{00000000-0005-0000-0000-00000B2C0000}"/>
    <cellStyle name="Normal 15 4 3 2 3 4 2 2" xfId="11275" xr:uid="{00000000-0005-0000-0000-00000C2C0000}"/>
    <cellStyle name="Normal 15 4 3 2 3 4 3" xfId="11276" xr:uid="{00000000-0005-0000-0000-00000D2C0000}"/>
    <cellStyle name="Normal 15 4 3 2 3 5" xfId="11277" xr:uid="{00000000-0005-0000-0000-00000E2C0000}"/>
    <cellStyle name="Normal 15 4 3 2 3 5 2" xfId="11278" xr:uid="{00000000-0005-0000-0000-00000F2C0000}"/>
    <cellStyle name="Normal 15 4 3 2 3 6" xfId="11279" xr:uid="{00000000-0005-0000-0000-0000102C0000}"/>
    <cellStyle name="Normal 15 4 3 2 3 6 2" xfId="11280" xr:uid="{00000000-0005-0000-0000-0000112C0000}"/>
    <cellStyle name="Normal 15 4 3 2 3 7" xfId="11281" xr:uid="{00000000-0005-0000-0000-0000122C0000}"/>
    <cellStyle name="Normal 15 4 3 2 4" xfId="11282" xr:uid="{00000000-0005-0000-0000-0000132C0000}"/>
    <cellStyle name="Normal 15 4 3 2 4 2" xfId="11283" xr:uid="{00000000-0005-0000-0000-0000142C0000}"/>
    <cellStyle name="Normal 15 4 3 2 4 2 2" xfId="11284" xr:uid="{00000000-0005-0000-0000-0000152C0000}"/>
    <cellStyle name="Normal 15 4 3 2 4 3" xfId="11285" xr:uid="{00000000-0005-0000-0000-0000162C0000}"/>
    <cellStyle name="Normal 15 4 3 2 5" xfId="11286" xr:uid="{00000000-0005-0000-0000-0000172C0000}"/>
    <cellStyle name="Normal 15 4 3 2 5 2" xfId="11287" xr:uid="{00000000-0005-0000-0000-0000182C0000}"/>
    <cellStyle name="Normal 15 4 3 2 5 2 2" xfId="11288" xr:uid="{00000000-0005-0000-0000-0000192C0000}"/>
    <cellStyle name="Normal 15 4 3 2 5 3" xfId="11289" xr:uid="{00000000-0005-0000-0000-00001A2C0000}"/>
    <cellStyle name="Normal 15 4 3 2 6" xfId="11290" xr:uid="{00000000-0005-0000-0000-00001B2C0000}"/>
    <cellStyle name="Normal 15 4 3 2 6 2" xfId="11291" xr:uid="{00000000-0005-0000-0000-00001C2C0000}"/>
    <cellStyle name="Normal 15 4 3 2 6 2 2" xfId="11292" xr:uid="{00000000-0005-0000-0000-00001D2C0000}"/>
    <cellStyle name="Normal 15 4 3 2 6 3" xfId="11293" xr:uid="{00000000-0005-0000-0000-00001E2C0000}"/>
    <cellStyle name="Normal 15 4 3 2 7" xfId="11294" xr:uid="{00000000-0005-0000-0000-00001F2C0000}"/>
    <cellStyle name="Normal 15 4 3 2 7 2" xfId="11295" xr:uid="{00000000-0005-0000-0000-0000202C0000}"/>
    <cellStyle name="Normal 15 4 3 2 8" xfId="11296" xr:uid="{00000000-0005-0000-0000-0000212C0000}"/>
    <cellStyle name="Normal 15 4 3 2 8 2" xfId="11297" xr:uid="{00000000-0005-0000-0000-0000222C0000}"/>
    <cellStyle name="Normal 15 4 3 2 9" xfId="11298" xr:uid="{00000000-0005-0000-0000-0000232C0000}"/>
    <cellStyle name="Normal 15 4 3 3" xfId="11299" xr:uid="{00000000-0005-0000-0000-0000242C0000}"/>
    <cellStyle name="Normal 15 4 3 3 2" xfId="11300" xr:uid="{00000000-0005-0000-0000-0000252C0000}"/>
    <cellStyle name="Normal 15 4 3 3 2 2" xfId="11301" xr:uid="{00000000-0005-0000-0000-0000262C0000}"/>
    <cellStyle name="Normal 15 4 3 3 2 2 2" xfId="11302" xr:uid="{00000000-0005-0000-0000-0000272C0000}"/>
    <cellStyle name="Normal 15 4 3 3 2 2 2 2" xfId="11303" xr:uid="{00000000-0005-0000-0000-0000282C0000}"/>
    <cellStyle name="Normal 15 4 3 3 2 2 3" xfId="11304" xr:uid="{00000000-0005-0000-0000-0000292C0000}"/>
    <cellStyle name="Normal 15 4 3 3 2 3" xfId="11305" xr:uid="{00000000-0005-0000-0000-00002A2C0000}"/>
    <cellStyle name="Normal 15 4 3 3 2 3 2" xfId="11306" xr:uid="{00000000-0005-0000-0000-00002B2C0000}"/>
    <cellStyle name="Normal 15 4 3 3 2 3 2 2" xfId="11307" xr:uid="{00000000-0005-0000-0000-00002C2C0000}"/>
    <cellStyle name="Normal 15 4 3 3 2 3 3" xfId="11308" xr:uid="{00000000-0005-0000-0000-00002D2C0000}"/>
    <cellStyle name="Normal 15 4 3 3 2 4" xfId="11309" xr:uid="{00000000-0005-0000-0000-00002E2C0000}"/>
    <cellStyle name="Normal 15 4 3 3 2 4 2" xfId="11310" xr:uid="{00000000-0005-0000-0000-00002F2C0000}"/>
    <cellStyle name="Normal 15 4 3 3 2 4 2 2" xfId="11311" xr:uid="{00000000-0005-0000-0000-0000302C0000}"/>
    <cellStyle name="Normal 15 4 3 3 2 4 3" xfId="11312" xr:uid="{00000000-0005-0000-0000-0000312C0000}"/>
    <cellStyle name="Normal 15 4 3 3 2 5" xfId="11313" xr:uid="{00000000-0005-0000-0000-0000322C0000}"/>
    <cellStyle name="Normal 15 4 3 3 2 5 2" xfId="11314" xr:uid="{00000000-0005-0000-0000-0000332C0000}"/>
    <cellStyle name="Normal 15 4 3 3 2 6" xfId="11315" xr:uid="{00000000-0005-0000-0000-0000342C0000}"/>
    <cellStyle name="Normal 15 4 3 3 2 6 2" xfId="11316" xr:uid="{00000000-0005-0000-0000-0000352C0000}"/>
    <cellStyle name="Normal 15 4 3 3 2 7" xfId="11317" xr:uid="{00000000-0005-0000-0000-0000362C0000}"/>
    <cellStyle name="Normal 15 4 3 3 3" xfId="11318" xr:uid="{00000000-0005-0000-0000-0000372C0000}"/>
    <cellStyle name="Normal 15 4 3 3 3 2" xfId="11319" xr:uid="{00000000-0005-0000-0000-0000382C0000}"/>
    <cellStyle name="Normal 15 4 3 3 3 2 2" xfId="11320" xr:uid="{00000000-0005-0000-0000-0000392C0000}"/>
    <cellStyle name="Normal 15 4 3 3 3 3" xfId="11321" xr:uid="{00000000-0005-0000-0000-00003A2C0000}"/>
    <cellStyle name="Normal 15 4 3 3 4" xfId="11322" xr:uid="{00000000-0005-0000-0000-00003B2C0000}"/>
    <cellStyle name="Normal 15 4 3 3 4 2" xfId="11323" xr:uid="{00000000-0005-0000-0000-00003C2C0000}"/>
    <cellStyle name="Normal 15 4 3 3 4 2 2" xfId="11324" xr:uid="{00000000-0005-0000-0000-00003D2C0000}"/>
    <cellStyle name="Normal 15 4 3 3 4 3" xfId="11325" xr:uid="{00000000-0005-0000-0000-00003E2C0000}"/>
    <cellStyle name="Normal 15 4 3 3 5" xfId="11326" xr:uid="{00000000-0005-0000-0000-00003F2C0000}"/>
    <cellStyle name="Normal 15 4 3 3 5 2" xfId="11327" xr:uid="{00000000-0005-0000-0000-0000402C0000}"/>
    <cellStyle name="Normal 15 4 3 3 5 2 2" xfId="11328" xr:uid="{00000000-0005-0000-0000-0000412C0000}"/>
    <cellStyle name="Normal 15 4 3 3 5 3" xfId="11329" xr:uid="{00000000-0005-0000-0000-0000422C0000}"/>
    <cellStyle name="Normal 15 4 3 3 6" xfId="11330" xr:uid="{00000000-0005-0000-0000-0000432C0000}"/>
    <cellStyle name="Normal 15 4 3 3 6 2" xfId="11331" xr:uid="{00000000-0005-0000-0000-0000442C0000}"/>
    <cellStyle name="Normal 15 4 3 3 7" xfId="11332" xr:uid="{00000000-0005-0000-0000-0000452C0000}"/>
    <cellStyle name="Normal 15 4 3 3 7 2" xfId="11333" xr:uid="{00000000-0005-0000-0000-0000462C0000}"/>
    <cellStyle name="Normal 15 4 3 3 8" xfId="11334" xr:uid="{00000000-0005-0000-0000-0000472C0000}"/>
    <cellStyle name="Normal 15 4 3 4" xfId="11335" xr:uid="{00000000-0005-0000-0000-0000482C0000}"/>
    <cellStyle name="Normal 15 4 3 4 2" xfId="11336" xr:uid="{00000000-0005-0000-0000-0000492C0000}"/>
    <cellStyle name="Normal 15 4 3 4 2 2" xfId="11337" xr:uid="{00000000-0005-0000-0000-00004A2C0000}"/>
    <cellStyle name="Normal 15 4 3 4 2 2 2" xfId="11338" xr:uid="{00000000-0005-0000-0000-00004B2C0000}"/>
    <cellStyle name="Normal 15 4 3 4 2 3" xfId="11339" xr:uid="{00000000-0005-0000-0000-00004C2C0000}"/>
    <cellStyle name="Normal 15 4 3 4 3" xfId="11340" xr:uid="{00000000-0005-0000-0000-00004D2C0000}"/>
    <cellStyle name="Normal 15 4 3 4 3 2" xfId="11341" xr:uid="{00000000-0005-0000-0000-00004E2C0000}"/>
    <cellStyle name="Normal 15 4 3 4 3 2 2" xfId="11342" xr:uid="{00000000-0005-0000-0000-00004F2C0000}"/>
    <cellStyle name="Normal 15 4 3 4 3 3" xfId="11343" xr:uid="{00000000-0005-0000-0000-0000502C0000}"/>
    <cellStyle name="Normal 15 4 3 4 4" xfId="11344" xr:uid="{00000000-0005-0000-0000-0000512C0000}"/>
    <cellStyle name="Normal 15 4 3 4 4 2" xfId="11345" xr:uid="{00000000-0005-0000-0000-0000522C0000}"/>
    <cellStyle name="Normal 15 4 3 4 4 2 2" xfId="11346" xr:uid="{00000000-0005-0000-0000-0000532C0000}"/>
    <cellStyle name="Normal 15 4 3 4 4 3" xfId="11347" xr:uid="{00000000-0005-0000-0000-0000542C0000}"/>
    <cellStyle name="Normal 15 4 3 4 5" xfId="11348" xr:uid="{00000000-0005-0000-0000-0000552C0000}"/>
    <cellStyle name="Normal 15 4 3 4 5 2" xfId="11349" xr:uid="{00000000-0005-0000-0000-0000562C0000}"/>
    <cellStyle name="Normal 15 4 3 4 6" xfId="11350" xr:uid="{00000000-0005-0000-0000-0000572C0000}"/>
    <cellStyle name="Normal 15 4 3 4 6 2" xfId="11351" xr:uid="{00000000-0005-0000-0000-0000582C0000}"/>
    <cellStyle name="Normal 15 4 3 4 7" xfId="11352" xr:uid="{00000000-0005-0000-0000-0000592C0000}"/>
    <cellStyle name="Normal 15 4 3 5" xfId="11353" xr:uid="{00000000-0005-0000-0000-00005A2C0000}"/>
    <cellStyle name="Normal 15 4 3 5 2" xfId="11354" xr:uid="{00000000-0005-0000-0000-00005B2C0000}"/>
    <cellStyle name="Normal 15 4 3 5 2 2" xfId="11355" xr:uid="{00000000-0005-0000-0000-00005C2C0000}"/>
    <cellStyle name="Normal 15 4 3 5 2 2 2" xfId="11356" xr:uid="{00000000-0005-0000-0000-00005D2C0000}"/>
    <cellStyle name="Normal 15 4 3 5 2 3" xfId="11357" xr:uid="{00000000-0005-0000-0000-00005E2C0000}"/>
    <cellStyle name="Normal 15 4 3 5 3" xfId="11358" xr:uid="{00000000-0005-0000-0000-00005F2C0000}"/>
    <cellStyle name="Normal 15 4 3 5 3 2" xfId="11359" xr:uid="{00000000-0005-0000-0000-0000602C0000}"/>
    <cellStyle name="Normal 15 4 3 5 3 2 2" xfId="11360" xr:uid="{00000000-0005-0000-0000-0000612C0000}"/>
    <cellStyle name="Normal 15 4 3 5 3 3" xfId="11361" xr:uid="{00000000-0005-0000-0000-0000622C0000}"/>
    <cellStyle name="Normal 15 4 3 5 4" xfId="11362" xr:uid="{00000000-0005-0000-0000-0000632C0000}"/>
    <cellStyle name="Normal 15 4 3 5 4 2" xfId="11363" xr:uid="{00000000-0005-0000-0000-0000642C0000}"/>
    <cellStyle name="Normal 15 4 3 5 4 2 2" xfId="11364" xr:uid="{00000000-0005-0000-0000-0000652C0000}"/>
    <cellStyle name="Normal 15 4 3 5 4 3" xfId="11365" xr:uid="{00000000-0005-0000-0000-0000662C0000}"/>
    <cellStyle name="Normal 15 4 3 5 5" xfId="11366" xr:uid="{00000000-0005-0000-0000-0000672C0000}"/>
    <cellStyle name="Normal 15 4 3 5 5 2" xfId="11367" xr:uid="{00000000-0005-0000-0000-0000682C0000}"/>
    <cellStyle name="Normal 15 4 3 5 6" xfId="11368" xr:uid="{00000000-0005-0000-0000-0000692C0000}"/>
    <cellStyle name="Normal 15 4 3 5 6 2" xfId="11369" xr:uid="{00000000-0005-0000-0000-00006A2C0000}"/>
    <cellStyle name="Normal 15 4 3 5 7" xfId="11370" xr:uid="{00000000-0005-0000-0000-00006B2C0000}"/>
    <cellStyle name="Normal 15 4 3 6" xfId="11371" xr:uid="{00000000-0005-0000-0000-00006C2C0000}"/>
    <cellStyle name="Normal 15 4 3 6 2" xfId="11372" xr:uid="{00000000-0005-0000-0000-00006D2C0000}"/>
    <cellStyle name="Normal 15 4 3 6 2 2" xfId="11373" xr:uid="{00000000-0005-0000-0000-00006E2C0000}"/>
    <cellStyle name="Normal 15 4 3 6 3" xfId="11374" xr:uid="{00000000-0005-0000-0000-00006F2C0000}"/>
    <cellStyle name="Normal 15 4 3 7" xfId="11375" xr:uid="{00000000-0005-0000-0000-0000702C0000}"/>
    <cellStyle name="Normal 15 4 3 7 2" xfId="11376" xr:uid="{00000000-0005-0000-0000-0000712C0000}"/>
    <cellStyle name="Normal 15 4 3 7 2 2" xfId="11377" xr:uid="{00000000-0005-0000-0000-0000722C0000}"/>
    <cellStyle name="Normal 15 4 3 7 3" xfId="11378" xr:uid="{00000000-0005-0000-0000-0000732C0000}"/>
    <cellStyle name="Normal 15 4 3 8" xfId="11379" xr:uid="{00000000-0005-0000-0000-0000742C0000}"/>
    <cellStyle name="Normal 15 4 3 8 2" xfId="11380" xr:uid="{00000000-0005-0000-0000-0000752C0000}"/>
    <cellStyle name="Normal 15 4 3 8 2 2" xfId="11381" xr:uid="{00000000-0005-0000-0000-0000762C0000}"/>
    <cellStyle name="Normal 15 4 3 8 3" xfId="11382" xr:uid="{00000000-0005-0000-0000-0000772C0000}"/>
    <cellStyle name="Normal 15 4 3 9" xfId="11383" xr:uid="{00000000-0005-0000-0000-0000782C0000}"/>
    <cellStyle name="Normal 15 4 3 9 2" xfId="11384" xr:uid="{00000000-0005-0000-0000-0000792C0000}"/>
    <cellStyle name="Normal 15 4 4" xfId="11385" xr:uid="{00000000-0005-0000-0000-00007A2C0000}"/>
    <cellStyle name="Normal 15 4 4 2" xfId="11386" xr:uid="{00000000-0005-0000-0000-00007B2C0000}"/>
    <cellStyle name="Normal 15 4 4 2 2" xfId="11387" xr:uid="{00000000-0005-0000-0000-00007C2C0000}"/>
    <cellStyle name="Normal 15 4 4 2 2 2" xfId="11388" xr:uid="{00000000-0005-0000-0000-00007D2C0000}"/>
    <cellStyle name="Normal 15 4 4 2 2 2 2" xfId="11389" xr:uid="{00000000-0005-0000-0000-00007E2C0000}"/>
    <cellStyle name="Normal 15 4 4 2 2 3" xfId="11390" xr:uid="{00000000-0005-0000-0000-00007F2C0000}"/>
    <cellStyle name="Normal 15 4 4 2 3" xfId="11391" xr:uid="{00000000-0005-0000-0000-0000802C0000}"/>
    <cellStyle name="Normal 15 4 4 2 3 2" xfId="11392" xr:uid="{00000000-0005-0000-0000-0000812C0000}"/>
    <cellStyle name="Normal 15 4 4 2 3 2 2" xfId="11393" xr:uid="{00000000-0005-0000-0000-0000822C0000}"/>
    <cellStyle name="Normal 15 4 4 2 3 3" xfId="11394" xr:uid="{00000000-0005-0000-0000-0000832C0000}"/>
    <cellStyle name="Normal 15 4 4 2 4" xfId="11395" xr:uid="{00000000-0005-0000-0000-0000842C0000}"/>
    <cellStyle name="Normal 15 4 4 2 4 2" xfId="11396" xr:uid="{00000000-0005-0000-0000-0000852C0000}"/>
    <cellStyle name="Normal 15 4 4 2 4 2 2" xfId="11397" xr:uid="{00000000-0005-0000-0000-0000862C0000}"/>
    <cellStyle name="Normal 15 4 4 2 4 3" xfId="11398" xr:uid="{00000000-0005-0000-0000-0000872C0000}"/>
    <cellStyle name="Normal 15 4 4 2 5" xfId="11399" xr:uid="{00000000-0005-0000-0000-0000882C0000}"/>
    <cellStyle name="Normal 15 4 4 2 5 2" xfId="11400" xr:uid="{00000000-0005-0000-0000-0000892C0000}"/>
    <cellStyle name="Normal 15 4 4 2 6" xfId="11401" xr:uid="{00000000-0005-0000-0000-00008A2C0000}"/>
    <cellStyle name="Normal 15 4 4 2 6 2" xfId="11402" xr:uid="{00000000-0005-0000-0000-00008B2C0000}"/>
    <cellStyle name="Normal 15 4 4 2 7" xfId="11403" xr:uid="{00000000-0005-0000-0000-00008C2C0000}"/>
    <cellStyle name="Normal 15 4 4 3" xfId="11404" xr:uid="{00000000-0005-0000-0000-00008D2C0000}"/>
    <cellStyle name="Normal 15 4 4 3 2" xfId="11405" xr:uid="{00000000-0005-0000-0000-00008E2C0000}"/>
    <cellStyle name="Normal 15 4 4 3 2 2" xfId="11406" xr:uid="{00000000-0005-0000-0000-00008F2C0000}"/>
    <cellStyle name="Normal 15 4 4 3 2 2 2" xfId="11407" xr:uid="{00000000-0005-0000-0000-0000902C0000}"/>
    <cellStyle name="Normal 15 4 4 3 2 3" xfId="11408" xr:uid="{00000000-0005-0000-0000-0000912C0000}"/>
    <cellStyle name="Normal 15 4 4 3 3" xfId="11409" xr:uid="{00000000-0005-0000-0000-0000922C0000}"/>
    <cellStyle name="Normal 15 4 4 3 3 2" xfId="11410" xr:uid="{00000000-0005-0000-0000-0000932C0000}"/>
    <cellStyle name="Normal 15 4 4 3 3 2 2" xfId="11411" xr:uid="{00000000-0005-0000-0000-0000942C0000}"/>
    <cellStyle name="Normal 15 4 4 3 3 3" xfId="11412" xr:uid="{00000000-0005-0000-0000-0000952C0000}"/>
    <cellStyle name="Normal 15 4 4 3 4" xfId="11413" xr:uid="{00000000-0005-0000-0000-0000962C0000}"/>
    <cellStyle name="Normal 15 4 4 3 4 2" xfId="11414" xr:uid="{00000000-0005-0000-0000-0000972C0000}"/>
    <cellStyle name="Normal 15 4 4 3 4 2 2" xfId="11415" xr:uid="{00000000-0005-0000-0000-0000982C0000}"/>
    <cellStyle name="Normal 15 4 4 3 4 3" xfId="11416" xr:uid="{00000000-0005-0000-0000-0000992C0000}"/>
    <cellStyle name="Normal 15 4 4 3 5" xfId="11417" xr:uid="{00000000-0005-0000-0000-00009A2C0000}"/>
    <cellStyle name="Normal 15 4 4 3 5 2" xfId="11418" xr:uid="{00000000-0005-0000-0000-00009B2C0000}"/>
    <cellStyle name="Normal 15 4 4 3 6" xfId="11419" xr:uid="{00000000-0005-0000-0000-00009C2C0000}"/>
    <cellStyle name="Normal 15 4 4 3 6 2" xfId="11420" xr:uid="{00000000-0005-0000-0000-00009D2C0000}"/>
    <cellStyle name="Normal 15 4 4 3 7" xfId="11421" xr:uid="{00000000-0005-0000-0000-00009E2C0000}"/>
    <cellStyle name="Normal 15 4 4 4" xfId="11422" xr:uid="{00000000-0005-0000-0000-00009F2C0000}"/>
    <cellStyle name="Normal 15 4 4 4 2" xfId="11423" xr:uid="{00000000-0005-0000-0000-0000A02C0000}"/>
    <cellStyle name="Normal 15 4 4 4 2 2" xfId="11424" xr:uid="{00000000-0005-0000-0000-0000A12C0000}"/>
    <cellStyle name="Normal 15 4 4 4 3" xfId="11425" xr:uid="{00000000-0005-0000-0000-0000A22C0000}"/>
    <cellStyle name="Normal 15 4 4 5" xfId="11426" xr:uid="{00000000-0005-0000-0000-0000A32C0000}"/>
    <cellStyle name="Normal 15 4 4 5 2" xfId="11427" xr:uid="{00000000-0005-0000-0000-0000A42C0000}"/>
    <cellStyle name="Normal 15 4 4 5 2 2" xfId="11428" xr:uid="{00000000-0005-0000-0000-0000A52C0000}"/>
    <cellStyle name="Normal 15 4 4 5 3" xfId="11429" xr:uid="{00000000-0005-0000-0000-0000A62C0000}"/>
    <cellStyle name="Normal 15 4 4 6" xfId="11430" xr:uid="{00000000-0005-0000-0000-0000A72C0000}"/>
    <cellStyle name="Normal 15 4 4 6 2" xfId="11431" xr:uid="{00000000-0005-0000-0000-0000A82C0000}"/>
    <cellStyle name="Normal 15 4 4 6 2 2" xfId="11432" xr:uid="{00000000-0005-0000-0000-0000A92C0000}"/>
    <cellStyle name="Normal 15 4 4 6 3" xfId="11433" xr:uid="{00000000-0005-0000-0000-0000AA2C0000}"/>
    <cellStyle name="Normal 15 4 4 7" xfId="11434" xr:uid="{00000000-0005-0000-0000-0000AB2C0000}"/>
    <cellStyle name="Normal 15 4 4 7 2" xfId="11435" xr:uid="{00000000-0005-0000-0000-0000AC2C0000}"/>
    <cellStyle name="Normal 15 4 4 8" xfId="11436" xr:uid="{00000000-0005-0000-0000-0000AD2C0000}"/>
    <cellStyle name="Normal 15 4 4 8 2" xfId="11437" xr:uid="{00000000-0005-0000-0000-0000AE2C0000}"/>
    <cellStyle name="Normal 15 4 4 9" xfId="11438" xr:uid="{00000000-0005-0000-0000-0000AF2C0000}"/>
    <cellStyle name="Normal 15 4 5" xfId="11439" xr:uid="{00000000-0005-0000-0000-0000B02C0000}"/>
    <cellStyle name="Normal 15 4 5 2" xfId="11440" xr:uid="{00000000-0005-0000-0000-0000B12C0000}"/>
    <cellStyle name="Normal 15 4 5 2 2" xfId="11441" xr:uid="{00000000-0005-0000-0000-0000B22C0000}"/>
    <cellStyle name="Normal 15 4 5 2 2 2" xfId="11442" xr:uid="{00000000-0005-0000-0000-0000B32C0000}"/>
    <cellStyle name="Normal 15 4 5 2 2 2 2" xfId="11443" xr:uid="{00000000-0005-0000-0000-0000B42C0000}"/>
    <cellStyle name="Normal 15 4 5 2 2 3" xfId="11444" xr:uid="{00000000-0005-0000-0000-0000B52C0000}"/>
    <cellStyle name="Normal 15 4 5 2 3" xfId="11445" xr:uid="{00000000-0005-0000-0000-0000B62C0000}"/>
    <cellStyle name="Normal 15 4 5 2 3 2" xfId="11446" xr:uid="{00000000-0005-0000-0000-0000B72C0000}"/>
    <cellStyle name="Normal 15 4 5 2 3 2 2" xfId="11447" xr:uid="{00000000-0005-0000-0000-0000B82C0000}"/>
    <cellStyle name="Normal 15 4 5 2 3 3" xfId="11448" xr:uid="{00000000-0005-0000-0000-0000B92C0000}"/>
    <cellStyle name="Normal 15 4 5 2 4" xfId="11449" xr:uid="{00000000-0005-0000-0000-0000BA2C0000}"/>
    <cellStyle name="Normal 15 4 5 2 4 2" xfId="11450" xr:uid="{00000000-0005-0000-0000-0000BB2C0000}"/>
    <cellStyle name="Normal 15 4 5 2 4 2 2" xfId="11451" xr:uid="{00000000-0005-0000-0000-0000BC2C0000}"/>
    <cellStyle name="Normal 15 4 5 2 4 3" xfId="11452" xr:uid="{00000000-0005-0000-0000-0000BD2C0000}"/>
    <cellStyle name="Normal 15 4 5 2 5" xfId="11453" xr:uid="{00000000-0005-0000-0000-0000BE2C0000}"/>
    <cellStyle name="Normal 15 4 5 2 5 2" xfId="11454" xr:uid="{00000000-0005-0000-0000-0000BF2C0000}"/>
    <cellStyle name="Normal 15 4 5 2 6" xfId="11455" xr:uid="{00000000-0005-0000-0000-0000C02C0000}"/>
    <cellStyle name="Normal 15 4 5 2 6 2" xfId="11456" xr:uid="{00000000-0005-0000-0000-0000C12C0000}"/>
    <cellStyle name="Normal 15 4 5 2 7" xfId="11457" xr:uid="{00000000-0005-0000-0000-0000C22C0000}"/>
    <cellStyle name="Normal 15 4 5 3" xfId="11458" xr:uid="{00000000-0005-0000-0000-0000C32C0000}"/>
    <cellStyle name="Normal 15 4 5 3 2" xfId="11459" xr:uid="{00000000-0005-0000-0000-0000C42C0000}"/>
    <cellStyle name="Normal 15 4 5 3 2 2" xfId="11460" xr:uid="{00000000-0005-0000-0000-0000C52C0000}"/>
    <cellStyle name="Normal 15 4 5 3 3" xfId="11461" xr:uid="{00000000-0005-0000-0000-0000C62C0000}"/>
    <cellStyle name="Normal 15 4 5 4" xfId="11462" xr:uid="{00000000-0005-0000-0000-0000C72C0000}"/>
    <cellStyle name="Normal 15 4 5 4 2" xfId="11463" xr:uid="{00000000-0005-0000-0000-0000C82C0000}"/>
    <cellStyle name="Normal 15 4 5 4 2 2" xfId="11464" xr:uid="{00000000-0005-0000-0000-0000C92C0000}"/>
    <cellStyle name="Normal 15 4 5 4 3" xfId="11465" xr:uid="{00000000-0005-0000-0000-0000CA2C0000}"/>
    <cellStyle name="Normal 15 4 5 5" xfId="11466" xr:uid="{00000000-0005-0000-0000-0000CB2C0000}"/>
    <cellStyle name="Normal 15 4 5 5 2" xfId="11467" xr:uid="{00000000-0005-0000-0000-0000CC2C0000}"/>
    <cellStyle name="Normal 15 4 5 5 2 2" xfId="11468" xr:uid="{00000000-0005-0000-0000-0000CD2C0000}"/>
    <cellStyle name="Normal 15 4 5 5 3" xfId="11469" xr:uid="{00000000-0005-0000-0000-0000CE2C0000}"/>
    <cellStyle name="Normal 15 4 5 6" xfId="11470" xr:uid="{00000000-0005-0000-0000-0000CF2C0000}"/>
    <cellStyle name="Normal 15 4 5 6 2" xfId="11471" xr:uid="{00000000-0005-0000-0000-0000D02C0000}"/>
    <cellStyle name="Normal 15 4 5 7" xfId="11472" xr:uid="{00000000-0005-0000-0000-0000D12C0000}"/>
    <cellStyle name="Normal 15 4 5 7 2" xfId="11473" xr:uid="{00000000-0005-0000-0000-0000D22C0000}"/>
    <cellStyle name="Normal 15 4 5 8" xfId="11474" xr:uid="{00000000-0005-0000-0000-0000D32C0000}"/>
    <cellStyle name="Normal 15 4 6" xfId="11475" xr:uid="{00000000-0005-0000-0000-0000D42C0000}"/>
    <cellStyle name="Normal 15 4 6 2" xfId="11476" xr:uid="{00000000-0005-0000-0000-0000D52C0000}"/>
    <cellStyle name="Normal 15 4 6 2 2" xfId="11477" xr:uid="{00000000-0005-0000-0000-0000D62C0000}"/>
    <cellStyle name="Normal 15 4 6 2 2 2" xfId="11478" xr:uid="{00000000-0005-0000-0000-0000D72C0000}"/>
    <cellStyle name="Normal 15 4 6 2 3" xfId="11479" xr:uid="{00000000-0005-0000-0000-0000D82C0000}"/>
    <cellStyle name="Normal 15 4 6 3" xfId="11480" xr:uid="{00000000-0005-0000-0000-0000D92C0000}"/>
    <cellStyle name="Normal 15 4 6 3 2" xfId="11481" xr:uid="{00000000-0005-0000-0000-0000DA2C0000}"/>
    <cellStyle name="Normal 15 4 6 3 2 2" xfId="11482" xr:uid="{00000000-0005-0000-0000-0000DB2C0000}"/>
    <cellStyle name="Normal 15 4 6 3 3" xfId="11483" xr:uid="{00000000-0005-0000-0000-0000DC2C0000}"/>
    <cellStyle name="Normal 15 4 6 4" xfId="11484" xr:uid="{00000000-0005-0000-0000-0000DD2C0000}"/>
    <cellStyle name="Normal 15 4 6 4 2" xfId="11485" xr:uid="{00000000-0005-0000-0000-0000DE2C0000}"/>
    <cellStyle name="Normal 15 4 6 4 2 2" xfId="11486" xr:uid="{00000000-0005-0000-0000-0000DF2C0000}"/>
    <cellStyle name="Normal 15 4 6 4 3" xfId="11487" xr:uid="{00000000-0005-0000-0000-0000E02C0000}"/>
    <cellStyle name="Normal 15 4 6 5" xfId="11488" xr:uid="{00000000-0005-0000-0000-0000E12C0000}"/>
    <cellStyle name="Normal 15 4 6 5 2" xfId="11489" xr:uid="{00000000-0005-0000-0000-0000E22C0000}"/>
    <cellStyle name="Normal 15 4 6 6" xfId="11490" xr:uid="{00000000-0005-0000-0000-0000E32C0000}"/>
    <cellStyle name="Normal 15 4 6 6 2" xfId="11491" xr:uid="{00000000-0005-0000-0000-0000E42C0000}"/>
    <cellStyle name="Normal 15 4 6 7" xfId="11492" xr:uid="{00000000-0005-0000-0000-0000E52C0000}"/>
    <cellStyle name="Normal 15 4 7" xfId="11493" xr:uid="{00000000-0005-0000-0000-0000E62C0000}"/>
    <cellStyle name="Normal 15 4 7 2" xfId="11494" xr:uid="{00000000-0005-0000-0000-0000E72C0000}"/>
    <cellStyle name="Normal 15 4 7 2 2" xfId="11495" xr:uid="{00000000-0005-0000-0000-0000E82C0000}"/>
    <cellStyle name="Normal 15 4 7 2 2 2" xfId="11496" xr:uid="{00000000-0005-0000-0000-0000E92C0000}"/>
    <cellStyle name="Normal 15 4 7 2 3" xfId="11497" xr:uid="{00000000-0005-0000-0000-0000EA2C0000}"/>
    <cellStyle name="Normal 15 4 7 3" xfId="11498" xr:uid="{00000000-0005-0000-0000-0000EB2C0000}"/>
    <cellStyle name="Normal 15 4 7 3 2" xfId="11499" xr:uid="{00000000-0005-0000-0000-0000EC2C0000}"/>
    <cellStyle name="Normal 15 4 7 3 2 2" xfId="11500" xr:uid="{00000000-0005-0000-0000-0000ED2C0000}"/>
    <cellStyle name="Normal 15 4 7 3 3" xfId="11501" xr:uid="{00000000-0005-0000-0000-0000EE2C0000}"/>
    <cellStyle name="Normal 15 4 7 4" xfId="11502" xr:uid="{00000000-0005-0000-0000-0000EF2C0000}"/>
    <cellStyle name="Normal 15 4 7 4 2" xfId="11503" xr:uid="{00000000-0005-0000-0000-0000F02C0000}"/>
    <cellStyle name="Normal 15 4 7 4 2 2" xfId="11504" xr:uid="{00000000-0005-0000-0000-0000F12C0000}"/>
    <cellStyle name="Normal 15 4 7 4 3" xfId="11505" xr:uid="{00000000-0005-0000-0000-0000F22C0000}"/>
    <cellStyle name="Normal 15 4 7 5" xfId="11506" xr:uid="{00000000-0005-0000-0000-0000F32C0000}"/>
    <cellStyle name="Normal 15 4 7 5 2" xfId="11507" xr:uid="{00000000-0005-0000-0000-0000F42C0000}"/>
    <cellStyle name="Normal 15 4 7 6" xfId="11508" xr:uid="{00000000-0005-0000-0000-0000F52C0000}"/>
    <cellStyle name="Normal 15 4 7 6 2" xfId="11509" xr:uid="{00000000-0005-0000-0000-0000F62C0000}"/>
    <cellStyle name="Normal 15 4 7 7" xfId="11510" xr:uid="{00000000-0005-0000-0000-0000F72C0000}"/>
    <cellStyle name="Normal 15 4 8" xfId="11511" xr:uid="{00000000-0005-0000-0000-0000F82C0000}"/>
    <cellStyle name="Normal 15 4 8 2" xfId="11512" xr:uid="{00000000-0005-0000-0000-0000F92C0000}"/>
    <cellStyle name="Normal 15 4 8 2 2" xfId="11513" xr:uid="{00000000-0005-0000-0000-0000FA2C0000}"/>
    <cellStyle name="Normal 15 4 8 3" xfId="11514" xr:uid="{00000000-0005-0000-0000-0000FB2C0000}"/>
    <cellStyle name="Normal 15 4 9" xfId="11515" xr:uid="{00000000-0005-0000-0000-0000FC2C0000}"/>
    <cellStyle name="Normal 15 4 9 2" xfId="11516" xr:uid="{00000000-0005-0000-0000-0000FD2C0000}"/>
    <cellStyle name="Normal 15 4 9 2 2" xfId="11517" xr:uid="{00000000-0005-0000-0000-0000FE2C0000}"/>
    <cellStyle name="Normal 15 4 9 3" xfId="11518" xr:uid="{00000000-0005-0000-0000-0000FF2C0000}"/>
    <cellStyle name="Normal 15 4_Confidential Information" xfId="11519" xr:uid="{00000000-0005-0000-0000-0000002D0000}"/>
    <cellStyle name="Normal 15 5" xfId="11520" xr:uid="{00000000-0005-0000-0000-0000012D0000}"/>
    <cellStyle name="Normal 15 5 10" xfId="11521" xr:uid="{00000000-0005-0000-0000-0000022D0000}"/>
    <cellStyle name="Normal 15 5 10 2" xfId="11522" xr:uid="{00000000-0005-0000-0000-0000032D0000}"/>
    <cellStyle name="Normal 15 5 11" xfId="11523" xr:uid="{00000000-0005-0000-0000-0000042D0000}"/>
    <cellStyle name="Normal 15 5 2" xfId="11524" xr:uid="{00000000-0005-0000-0000-0000052D0000}"/>
    <cellStyle name="Normal 15 5 2 2" xfId="11525" xr:uid="{00000000-0005-0000-0000-0000062D0000}"/>
    <cellStyle name="Normal 15 5 2 2 2" xfId="11526" xr:uid="{00000000-0005-0000-0000-0000072D0000}"/>
    <cellStyle name="Normal 15 5 2 2 2 2" xfId="11527" xr:uid="{00000000-0005-0000-0000-0000082D0000}"/>
    <cellStyle name="Normal 15 5 2 2 2 2 2" xfId="11528" xr:uid="{00000000-0005-0000-0000-0000092D0000}"/>
    <cellStyle name="Normal 15 5 2 2 2 3" xfId="11529" xr:uid="{00000000-0005-0000-0000-00000A2D0000}"/>
    <cellStyle name="Normal 15 5 2 2 3" xfId="11530" xr:uid="{00000000-0005-0000-0000-00000B2D0000}"/>
    <cellStyle name="Normal 15 5 2 2 3 2" xfId="11531" xr:uid="{00000000-0005-0000-0000-00000C2D0000}"/>
    <cellStyle name="Normal 15 5 2 2 3 2 2" xfId="11532" xr:uid="{00000000-0005-0000-0000-00000D2D0000}"/>
    <cellStyle name="Normal 15 5 2 2 3 3" xfId="11533" xr:uid="{00000000-0005-0000-0000-00000E2D0000}"/>
    <cellStyle name="Normal 15 5 2 2 4" xfId="11534" xr:uid="{00000000-0005-0000-0000-00000F2D0000}"/>
    <cellStyle name="Normal 15 5 2 2 4 2" xfId="11535" xr:uid="{00000000-0005-0000-0000-0000102D0000}"/>
    <cellStyle name="Normal 15 5 2 2 4 2 2" xfId="11536" xr:uid="{00000000-0005-0000-0000-0000112D0000}"/>
    <cellStyle name="Normal 15 5 2 2 4 3" xfId="11537" xr:uid="{00000000-0005-0000-0000-0000122D0000}"/>
    <cellStyle name="Normal 15 5 2 2 5" xfId="11538" xr:uid="{00000000-0005-0000-0000-0000132D0000}"/>
    <cellStyle name="Normal 15 5 2 2 5 2" xfId="11539" xr:uid="{00000000-0005-0000-0000-0000142D0000}"/>
    <cellStyle name="Normal 15 5 2 2 6" xfId="11540" xr:uid="{00000000-0005-0000-0000-0000152D0000}"/>
    <cellStyle name="Normal 15 5 2 2 6 2" xfId="11541" xr:uid="{00000000-0005-0000-0000-0000162D0000}"/>
    <cellStyle name="Normal 15 5 2 2 7" xfId="11542" xr:uid="{00000000-0005-0000-0000-0000172D0000}"/>
    <cellStyle name="Normal 15 5 2 3" xfId="11543" xr:uid="{00000000-0005-0000-0000-0000182D0000}"/>
    <cellStyle name="Normal 15 5 2 3 2" xfId="11544" xr:uid="{00000000-0005-0000-0000-0000192D0000}"/>
    <cellStyle name="Normal 15 5 2 3 2 2" xfId="11545" xr:uid="{00000000-0005-0000-0000-00001A2D0000}"/>
    <cellStyle name="Normal 15 5 2 3 2 2 2" xfId="11546" xr:uid="{00000000-0005-0000-0000-00001B2D0000}"/>
    <cellStyle name="Normal 15 5 2 3 2 3" xfId="11547" xr:uid="{00000000-0005-0000-0000-00001C2D0000}"/>
    <cellStyle name="Normal 15 5 2 3 3" xfId="11548" xr:uid="{00000000-0005-0000-0000-00001D2D0000}"/>
    <cellStyle name="Normal 15 5 2 3 3 2" xfId="11549" xr:uid="{00000000-0005-0000-0000-00001E2D0000}"/>
    <cellStyle name="Normal 15 5 2 3 3 2 2" xfId="11550" xr:uid="{00000000-0005-0000-0000-00001F2D0000}"/>
    <cellStyle name="Normal 15 5 2 3 3 3" xfId="11551" xr:uid="{00000000-0005-0000-0000-0000202D0000}"/>
    <cellStyle name="Normal 15 5 2 3 4" xfId="11552" xr:uid="{00000000-0005-0000-0000-0000212D0000}"/>
    <cellStyle name="Normal 15 5 2 3 4 2" xfId="11553" xr:uid="{00000000-0005-0000-0000-0000222D0000}"/>
    <cellStyle name="Normal 15 5 2 3 4 2 2" xfId="11554" xr:uid="{00000000-0005-0000-0000-0000232D0000}"/>
    <cellStyle name="Normal 15 5 2 3 4 3" xfId="11555" xr:uid="{00000000-0005-0000-0000-0000242D0000}"/>
    <cellStyle name="Normal 15 5 2 3 5" xfId="11556" xr:uid="{00000000-0005-0000-0000-0000252D0000}"/>
    <cellStyle name="Normal 15 5 2 3 5 2" xfId="11557" xr:uid="{00000000-0005-0000-0000-0000262D0000}"/>
    <cellStyle name="Normal 15 5 2 3 6" xfId="11558" xr:uid="{00000000-0005-0000-0000-0000272D0000}"/>
    <cellStyle name="Normal 15 5 2 3 6 2" xfId="11559" xr:uid="{00000000-0005-0000-0000-0000282D0000}"/>
    <cellStyle name="Normal 15 5 2 3 7" xfId="11560" xr:uid="{00000000-0005-0000-0000-0000292D0000}"/>
    <cellStyle name="Normal 15 5 2 4" xfId="11561" xr:uid="{00000000-0005-0000-0000-00002A2D0000}"/>
    <cellStyle name="Normal 15 5 2 4 2" xfId="11562" xr:uid="{00000000-0005-0000-0000-00002B2D0000}"/>
    <cellStyle name="Normal 15 5 2 4 2 2" xfId="11563" xr:uid="{00000000-0005-0000-0000-00002C2D0000}"/>
    <cellStyle name="Normal 15 5 2 4 3" xfId="11564" xr:uid="{00000000-0005-0000-0000-00002D2D0000}"/>
    <cellStyle name="Normal 15 5 2 5" xfId="11565" xr:uid="{00000000-0005-0000-0000-00002E2D0000}"/>
    <cellStyle name="Normal 15 5 2 5 2" xfId="11566" xr:uid="{00000000-0005-0000-0000-00002F2D0000}"/>
    <cellStyle name="Normal 15 5 2 5 2 2" xfId="11567" xr:uid="{00000000-0005-0000-0000-0000302D0000}"/>
    <cellStyle name="Normal 15 5 2 5 3" xfId="11568" xr:uid="{00000000-0005-0000-0000-0000312D0000}"/>
    <cellStyle name="Normal 15 5 2 6" xfId="11569" xr:uid="{00000000-0005-0000-0000-0000322D0000}"/>
    <cellStyle name="Normal 15 5 2 6 2" xfId="11570" xr:uid="{00000000-0005-0000-0000-0000332D0000}"/>
    <cellStyle name="Normal 15 5 2 6 2 2" xfId="11571" xr:uid="{00000000-0005-0000-0000-0000342D0000}"/>
    <cellStyle name="Normal 15 5 2 6 3" xfId="11572" xr:uid="{00000000-0005-0000-0000-0000352D0000}"/>
    <cellStyle name="Normal 15 5 2 7" xfId="11573" xr:uid="{00000000-0005-0000-0000-0000362D0000}"/>
    <cellStyle name="Normal 15 5 2 7 2" xfId="11574" xr:uid="{00000000-0005-0000-0000-0000372D0000}"/>
    <cellStyle name="Normal 15 5 2 8" xfId="11575" xr:uid="{00000000-0005-0000-0000-0000382D0000}"/>
    <cellStyle name="Normal 15 5 2 8 2" xfId="11576" xr:uid="{00000000-0005-0000-0000-0000392D0000}"/>
    <cellStyle name="Normal 15 5 2 9" xfId="11577" xr:uid="{00000000-0005-0000-0000-00003A2D0000}"/>
    <cellStyle name="Normal 15 5 3" xfId="11578" xr:uid="{00000000-0005-0000-0000-00003B2D0000}"/>
    <cellStyle name="Normal 15 5 3 2" xfId="11579" xr:uid="{00000000-0005-0000-0000-00003C2D0000}"/>
    <cellStyle name="Normal 15 5 3 2 2" xfId="11580" xr:uid="{00000000-0005-0000-0000-00003D2D0000}"/>
    <cellStyle name="Normal 15 5 3 2 2 2" xfId="11581" xr:uid="{00000000-0005-0000-0000-00003E2D0000}"/>
    <cellStyle name="Normal 15 5 3 2 2 2 2" xfId="11582" xr:uid="{00000000-0005-0000-0000-00003F2D0000}"/>
    <cellStyle name="Normal 15 5 3 2 2 3" xfId="11583" xr:uid="{00000000-0005-0000-0000-0000402D0000}"/>
    <cellStyle name="Normal 15 5 3 2 3" xfId="11584" xr:uid="{00000000-0005-0000-0000-0000412D0000}"/>
    <cellStyle name="Normal 15 5 3 2 3 2" xfId="11585" xr:uid="{00000000-0005-0000-0000-0000422D0000}"/>
    <cellStyle name="Normal 15 5 3 2 3 2 2" xfId="11586" xr:uid="{00000000-0005-0000-0000-0000432D0000}"/>
    <cellStyle name="Normal 15 5 3 2 3 3" xfId="11587" xr:uid="{00000000-0005-0000-0000-0000442D0000}"/>
    <cellStyle name="Normal 15 5 3 2 4" xfId="11588" xr:uid="{00000000-0005-0000-0000-0000452D0000}"/>
    <cellStyle name="Normal 15 5 3 2 4 2" xfId="11589" xr:uid="{00000000-0005-0000-0000-0000462D0000}"/>
    <cellStyle name="Normal 15 5 3 2 4 2 2" xfId="11590" xr:uid="{00000000-0005-0000-0000-0000472D0000}"/>
    <cellStyle name="Normal 15 5 3 2 4 3" xfId="11591" xr:uid="{00000000-0005-0000-0000-0000482D0000}"/>
    <cellStyle name="Normal 15 5 3 2 5" xfId="11592" xr:uid="{00000000-0005-0000-0000-0000492D0000}"/>
    <cellStyle name="Normal 15 5 3 2 5 2" xfId="11593" xr:uid="{00000000-0005-0000-0000-00004A2D0000}"/>
    <cellStyle name="Normal 15 5 3 2 6" xfId="11594" xr:uid="{00000000-0005-0000-0000-00004B2D0000}"/>
    <cellStyle name="Normal 15 5 3 2 6 2" xfId="11595" xr:uid="{00000000-0005-0000-0000-00004C2D0000}"/>
    <cellStyle name="Normal 15 5 3 2 7" xfId="11596" xr:uid="{00000000-0005-0000-0000-00004D2D0000}"/>
    <cellStyle name="Normal 15 5 3 3" xfId="11597" xr:uid="{00000000-0005-0000-0000-00004E2D0000}"/>
    <cellStyle name="Normal 15 5 3 3 2" xfId="11598" xr:uid="{00000000-0005-0000-0000-00004F2D0000}"/>
    <cellStyle name="Normal 15 5 3 3 2 2" xfId="11599" xr:uid="{00000000-0005-0000-0000-0000502D0000}"/>
    <cellStyle name="Normal 15 5 3 3 3" xfId="11600" xr:uid="{00000000-0005-0000-0000-0000512D0000}"/>
    <cellStyle name="Normal 15 5 3 4" xfId="11601" xr:uid="{00000000-0005-0000-0000-0000522D0000}"/>
    <cellStyle name="Normal 15 5 3 4 2" xfId="11602" xr:uid="{00000000-0005-0000-0000-0000532D0000}"/>
    <cellStyle name="Normal 15 5 3 4 2 2" xfId="11603" xr:uid="{00000000-0005-0000-0000-0000542D0000}"/>
    <cellStyle name="Normal 15 5 3 4 3" xfId="11604" xr:uid="{00000000-0005-0000-0000-0000552D0000}"/>
    <cellStyle name="Normal 15 5 3 5" xfId="11605" xr:uid="{00000000-0005-0000-0000-0000562D0000}"/>
    <cellStyle name="Normal 15 5 3 5 2" xfId="11606" xr:uid="{00000000-0005-0000-0000-0000572D0000}"/>
    <cellStyle name="Normal 15 5 3 5 2 2" xfId="11607" xr:uid="{00000000-0005-0000-0000-0000582D0000}"/>
    <cellStyle name="Normal 15 5 3 5 3" xfId="11608" xr:uid="{00000000-0005-0000-0000-0000592D0000}"/>
    <cellStyle name="Normal 15 5 3 6" xfId="11609" xr:uid="{00000000-0005-0000-0000-00005A2D0000}"/>
    <cellStyle name="Normal 15 5 3 6 2" xfId="11610" xr:uid="{00000000-0005-0000-0000-00005B2D0000}"/>
    <cellStyle name="Normal 15 5 3 7" xfId="11611" xr:uid="{00000000-0005-0000-0000-00005C2D0000}"/>
    <cellStyle name="Normal 15 5 3 7 2" xfId="11612" xr:uid="{00000000-0005-0000-0000-00005D2D0000}"/>
    <cellStyle name="Normal 15 5 3 8" xfId="11613" xr:uid="{00000000-0005-0000-0000-00005E2D0000}"/>
    <cellStyle name="Normal 15 5 4" xfId="11614" xr:uid="{00000000-0005-0000-0000-00005F2D0000}"/>
    <cellStyle name="Normal 15 5 4 2" xfId="11615" xr:uid="{00000000-0005-0000-0000-0000602D0000}"/>
    <cellStyle name="Normal 15 5 4 2 2" xfId="11616" xr:uid="{00000000-0005-0000-0000-0000612D0000}"/>
    <cellStyle name="Normal 15 5 4 2 2 2" xfId="11617" xr:uid="{00000000-0005-0000-0000-0000622D0000}"/>
    <cellStyle name="Normal 15 5 4 2 3" xfId="11618" xr:uid="{00000000-0005-0000-0000-0000632D0000}"/>
    <cellStyle name="Normal 15 5 4 3" xfId="11619" xr:uid="{00000000-0005-0000-0000-0000642D0000}"/>
    <cellStyle name="Normal 15 5 4 3 2" xfId="11620" xr:uid="{00000000-0005-0000-0000-0000652D0000}"/>
    <cellStyle name="Normal 15 5 4 3 2 2" xfId="11621" xr:uid="{00000000-0005-0000-0000-0000662D0000}"/>
    <cellStyle name="Normal 15 5 4 3 3" xfId="11622" xr:uid="{00000000-0005-0000-0000-0000672D0000}"/>
    <cellStyle name="Normal 15 5 4 4" xfId="11623" xr:uid="{00000000-0005-0000-0000-0000682D0000}"/>
    <cellStyle name="Normal 15 5 4 4 2" xfId="11624" xr:uid="{00000000-0005-0000-0000-0000692D0000}"/>
    <cellStyle name="Normal 15 5 4 4 2 2" xfId="11625" xr:uid="{00000000-0005-0000-0000-00006A2D0000}"/>
    <cellStyle name="Normal 15 5 4 4 3" xfId="11626" xr:uid="{00000000-0005-0000-0000-00006B2D0000}"/>
    <cellStyle name="Normal 15 5 4 5" xfId="11627" xr:uid="{00000000-0005-0000-0000-00006C2D0000}"/>
    <cellStyle name="Normal 15 5 4 5 2" xfId="11628" xr:uid="{00000000-0005-0000-0000-00006D2D0000}"/>
    <cellStyle name="Normal 15 5 4 6" xfId="11629" xr:uid="{00000000-0005-0000-0000-00006E2D0000}"/>
    <cellStyle name="Normal 15 5 4 6 2" xfId="11630" xr:uid="{00000000-0005-0000-0000-00006F2D0000}"/>
    <cellStyle name="Normal 15 5 4 7" xfId="11631" xr:uid="{00000000-0005-0000-0000-0000702D0000}"/>
    <cellStyle name="Normal 15 5 5" xfId="11632" xr:uid="{00000000-0005-0000-0000-0000712D0000}"/>
    <cellStyle name="Normal 15 5 5 2" xfId="11633" xr:uid="{00000000-0005-0000-0000-0000722D0000}"/>
    <cellStyle name="Normal 15 5 5 2 2" xfId="11634" xr:uid="{00000000-0005-0000-0000-0000732D0000}"/>
    <cellStyle name="Normal 15 5 5 2 2 2" xfId="11635" xr:uid="{00000000-0005-0000-0000-0000742D0000}"/>
    <cellStyle name="Normal 15 5 5 2 3" xfId="11636" xr:uid="{00000000-0005-0000-0000-0000752D0000}"/>
    <cellStyle name="Normal 15 5 5 3" xfId="11637" xr:uid="{00000000-0005-0000-0000-0000762D0000}"/>
    <cellStyle name="Normal 15 5 5 3 2" xfId="11638" xr:uid="{00000000-0005-0000-0000-0000772D0000}"/>
    <cellStyle name="Normal 15 5 5 3 2 2" xfId="11639" xr:uid="{00000000-0005-0000-0000-0000782D0000}"/>
    <cellStyle name="Normal 15 5 5 3 3" xfId="11640" xr:uid="{00000000-0005-0000-0000-0000792D0000}"/>
    <cellStyle name="Normal 15 5 5 4" xfId="11641" xr:uid="{00000000-0005-0000-0000-00007A2D0000}"/>
    <cellStyle name="Normal 15 5 5 4 2" xfId="11642" xr:uid="{00000000-0005-0000-0000-00007B2D0000}"/>
    <cellStyle name="Normal 15 5 5 4 2 2" xfId="11643" xr:uid="{00000000-0005-0000-0000-00007C2D0000}"/>
    <cellStyle name="Normal 15 5 5 4 3" xfId="11644" xr:uid="{00000000-0005-0000-0000-00007D2D0000}"/>
    <cellStyle name="Normal 15 5 5 5" xfId="11645" xr:uid="{00000000-0005-0000-0000-00007E2D0000}"/>
    <cellStyle name="Normal 15 5 5 5 2" xfId="11646" xr:uid="{00000000-0005-0000-0000-00007F2D0000}"/>
    <cellStyle name="Normal 15 5 5 6" xfId="11647" xr:uid="{00000000-0005-0000-0000-0000802D0000}"/>
    <cellStyle name="Normal 15 5 5 6 2" xfId="11648" xr:uid="{00000000-0005-0000-0000-0000812D0000}"/>
    <cellStyle name="Normal 15 5 5 7" xfId="11649" xr:uid="{00000000-0005-0000-0000-0000822D0000}"/>
    <cellStyle name="Normal 15 5 6" xfId="11650" xr:uid="{00000000-0005-0000-0000-0000832D0000}"/>
    <cellStyle name="Normal 15 5 6 2" xfId="11651" xr:uid="{00000000-0005-0000-0000-0000842D0000}"/>
    <cellStyle name="Normal 15 5 6 2 2" xfId="11652" xr:uid="{00000000-0005-0000-0000-0000852D0000}"/>
    <cellStyle name="Normal 15 5 6 3" xfId="11653" xr:uid="{00000000-0005-0000-0000-0000862D0000}"/>
    <cellStyle name="Normal 15 5 7" xfId="11654" xr:uid="{00000000-0005-0000-0000-0000872D0000}"/>
    <cellStyle name="Normal 15 5 7 2" xfId="11655" xr:uid="{00000000-0005-0000-0000-0000882D0000}"/>
    <cellStyle name="Normal 15 5 7 2 2" xfId="11656" xr:uid="{00000000-0005-0000-0000-0000892D0000}"/>
    <cellStyle name="Normal 15 5 7 3" xfId="11657" xr:uid="{00000000-0005-0000-0000-00008A2D0000}"/>
    <cellStyle name="Normal 15 5 8" xfId="11658" xr:uid="{00000000-0005-0000-0000-00008B2D0000}"/>
    <cellStyle name="Normal 15 5 8 2" xfId="11659" xr:uid="{00000000-0005-0000-0000-00008C2D0000}"/>
    <cellStyle name="Normal 15 5 8 2 2" xfId="11660" xr:uid="{00000000-0005-0000-0000-00008D2D0000}"/>
    <cellStyle name="Normal 15 5 8 3" xfId="11661" xr:uid="{00000000-0005-0000-0000-00008E2D0000}"/>
    <cellStyle name="Normal 15 5 9" xfId="11662" xr:uid="{00000000-0005-0000-0000-00008F2D0000}"/>
    <cellStyle name="Normal 15 5 9 2" xfId="11663" xr:uid="{00000000-0005-0000-0000-0000902D0000}"/>
    <cellStyle name="Normal 15 6" xfId="11664" xr:uid="{00000000-0005-0000-0000-0000912D0000}"/>
    <cellStyle name="Normal 15 6 10" xfId="11665" xr:uid="{00000000-0005-0000-0000-0000922D0000}"/>
    <cellStyle name="Normal 15 6 10 2" xfId="11666" xr:uid="{00000000-0005-0000-0000-0000932D0000}"/>
    <cellStyle name="Normal 15 6 11" xfId="11667" xr:uid="{00000000-0005-0000-0000-0000942D0000}"/>
    <cellStyle name="Normal 15 6 2" xfId="11668" xr:uid="{00000000-0005-0000-0000-0000952D0000}"/>
    <cellStyle name="Normal 15 6 2 2" xfId="11669" xr:uid="{00000000-0005-0000-0000-0000962D0000}"/>
    <cellStyle name="Normal 15 6 2 2 2" xfId="11670" xr:uid="{00000000-0005-0000-0000-0000972D0000}"/>
    <cellStyle name="Normal 15 6 2 2 2 2" xfId="11671" xr:uid="{00000000-0005-0000-0000-0000982D0000}"/>
    <cellStyle name="Normal 15 6 2 2 2 2 2" xfId="11672" xr:uid="{00000000-0005-0000-0000-0000992D0000}"/>
    <cellStyle name="Normal 15 6 2 2 2 3" xfId="11673" xr:uid="{00000000-0005-0000-0000-00009A2D0000}"/>
    <cellStyle name="Normal 15 6 2 2 3" xfId="11674" xr:uid="{00000000-0005-0000-0000-00009B2D0000}"/>
    <cellStyle name="Normal 15 6 2 2 3 2" xfId="11675" xr:uid="{00000000-0005-0000-0000-00009C2D0000}"/>
    <cellStyle name="Normal 15 6 2 2 3 2 2" xfId="11676" xr:uid="{00000000-0005-0000-0000-00009D2D0000}"/>
    <cellStyle name="Normal 15 6 2 2 3 3" xfId="11677" xr:uid="{00000000-0005-0000-0000-00009E2D0000}"/>
    <cellStyle name="Normal 15 6 2 2 4" xfId="11678" xr:uid="{00000000-0005-0000-0000-00009F2D0000}"/>
    <cellStyle name="Normal 15 6 2 2 4 2" xfId="11679" xr:uid="{00000000-0005-0000-0000-0000A02D0000}"/>
    <cellStyle name="Normal 15 6 2 2 4 2 2" xfId="11680" xr:uid="{00000000-0005-0000-0000-0000A12D0000}"/>
    <cellStyle name="Normal 15 6 2 2 4 3" xfId="11681" xr:uid="{00000000-0005-0000-0000-0000A22D0000}"/>
    <cellStyle name="Normal 15 6 2 2 5" xfId="11682" xr:uid="{00000000-0005-0000-0000-0000A32D0000}"/>
    <cellStyle name="Normal 15 6 2 2 5 2" xfId="11683" xr:uid="{00000000-0005-0000-0000-0000A42D0000}"/>
    <cellStyle name="Normal 15 6 2 2 6" xfId="11684" xr:uid="{00000000-0005-0000-0000-0000A52D0000}"/>
    <cellStyle name="Normal 15 6 2 2 6 2" xfId="11685" xr:uid="{00000000-0005-0000-0000-0000A62D0000}"/>
    <cellStyle name="Normal 15 6 2 2 7" xfId="11686" xr:uid="{00000000-0005-0000-0000-0000A72D0000}"/>
    <cellStyle name="Normal 15 6 2 3" xfId="11687" xr:uid="{00000000-0005-0000-0000-0000A82D0000}"/>
    <cellStyle name="Normal 15 6 2 3 2" xfId="11688" xr:uid="{00000000-0005-0000-0000-0000A92D0000}"/>
    <cellStyle name="Normal 15 6 2 3 2 2" xfId="11689" xr:uid="{00000000-0005-0000-0000-0000AA2D0000}"/>
    <cellStyle name="Normal 15 6 2 3 2 2 2" xfId="11690" xr:uid="{00000000-0005-0000-0000-0000AB2D0000}"/>
    <cellStyle name="Normal 15 6 2 3 2 3" xfId="11691" xr:uid="{00000000-0005-0000-0000-0000AC2D0000}"/>
    <cellStyle name="Normal 15 6 2 3 3" xfId="11692" xr:uid="{00000000-0005-0000-0000-0000AD2D0000}"/>
    <cellStyle name="Normal 15 6 2 3 3 2" xfId="11693" xr:uid="{00000000-0005-0000-0000-0000AE2D0000}"/>
    <cellStyle name="Normal 15 6 2 3 3 2 2" xfId="11694" xr:uid="{00000000-0005-0000-0000-0000AF2D0000}"/>
    <cellStyle name="Normal 15 6 2 3 3 3" xfId="11695" xr:uid="{00000000-0005-0000-0000-0000B02D0000}"/>
    <cellStyle name="Normal 15 6 2 3 4" xfId="11696" xr:uid="{00000000-0005-0000-0000-0000B12D0000}"/>
    <cellStyle name="Normal 15 6 2 3 4 2" xfId="11697" xr:uid="{00000000-0005-0000-0000-0000B22D0000}"/>
    <cellStyle name="Normal 15 6 2 3 4 2 2" xfId="11698" xr:uid="{00000000-0005-0000-0000-0000B32D0000}"/>
    <cellStyle name="Normal 15 6 2 3 4 3" xfId="11699" xr:uid="{00000000-0005-0000-0000-0000B42D0000}"/>
    <cellStyle name="Normal 15 6 2 3 5" xfId="11700" xr:uid="{00000000-0005-0000-0000-0000B52D0000}"/>
    <cellStyle name="Normal 15 6 2 3 5 2" xfId="11701" xr:uid="{00000000-0005-0000-0000-0000B62D0000}"/>
    <cellStyle name="Normal 15 6 2 3 6" xfId="11702" xr:uid="{00000000-0005-0000-0000-0000B72D0000}"/>
    <cellStyle name="Normal 15 6 2 3 6 2" xfId="11703" xr:uid="{00000000-0005-0000-0000-0000B82D0000}"/>
    <cellStyle name="Normal 15 6 2 3 7" xfId="11704" xr:uid="{00000000-0005-0000-0000-0000B92D0000}"/>
    <cellStyle name="Normal 15 6 2 4" xfId="11705" xr:uid="{00000000-0005-0000-0000-0000BA2D0000}"/>
    <cellStyle name="Normal 15 6 2 4 2" xfId="11706" xr:uid="{00000000-0005-0000-0000-0000BB2D0000}"/>
    <cellStyle name="Normal 15 6 2 4 2 2" xfId="11707" xr:uid="{00000000-0005-0000-0000-0000BC2D0000}"/>
    <cellStyle name="Normal 15 6 2 4 3" xfId="11708" xr:uid="{00000000-0005-0000-0000-0000BD2D0000}"/>
    <cellStyle name="Normal 15 6 2 5" xfId="11709" xr:uid="{00000000-0005-0000-0000-0000BE2D0000}"/>
    <cellStyle name="Normal 15 6 2 5 2" xfId="11710" xr:uid="{00000000-0005-0000-0000-0000BF2D0000}"/>
    <cellStyle name="Normal 15 6 2 5 2 2" xfId="11711" xr:uid="{00000000-0005-0000-0000-0000C02D0000}"/>
    <cellStyle name="Normal 15 6 2 5 3" xfId="11712" xr:uid="{00000000-0005-0000-0000-0000C12D0000}"/>
    <cellStyle name="Normal 15 6 2 6" xfId="11713" xr:uid="{00000000-0005-0000-0000-0000C22D0000}"/>
    <cellStyle name="Normal 15 6 2 6 2" xfId="11714" xr:uid="{00000000-0005-0000-0000-0000C32D0000}"/>
    <cellStyle name="Normal 15 6 2 6 2 2" xfId="11715" xr:uid="{00000000-0005-0000-0000-0000C42D0000}"/>
    <cellStyle name="Normal 15 6 2 6 3" xfId="11716" xr:uid="{00000000-0005-0000-0000-0000C52D0000}"/>
    <cellStyle name="Normal 15 6 2 7" xfId="11717" xr:uid="{00000000-0005-0000-0000-0000C62D0000}"/>
    <cellStyle name="Normal 15 6 2 7 2" xfId="11718" xr:uid="{00000000-0005-0000-0000-0000C72D0000}"/>
    <cellStyle name="Normal 15 6 2 8" xfId="11719" xr:uid="{00000000-0005-0000-0000-0000C82D0000}"/>
    <cellStyle name="Normal 15 6 2 8 2" xfId="11720" xr:uid="{00000000-0005-0000-0000-0000C92D0000}"/>
    <cellStyle name="Normal 15 6 2 9" xfId="11721" xr:uid="{00000000-0005-0000-0000-0000CA2D0000}"/>
    <cellStyle name="Normal 15 6 3" xfId="11722" xr:uid="{00000000-0005-0000-0000-0000CB2D0000}"/>
    <cellStyle name="Normal 15 6 3 2" xfId="11723" xr:uid="{00000000-0005-0000-0000-0000CC2D0000}"/>
    <cellStyle name="Normal 15 6 3 2 2" xfId="11724" xr:uid="{00000000-0005-0000-0000-0000CD2D0000}"/>
    <cellStyle name="Normal 15 6 3 2 2 2" xfId="11725" xr:uid="{00000000-0005-0000-0000-0000CE2D0000}"/>
    <cellStyle name="Normal 15 6 3 2 2 2 2" xfId="11726" xr:uid="{00000000-0005-0000-0000-0000CF2D0000}"/>
    <cellStyle name="Normal 15 6 3 2 2 3" xfId="11727" xr:uid="{00000000-0005-0000-0000-0000D02D0000}"/>
    <cellStyle name="Normal 15 6 3 2 3" xfId="11728" xr:uid="{00000000-0005-0000-0000-0000D12D0000}"/>
    <cellStyle name="Normal 15 6 3 2 3 2" xfId="11729" xr:uid="{00000000-0005-0000-0000-0000D22D0000}"/>
    <cellStyle name="Normal 15 6 3 2 3 2 2" xfId="11730" xr:uid="{00000000-0005-0000-0000-0000D32D0000}"/>
    <cellStyle name="Normal 15 6 3 2 3 3" xfId="11731" xr:uid="{00000000-0005-0000-0000-0000D42D0000}"/>
    <cellStyle name="Normal 15 6 3 2 4" xfId="11732" xr:uid="{00000000-0005-0000-0000-0000D52D0000}"/>
    <cellStyle name="Normal 15 6 3 2 4 2" xfId="11733" xr:uid="{00000000-0005-0000-0000-0000D62D0000}"/>
    <cellStyle name="Normal 15 6 3 2 4 2 2" xfId="11734" xr:uid="{00000000-0005-0000-0000-0000D72D0000}"/>
    <cellStyle name="Normal 15 6 3 2 4 3" xfId="11735" xr:uid="{00000000-0005-0000-0000-0000D82D0000}"/>
    <cellStyle name="Normal 15 6 3 2 5" xfId="11736" xr:uid="{00000000-0005-0000-0000-0000D92D0000}"/>
    <cellStyle name="Normal 15 6 3 2 5 2" xfId="11737" xr:uid="{00000000-0005-0000-0000-0000DA2D0000}"/>
    <cellStyle name="Normal 15 6 3 2 6" xfId="11738" xr:uid="{00000000-0005-0000-0000-0000DB2D0000}"/>
    <cellStyle name="Normal 15 6 3 2 6 2" xfId="11739" xr:uid="{00000000-0005-0000-0000-0000DC2D0000}"/>
    <cellStyle name="Normal 15 6 3 2 7" xfId="11740" xr:uid="{00000000-0005-0000-0000-0000DD2D0000}"/>
    <cellStyle name="Normal 15 6 3 3" xfId="11741" xr:uid="{00000000-0005-0000-0000-0000DE2D0000}"/>
    <cellStyle name="Normal 15 6 3 3 2" xfId="11742" xr:uid="{00000000-0005-0000-0000-0000DF2D0000}"/>
    <cellStyle name="Normal 15 6 3 3 2 2" xfId="11743" xr:uid="{00000000-0005-0000-0000-0000E02D0000}"/>
    <cellStyle name="Normal 15 6 3 3 3" xfId="11744" xr:uid="{00000000-0005-0000-0000-0000E12D0000}"/>
    <cellStyle name="Normal 15 6 3 4" xfId="11745" xr:uid="{00000000-0005-0000-0000-0000E22D0000}"/>
    <cellStyle name="Normal 15 6 3 4 2" xfId="11746" xr:uid="{00000000-0005-0000-0000-0000E32D0000}"/>
    <cellStyle name="Normal 15 6 3 4 2 2" xfId="11747" xr:uid="{00000000-0005-0000-0000-0000E42D0000}"/>
    <cellStyle name="Normal 15 6 3 4 3" xfId="11748" xr:uid="{00000000-0005-0000-0000-0000E52D0000}"/>
    <cellStyle name="Normal 15 6 3 5" xfId="11749" xr:uid="{00000000-0005-0000-0000-0000E62D0000}"/>
    <cellStyle name="Normal 15 6 3 5 2" xfId="11750" xr:uid="{00000000-0005-0000-0000-0000E72D0000}"/>
    <cellStyle name="Normal 15 6 3 5 2 2" xfId="11751" xr:uid="{00000000-0005-0000-0000-0000E82D0000}"/>
    <cellStyle name="Normal 15 6 3 5 3" xfId="11752" xr:uid="{00000000-0005-0000-0000-0000E92D0000}"/>
    <cellStyle name="Normal 15 6 3 6" xfId="11753" xr:uid="{00000000-0005-0000-0000-0000EA2D0000}"/>
    <cellStyle name="Normal 15 6 3 6 2" xfId="11754" xr:uid="{00000000-0005-0000-0000-0000EB2D0000}"/>
    <cellStyle name="Normal 15 6 3 7" xfId="11755" xr:uid="{00000000-0005-0000-0000-0000EC2D0000}"/>
    <cellStyle name="Normal 15 6 3 7 2" xfId="11756" xr:uid="{00000000-0005-0000-0000-0000ED2D0000}"/>
    <cellStyle name="Normal 15 6 3 8" xfId="11757" xr:uid="{00000000-0005-0000-0000-0000EE2D0000}"/>
    <cellStyle name="Normal 15 6 4" xfId="11758" xr:uid="{00000000-0005-0000-0000-0000EF2D0000}"/>
    <cellStyle name="Normal 15 6 4 2" xfId="11759" xr:uid="{00000000-0005-0000-0000-0000F02D0000}"/>
    <cellStyle name="Normal 15 6 4 2 2" xfId="11760" xr:uid="{00000000-0005-0000-0000-0000F12D0000}"/>
    <cellStyle name="Normal 15 6 4 2 2 2" xfId="11761" xr:uid="{00000000-0005-0000-0000-0000F22D0000}"/>
    <cellStyle name="Normal 15 6 4 2 3" xfId="11762" xr:uid="{00000000-0005-0000-0000-0000F32D0000}"/>
    <cellStyle name="Normal 15 6 4 3" xfId="11763" xr:uid="{00000000-0005-0000-0000-0000F42D0000}"/>
    <cellStyle name="Normal 15 6 4 3 2" xfId="11764" xr:uid="{00000000-0005-0000-0000-0000F52D0000}"/>
    <cellStyle name="Normal 15 6 4 3 2 2" xfId="11765" xr:uid="{00000000-0005-0000-0000-0000F62D0000}"/>
    <cellStyle name="Normal 15 6 4 3 3" xfId="11766" xr:uid="{00000000-0005-0000-0000-0000F72D0000}"/>
    <cellStyle name="Normal 15 6 4 4" xfId="11767" xr:uid="{00000000-0005-0000-0000-0000F82D0000}"/>
    <cellStyle name="Normal 15 6 4 4 2" xfId="11768" xr:uid="{00000000-0005-0000-0000-0000F92D0000}"/>
    <cellStyle name="Normal 15 6 4 4 2 2" xfId="11769" xr:uid="{00000000-0005-0000-0000-0000FA2D0000}"/>
    <cellStyle name="Normal 15 6 4 4 3" xfId="11770" xr:uid="{00000000-0005-0000-0000-0000FB2D0000}"/>
    <cellStyle name="Normal 15 6 4 5" xfId="11771" xr:uid="{00000000-0005-0000-0000-0000FC2D0000}"/>
    <cellStyle name="Normal 15 6 4 5 2" xfId="11772" xr:uid="{00000000-0005-0000-0000-0000FD2D0000}"/>
    <cellStyle name="Normal 15 6 4 6" xfId="11773" xr:uid="{00000000-0005-0000-0000-0000FE2D0000}"/>
    <cellStyle name="Normal 15 6 4 6 2" xfId="11774" xr:uid="{00000000-0005-0000-0000-0000FF2D0000}"/>
    <cellStyle name="Normal 15 6 4 7" xfId="11775" xr:uid="{00000000-0005-0000-0000-0000002E0000}"/>
    <cellStyle name="Normal 15 6 5" xfId="11776" xr:uid="{00000000-0005-0000-0000-0000012E0000}"/>
    <cellStyle name="Normal 15 6 5 2" xfId="11777" xr:uid="{00000000-0005-0000-0000-0000022E0000}"/>
    <cellStyle name="Normal 15 6 5 2 2" xfId="11778" xr:uid="{00000000-0005-0000-0000-0000032E0000}"/>
    <cellStyle name="Normal 15 6 5 2 2 2" xfId="11779" xr:uid="{00000000-0005-0000-0000-0000042E0000}"/>
    <cellStyle name="Normal 15 6 5 2 3" xfId="11780" xr:uid="{00000000-0005-0000-0000-0000052E0000}"/>
    <cellStyle name="Normal 15 6 5 3" xfId="11781" xr:uid="{00000000-0005-0000-0000-0000062E0000}"/>
    <cellStyle name="Normal 15 6 5 3 2" xfId="11782" xr:uid="{00000000-0005-0000-0000-0000072E0000}"/>
    <cellStyle name="Normal 15 6 5 3 2 2" xfId="11783" xr:uid="{00000000-0005-0000-0000-0000082E0000}"/>
    <cellStyle name="Normal 15 6 5 3 3" xfId="11784" xr:uid="{00000000-0005-0000-0000-0000092E0000}"/>
    <cellStyle name="Normal 15 6 5 4" xfId="11785" xr:uid="{00000000-0005-0000-0000-00000A2E0000}"/>
    <cellStyle name="Normal 15 6 5 4 2" xfId="11786" xr:uid="{00000000-0005-0000-0000-00000B2E0000}"/>
    <cellStyle name="Normal 15 6 5 4 2 2" xfId="11787" xr:uid="{00000000-0005-0000-0000-00000C2E0000}"/>
    <cellStyle name="Normal 15 6 5 4 3" xfId="11788" xr:uid="{00000000-0005-0000-0000-00000D2E0000}"/>
    <cellStyle name="Normal 15 6 5 5" xfId="11789" xr:uid="{00000000-0005-0000-0000-00000E2E0000}"/>
    <cellStyle name="Normal 15 6 5 5 2" xfId="11790" xr:uid="{00000000-0005-0000-0000-00000F2E0000}"/>
    <cellStyle name="Normal 15 6 5 6" xfId="11791" xr:uid="{00000000-0005-0000-0000-0000102E0000}"/>
    <cellStyle name="Normal 15 6 5 6 2" xfId="11792" xr:uid="{00000000-0005-0000-0000-0000112E0000}"/>
    <cellStyle name="Normal 15 6 5 7" xfId="11793" xr:uid="{00000000-0005-0000-0000-0000122E0000}"/>
    <cellStyle name="Normal 15 6 6" xfId="11794" xr:uid="{00000000-0005-0000-0000-0000132E0000}"/>
    <cellStyle name="Normal 15 6 6 2" xfId="11795" xr:uid="{00000000-0005-0000-0000-0000142E0000}"/>
    <cellStyle name="Normal 15 6 6 2 2" xfId="11796" xr:uid="{00000000-0005-0000-0000-0000152E0000}"/>
    <cellStyle name="Normal 15 6 6 3" xfId="11797" xr:uid="{00000000-0005-0000-0000-0000162E0000}"/>
    <cellStyle name="Normal 15 6 7" xfId="11798" xr:uid="{00000000-0005-0000-0000-0000172E0000}"/>
    <cellStyle name="Normal 15 6 7 2" xfId="11799" xr:uid="{00000000-0005-0000-0000-0000182E0000}"/>
    <cellStyle name="Normal 15 6 7 2 2" xfId="11800" xr:uid="{00000000-0005-0000-0000-0000192E0000}"/>
    <cellStyle name="Normal 15 6 7 3" xfId="11801" xr:uid="{00000000-0005-0000-0000-00001A2E0000}"/>
    <cellStyle name="Normal 15 6 8" xfId="11802" xr:uid="{00000000-0005-0000-0000-00001B2E0000}"/>
    <cellStyle name="Normal 15 6 8 2" xfId="11803" xr:uid="{00000000-0005-0000-0000-00001C2E0000}"/>
    <cellStyle name="Normal 15 6 8 2 2" xfId="11804" xr:uid="{00000000-0005-0000-0000-00001D2E0000}"/>
    <cellStyle name="Normal 15 6 8 3" xfId="11805" xr:uid="{00000000-0005-0000-0000-00001E2E0000}"/>
    <cellStyle name="Normal 15 6 9" xfId="11806" xr:uid="{00000000-0005-0000-0000-00001F2E0000}"/>
    <cellStyle name="Normal 15 6 9 2" xfId="11807" xr:uid="{00000000-0005-0000-0000-0000202E0000}"/>
    <cellStyle name="Normal 15 7" xfId="11808" xr:uid="{00000000-0005-0000-0000-0000212E0000}"/>
    <cellStyle name="Normal 15 7 2" xfId="11809" xr:uid="{00000000-0005-0000-0000-0000222E0000}"/>
    <cellStyle name="Normal 15 7 2 2" xfId="11810" xr:uid="{00000000-0005-0000-0000-0000232E0000}"/>
    <cellStyle name="Normal 15 7 2 2 2" xfId="11811" xr:uid="{00000000-0005-0000-0000-0000242E0000}"/>
    <cellStyle name="Normal 15 7 2 2 2 2" xfId="11812" xr:uid="{00000000-0005-0000-0000-0000252E0000}"/>
    <cellStyle name="Normal 15 7 2 2 3" xfId="11813" xr:uid="{00000000-0005-0000-0000-0000262E0000}"/>
    <cellStyle name="Normal 15 7 2 3" xfId="11814" xr:uid="{00000000-0005-0000-0000-0000272E0000}"/>
    <cellStyle name="Normal 15 7 2 3 2" xfId="11815" xr:uid="{00000000-0005-0000-0000-0000282E0000}"/>
    <cellStyle name="Normal 15 7 2 3 2 2" xfId="11816" xr:uid="{00000000-0005-0000-0000-0000292E0000}"/>
    <cellStyle name="Normal 15 7 2 3 3" xfId="11817" xr:uid="{00000000-0005-0000-0000-00002A2E0000}"/>
    <cellStyle name="Normal 15 7 2 4" xfId="11818" xr:uid="{00000000-0005-0000-0000-00002B2E0000}"/>
    <cellStyle name="Normal 15 7 2 4 2" xfId="11819" xr:uid="{00000000-0005-0000-0000-00002C2E0000}"/>
    <cellStyle name="Normal 15 7 2 4 2 2" xfId="11820" xr:uid="{00000000-0005-0000-0000-00002D2E0000}"/>
    <cellStyle name="Normal 15 7 2 4 3" xfId="11821" xr:uid="{00000000-0005-0000-0000-00002E2E0000}"/>
    <cellStyle name="Normal 15 7 2 5" xfId="11822" xr:uid="{00000000-0005-0000-0000-00002F2E0000}"/>
    <cellStyle name="Normal 15 7 2 5 2" xfId="11823" xr:uid="{00000000-0005-0000-0000-0000302E0000}"/>
    <cellStyle name="Normal 15 7 2 6" xfId="11824" xr:uid="{00000000-0005-0000-0000-0000312E0000}"/>
    <cellStyle name="Normal 15 7 2 6 2" xfId="11825" xr:uid="{00000000-0005-0000-0000-0000322E0000}"/>
    <cellStyle name="Normal 15 7 2 7" xfId="11826" xr:uid="{00000000-0005-0000-0000-0000332E0000}"/>
    <cellStyle name="Normal 15 7 3" xfId="11827" xr:uid="{00000000-0005-0000-0000-0000342E0000}"/>
    <cellStyle name="Normal 15 7 3 2" xfId="11828" xr:uid="{00000000-0005-0000-0000-0000352E0000}"/>
    <cellStyle name="Normal 15 7 3 2 2" xfId="11829" xr:uid="{00000000-0005-0000-0000-0000362E0000}"/>
    <cellStyle name="Normal 15 7 3 2 2 2" xfId="11830" xr:uid="{00000000-0005-0000-0000-0000372E0000}"/>
    <cellStyle name="Normal 15 7 3 2 3" xfId="11831" xr:uid="{00000000-0005-0000-0000-0000382E0000}"/>
    <cellStyle name="Normal 15 7 3 3" xfId="11832" xr:uid="{00000000-0005-0000-0000-0000392E0000}"/>
    <cellStyle name="Normal 15 7 3 3 2" xfId="11833" xr:uid="{00000000-0005-0000-0000-00003A2E0000}"/>
    <cellStyle name="Normal 15 7 3 3 2 2" xfId="11834" xr:uid="{00000000-0005-0000-0000-00003B2E0000}"/>
    <cellStyle name="Normal 15 7 3 3 3" xfId="11835" xr:uid="{00000000-0005-0000-0000-00003C2E0000}"/>
    <cellStyle name="Normal 15 7 3 4" xfId="11836" xr:uid="{00000000-0005-0000-0000-00003D2E0000}"/>
    <cellStyle name="Normal 15 7 3 4 2" xfId="11837" xr:uid="{00000000-0005-0000-0000-00003E2E0000}"/>
    <cellStyle name="Normal 15 7 3 4 2 2" xfId="11838" xr:uid="{00000000-0005-0000-0000-00003F2E0000}"/>
    <cellStyle name="Normal 15 7 3 4 3" xfId="11839" xr:uid="{00000000-0005-0000-0000-0000402E0000}"/>
    <cellStyle name="Normal 15 7 3 5" xfId="11840" xr:uid="{00000000-0005-0000-0000-0000412E0000}"/>
    <cellStyle name="Normal 15 7 3 5 2" xfId="11841" xr:uid="{00000000-0005-0000-0000-0000422E0000}"/>
    <cellStyle name="Normal 15 7 3 6" xfId="11842" xr:uid="{00000000-0005-0000-0000-0000432E0000}"/>
    <cellStyle name="Normal 15 7 3 6 2" xfId="11843" xr:uid="{00000000-0005-0000-0000-0000442E0000}"/>
    <cellStyle name="Normal 15 7 3 7" xfId="11844" xr:uid="{00000000-0005-0000-0000-0000452E0000}"/>
    <cellStyle name="Normal 15 7 4" xfId="11845" xr:uid="{00000000-0005-0000-0000-0000462E0000}"/>
    <cellStyle name="Normal 15 7 4 2" xfId="11846" xr:uid="{00000000-0005-0000-0000-0000472E0000}"/>
    <cellStyle name="Normal 15 7 4 2 2" xfId="11847" xr:uid="{00000000-0005-0000-0000-0000482E0000}"/>
    <cellStyle name="Normal 15 7 4 3" xfId="11848" xr:uid="{00000000-0005-0000-0000-0000492E0000}"/>
    <cellStyle name="Normal 15 7 5" xfId="11849" xr:uid="{00000000-0005-0000-0000-00004A2E0000}"/>
    <cellStyle name="Normal 15 7 5 2" xfId="11850" xr:uid="{00000000-0005-0000-0000-00004B2E0000}"/>
    <cellStyle name="Normal 15 7 5 2 2" xfId="11851" xr:uid="{00000000-0005-0000-0000-00004C2E0000}"/>
    <cellStyle name="Normal 15 7 5 3" xfId="11852" xr:uid="{00000000-0005-0000-0000-00004D2E0000}"/>
    <cellStyle name="Normal 15 7 6" xfId="11853" xr:uid="{00000000-0005-0000-0000-00004E2E0000}"/>
    <cellStyle name="Normal 15 7 6 2" xfId="11854" xr:uid="{00000000-0005-0000-0000-00004F2E0000}"/>
    <cellStyle name="Normal 15 7 6 2 2" xfId="11855" xr:uid="{00000000-0005-0000-0000-0000502E0000}"/>
    <cellStyle name="Normal 15 7 6 3" xfId="11856" xr:uid="{00000000-0005-0000-0000-0000512E0000}"/>
    <cellStyle name="Normal 15 7 7" xfId="11857" xr:uid="{00000000-0005-0000-0000-0000522E0000}"/>
    <cellStyle name="Normal 15 7 7 2" xfId="11858" xr:uid="{00000000-0005-0000-0000-0000532E0000}"/>
    <cellStyle name="Normal 15 7 8" xfId="11859" xr:uid="{00000000-0005-0000-0000-0000542E0000}"/>
    <cellStyle name="Normal 15 7 8 2" xfId="11860" xr:uid="{00000000-0005-0000-0000-0000552E0000}"/>
    <cellStyle name="Normal 15 7 9" xfId="11861" xr:uid="{00000000-0005-0000-0000-0000562E0000}"/>
    <cellStyle name="Normal 15 8" xfId="11862" xr:uid="{00000000-0005-0000-0000-0000572E0000}"/>
    <cellStyle name="Normal 15 8 2" xfId="11863" xr:uid="{00000000-0005-0000-0000-0000582E0000}"/>
    <cellStyle name="Normal 15 8 2 2" xfId="11864" xr:uid="{00000000-0005-0000-0000-0000592E0000}"/>
    <cellStyle name="Normal 15 8 2 2 2" xfId="11865" xr:uid="{00000000-0005-0000-0000-00005A2E0000}"/>
    <cellStyle name="Normal 15 8 2 2 2 2" xfId="11866" xr:uid="{00000000-0005-0000-0000-00005B2E0000}"/>
    <cellStyle name="Normal 15 8 2 2 3" xfId="11867" xr:uid="{00000000-0005-0000-0000-00005C2E0000}"/>
    <cellStyle name="Normal 15 8 2 3" xfId="11868" xr:uid="{00000000-0005-0000-0000-00005D2E0000}"/>
    <cellStyle name="Normal 15 8 2 3 2" xfId="11869" xr:uid="{00000000-0005-0000-0000-00005E2E0000}"/>
    <cellStyle name="Normal 15 8 2 3 2 2" xfId="11870" xr:uid="{00000000-0005-0000-0000-00005F2E0000}"/>
    <cellStyle name="Normal 15 8 2 3 3" xfId="11871" xr:uid="{00000000-0005-0000-0000-0000602E0000}"/>
    <cellStyle name="Normal 15 8 2 4" xfId="11872" xr:uid="{00000000-0005-0000-0000-0000612E0000}"/>
    <cellStyle name="Normal 15 8 2 4 2" xfId="11873" xr:uid="{00000000-0005-0000-0000-0000622E0000}"/>
    <cellStyle name="Normal 15 8 2 4 2 2" xfId="11874" xr:uid="{00000000-0005-0000-0000-0000632E0000}"/>
    <cellStyle name="Normal 15 8 2 4 3" xfId="11875" xr:uid="{00000000-0005-0000-0000-0000642E0000}"/>
    <cellStyle name="Normal 15 8 2 5" xfId="11876" xr:uid="{00000000-0005-0000-0000-0000652E0000}"/>
    <cellStyle name="Normal 15 8 2 5 2" xfId="11877" xr:uid="{00000000-0005-0000-0000-0000662E0000}"/>
    <cellStyle name="Normal 15 8 2 6" xfId="11878" xr:uid="{00000000-0005-0000-0000-0000672E0000}"/>
    <cellStyle name="Normal 15 8 2 6 2" xfId="11879" xr:uid="{00000000-0005-0000-0000-0000682E0000}"/>
    <cellStyle name="Normal 15 8 2 7" xfId="11880" xr:uid="{00000000-0005-0000-0000-0000692E0000}"/>
    <cellStyle name="Normal 15 8 3" xfId="11881" xr:uid="{00000000-0005-0000-0000-00006A2E0000}"/>
    <cellStyle name="Normal 15 8 3 2" xfId="11882" xr:uid="{00000000-0005-0000-0000-00006B2E0000}"/>
    <cellStyle name="Normal 15 8 3 2 2" xfId="11883" xr:uid="{00000000-0005-0000-0000-00006C2E0000}"/>
    <cellStyle name="Normal 15 8 3 2 2 2" xfId="11884" xr:uid="{00000000-0005-0000-0000-00006D2E0000}"/>
    <cellStyle name="Normal 15 8 3 2 3" xfId="11885" xr:uid="{00000000-0005-0000-0000-00006E2E0000}"/>
    <cellStyle name="Normal 15 8 3 3" xfId="11886" xr:uid="{00000000-0005-0000-0000-00006F2E0000}"/>
    <cellStyle name="Normal 15 8 3 3 2" xfId="11887" xr:uid="{00000000-0005-0000-0000-0000702E0000}"/>
    <cellStyle name="Normal 15 8 3 3 2 2" xfId="11888" xr:uid="{00000000-0005-0000-0000-0000712E0000}"/>
    <cellStyle name="Normal 15 8 3 3 3" xfId="11889" xr:uid="{00000000-0005-0000-0000-0000722E0000}"/>
    <cellStyle name="Normal 15 8 3 4" xfId="11890" xr:uid="{00000000-0005-0000-0000-0000732E0000}"/>
    <cellStyle name="Normal 15 8 3 4 2" xfId="11891" xr:uid="{00000000-0005-0000-0000-0000742E0000}"/>
    <cellStyle name="Normal 15 8 3 4 2 2" xfId="11892" xr:uid="{00000000-0005-0000-0000-0000752E0000}"/>
    <cellStyle name="Normal 15 8 3 4 3" xfId="11893" xr:uid="{00000000-0005-0000-0000-0000762E0000}"/>
    <cellStyle name="Normal 15 8 3 5" xfId="11894" xr:uid="{00000000-0005-0000-0000-0000772E0000}"/>
    <cellStyle name="Normal 15 8 3 5 2" xfId="11895" xr:uid="{00000000-0005-0000-0000-0000782E0000}"/>
    <cellStyle name="Normal 15 8 3 6" xfId="11896" xr:uid="{00000000-0005-0000-0000-0000792E0000}"/>
    <cellStyle name="Normal 15 8 3 6 2" xfId="11897" xr:uid="{00000000-0005-0000-0000-00007A2E0000}"/>
    <cellStyle name="Normal 15 8 3 7" xfId="11898" xr:uid="{00000000-0005-0000-0000-00007B2E0000}"/>
    <cellStyle name="Normal 15 8 4" xfId="11899" xr:uid="{00000000-0005-0000-0000-00007C2E0000}"/>
    <cellStyle name="Normal 15 8 4 2" xfId="11900" xr:uid="{00000000-0005-0000-0000-00007D2E0000}"/>
    <cellStyle name="Normal 15 8 4 2 2" xfId="11901" xr:uid="{00000000-0005-0000-0000-00007E2E0000}"/>
    <cellStyle name="Normal 15 8 4 3" xfId="11902" xr:uid="{00000000-0005-0000-0000-00007F2E0000}"/>
    <cellStyle name="Normal 15 8 5" xfId="11903" xr:uid="{00000000-0005-0000-0000-0000802E0000}"/>
    <cellStyle name="Normal 15 8 5 2" xfId="11904" xr:uid="{00000000-0005-0000-0000-0000812E0000}"/>
    <cellStyle name="Normal 15 8 5 2 2" xfId="11905" xr:uid="{00000000-0005-0000-0000-0000822E0000}"/>
    <cellStyle name="Normal 15 8 5 3" xfId="11906" xr:uid="{00000000-0005-0000-0000-0000832E0000}"/>
    <cellStyle name="Normal 15 8 6" xfId="11907" xr:uid="{00000000-0005-0000-0000-0000842E0000}"/>
    <cellStyle name="Normal 15 8 6 2" xfId="11908" xr:uid="{00000000-0005-0000-0000-0000852E0000}"/>
    <cellStyle name="Normal 15 8 6 2 2" xfId="11909" xr:uid="{00000000-0005-0000-0000-0000862E0000}"/>
    <cellStyle name="Normal 15 8 6 3" xfId="11910" xr:uid="{00000000-0005-0000-0000-0000872E0000}"/>
    <cellStyle name="Normal 15 8 7" xfId="11911" xr:uid="{00000000-0005-0000-0000-0000882E0000}"/>
    <cellStyle name="Normal 15 8 7 2" xfId="11912" xr:uid="{00000000-0005-0000-0000-0000892E0000}"/>
    <cellStyle name="Normal 15 8 8" xfId="11913" xr:uid="{00000000-0005-0000-0000-00008A2E0000}"/>
    <cellStyle name="Normal 15 8 8 2" xfId="11914" xr:uid="{00000000-0005-0000-0000-00008B2E0000}"/>
    <cellStyle name="Normal 15 8 9" xfId="11915" xr:uid="{00000000-0005-0000-0000-00008C2E0000}"/>
    <cellStyle name="Normal 15 9" xfId="11916" xr:uid="{00000000-0005-0000-0000-00008D2E0000}"/>
    <cellStyle name="Normal 15 9 2" xfId="11917" xr:uid="{00000000-0005-0000-0000-00008E2E0000}"/>
    <cellStyle name="Normal 15 9 2 2" xfId="11918" xr:uid="{00000000-0005-0000-0000-00008F2E0000}"/>
    <cellStyle name="Normal 15 9 2 2 2" xfId="11919" xr:uid="{00000000-0005-0000-0000-0000902E0000}"/>
    <cellStyle name="Normal 15 9 2 3" xfId="11920" xr:uid="{00000000-0005-0000-0000-0000912E0000}"/>
    <cellStyle name="Normal 15 9 3" xfId="11921" xr:uid="{00000000-0005-0000-0000-0000922E0000}"/>
    <cellStyle name="Normal 15 9 3 2" xfId="11922" xr:uid="{00000000-0005-0000-0000-0000932E0000}"/>
    <cellStyle name="Normal 15 9 3 2 2" xfId="11923" xr:uid="{00000000-0005-0000-0000-0000942E0000}"/>
    <cellStyle name="Normal 15 9 3 3" xfId="11924" xr:uid="{00000000-0005-0000-0000-0000952E0000}"/>
    <cellStyle name="Normal 15 9 4" xfId="11925" xr:uid="{00000000-0005-0000-0000-0000962E0000}"/>
    <cellStyle name="Normal 15 9 4 2" xfId="11926" xr:uid="{00000000-0005-0000-0000-0000972E0000}"/>
    <cellStyle name="Normal 15 9 4 2 2" xfId="11927" xr:uid="{00000000-0005-0000-0000-0000982E0000}"/>
    <cellStyle name="Normal 15 9 4 3" xfId="11928" xr:uid="{00000000-0005-0000-0000-0000992E0000}"/>
    <cellStyle name="Normal 15 9 5" xfId="11929" xr:uid="{00000000-0005-0000-0000-00009A2E0000}"/>
    <cellStyle name="Normal 15 9 5 2" xfId="11930" xr:uid="{00000000-0005-0000-0000-00009B2E0000}"/>
    <cellStyle name="Normal 15 9 6" xfId="11931" xr:uid="{00000000-0005-0000-0000-00009C2E0000}"/>
    <cellStyle name="Normal 15 9 6 2" xfId="11932" xr:uid="{00000000-0005-0000-0000-00009D2E0000}"/>
    <cellStyle name="Normal 15 9 7" xfId="11933" xr:uid="{00000000-0005-0000-0000-00009E2E0000}"/>
    <cellStyle name="Normal 15_Confidential Information" xfId="11934" xr:uid="{00000000-0005-0000-0000-00009F2E0000}"/>
    <cellStyle name="Normal 16" xfId="11935" xr:uid="{00000000-0005-0000-0000-0000A02E0000}"/>
    <cellStyle name="Normal 17" xfId="11936" xr:uid="{00000000-0005-0000-0000-0000A12E0000}"/>
    <cellStyle name="Normal 18" xfId="11937" xr:uid="{00000000-0005-0000-0000-0000A22E0000}"/>
    <cellStyle name="Normal 18 2" xfId="11938" xr:uid="{00000000-0005-0000-0000-0000A32E0000}"/>
    <cellStyle name="Normal 18 2 10" xfId="11939" xr:uid="{00000000-0005-0000-0000-0000A42E0000}"/>
    <cellStyle name="Normal 18 2 10 2" xfId="11940" xr:uid="{00000000-0005-0000-0000-0000A52E0000}"/>
    <cellStyle name="Normal 18 2 10 2 2" xfId="11941" xr:uid="{00000000-0005-0000-0000-0000A62E0000}"/>
    <cellStyle name="Normal 18 2 10 3" xfId="11942" xr:uid="{00000000-0005-0000-0000-0000A72E0000}"/>
    <cellStyle name="Normal 18 2 11" xfId="11943" xr:uid="{00000000-0005-0000-0000-0000A82E0000}"/>
    <cellStyle name="Normal 18 2 11 2" xfId="11944" xr:uid="{00000000-0005-0000-0000-0000A92E0000}"/>
    <cellStyle name="Normal 18 2 11 2 2" xfId="11945" xr:uid="{00000000-0005-0000-0000-0000AA2E0000}"/>
    <cellStyle name="Normal 18 2 11 3" xfId="11946" xr:uid="{00000000-0005-0000-0000-0000AB2E0000}"/>
    <cellStyle name="Normal 18 2 12" xfId="11947" xr:uid="{00000000-0005-0000-0000-0000AC2E0000}"/>
    <cellStyle name="Normal 18 2 12 2" xfId="11948" xr:uid="{00000000-0005-0000-0000-0000AD2E0000}"/>
    <cellStyle name="Normal 18 2 12 2 2" xfId="11949" xr:uid="{00000000-0005-0000-0000-0000AE2E0000}"/>
    <cellStyle name="Normal 18 2 12 3" xfId="11950" xr:uid="{00000000-0005-0000-0000-0000AF2E0000}"/>
    <cellStyle name="Normal 18 2 13" xfId="11951" xr:uid="{00000000-0005-0000-0000-0000B02E0000}"/>
    <cellStyle name="Normal 18 2 13 2" xfId="11952" xr:uid="{00000000-0005-0000-0000-0000B12E0000}"/>
    <cellStyle name="Normal 18 2 14" xfId="11953" xr:uid="{00000000-0005-0000-0000-0000B22E0000}"/>
    <cellStyle name="Normal 18 2 14 2" xfId="11954" xr:uid="{00000000-0005-0000-0000-0000B32E0000}"/>
    <cellStyle name="Normal 18 2 15" xfId="11955" xr:uid="{00000000-0005-0000-0000-0000B42E0000}"/>
    <cellStyle name="Normal 18 2 2" xfId="11956" xr:uid="{00000000-0005-0000-0000-0000B52E0000}"/>
    <cellStyle name="Normal 18 2 2 10" xfId="11957" xr:uid="{00000000-0005-0000-0000-0000B62E0000}"/>
    <cellStyle name="Normal 18 2 2 10 2" xfId="11958" xr:uid="{00000000-0005-0000-0000-0000B72E0000}"/>
    <cellStyle name="Normal 18 2 2 10 2 2" xfId="11959" xr:uid="{00000000-0005-0000-0000-0000B82E0000}"/>
    <cellStyle name="Normal 18 2 2 10 3" xfId="11960" xr:uid="{00000000-0005-0000-0000-0000B92E0000}"/>
    <cellStyle name="Normal 18 2 2 11" xfId="11961" xr:uid="{00000000-0005-0000-0000-0000BA2E0000}"/>
    <cellStyle name="Normal 18 2 2 11 2" xfId="11962" xr:uid="{00000000-0005-0000-0000-0000BB2E0000}"/>
    <cellStyle name="Normal 18 2 2 12" xfId="11963" xr:uid="{00000000-0005-0000-0000-0000BC2E0000}"/>
    <cellStyle name="Normal 18 2 2 12 2" xfId="11964" xr:uid="{00000000-0005-0000-0000-0000BD2E0000}"/>
    <cellStyle name="Normal 18 2 2 13" xfId="11965" xr:uid="{00000000-0005-0000-0000-0000BE2E0000}"/>
    <cellStyle name="Normal 18 2 2 2" xfId="11966" xr:uid="{00000000-0005-0000-0000-0000BF2E0000}"/>
    <cellStyle name="Normal 18 2 2 2 10" xfId="11967" xr:uid="{00000000-0005-0000-0000-0000C02E0000}"/>
    <cellStyle name="Normal 18 2 2 2 10 2" xfId="11968" xr:uid="{00000000-0005-0000-0000-0000C12E0000}"/>
    <cellStyle name="Normal 18 2 2 2 11" xfId="11969" xr:uid="{00000000-0005-0000-0000-0000C22E0000}"/>
    <cellStyle name="Normal 18 2 2 2 2" xfId="11970" xr:uid="{00000000-0005-0000-0000-0000C32E0000}"/>
    <cellStyle name="Normal 18 2 2 2 2 2" xfId="11971" xr:uid="{00000000-0005-0000-0000-0000C42E0000}"/>
    <cellStyle name="Normal 18 2 2 2 2 2 2" xfId="11972" xr:uid="{00000000-0005-0000-0000-0000C52E0000}"/>
    <cellStyle name="Normal 18 2 2 2 2 2 2 2" xfId="11973" xr:uid="{00000000-0005-0000-0000-0000C62E0000}"/>
    <cellStyle name="Normal 18 2 2 2 2 2 2 2 2" xfId="11974" xr:uid="{00000000-0005-0000-0000-0000C72E0000}"/>
    <cellStyle name="Normal 18 2 2 2 2 2 2 3" xfId="11975" xr:uid="{00000000-0005-0000-0000-0000C82E0000}"/>
    <cellStyle name="Normal 18 2 2 2 2 2 3" xfId="11976" xr:uid="{00000000-0005-0000-0000-0000C92E0000}"/>
    <cellStyle name="Normal 18 2 2 2 2 2 3 2" xfId="11977" xr:uid="{00000000-0005-0000-0000-0000CA2E0000}"/>
    <cellStyle name="Normal 18 2 2 2 2 2 3 2 2" xfId="11978" xr:uid="{00000000-0005-0000-0000-0000CB2E0000}"/>
    <cellStyle name="Normal 18 2 2 2 2 2 3 3" xfId="11979" xr:uid="{00000000-0005-0000-0000-0000CC2E0000}"/>
    <cellStyle name="Normal 18 2 2 2 2 2 4" xfId="11980" xr:uid="{00000000-0005-0000-0000-0000CD2E0000}"/>
    <cellStyle name="Normal 18 2 2 2 2 2 4 2" xfId="11981" xr:uid="{00000000-0005-0000-0000-0000CE2E0000}"/>
    <cellStyle name="Normal 18 2 2 2 2 2 4 2 2" xfId="11982" xr:uid="{00000000-0005-0000-0000-0000CF2E0000}"/>
    <cellStyle name="Normal 18 2 2 2 2 2 4 3" xfId="11983" xr:uid="{00000000-0005-0000-0000-0000D02E0000}"/>
    <cellStyle name="Normal 18 2 2 2 2 2 5" xfId="11984" xr:uid="{00000000-0005-0000-0000-0000D12E0000}"/>
    <cellStyle name="Normal 18 2 2 2 2 2 5 2" xfId="11985" xr:uid="{00000000-0005-0000-0000-0000D22E0000}"/>
    <cellStyle name="Normal 18 2 2 2 2 2 6" xfId="11986" xr:uid="{00000000-0005-0000-0000-0000D32E0000}"/>
    <cellStyle name="Normal 18 2 2 2 2 2 6 2" xfId="11987" xr:uid="{00000000-0005-0000-0000-0000D42E0000}"/>
    <cellStyle name="Normal 18 2 2 2 2 2 7" xfId="11988" xr:uid="{00000000-0005-0000-0000-0000D52E0000}"/>
    <cellStyle name="Normal 18 2 2 2 2 3" xfId="11989" xr:uid="{00000000-0005-0000-0000-0000D62E0000}"/>
    <cellStyle name="Normal 18 2 2 2 2 3 2" xfId="11990" xr:uid="{00000000-0005-0000-0000-0000D72E0000}"/>
    <cellStyle name="Normal 18 2 2 2 2 3 2 2" xfId="11991" xr:uid="{00000000-0005-0000-0000-0000D82E0000}"/>
    <cellStyle name="Normal 18 2 2 2 2 3 2 2 2" xfId="11992" xr:uid="{00000000-0005-0000-0000-0000D92E0000}"/>
    <cellStyle name="Normal 18 2 2 2 2 3 2 3" xfId="11993" xr:uid="{00000000-0005-0000-0000-0000DA2E0000}"/>
    <cellStyle name="Normal 18 2 2 2 2 3 3" xfId="11994" xr:uid="{00000000-0005-0000-0000-0000DB2E0000}"/>
    <cellStyle name="Normal 18 2 2 2 2 3 3 2" xfId="11995" xr:uid="{00000000-0005-0000-0000-0000DC2E0000}"/>
    <cellStyle name="Normal 18 2 2 2 2 3 3 2 2" xfId="11996" xr:uid="{00000000-0005-0000-0000-0000DD2E0000}"/>
    <cellStyle name="Normal 18 2 2 2 2 3 3 3" xfId="11997" xr:uid="{00000000-0005-0000-0000-0000DE2E0000}"/>
    <cellStyle name="Normal 18 2 2 2 2 3 4" xfId="11998" xr:uid="{00000000-0005-0000-0000-0000DF2E0000}"/>
    <cellStyle name="Normal 18 2 2 2 2 3 4 2" xfId="11999" xr:uid="{00000000-0005-0000-0000-0000E02E0000}"/>
    <cellStyle name="Normal 18 2 2 2 2 3 4 2 2" xfId="12000" xr:uid="{00000000-0005-0000-0000-0000E12E0000}"/>
    <cellStyle name="Normal 18 2 2 2 2 3 4 3" xfId="12001" xr:uid="{00000000-0005-0000-0000-0000E22E0000}"/>
    <cellStyle name="Normal 18 2 2 2 2 3 5" xfId="12002" xr:uid="{00000000-0005-0000-0000-0000E32E0000}"/>
    <cellStyle name="Normal 18 2 2 2 2 3 5 2" xfId="12003" xr:uid="{00000000-0005-0000-0000-0000E42E0000}"/>
    <cellStyle name="Normal 18 2 2 2 2 3 6" xfId="12004" xr:uid="{00000000-0005-0000-0000-0000E52E0000}"/>
    <cellStyle name="Normal 18 2 2 2 2 3 6 2" xfId="12005" xr:uid="{00000000-0005-0000-0000-0000E62E0000}"/>
    <cellStyle name="Normal 18 2 2 2 2 3 7" xfId="12006" xr:uid="{00000000-0005-0000-0000-0000E72E0000}"/>
    <cellStyle name="Normal 18 2 2 2 2 4" xfId="12007" xr:uid="{00000000-0005-0000-0000-0000E82E0000}"/>
    <cellStyle name="Normal 18 2 2 2 2 4 2" xfId="12008" xr:uid="{00000000-0005-0000-0000-0000E92E0000}"/>
    <cellStyle name="Normal 18 2 2 2 2 4 2 2" xfId="12009" xr:uid="{00000000-0005-0000-0000-0000EA2E0000}"/>
    <cellStyle name="Normal 18 2 2 2 2 4 3" xfId="12010" xr:uid="{00000000-0005-0000-0000-0000EB2E0000}"/>
    <cellStyle name="Normal 18 2 2 2 2 5" xfId="12011" xr:uid="{00000000-0005-0000-0000-0000EC2E0000}"/>
    <cellStyle name="Normal 18 2 2 2 2 5 2" xfId="12012" xr:uid="{00000000-0005-0000-0000-0000ED2E0000}"/>
    <cellStyle name="Normal 18 2 2 2 2 5 2 2" xfId="12013" xr:uid="{00000000-0005-0000-0000-0000EE2E0000}"/>
    <cellStyle name="Normal 18 2 2 2 2 5 3" xfId="12014" xr:uid="{00000000-0005-0000-0000-0000EF2E0000}"/>
    <cellStyle name="Normal 18 2 2 2 2 6" xfId="12015" xr:uid="{00000000-0005-0000-0000-0000F02E0000}"/>
    <cellStyle name="Normal 18 2 2 2 2 6 2" xfId="12016" xr:uid="{00000000-0005-0000-0000-0000F12E0000}"/>
    <cellStyle name="Normal 18 2 2 2 2 6 2 2" xfId="12017" xr:uid="{00000000-0005-0000-0000-0000F22E0000}"/>
    <cellStyle name="Normal 18 2 2 2 2 6 3" xfId="12018" xr:uid="{00000000-0005-0000-0000-0000F32E0000}"/>
    <cellStyle name="Normal 18 2 2 2 2 7" xfId="12019" xr:uid="{00000000-0005-0000-0000-0000F42E0000}"/>
    <cellStyle name="Normal 18 2 2 2 2 7 2" xfId="12020" xr:uid="{00000000-0005-0000-0000-0000F52E0000}"/>
    <cellStyle name="Normal 18 2 2 2 2 8" xfId="12021" xr:uid="{00000000-0005-0000-0000-0000F62E0000}"/>
    <cellStyle name="Normal 18 2 2 2 2 8 2" xfId="12022" xr:uid="{00000000-0005-0000-0000-0000F72E0000}"/>
    <cellStyle name="Normal 18 2 2 2 2 9" xfId="12023" xr:uid="{00000000-0005-0000-0000-0000F82E0000}"/>
    <cellStyle name="Normal 18 2 2 2 3" xfId="12024" xr:uid="{00000000-0005-0000-0000-0000F92E0000}"/>
    <cellStyle name="Normal 18 2 2 2 3 2" xfId="12025" xr:uid="{00000000-0005-0000-0000-0000FA2E0000}"/>
    <cellStyle name="Normal 18 2 2 2 3 2 2" xfId="12026" xr:uid="{00000000-0005-0000-0000-0000FB2E0000}"/>
    <cellStyle name="Normal 18 2 2 2 3 2 2 2" xfId="12027" xr:uid="{00000000-0005-0000-0000-0000FC2E0000}"/>
    <cellStyle name="Normal 18 2 2 2 3 2 2 2 2" xfId="12028" xr:uid="{00000000-0005-0000-0000-0000FD2E0000}"/>
    <cellStyle name="Normal 18 2 2 2 3 2 2 3" xfId="12029" xr:uid="{00000000-0005-0000-0000-0000FE2E0000}"/>
    <cellStyle name="Normal 18 2 2 2 3 2 3" xfId="12030" xr:uid="{00000000-0005-0000-0000-0000FF2E0000}"/>
    <cellStyle name="Normal 18 2 2 2 3 2 3 2" xfId="12031" xr:uid="{00000000-0005-0000-0000-0000002F0000}"/>
    <cellStyle name="Normal 18 2 2 2 3 2 3 2 2" xfId="12032" xr:uid="{00000000-0005-0000-0000-0000012F0000}"/>
    <cellStyle name="Normal 18 2 2 2 3 2 3 3" xfId="12033" xr:uid="{00000000-0005-0000-0000-0000022F0000}"/>
    <cellStyle name="Normal 18 2 2 2 3 2 4" xfId="12034" xr:uid="{00000000-0005-0000-0000-0000032F0000}"/>
    <cellStyle name="Normal 18 2 2 2 3 2 4 2" xfId="12035" xr:uid="{00000000-0005-0000-0000-0000042F0000}"/>
    <cellStyle name="Normal 18 2 2 2 3 2 4 2 2" xfId="12036" xr:uid="{00000000-0005-0000-0000-0000052F0000}"/>
    <cellStyle name="Normal 18 2 2 2 3 2 4 3" xfId="12037" xr:uid="{00000000-0005-0000-0000-0000062F0000}"/>
    <cellStyle name="Normal 18 2 2 2 3 2 5" xfId="12038" xr:uid="{00000000-0005-0000-0000-0000072F0000}"/>
    <cellStyle name="Normal 18 2 2 2 3 2 5 2" xfId="12039" xr:uid="{00000000-0005-0000-0000-0000082F0000}"/>
    <cellStyle name="Normal 18 2 2 2 3 2 6" xfId="12040" xr:uid="{00000000-0005-0000-0000-0000092F0000}"/>
    <cellStyle name="Normal 18 2 2 2 3 2 6 2" xfId="12041" xr:uid="{00000000-0005-0000-0000-00000A2F0000}"/>
    <cellStyle name="Normal 18 2 2 2 3 2 7" xfId="12042" xr:uid="{00000000-0005-0000-0000-00000B2F0000}"/>
    <cellStyle name="Normal 18 2 2 2 3 3" xfId="12043" xr:uid="{00000000-0005-0000-0000-00000C2F0000}"/>
    <cellStyle name="Normal 18 2 2 2 3 3 2" xfId="12044" xr:uid="{00000000-0005-0000-0000-00000D2F0000}"/>
    <cellStyle name="Normal 18 2 2 2 3 3 2 2" xfId="12045" xr:uid="{00000000-0005-0000-0000-00000E2F0000}"/>
    <cellStyle name="Normal 18 2 2 2 3 3 3" xfId="12046" xr:uid="{00000000-0005-0000-0000-00000F2F0000}"/>
    <cellStyle name="Normal 18 2 2 2 3 4" xfId="12047" xr:uid="{00000000-0005-0000-0000-0000102F0000}"/>
    <cellStyle name="Normal 18 2 2 2 3 4 2" xfId="12048" xr:uid="{00000000-0005-0000-0000-0000112F0000}"/>
    <cellStyle name="Normal 18 2 2 2 3 4 2 2" xfId="12049" xr:uid="{00000000-0005-0000-0000-0000122F0000}"/>
    <cellStyle name="Normal 18 2 2 2 3 4 3" xfId="12050" xr:uid="{00000000-0005-0000-0000-0000132F0000}"/>
    <cellStyle name="Normal 18 2 2 2 3 5" xfId="12051" xr:uid="{00000000-0005-0000-0000-0000142F0000}"/>
    <cellStyle name="Normal 18 2 2 2 3 5 2" xfId="12052" xr:uid="{00000000-0005-0000-0000-0000152F0000}"/>
    <cellStyle name="Normal 18 2 2 2 3 5 2 2" xfId="12053" xr:uid="{00000000-0005-0000-0000-0000162F0000}"/>
    <cellStyle name="Normal 18 2 2 2 3 5 3" xfId="12054" xr:uid="{00000000-0005-0000-0000-0000172F0000}"/>
    <cellStyle name="Normal 18 2 2 2 3 6" xfId="12055" xr:uid="{00000000-0005-0000-0000-0000182F0000}"/>
    <cellStyle name="Normal 18 2 2 2 3 6 2" xfId="12056" xr:uid="{00000000-0005-0000-0000-0000192F0000}"/>
    <cellStyle name="Normal 18 2 2 2 3 7" xfId="12057" xr:uid="{00000000-0005-0000-0000-00001A2F0000}"/>
    <cellStyle name="Normal 18 2 2 2 3 7 2" xfId="12058" xr:uid="{00000000-0005-0000-0000-00001B2F0000}"/>
    <cellStyle name="Normal 18 2 2 2 3 8" xfId="12059" xr:uid="{00000000-0005-0000-0000-00001C2F0000}"/>
    <cellStyle name="Normal 18 2 2 2 4" xfId="12060" xr:uid="{00000000-0005-0000-0000-00001D2F0000}"/>
    <cellStyle name="Normal 18 2 2 2 4 2" xfId="12061" xr:uid="{00000000-0005-0000-0000-00001E2F0000}"/>
    <cellStyle name="Normal 18 2 2 2 4 2 2" xfId="12062" xr:uid="{00000000-0005-0000-0000-00001F2F0000}"/>
    <cellStyle name="Normal 18 2 2 2 4 2 2 2" xfId="12063" xr:uid="{00000000-0005-0000-0000-0000202F0000}"/>
    <cellStyle name="Normal 18 2 2 2 4 2 3" xfId="12064" xr:uid="{00000000-0005-0000-0000-0000212F0000}"/>
    <cellStyle name="Normal 18 2 2 2 4 3" xfId="12065" xr:uid="{00000000-0005-0000-0000-0000222F0000}"/>
    <cellStyle name="Normal 18 2 2 2 4 3 2" xfId="12066" xr:uid="{00000000-0005-0000-0000-0000232F0000}"/>
    <cellStyle name="Normal 18 2 2 2 4 3 2 2" xfId="12067" xr:uid="{00000000-0005-0000-0000-0000242F0000}"/>
    <cellStyle name="Normal 18 2 2 2 4 3 3" xfId="12068" xr:uid="{00000000-0005-0000-0000-0000252F0000}"/>
    <cellStyle name="Normal 18 2 2 2 4 4" xfId="12069" xr:uid="{00000000-0005-0000-0000-0000262F0000}"/>
    <cellStyle name="Normal 18 2 2 2 4 4 2" xfId="12070" xr:uid="{00000000-0005-0000-0000-0000272F0000}"/>
    <cellStyle name="Normal 18 2 2 2 4 4 2 2" xfId="12071" xr:uid="{00000000-0005-0000-0000-0000282F0000}"/>
    <cellStyle name="Normal 18 2 2 2 4 4 3" xfId="12072" xr:uid="{00000000-0005-0000-0000-0000292F0000}"/>
    <cellStyle name="Normal 18 2 2 2 4 5" xfId="12073" xr:uid="{00000000-0005-0000-0000-00002A2F0000}"/>
    <cellStyle name="Normal 18 2 2 2 4 5 2" xfId="12074" xr:uid="{00000000-0005-0000-0000-00002B2F0000}"/>
    <cellStyle name="Normal 18 2 2 2 4 6" xfId="12075" xr:uid="{00000000-0005-0000-0000-00002C2F0000}"/>
    <cellStyle name="Normal 18 2 2 2 4 6 2" xfId="12076" xr:uid="{00000000-0005-0000-0000-00002D2F0000}"/>
    <cellStyle name="Normal 18 2 2 2 4 7" xfId="12077" xr:uid="{00000000-0005-0000-0000-00002E2F0000}"/>
    <cellStyle name="Normal 18 2 2 2 5" xfId="12078" xr:uid="{00000000-0005-0000-0000-00002F2F0000}"/>
    <cellStyle name="Normal 18 2 2 2 5 2" xfId="12079" xr:uid="{00000000-0005-0000-0000-0000302F0000}"/>
    <cellStyle name="Normal 18 2 2 2 5 2 2" xfId="12080" xr:uid="{00000000-0005-0000-0000-0000312F0000}"/>
    <cellStyle name="Normal 18 2 2 2 5 2 2 2" xfId="12081" xr:uid="{00000000-0005-0000-0000-0000322F0000}"/>
    <cellStyle name="Normal 18 2 2 2 5 2 3" xfId="12082" xr:uid="{00000000-0005-0000-0000-0000332F0000}"/>
    <cellStyle name="Normal 18 2 2 2 5 3" xfId="12083" xr:uid="{00000000-0005-0000-0000-0000342F0000}"/>
    <cellStyle name="Normal 18 2 2 2 5 3 2" xfId="12084" xr:uid="{00000000-0005-0000-0000-0000352F0000}"/>
    <cellStyle name="Normal 18 2 2 2 5 3 2 2" xfId="12085" xr:uid="{00000000-0005-0000-0000-0000362F0000}"/>
    <cellStyle name="Normal 18 2 2 2 5 3 3" xfId="12086" xr:uid="{00000000-0005-0000-0000-0000372F0000}"/>
    <cellStyle name="Normal 18 2 2 2 5 4" xfId="12087" xr:uid="{00000000-0005-0000-0000-0000382F0000}"/>
    <cellStyle name="Normal 18 2 2 2 5 4 2" xfId="12088" xr:uid="{00000000-0005-0000-0000-0000392F0000}"/>
    <cellStyle name="Normal 18 2 2 2 5 4 2 2" xfId="12089" xr:uid="{00000000-0005-0000-0000-00003A2F0000}"/>
    <cellStyle name="Normal 18 2 2 2 5 4 3" xfId="12090" xr:uid="{00000000-0005-0000-0000-00003B2F0000}"/>
    <cellStyle name="Normal 18 2 2 2 5 5" xfId="12091" xr:uid="{00000000-0005-0000-0000-00003C2F0000}"/>
    <cellStyle name="Normal 18 2 2 2 5 5 2" xfId="12092" xr:uid="{00000000-0005-0000-0000-00003D2F0000}"/>
    <cellStyle name="Normal 18 2 2 2 5 6" xfId="12093" xr:uid="{00000000-0005-0000-0000-00003E2F0000}"/>
    <cellStyle name="Normal 18 2 2 2 5 6 2" xfId="12094" xr:uid="{00000000-0005-0000-0000-00003F2F0000}"/>
    <cellStyle name="Normal 18 2 2 2 5 7" xfId="12095" xr:uid="{00000000-0005-0000-0000-0000402F0000}"/>
    <cellStyle name="Normal 18 2 2 2 6" xfId="12096" xr:uid="{00000000-0005-0000-0000-0000412F0000}"/>
    <cellStyle name="Normal 18 2 2 2 6 2" xfId="12097" xr:uid="{00000000-0005-0000-0000-0000422F0000}"/>
    <cellStyle name="Normal 18 2 2 2 6 2 2" xfId="12098" xr:uid="{00000000-0005-0000-0000-0000432F0000}"/>
    <cellStyle name="Normal 18 2 2 2 6 3" xfId="12099" xr:uid="{00000000-0005-0000-0000-0000442F0000}"/>
    <cellStyle name="Normal 18 2 2 2 7" xfId="12100" xr:uid="{00000000-0005-0000-0000-0000452F0000}"/>
    <cellStyle name="Normal 18 2 2 2 7 2" xfId="12101" xr:uid="{00000000-0005-0000-0000-0000462F0000}"/>
    <cellStyle name="Normal 18 2 2 2 7 2 2" xfId="12102" xr:uid="{00000000-0005-0000-0000-0000472F0000}"/>
    <cellStyle name="Normal 18 2 2 2 7 3" xfId="12103" xr:uid="{00000000-0005-0000-0000-0000482F0000}"/>
    <cellStyle name="Normal 18 2 2 2 8" xfId="12104" xr:uid="{00000000-0005-0000-0000-0000492F0000}"/>
    <cellStyle name="Normal 18 2 2 2 8 2" xfId="12105" xr:uid="{00000000-0005-0000-0000-00004A2F0000}"/>
    <cellStyle name="Normal 18 2 2 2 8 2 2" xfId="12106" xr:uid="{00000000-0005-0000-0000-00004B2F0000}"/>
    <cellStyle name="Normal 18 2 2 2 8 3" xfId="12107" xr:uid="{00000000-0005-0000-0000-00004C2F0000}"/>
    <cellStyle name="Normal 18 2 2 2 9" xfId="12108" xr:uid="{00000000-0005-0000-0000-00004D2F0000}"/>
    <cellStyle name="Normal 18 2 2 2 9 2" xfId="12109" xr:uid="{00000000-0005-0000-0000-00004E2F0000}"/>
    <cellStyle name="Normal 18 2 2 3" xfId="12110" xr:uid="{00000000-0005-0000-0000-00004F2F0000}"/>
    <cellStyle name="Normal 18 2 2 3 10" xfId="12111" xr:uid="{00000000-0005-0000-0000-0000502F0000}"/>
    <cellStyle name="Normal 18 2 2 3 10 2" xfId="12112" xr:uid="{00000000-0005-0000-0000-0000512F0000}"/>
    <cellStyle name="Normal 18 2 2 3 11" xfId="12113" xr:uid="{00000000-0005-0000-0000-0000522F0000}"/>
    <cellStyle name="Normal 18 2 2 3 2" xfId="12114" xr:uid="{00000000-0005-0000-0000-0000532F0000}"/>
    <cellStyle name="Normal 18 2 2 3 2 2" xfId="12115" xr:uid="{00000000-0005-0000-0000-0000542F0000}"/>
    <cellStyle name="Normal 18 2 2 3 2 2 2" xfId="12116" xr:uid="{00000000-0005-0000-0000-0000552F0000}"/>
    <cellStyle name="Normal 18 2 2 3 2 2 2 2" xfId="12117" xr:uid="{00000000-0005-0000-0000-0000562F0000}"/>
    <cellStyle name="Normal 18 2 2 3 2 2 2 2 2" xfId="12118" xr:uid="{00000000-0005-0000-0000-0000572F0000}"/>
    <cellStyle name="Normal 18 2 2 3 2 2 2 3" xfId="12119" xr:uid="{00000000-0005-0000-0000-0000582F0000}"/>
    <cellStyle name="Normal 18 2 2 3 2 2 3" xfId="12120" xr:uid="{00000000-0005-0000-0000-0000592F0000}"/>
    <cellStyle name="Normal 18 2 2 3 2 2 3 2" xfId="12121" xr:uid="{00000000-0005-0000-0000-00005A2F0000}"/>
    <cellStyle name="Normal 18 2 2 3 2 2 3 2 2" xfId="12122" xr:uid="{00000000-0005-0000-0000-00005B2F0000}"/>
    <cellStyle name="Normal 18 2 2 3 2 2 3 3" xfId="12123" xr:uid="{00000000-0005-0000-0000-00005C2F0000}"/>
    <cellStyle name="Normal 18 2 2 3 2 2 4" xfId="12124" xr:uid="{00000000-0005-0000-0000-00005D2F0000}"/>
    <cellStyle name="Normal 18 2 2 3 2 2 4 2" xfId="12125" xr:uid="{00000000-0005-0000-0000-00005E2F0000}"/>
    <cellStyle name="Normal 18 2 2 3 2 2 4 2 2" xfId="12126" xr:uid="{00000000-0005-0000-0000-00005F2F0000}"/>
    <cellStyle name="Normal 18 2 2 3 2 2 4 3" xfId="12127" xr:uid="{00000000-0005-0000-0000-0000602F0000}"/>
    <cellStyle name="Normal 18 2 2 3 2 2 5" xfId="12128" xr:uid="{00000000-0005-0000-0000-0000612F0000}"/>
    <cellStyle name="Normal 18 2 2 3 2 2 5 2" xfId="12129" xr:uid="{00000000-0005-0000-0000-0000622F0000}"/>
    <cellStyle name="Normal 18 2 2 3 2 2 6" xfId="12130" xr:uid="{00000000-0005-0000-0000-0000632F0000}"/>
    <cellStyle name="Normal 18 2 2 3 2 2 6 2" xfId="12131" xr:uid="{00000000-0005-0000-0000-0000642F0000}"/>
    <cellStyle name="Normal 18 2 2 3 2 2 7" xfId="12132" xr:uid="{00000000-0005-0000-0000-0000652F0000}"/>
    <cellStyle name="Normal 18 2 2 3 2 3" xfId="12133" xr:uid="{00000000-0005-0000-0000-0000662F0000}"/>
    <cellStyle name="Normal 18 2 2 3 2 3 2" xfId="12134" xr:uid="{00000000-0005-0000-0000-0000672F0000}"/>
    <cellStyle name="Normal 18 2 2 3 2 3 2 2" xfId="12135" xr:uid="{00000000-0005-0000-0000-0000682F0000}"/>
    <cellStyle name="Normal 18 2 2 3 2 3 2 2 2" xfId="12136" xr:uid="{00000000-0005-0000-0000-0000692F0000}"/>
    <cellStyle name="Normal 18 2 2 3 2 3 2 3" xfId="12137" xr:uid="{00000000-0005-0000-0000-00006A2F0000}"/>
    <cellStyle name="Normal 18 2 2 3 2 3 3" xfId="12138" xr:uid="{00000000-0005-0000-0000-00006B2F0000}"/>
    <cellStyle name="Normal 18 2 2 3 2 3 3 2" xfId="12139" xr:uid="{00000000-0005-0000-0000-00006C2F0000}"/>
    <cellStyle name="Normal 18 2 2 3 2 3 3 2 2" xfId="12140" xr:uid="{00000000-0005-0000-0000-00006D2F0000}"/>
    <cellStyle name="Normal 18 2 2 3 2 3 3 3" xfId="12141" xr:uid="{00000000-0005-0000-0000-00006E2F0000}"/>
    <cellStyle name="Normal 18 2 2 3 2 3 4" xfId="12142" xr:uid="{00000000-0005-0000-0000-00006F2F0000}"/>
    <cellStyle name="Normal 18 2 2 3 2 3 4 2" xfId="12143" xr:uid="{00000000-0005-0000-0000-0000702F0000}"/>
    <cellStyle name="Normal 18 2 2 3 2 3 4 2 2" xfId="12144" xr:uid="{00000000-0005-0000-0000-0000712F0000}"/>
    <cellStyle name="Normal 18 2 2 3 2 3 4 3" xfId="12145" xr:uid="{00000000-0005-0000-0000-0000722F0000}"/>
    <cellStyle name="Normal 18 2 2 3 2 3 5" xfId="12146" xr:uid="{00000000-0005-0000-0000-0000732F0000}"/>
    <cellStyle name="Normal 18 2 2 3 2 3 5 2" xfId="12147" xr:uid="{00000000-0005-0000-0000-0000742F0000}"/>
    <cellStyle name="Normal 18 2 2 3 2 3 6" xfId="12148" xr:uid="{00000000-0005-0000-0000-0000752F0000}"/>
    <cellStyle name="Normal 18 2 2 3 2 3 6 2" xfId="12149" xr:uid="{00000000-0005-0000-0000-0000762F0000}"/>
    <cellStyle name="Normal 18 2 2 3 2 3 7" xfId="12150" xr:uid="{00000000-0005-0000-0000-0000772F0000}"/>
    <cellStyle name="Normal 18 2 2 3 2 4" xfId="12151" xr:uid="{00000000-0005-0000-0000-0000782F0000}"/>
    <cellStyle name="Normal 18 2 2 3 2 4 2" xfId="12152" xr:uid="{00000000-0005-0000-0000-0000792F0000}"/>
    <cellStyle name="Normal 18 2 2 3 2 4 2 2" xfId="12153" xr:uid="{00000000-0005-0000-0000-00007A2F0000}"/>
    <cellStyle name="Normal 18 2 2 3 2 4 3" xfId="12154" xr:uid="{00000000-0005-0000-0000-00007B2F0000}"/>
    <cellStyle name="Normal 18 2 2 3 2 5" xfId="12155" xr:uid="{00000000-0005-0000-0000-00007C2F0000}"/>
    <cellStyle name="Normal 18 2 2 3 2 5 2" xfId="12156" xr:uid="{00000000-0005-0000-0000-00007D2F0000}"/>
    <cellStyle name="Normal 18 2 2 3 2 5 2 2" xfId="12157" xr:uid="{00000000-0005-0000-0000-00007E2F0000}"/>
    <cellStyle name="Normal 18 2 2 3 2 5 3" xfId="12158" xr:uid="{00000000-0005-0000-0000-00007F2F0000}"/>
    <cellStyle name="Normal 18 2 2 3 2 6" xfId="12159" xr:uid="{00000000-0005-0000-0000-0000802F0000}"/>
    <cellStyle name="Normal 18 2 2 3 2 6 2" xfId="12160" xr:uid="{00000000-0005-0000-0000-0000812F0000}"/>
    <cellStyle name="Normal 18 2 2 3 2 6 2 2" xfId="12161" xr:uid="{00000000-0005-0000-0000-0000822F0000}"/>
    <cellStyle name="Normal 18 2 2 3 2 6 3" xfId="12162" xr:uid="{00000000-0005-0000-0000-0000832F0000}"/>
    <cellStyle name="Normal 18 2 2 3 2 7" xfId="12163" xr:uid="{00000000-0005-0000-0000-0000842F0000}"/>
    <cellStyle name="Normal 18 2 2 3 2 7 2" xfId="12164" xr:uid="{00000000-0005-0000-0000-0000852F0000}"/>
    <cellStyle name="Normal 18 2 2 3 2 8" xfId="12165" xr:uid="{00000000-0005-0000-0000-0000862F0000}"/>
    <cellStyle name="Normal 18 2 2 3 2 8 2" xfId="12166" xr:uid="{00000000-0005-0000-0000-0000872F0000}"/>
    <cellStyle name="Normal 18 2 2 3 2 9" xfId="12167" xr:uid="{00000000-0005-0000-0000-0000882F0000}"/>
    <cellStyle name="Normal 18 2 2 3 3" xfId="12168" xr:uid="{00000000-0005-0000-0000-0000892F0000}"/>
    <cellStyle name="Normal 18 2 2 3 3 2" xfId="12169" xr:uid="{00000000-0005-0000-0000-00008A2F0000}"/>
    <cellStyle name="Normal 18 2 2 3 3 2 2" xfId="12170" xr:uid="{00000000-0005-0000-0000-00008B2F0000}"/>
    <cellStyle name="Normal 18 2 2 3 3 2 2 2" xfId="12171" xr:uid="{00000000-0005-0000-0000-00008C2F0000}"/>
    <cellStyle name="Normal 18 2 2 3 3 2 2 2 2" xfId="12172" xr:uid="{00000000-0005-0000-0000-00008D2F0000}"/>
    <cellStyle name="Normal 18 2 2 3 3 2 2 3" xfId="12173" xr:uid="{00000000-0005-0000-0000-00008E2F0000}"/>
    <cellStyle name="Normal 18 2 2 3 3 2 3" xfId="12174" xr:uid="{00000000-0005-0000-0000-00008F2F0000}"/>
    <cellStyle name="Normal 18 2 2 3 3 2 3 2" xfId="12175" xr:uid="{00000000-0005-0000-0000-0000902F0000}"/>
    <cellStyle name="Normal 18 2 2 3 3 2 3 2 2" xfId="12176" xr:uid="{00000000-0005-0000-0000-0000912F0000}"/>
    <cellStyle name="Normal 18 2 2 3 3 2 3 3" xfId="12177" xr:uid="{00000000-0005-0000-0000-0000922F0000}"/>
    <cellStyle name="Normal 18 2 2 3 3 2 4" xfId="12178" xr:uid="{00000000-0005-0000-0000-0000932F0000}"/>
    <cellStyle name="Normal 18 2 2 3 3 2 4 2" xfId="12179" xr:uid="{00000000-0005-0000-0000-0000942F0000}"/>
    <cellStyle name="Normal 18 2 2 3 3 2 4 2 2" xfId="12180" xr:uid="{00000000-0005-0000-0000-0000952F0000}"/>
    <cellStyle name="Normal 18 2 2 3 3 2 4 3" xfId="12181" xr:uid="{00000000-0005-0000-0000-0000962F0000}"/>
    <cellStyle name="Normal 18 2 2 3 3 2 5" xfId="12182" xr:uid="{00000000-0005-0000-0000-0000972F0000}"/>
    <cellStyle name="Normal 18 2 2 3 3 2 5 2" xfId="12183" xr:uid="{00000000-0005-0000-0000-0000982F0000}"/>
    <cellStyle name="Normal 18 2 2 3 3 2 6" xfId="12184" xr:uid="{00000000-0005-0000-0000-0000992F0000}"/>
    <cellStyle name="Normal 18 2 2 3 3 2 6 2" xfId="12185" xr:uid="{00000000-0005-0000-0000-00009A2F0000}"/>
    <cellStyle name="Normal 18 2 2 3 3 2 7" xfId="12186" xr:uid="{00000000-0005-0000-0000-00009B2F0000}"/>
    <cellStyle name="Normal 18 2 2 3 3 3" xfId="12187" xr:uid="{00000000-0005-0000-0000-00009C2F0000}"/>
    <cellStyle name="Normal 18 2 2 3 3 3 2" xfId="12188" xr:uid="{00000000-0005-0000-0000-00009D2F0000}"/>
    <cellStyle name="Normal 18 2 2 3 3 3 2 2" xfId="12189" xr:uid="{00000000-0005-0000-0000-00009E2F0000}"/>
    <cellStyle name="Normal 18 2 2 3 3 3 3" xfId="12190" xr:uid="{00000000-0005-0000-0000-00009F2F0000}"/>
    <cellStyle name="Normal 18 2 2 3 3 4" xfId="12191" xr:uid="{00000000-0005-0000-0000-0000A02F0000}"/>
    <cellStyle name="Normal 18 2 2 3 3 4 2" xfId="12192" xr:uid="{00000000-0005-0000-0000-0000A12F0000}"/>
    <cellStyle name="Normal 18 2 2 3 3 4 2 2" xfId="12193" xr:uid="{00000000-0005-0000-0000-0000A22F0000}"/>
    <cellStyle name="Normal 18 2 2 3 3 4 3" xfId="12194" xr:uid="{00000000-0005-0000-0000-0000A32F0000}"/>
    <cellStyle name="Normal 18 2 2 3 3 5" xfId="12195" xr:uid="{00000000-0005-0000-0000-0000A42F0000}"/>
    <cellStyle name="Normal 18 2 2 3 3 5 2" xfId="12196" xr:uid="{00000000-0005-0000-0000-0000A52F0000}"/>
    <cellStyle name="Normal 18 2 2 3 3 5 2 2" xfId="12197" xr:uid="{00000000-0005-0000-0000-0000A62F0000}"/>
    <cellStyle name="Normal 18 2 2 3 3 5 3" xfId="12198" xr:uid="{00000000-0005-0000-0000-0000A72F0000}"/>
    <cellStyle name="Normal 18 2 2 3 3 6" xfId="12199" xr:uid="{00000000-0005-0000-0000-0000A82F0000}"/>
    <cellStyle name="Normal 18 2 2 3 3 6 2" xfId="12200" xr:uid="{00000000-0005-0000-0000-0000A92F0000}"/>
    <cellStyle name="Normal 18 2 2 3 3 7" xfId="12201" xr:uid="{00000000-0005-0000-0000-0000AA2F0000}"/>
    <cellStyle name="Normal 18 2 2 3 3 7 2" xfId="12202" xr:uid="{00000000-0005-0000-0000-0000AB2F0000}"/>
    <cellStyle name="Normal 18 2 2 3 3 8" xfId="12203" xr:uid="{00000000-0005-0000-0000-0000AC2F0000}"/>
    <cellStyle name="Normal 18 2 2 3 4" xfId="12204" xr:uid="{00000000-0005-0000-0000-0000AD2F0000}"/>
    <cellStyle name="Normal 18 2 2 3 4 2" xfId="12205" xr:uid="{00000000-0005-0000-0000-0000AE2F0000}"/>
    <cellStyle name="Normal 18 2 2 3 4 2 2" xfId="12206" xr:uid="{00000000-0005-0000-0000-0000AF2F0000}"/>
    <cellStyle name="Normal 18 2 2 3 4 2 2 2" xfId="12207" xr:uid="{00000000-0005-0000-0000-0000B02F0000}"/>
    <cellStyle name="Normal 18 2 2 3 4 2 3" xfId="12208" xr:uid="{00000000-0005-0000-0000-0000B12F0000}"/>
    <cellStyle name="Normal 18 2 2 3 4 3" xfId="12209" xr:uid="{00000000-0005-0000-0000-0000B22F0000}"/>
    <cellStyle name="Normal 18 2 2 3 4 3 2" xfId="12210" xr:uid="{00000000-0005-0000-0000-0000B32F0000}"/>
    <cellStyle name="Normal 18 2 2 3 4 3 2 2" xfId="12211" xr:uid="{00000000-0005-0000-0000-0000B42F0000}"/>
    <cellStyle name="Normal 18 2 2 3 4 3 3" xfId="12212" xr:uid="{00000000-0005-0000-0000-0000B52F0000}"/>
    <cellStyle name="Normal 18 2 2 3 4 4" xfId="12213" xr:uid="{00000000-0005-0000-0000-0000B62F0000}"/>
    <cellStyle name="Normal 18 2 2 3 4 4 2" xfId="12214" xr:uid="{00000000-0005-0000-0000-0000B72F0000}"/>
    <cellStyle name="Normal 18 2 2 3 4 4 2 2" xfId="12215" xr:uid="{00000000-0005-0000-0000-0000B82F0000}"/>
    <cellStyle name="Normal 18 2 2 3 4 4 3" xfId="12216" xr:uid="{00000000-0005-0000-0000-0000B92F0000}"/>
    <cellStyle name="Normal 18 2 2 3 4 5" xfId="12217" xr:uid="{00000000-0005-0000-0000-0000BA2F0000}"/>
    <cellStyle name="Normal 18 2 2 3 4 5 2" xfId="12218" xr:uid="{00000000-0005-0000-0000-0000BB2F0000}"/>
    <cellStyle name="Normal 18 2 2 3 4 6" xfId="12219" xr:uid="{00000000-0005-0000-0000-0000BC2F0000}"/>
    <cellStyle name="Normal 18 2 2 3 4 6 2" xfId="12220" xr:uid="{00000000-0005-0000-0000-0000BD2F0000}"/>
    <cellStyle name="Normal 18 2 2 3 4 7" xfId="12221" xr:uid="{00000000-0005-0000-0000-0000BE2F0000}"/>
    <cellStyle name="Normal 18 2 2 3 5" xfId="12222" xr:uid="{00000000-0005-0000-0000-0000BF2F0000}"/>
    <cellStyle name="Normal 18 2 2 3 5 2" xfId="12223" xr:uid="{00000000-0005-0000-0000-0000C02F0000}"/>
    <cellStyle name="Normal 18 2 2 3 5 2 2" xfId="12224" xr:uid="{00000000-0005-0000-0000-0000C12F0000}"/>
    <cellStyle name="Normal 18 2 2 3 5 2 2 2" xfId="12225" xr:uid="{00000000-0005-0000-0000-0000C22F0000}"/>
    <cellStyle name="Normal 18 2 2 3 5 2 3" xfId="12226" xr:uid="{00000000-0005-0000-0000-0000C32F0000}"/>
    <cellStyle name="Normal 18 2 2 3 5 3" xfId="12227" xr:uid="{00000000-0005-0000-0000-0000C42F0000}"/>
    <cellStyle name="Normal 18 2 2 3 5 3 2" xfId="12228" xr:uid="{00000000-0005-0000-0000-0000C52F0000}"/>
    <cellStyle name="Normal 18 2 2 3 5 3 2 2" xfId="12229" xr:uid="{00000000-0005-0000-0000-0000C62F0000}"/>
    <cellStyle name="Normal 18 2 2 3 5 3 3" xfId="12230" xr:uid="{00000000-0005-0000-0000-0000C72F0000}"/>
    <cellStyle name="Normal 18 2 2 3 5 4" xfId="12231" xr:uid="{00000000-0005-0000-0000-0000C82F0000}"/>
    <cellStyle name="Normal 18 2 2 3 5 4 2" xfId="12232" xr:uid="{00000000-0005-0000-0000-0000C92F0000}"/>
    <cellStyle name="Normal 18 2 2 3 5 4 2 2" xfId="12233" xr:uid="{00000000-0005-0000-0000-0000CA2F0000}"/>
    <cellStyle name="Normal 18 2 2 3 5 4 3" xfId="12234" xr:uid="{00000000-0005-0000-0000-0000CB2F0000}"/>
    <cellStyle name="Normal 18 2 2 3 5 5" xfId="12235" xr:uid="{00000000-0005-0000-0000-0000CC2F0000}"/>
    <cellStyle name="Normal 18 2 2 3 5 5 2" xfId="12236" xr:uid="{00000000-0005-0000-0000-0000CD2F0000}"/>
    <cellStyle name="Normal 18 2 2 3 5 6" xfId="12237" xr:uid="{00000000-0005-0000-0000-0000CE2F0000}"/>
    <cellStyle name="Normal 18 2 2 3 5 6 2" xfId="12238" xr:uid="{00000000-0005-0000-0000-0000CF2F0000}"/>
    <cellStyle name="Normal 18 2 2 3 5 7" xfId="12239" xr:uid="{00000000-0005-0000-0000-0000D02F0000}"/>
    <cellStyle name="Normal 18 2 2 3 6" xfId="12240" xr:uid="{00000000-0005-0000-0000-0000D12F0000}"/>
    <cellStyle name="Normal 18 2 2 3 6 2" xfId="12241" xr:uid="{00000000-0005-0000-0000-0000D22F0000}"/>
    <cellStyle name="Normal 18 2 2 3 6 2 2" xfId="12242" xr:uid="{00000000-0005-0000-0000-0000D32F0000}"/>
    <cellStyle name="Normal 18 2 2 3 6 3" xfId="12243" xr:uid="{00000000-0005-0000-0000-0000D42F0000}"/>
    <cellStyle name="Normal 18 2 2 3 7" xfId="12244" xr:uid="{00000000-0005-0000-0000-0000D52F0000}"/>
    <cellStyle name="Normal 18 2 2 3 7 2" xfId="12245" xr:uid="{00000000-0005-0000-0000-0000D62F0000}"/>
    <cellStyle name="Normal 18 2 2 3 7 2 2" xfId="12246" xr:uid="{00000000-0005-0000-0000-0000D72F0000}"/>
    <cellStyle name="Normal 18 2 2 3 7 3" xfId="12247" xr:uid="{00000000-0005-0000-0000-0000D82F0000}"/>
    <cellStyle name="Normal 18 2 2 3 8" xfId="12248" xr:uid="{00000000-0005-0000-0000-0000D92F0000}"/>
    <cellStyle name="Normal 18 2 2 3 8 2" xfId="12249" xr:uid="{00000000-0005-0000-0000-0000DA2F0000}"/>
    <cellStyle name="Normal 18 2 2 3 8 2 2" xfId="12250" xr:uid="{00000000-0005-0000-0000-0000DB2F0000}"/>
    <cellStyle name="Normal 18 2 2 3 8 3" xfId="12251" xr:uid="{00000000-0005-0000-0000-0000DC2F0000}"/>
    <cellStyle name="Normal 18 2 2 3 9" xfId="12252" xr:uid="{00000000-0005-0000-0000-0000DD2F0000}"/>
    <cellStyle name="Normal 18 2 2 3 9 2" xfId="12253" xr:uid="{00000000-0005-0000-0000-0000DE2F0000}"/>
    <cellStyle name="Normal 18 2 2 4" xfId="12254" xr:uid="{00000000-0005-0000-0000-0000DF2F0000}"/>
    <cellStyle name="Normal 18 2 2 4 2" xfId="12255" xr:uid="{00000000-0005-0000-0000-0000E02F0000}"/>
    <cellStyle name="Normal 18 2 2 4 2 2" xfId="12256" xr:uid="{00000000-0005-0000-0000-0000E12F0000}"/>
    <cellStyle name="Normal 18 2 2 4 2 2 2" xfId="12257" xr:uid="{00000000-0005-0000-0000-0000E22F0000}"/>
    <cellStyle name="Normal 18 2 2 4 2 2 2 2" xfId="12258" xr:uid="{00000000-0005-0000-0000-0000E32F0000}"/>
    <cellStyle name="Normal 18 2 2 4 2 2 3" xfId="12259" xr:uid="{00000000-0005-0000-0000-0000E42F0000}"/>
    <cellStyle name="Normal 18 2 2 4 2 3" xfId="12260" xr:uid="{00000000-0005-0000-0000-0000E52F0000}"/>
    <cellStyle name="Normal 18 2 2 4 2 3 2" xfId="12261" xr:uid="{00000000-0005-0000-0000-0000E62F0000}"/>
    <cellStyle name="Normal 18 2 2 4 2 3 2 2" xfId="12262" xr:uid="{00000000-0005-0000-0000-0000E72F0000}"/>
    <cellStyle name="Normal 18 2 2 4 2 3 3" xfId="12263" xr:uid="{00000000-0005-0000-0000-0000E82F0000}"/>
    <cellStyle name="Normal 18 2 2 4 2 4" xfId="12264" xr:uid="{00000000-0005-0000-0000-0000E92F0000}"/>
    <cellStyle name="Normal 18 2 2 4 2 4 2" xfId="12265" xr:uid="{00000000-0005-0000-0000-0000EA2F0000}"/>
    <cellStyle name="Normal 18 2 2 4 2 4 2 2" xfId="12266" xr:uid="{00000000-0005-0000-0000-0000EB2F0000}"/>
    <cellStyle name="Normal 18 2 2 4 2 4 3" xfId="12267" xr:uid="{00000000-0005-0000-0000-0000EC2F0000}"/>
    <cellStyle name="Normal 18 2 2 4 2 5" xfId="12268" xr:uid="{00000000-0005-0000-0000-0000ED2F0000}"/>
    <cellStyle name="Normal 18 2 2 4 2 5 2" xfId="12269" xr:uid="{00000000-0005-0000-0000-0000EE2F0000}"/>
    <cellStyle name="Normal 18 2 2 4 2 6" xfId="12270" xr:uid="{00000000-0005-0000-0000-0000EF2F0000}"/>
    <cellStyle name="Normal 18 2 2 4 2 6 2" xfId="12271" xr:uid="{00000000-0005-0000-0000-0000F02F0000}"/>
    <cellStyle name="Normal 18 2 2 4 2 7" xfId="12272" xr:uid="{00000000-0005-0000-0000-0000F12F0000}"/>
    <cellStyle name="Normal 18 2 2 4 3" xfId="12273" xr:uid="{00000000-0005-0000-0000-0000F22F0000}"/>
    <cellStyle name="Normal 18 2 2 4 3 2" xfId="12274" xr:uid="{00000000-0005-0000-0000-0000F32F0000}"/>
    <cellStyle name="Normal 18 2 2 4 3 2 2" xfId="12275" xr:uid="{00000000-0005-0000-0000-0000F42F0000}"/>
    <cellStyle name="Normal 18 2 2 4 3 2 2 2" xfId="12276" xr:uid="{00000000-0005-0000-0000-0000F52F0000}"/>
    <cellStyle name="Normal 18 2 2 4 3 2 3" xfId="12277" xr:uid="{00000000-0005-0000-0000-0000F62F0000}"/>
    <cellStyle name="Normal 18 2 2 4 3 3" xfId="12278" xr:uid="{00000000-0005-0000-0000-0000F72F0000}"/>
    <cellStyle name="Normal 18 2 2 4 3 3 2" xfId="12279" xr:uid="{00000000-0005-0000-0000-0000F82F0000}"/>
    <cellStyle name="Normal 18 2 2 4 3 3 2 2" xfId="12280" xr:uid="{00000000-0005-0000-0000-0000F92F0000}"/>
    <cellStyle name="Normal 18 2 2 4 3 3 3" xfId="12281" xr:uid="{00000000-0005-0000-0000-0000FA2F0000}"/>
    <cellStyle name="Normal 18 2 2 4 3 4" xfId="12282" xr:uid="{00000000-0005-0000-0000-0000FB2F0000}"/>
    <cellStyle name="Normal 18 2 2 4 3 4 2" xfId="12283" xr:uid="{00000000-0005-0000-0000-0000FC2F0000}"/>
    <cellStyle name="Normal 18 2 2 4 3 4 2 2" xfId="12284" xr:uid="{00000000-0005-0000-0000-0000FD2F0000}"/>
    <cellStyle name="Normal 18 2 2 4 3 4 3" xfId="12285" xr:uid="{00000000-0005-0000-0000-0000FE2F0000}"/>
    <cellStyle name="Normal 18 2 2 4 3 5" xfId="12286" xr:uid="{00000000-0005-0000-0000-0000FF2F0000}"/>
    <cellStyle name="Normal 18 2 2 4 3 5 2" xfId="12287" xr:uid="{00000000-0005-0000-0000-000000300000}"/>
    <cellStyle name="Normal 18 2 2 4 3 6" xfId="12288" xr:uid="{00000000-0005-0000-0000-000001300000}"/>
    <cellStyle name="Normal 18 2 2 4 3 6 2" xfId="12289" xr:uid="{00000000-0005-0000-0000-000002300000}"/>
    <cellStyle name="Normal 18 2 2 4 3 7" xfId="12290" xr:uid="{00000000-0005-0000-0000-000003300000}"/>
    <cellStyle name="Normal 18 2 2 4 4" xfId="12291" xr:uid="{00000000-0005-0000-0000-000004300000}"/>
    <cellStyle name="Normal 18 2 2 4 4 2" xfId="12292" xr:uid="{00000000-0005-0000-0000-000005300000}"/>
    <cellStyle name="Normal 18 2 2 4 4 2 2" xfId="12293" xr:uid="{00000000-0005-0000-0000-000006300000}"/>
    <cellStyle name="Normal 18 2 2 4 4 3" xfId="12294" xr:uid="{00000000-0005-0000-0000-000007300000}"/>
    <cellStyle name="Normal 18 2 2 4 5" xfId="12295" xr:uid="{00000000-0005-0000-0000-000008300000}"/>
    <cellStyle name="Normal 18 2 2 4 5 2" xfId="12296" xr:uid="{00000000-0005-0000-0000-000009300000}"/>
    <cellStyle name="Normal 18 2 2 4 5 2 2" xfId="12297" xr:uid="{00000000-0005-0000-0000-00000A300000}"/>
    <cellStyle name="Normal 18 2 2 4 5 3" xfId="12298" xr:uid="{00000000-0005-0000-0000-00000B300000}"/>
    <cellStyle name="Normal 18 2 2 4 6" xfId="12299" xr:uid="{00000000-0005-0000-0000-00000C300000}"/>
    <cellStyle name="Normal 18 2 2 4 6 2" xfId="12300" xr:uid="{00000000-0005-0000-0000-00000D300000}"/>
    <cellStyle name="Normal 18 2 2 4 6 2 2" xfId="12301" xr:uid="{00000000-0005-0000-0000-00000E300000}"/>
    <cellStyle name="Normal 18 2 2 4 6 3" xfId="12302" xr:uid="{00000000-0005-0000-0000-00000F300000}"/>
    <cellStyle name="Normal 18 2 2 4 7" xfId="12303" xr:uid="{00000000-0005-0000-0000-000010300000}"/>
    <cellStyle name="Normal 18 2 2 4 7 2" xfId="12304" xr:uid="{00000000-0005-0000-0000-000011300000}"/>
    <cellStyle name="Normal 18 2 2 4 8" xfId="12305" xr:uid="{00000000-0005-0000-0000-000012300000}"/>
    <cellStyle name="Normal 18 2 2 4 8 2" xfId="12306" xr:uid="{00000000-0005-0000-0000-000013300000}"/>
    <cellStyle name="Normal 18 2 2 4 9" xfId="12307" xr:uid="{00000000-0005-0000-0000-000014300000}"/>
    <cellStyle name="Normal 18 2 2 5" xfId="12308" xr:uid="{00000000-0005-0000-0000-000015300000}"/>
    <cellStyle name="Normal 18 2 2 5 2" xfId="12309" xr:uid="{00000000-0005-0000-0000-000016300000}"/>
    <cellStyle name="Normal 18 2 2 5 2 2" xfId="12310" xr:uid="{00000000-0005-0000-0000-000017300000}"/>
    <cellStyle name="Normal 18 2 2 5 2 2 2" xfId="12311" xr:uid="{00000000-0005-0000-0000-000018300000}"/>
    <cellStyle name="Normal 18 2 2 5 2 2 2 2" xfId="12312" xr:uid="{00000000-0005-0000-0000-000019300000}"/>
    <cellStyle name="Normal 18 2 2 5 2 2 3" xfId="12313" xr:uid="{00000000-0005-0000-0000-00001A300000}"/>
    <cellStyle name="Normal 18 2 2 5 2 3" xfId="12314" xr:uid="{00000000-0005-0000-0000-00001B300000}"/>
    <cellStyle name="Normal 18 2 2 5 2 3 2" xfId="12315" xr:uid="{00000000-0005-0000-0000-00001C300000}"/>
    <cellStyle name="Normal 18 2 2 5 2 3 2 2" xfId="12316" xr:uid="{00000000-0005-0000-0000-00001D300000}"/>
    <cellStyle name="Normal 18 2 2 5 2 3 3" xfId="12317" xr:uid="{00000000-0005-0000-0000-00001E300000}"/>
    <cellStyle name="Normal 18 2 2 5 2 4" xfId="12318" xr:uid="{00000000-0005-0000-0000-00001F300000}"/>
    <cellStyle name="Normal 18 2 2 5 2 4 2" xfId="12319" xr:uid="{00000000-0005-0000-0000-000020300000}"/>
    <cellStyle name="Normal 18 2 2 5 2 4 2 2" xfId="12320" xr:uid="{00000000-0005-0000-0000-000021300000}"/>
    <cellStyle name="Normal 18 2 2 5 2 4 3" xfId="12321" xr:uid="{00000000-0005-0000-0000-000022300000}"/>
    <cellStyle name="Normal 18 2 2 5 2 5" xfId="12322" xr:uid="{00000000-0005-0000-0000-000023300000}"/>
    <cellStyle name="Normal 18 2 2 5 2 5 2" xfId="12323" xr:uid="{00000000-0005-0000-0000-000024300000}"/>
    <cellStyle name="Normal 18 2 2 5 2 6" xfId="12324" xr:uid="{00000000-0005-0000-0000-000025300000}"/>
    <cellStyle name="Normal 18 2 2 5 2 6 2" xfId="12325" xr:uid="{00000000-0005-0000-0000-000026300000}"/>
    <cellStyle name="Normal 18 2 2 5 2 7" xfId="12326" xr:uid="{00000000-0005-0000-0000-000027300000}"/>
    <cellStyle name="Normal 18 2 2 5 3" xfId="12327" xr:uid="{00000000-0005-0000-0000-000028300000}"/>
    <cellStyle name="Normal 18 2 2 5 3 2" xfId="12328" xr:uid="{00000000-0005-0000-0000-000029300000}"/>
    <cellStyle name="Normal 18 2 2 5 3 2 2" xfId="12329" xr:uid="{00000000-0005-0000-0000-00002A300000}"/>
    <cellStyle name="Normal 18 2 2 5 3 3" xfId="12330" xr:uid="{00000000-0005-0000-0000-00002B300000}"/>
    <cellStyle name="Normal 18 2 2 5 4" xfId="12331" xr:uid="{00000000-0005-0000-0000-00002C300000}"/>
    <cellStyle name="Normal 18 2 2 5 4 2" xfId="12332" xr:uid="{00000000-0005-0000-0000-00002D300000}"/>
    <cellStyle name="Normal 18 2 2 5 4 2 2" xfId="12333" xr:uid="{00000000-0005-0000-0000-00002E300000}"/>
    <cellStyle name="Normal 18 2 2 5 4 3" xfId="12334" xr:uid="{00000000-0005-0000-0000-00002F300000}"/>
    <cellStyle name="Normal 18 2 2 5 5" xfId="12335" xr:uid="{00000000-0005-0000-0000-000030300000}"/>
    <cellStyle name="Normal 18 2 2 5 5 2" xfId="12336" xr:uid="{00000000-0005-0000-0000-000031300000}"/>
    <cellStyle name="Normal 18 2 2 5 5 2 2" xfId="12337" xr:uid="{00000000-0005-0000-0000-000032300000}"/>
    <cellStyle name="Normal 18 2 2 5 5 3" xfId="12338" xr:uid="{00000000-0005-0000-0000-000033300000}"/>
    <cellStyle name="Normal 18 2 2 5 6" xfId="12339" xr:uid="{00000000-0005-0000-0000-000034300000}"/>
    <cellStyle name="Normal 18 2 2 5 6 2" xfId="12340" xr:uid="{00000000-0005-0000-0000-000035300000}"/>
    <cellStyle name="Normal 18 2 2 5 7" xfId="12341" xr:uid="{00000000-0005-0000-0000-000036300000}"/>
    <cellStyle name="Normal 18 2 2 5 7 2" xfId="12342" xr:uid="{00000000-0005-0000-0000-000037300000}"/>
    <cellStyle name="Normal 18 2 2 5 8" xfId="12343" xr:uid="{00000000-0005-0000-0000-000038300000}"/>
    <cellStyle name="Normal 18 2 2 6" xfId="12344" xr:uid="{00000000-0005-0000-0000-000039300000}"/>
    <cellStyle name="Normal 18 2 2 6 2" xfId="12345" xr:uid="{00000000-0005-0000-0000-00003A300000}"/>
    <cellStyle name="Normal 18 2 2 6 2 2" xfId="12346" xr:uid="{00000000-0005-0000-0000-00003B300000}"/>
    <cellStyle name="Normal 18 2 2 6 2 2 2" xfId="12347" xr:uid="{00000000-0005-0000-0000-00003C300000}"/>
    <cellStyle name="Normal 18 2 2 6 2 3" xfId="12348" xr:uid="{00000000-0005-0000-0000-00003D300000}"/>
    <cellStyle name="Normal 18 2 2 6 3" xfId="12349" xr:uid="{00000000-0005-0000-0000-00003E300000}"/>
    <cellStyle name="Normal 18 2 2 6 3 2" xfId="12350" xr:uid="{00000000-0005-0000-0000-00003F300000}"/>
    <cellStyle name="Normal 18 2 2 6 3 2 2" xfId="12351" xr:uid="{00000000-0005-0000-0000-000040300000}"/>
    <cellStyle name="Normal 18 2 2 6 3 3" xfId="12352" xr:uid="{00000000-0005-0000-0000-000041300000}"/>
    <cellStyle name="Normal 18 2 2 6 4" xfId="12353" xr:uid="{00000000-0005-0000-0000-000042300000}"/>
    <cellStyle name="Normal 18 2 2 6 4 2" xfId="12354" xr:uid="{00000000-0005-0000-0000-000043300000}"/>
    <cellStyle name="Normal 18 2 2 6 4 2 2" xfId="12355" xr:uid="{00000000-0005-0000-0000-000044300000}"/>
    <cellStyle name="Normal 18 2 2 6 4 3" xfId="12356" xr:uid="{00000000-0005-0000-0000-000045300000}"/>
    <cellStyle name="Normal 18 2 2 6 5" xfId="12357" xr:uid="{00000000-0005-0000-0000-000046300000}"/>
    <cellStyle name="Normal 18 2 2 6 5 2" xfId="12358" xr:uid="{00000000-0005-0000-0000-000047300000}"/>
    <cellStyle name="Normal 18 2 2 6 6" xfId="12359" xr:uid="{00000000-0005-0000-0000-000048300000}"/>
    <cellStyle name="Normal 18 2 2 6 6 2" xfId="12360" xr:uid="{00000000-0005-0000-0000-000049300000}"/>
    <cellStyle name="Normal 18 2 2 6 7" xfId="12361" xr:uid="{00000000-0005-0000-0000-00004A300000}"/>
    <cellStyle name="Normal 18 2 2 7" xfId="12362" xr:uid="{00000000-0005-0000-0000-00004B300000}"/>
    <cellStyle name="Normal 18 2 2 7 2" xfId="12363" xr:uid="{00000000-0005-0000-0000-00004C300000}"/>
    <cellStyle name="Normal 18 2 2 7 2 2" xfId="12364" xr:uid="{00000000-0005-0000-0000-00004D300000}"/>
    <cellStyle name="Normal 18 2 2 7 2 2 2" xfId="12365" xr:uid="{00000000-0005-0000-0000-00004E300000}"/>
    <cellStyle name="Normal 18 2 2 7 2 3" xfId="12366" xr:uid="{00000000-0005-0000-0000-00004F300000}"/>
    <cellStyle name="Normal 18 2 2 7 3" xfId="12367" xr:uid="{00000000-0005-0000-0000-000050300000}"/>
    <cellStyle name="Normal 18 2 2 7 3 2" xfId="12368" xr:uid="{00000000-0005-0000-0000-000051300000}"/>
    <cellStyle name="Normal 18 2 2 7 3 2 2" xfId="12369" xr:uid="{00000000-0005-0000-0000-000052300000}"/>
    <cellStyle name="Normal 18 2 2 7 3 3" xfId="12370" xr:uid="{00000000-0005-0000-0000-000053300000}"/>
    <cellStyle name="Normal 18 2 2 7 4" xfId="12371" xr:uid="{00000000-0005-0000-0000-000054300000}"/>
    <cellStyle name="Normal 18 2 2 7 4 2" xfId="12372" xr:uid="{00000000-0005-0000-0000-000055300000}"/>
    <cellStyle name="Normal 18 2 2 7 4 2 2" xfId="12373" xr:uid="{00000000-0005-0000-0000-000056300000}"/>
    <cellStyle name="Normal 18 2 2 7 4 3" xfId="12374" xr:uid="{00000000-0005-0000-0000-000057300000}"/>
    <cellStyle name="Normal 18 2 2 7 5" xfId="12375" xr:uid="{00000000-0005-0000-0000-000058300000}"/>
    <cellStyle name="Normal 18 2 2 7 5 2" xfId="12376" xr:uid="{00000000-0005-0000-0000-000059300000}"/>
    <cellStyle name="Normal 18 2 2 7 6" xfId="12377" xr:uid="{00000000-0005-0000-0000-00005A300000}"/>
    <cellStyle name="Normal 18 2 2 7 6 2" xfId="12378" xr:uid="{00000000-0005-0000-0000-00005B300000}"/>
    <cellStyle name="Normal 18 2 2 7 7" xfId="12379" xr:uid="{00000000-0005-0000-0000-00005C300000}"/>
    <cellStyle name="Normal 18 2 2 8" xfId="12380" xr:uid="{00000000-0005-0000-0000-00005D300000}"/>
    <cellStyle name="Normal 18 2 2 8 2" xfId="12381" xr:uid="{00000000-0005-0000-0000-00005E300000}"/>
    <cellStyle name="Normal 18 2 2 8 2 2" xfId="12382" xr:uid="{00000000-0005-0000-0000-00005F300000}"/>
    <cellStyle name="Normal 18 2 2 8 3" xfId="12383" xr:uid="{00000000-0005-0000-0000-000060300000}"/>
    <cellStyle name="Normal 18 2 2 9" xfId="12384" xr:uid="{00000000-0005-0000-0000-000061300000}"/>
    <cellStyle name="Normal 18 2 2 9 2" xfId="12385" xr:uid="{00000000-0005-0000-0000-000062300000}"/>
    <cellStyle name="Normal 18 2 2 9 2 2" xfId="12386" xr:uid="{00000000-0005-0000-0000-000063300000}"/>
    <cellStyle name="Normal 18 2 2 9 3" xfId="12387" xr:uid="{00000000-0005-0000-0000-000064300000}"/>
    <cellStyle name="Normal 18 2 2_Confidential Information" xfId="12388" xr:uid="{00000000-0005-0000-0000-000065300000}"/>
    <cellStyle name="Normal 18 2 3" xfId="12389" xr:uid="{00000000-0005-0000-0000-000066300000}"/>
    <cellStyle name="Normal 18 2 3 10" xfId="12390" xr:uid="{00000000-0005-0000-0000-000067300000}"/>
    <cellStyle name="Normal 18 2 3 10 2" xfId="12391" xr:uid="{00000000-0005-0000-0000-000068300000}"/>
    <cellStyle name="Normal 18 2 3 10 2 2" xfId="12392" xr:uid="{00000000-0005-0000-0000-000069300000}"/>
    <cellStyle name="Normal 18 2 3 10 3" xfId="12393" xr:uid="{00000000-0005-0000-0000-00006A300000}"/>
    <cellStyle name="Normal 18 2 3 11" xfId="12394" xr:uid="{00000000-0005-0000-0000-00006B300000}"/>
    <cellStyle name="Normal 18 2 3 11 2" xfId="12395" xr:uid="{00000000-0005-0000-0000-00006C300000}"/>
    <cellStyle name="Normal 18 2 3 12" xfId="12396" xr:uid="{00000000-0005-0000-0000-00006D300000}"/>
    <cellStyle name="Normal 18 2 3 12 2" xfId="12397" xr:uid="{00000000-0005-0000-0000-00006E300000}"/>
    <cellStyle name="Normal 18 2 3 13" xfId="12398" xr:uid="{00000000-0005-0000-0000-00006F300000}"/>
    <cellStyle name="Normal 18 2 3 2" xfId="12399" xr:uid="{00000000-0005-0000-0000-000070300000}"/>
    <cellStyle name="Normal 18 2 3 2 10" xfId="12400" xr:uid="{00000000-0005-0000-0000-000071300000}"/>
    <cellStyle name="Normal 18 2 3 2 10 2" xfId="12401" xr:uid="{00000000-0005-0000-0000-000072300000}"/>
    <cellStyle name="Normal 18 2 3 2 11" xfId="12402" xr:uid="{00000000-0005-0000-0000-000073300000}"/>
    <cellStyle name="Normal 18 2 3 2 2" xfId="12403" xr:uid="{00000000-0005-0000-0000-000074300000}"/>
    <cellStyle name="Normal 18 2 3 2 2 2" xfId="12404" xr:uid="{00000000-0005-0000-0000-000075300000}"/>
    <cellStyle name="Normal 18 2 3 2 2 2 2" xfId="12405" xr:uid="{00000000-0005-0000-0000-000076300000}"/>
    <cellStyle name="Normal 18 2 3 2 2 2 2 2" xfId="12406" xr:uid="{00000000-0005-0000-0000-000077300000}"/>
    <cellStyle name="Normal 18 2 3 2 2 2 2 2 2" xfId="12407" xr:uid="{00000000-0005-0000-0000-000078300000}"/>
    <cellStyle name="Normal 18 2 3 2 2 2 2 3" xfId="12408" xr:uid="{00000000-0005-0000-0000-000079300000}"/>
    <cellStyle name="Normal 18 2 3 2 2 2 3" xfId="12409" xr:uid="{00000000-0005-0000-0000-00007A300000}"/>
    <cellStyle name="Normal 18 2 3 2 2 2 3 2" xfId="12410" xr:uid="{00000000-0005-0000-0000-00007B300000}"/>
    <cellStyle name="Normal 18 2 3 2 2 2 3 2 2" xfId="12411" xr:uid="{00000000-0005-0000-0000-00007C300000}"/>
    <cellStyle name="Normal 18 2 3 2 2 2 3 3" xfId="12412" xr:uid="{00000000-0005-0000-0000-00007D300000}"/>
    <cellStyle name="Normal 18 2 3 2 2 2 4" xfId="12413" xr:uid="{00000000-0005-0000-0000-00007E300000}"/>
    <cellStyle name="Normal 18 2 3 2 2 2 4 2" xfId="12414" xr:uid="{00000000-0005-0000-0000-00007F300000}"/>
    <cellStyle name="Normal 18 2 3 2 2 2 4 2 2" xfId="12415" xr:uid="{00000000-0005-0000-0000-000080300000}"/>
    <cellStyle name="Normal 18 2 3 2 2 2 4 3" xfId="12416" xr:uid="{00000000-0005-0000-0000-000081300000}"/>
    <cellStyle name="Normal 18 2 3 2 2 2 5" xfId="12417" xr:uid="{00000000-0005-0000-0000-000082300000}"/>
    <cellStyle name="Normal 18 2 3 2 2 2 5 2" xfId="12418" xr:uid="{00000000-0005-0000-0000-000083300000}"/>
    <cellStyle name="Normal 18 2 3 2 2 2 6" xfId="12419" xr:uid="{00000000-0005-0000-0000-000084300000}"/>
    <cellStyle name="Normal 18 2 3 2 2 2 6 2" xfId="12420" xr:uid="{00000000-0005-0000-0000-000085300000}"/>
    <cellStyle name="Normal 18 2 3 2 2 2 7" xfId="12421" xr:uid="{00000000-0005-0000-0000-000086300000}"/>
    <cellStyle name="Normal 18 2 3 2 2 3" xfId="12422" xr:uid="{00000000-0005-0000-0000-000087300000}"/>
    <cellStyle name="Normal 18 2 3 2 2 3 2" xfId="12423" xr:uid="{00000000-0005-0000-0000-000088300000}"/>
    <cellStyle name="Normal 18 2 3 2 2 3 2 2" xfId="12424" xr:uid="{00000000-0005-0000-0000-000089300000}"/>
    <cellStyle name="Normal 18 2 3 2 2 3 2 2 2" xfId="12425" xr:uid="{00000000-0005-0000-0000-00008A300000}"/>
    <cellStyle name="Normal 18 2 3 2 2 3 2 3" xfId="12426" xr:uid="{00000000-0005-0000-0000-00008B300000}"/>
    <cellStyle name="Normal 18 2 3 2 2 3 3" xfId="12427" xr:uid="{00000000-0005-0000-0000-00008C300000}"/>
    <cellStyle name="Normal 18 2 3 2 2 3 3 2" xfId="12428" xr:uid="{00000000-0005-0000-0000-00008D300000}"/>
    <cellStyle name="Normal 18 2 3 2 2 3 3 2 2" xfId="12429" xr:uid="{00000000-0005-0000-0000-00008E300000}"/>
    <cellStyle name="Normal 18 2 3 2 2 3 3 3" xfId="12430" xr:uid="{00000000-0005-0000-0000-00008F300000}"/>
    <cellStyle name="Normal 18 2 3 2 2 3 4" xfId="12431" xr:uid="{00000000-0005-0000-0000-000090300000}"/>
    <cellStyle name="Normal 18 2 3 2 2 3 4 2" xfId="12432" xr:uid="{00000000-0005-0000-0000-000091300000}"/>
    <cellStyle name="Normal 18 2 3 2 2 3 4 2 2" xfId="12433" xr:uid="{00000000-0005-0000-0000-000092300000}"/>
    <cellStyle name="Normal 18 2 3 2 2 3 4 3" xfId="12434" xr:uid="{00000000-0005-0000-0000-000093300000}"/>
    <cellStyle name="Normal 18 2 3 2 2 3 5" xfId="12435" xr:uid="{00000000-0005-0000-0000-000094300000}"/>
    <cellStyle name="Normal 18 2 3 2 2 3 5 2" xfId="12436" xr:uid="{00000000-0005-0000-0000-000095300000}"/>
    <cellStyle name="Normal 18 2 3 2 2 3 6" xfId="12437" xr:uid="{00000000-0005-0000-0000-000096300000}"/>
    <cellStyle name="Normal 18 2 3 2 2 3 6 2" xfId="12438" xr:uid="{00000000-0005-0000-0000-000097300000}"/>
    <cellStyle name="Normal 18 2 3 2 2 3 7" xfId="12439" xr:uid="{00000000-0005-0000-0000-000098300000}"/>
    <cellStyle name="Normal 18 2 3 2 2 4" xfId="12440" xr:uid="{00000000-0005-0000-0000-000099300000}"/>
    <cellStyle name="Normal 18 2 3 2 2 4 2" xfId="12441" xr:uid="{00000000-0005-0000-0000-00009A300000}"/>
    <cellStyle name="Normal 18 2 3 2 2 4 2 2" xfId="12442" xr:uid="{00000000-0005-0000-0000-00009B300000}"/>
    <cellStyle name="Normal 18 2 3 2 2 4 3" xfId="12443" xr:uid="{00000000-0005-0000-0000-00009C300000}"/>
    <cellStyle name="Normal 18 2 3 2 2 5" xfId="12444" xr:uid="{00000000-0005-0000-0000-00009D300000}"/>
    <cellStyle name="Normal 18 2 3 2 2 5 2" xfId="12445" xr:uid="{00000000-0005-0000-0000-00009E300000}"/>
    <cellStyle name="Normal 18 2 3 2 2 5 2 2" xfId="12446" xr:uid="{00000000-0005-0000-0000-00009F300000}"/>
    <cellStyle name="Normal 18 2 3 2 2 5 3" xfId="12447" xr:uid="{00000000-0005-0000-0000-0000A0300000}"/>
    <cellStyle name="Normal 18 2 3 2 2 6" xfId="12448" xr:uid="{00000000-0005-0000-0000-0000A1300000}"/>
    <cellStyle name="Normal 18 2 3 2 2 6 2" xfId="12449" xr:uid="{00000000-0005-0000-0000-0000A2300000}"/>
    <cellStyle name="Normal 18 2 3 2 2 6 2 2" xfId="12450" xr:uid="{00000000-0005-0000-0000-0000A3300000}"/>
    <cellStyle name="Normal 18 2 3 2 2 6 3" xfId="12451" xr:uid="{00000000-0005-0000-0000-0000A4300000}"/>
    <cellStyle name="Normal 18 2 3 2 2 7" xfId="12452" xr:uid="{00000000-0005-0000-0000-0000A5300000}"/>
    <cellStyle name="Normal 18 2 3 2 2 7 2" xfId="12453" xr:uid="{00000000-0005-0000-0000-0000A6300000}"/>
    <cellStyle name="Normal 18 2 3 2 2 8" xfId="12454" xr:uid="{00000000-0005-0000-0000-0000A7300000}"/>
    <cellStyle name="Normal 18 2 3 2 2 8 2" xfId="12455" xr:uid="{00000000-0005-0000-0000-0000A8300000}"/>
    <cellStyle name="Normal 18 2 3 2 2 9" xfId="12456" xr:uid="{00000000-0005-0000-0000-0000A9300000}"/>
    <cellStyle name="Normal 18 2 3 2 3" xfId="12457" xr:uid="{00000000-0005-0000-0000-0000AA300000}"/>
    <cellStyle name="Normal 18 2 3 2 3 2" xfId="12458" xr:uid="{00000000-0005-0000-0000-0000AB300000}"/>
    <cellStyle name="Normal 18 2 3 2 3 2 2" xfId="12459" xr:uid="{00000000-0005-0000-0000-0000AC300000}"/>
    <cellStyle name="Normal 18 2 3 2 3 2 2 2" xfId="12460" xr:uid="{00000000-0005-0000-0000-0000AD300000}"/>
    <cellStyle name="Normal 18 2 3 2 3 2 2 2 2" xfId="12461" xr:uid="{00000000-0005-0000-0000-0000AE300000}"/>
    <cellStyle name="Normal 18 2 3 2 3 2 2 3" xfId="12462" xr:uid="{00000000-0005-0000-0000-0000AF300000}"/>
    <cellStyle name="Normal 18 2 3 2 3 2 3" xfId="12463" xr:uid="{00000000-0005-0000-0000-0000B0300000}"/>
    <cellStyle name="Normal 18 2 3 2 3 2 3 2" xfId="12464" xr:uid="{00000000-0005-0000-0000-0000B1300000}"/>
    <cellStyle name="Normal 18 2 3 2 3 2 3 2 2" xfId="12465" xr:uid="{00000000-0005-0000-0000-0000B2300000}"/>
    <cellStyle name="Normal 18 2 3 2 3 2 3 3" xfId="12466" xr:uid="{00000000-0005-0000-0000-0000B3300000}"/>
    <cellStyle name="Normal 18 2 3 2 3 2 4" xfId="12467" xr:uid="{00000000-0005-0000-0000-0000B4300000}"/>
    <cellStyle name="Normal 18 2 3 2 3 2 4 2" xfId="12468" xr:uid="{00000000-0005-0000-0000-0000B5300000}"/>
    <cellStyle name="Normal 18 2 3 2 3 2 4 2 2" xfId="12469" xr:uid="{00000000-0005-0000-0000-0000B6300000}"/>
    <cellStyle name="Normal 18 2 3 2 3 2 4 3" xfId="12470" xr:uid="{00000000-0005-0000-0000-0000B7300000}"/>
    <cellStyle name="Normal 18 2 3 2 3 2 5" xfId="12471" xr:uid="{00000000-0005-0000-0000-0000B8300000}"/>
    <cellStyle name="Normal 18 2 3 2 3 2 5 2" xfId="12472" xr:uid="{00000000-0005-0000-0000-0000B9300000}"/>
    <cellStyle name="Normal 18 2 3 2 3 2 6" xfId="12473" xr:uid="{00000000-0005-0000-0000-0000BA300000}"/>
    <cellStyle name="Normal 18 2 3 2 3 2 6 2" xfId="12474" xr:uid="{00000000-0005-0000-0000-0000BB300000}"/>
    <cellStyle name="Normal 18 2 3 2 3 2 7" xfId="12475" xr:uid="{00000000-0005-0000-0000-0000BC300000}"/>
    <cellStyle name="Normal 18 2 3 2 3 3" xfId="12476" xr:uid="{00000000-0005-0000-0000-0000BD300000}"/>
    <cellStyle name="Normal 18 2 3 2 3 3 2" xfId="12477" xr:uid="{00000000-0005-0000-0000-0000BE300000}"/>
    <cellStyle name="Normal 18 2 3 2 3 3 2 2" xfId="12478" xr:uid="{00000000-0005-0000-0000-0000BF300000}"/>
    <cellStyle name="Normal 18 2 3 2 3 3 3" xfId="12479" xr:uid="{00000000-0005-0000-0000-0000C0300000}"/>
    <cellStyle name="Normal 18 2 3 2 3 4" xfId="12480" xr:uid="{00000000-0005-0000-0000-0000C1300000}"/>
    <cellStyle name="Normal 18 2 3 2 3 4 2" xfId="12481" xr:uid="{00000000-0005-0000-0000-0000C2300000}"/>
    <cellStyle name="Normal 18 2 3 2 3 4 2 2" xfId="12482" xr:uid="{00000000-0005-0000-0000-0000C3300000}"/>
    <cellStyle name="Normal 18 2 3 2 3 4 3" xfId="12483" xr:uid="{00000000-0005-0000-0000-0000C4300000}"/>
    <cellStyle name="Normal 18 2 3 2 3 5" xfId="12484" xr:uid="{00000000-0005-0000-0000-0000C5300000}"/>
    <cellStyle name="Normal 18 2 3 2 3 5 2" xfId="12485" xr:uid="{00000000-0005-0000-0000-0000C6300000}"/>
    <cellStyle name="Normal 18 2 3 2 3 5 2 2" xfId="12486" xr:uid="{00000000-0005-0000-0000-0000C7300000}"/>
    <cellStyle name="Normal 18 2 3 2 3 5 3" xfId="12487" xr:uid="{00000000-0005-0000-0000-0000C8300000}"/>
    <cellStyle name="Normal 18 2 3 2 3 6" xfId="12488" xr:uid="{00000000-0005-0000-0000-0000C9300000}"/>
    <cellStyle name="Normal 18 2 3 2 3 6 2" xfId="12489" xr:uid="{00000000-0005-0000-0000-0000CA300000}"/>
    <cellStyle name="Normal 18 2 3 2 3 7" xfId="12490" xr:uid="{00000000-0005-0000-0000-0000CB300000}"/>
    <cellStyle name="Normal 18 2 3 2 3 7 2" xfId="12491" xr:uid="{00000000-0005-0000-0000-0000CC300000}"/>
    <cellStyle name="Normal 18 2 3 2 3 8" xfId="12492" xr:uid="{00000000-0005-0000-0000-0000CD300000}"/>
    <cellStyle name="Normal 18 2 3 2 4" xfId="12493" xr:uid="{00000000-0005-0000-0000-0000CE300000}"/>
    <cellStyle name="Normal 18 2 3 2 4 2" xfId="12494" xr:uid="{00000000-0005-0000-0000-0000CF300000}"/>
    <cellStyle name="Normal 18 2 3 2 4 2 2" xfId="12495" xr:uid="{00000000-0005-0000-0000-0000D0300000}"/>
    <cellStyle name="Normal 18 2 3 2 4 2 2 2" xfId="12496" xr:uid="{00000000-0005-0000-0000-0000D1300000}"/>
    <cellStyle name="Normal 18 2 3 2 4 2 3" xfId="12497" xr:uid="{00000000-0005-0000-0000-0000D2300000}"/>
    <cellStyle name="Normal 18 2 3 2 4 3" xfId="12498" xr:uid="{00000000-0005-0000-0000-0000D3300000}"/>
    <cellStyle name="Normal 18 2 3 2 4 3 2" xfId="12499" xr:uid="{00000000-0005-0000-0000-0000D4300000}"/>
    <cellStyle name="Normal 18 2 3 2 4 3 2 2" xfId="12500" xr:uid="{00000000-0005-0000-0000-0000D5300000}"/>
    <cellStyle name="Normal 18 2 3 2 4 3 3" xfId="12501" xr:uid="{00000000-0005-0000-0000-0000D6300000}"/>
    <cellStyle name="Normal 18 2 3 2 4 4" xfId="12502" xr:uid="{00000000-0005-0000-0000-0000D7300000}"/>
    <cellStyle name="Normal 18 2 3 2 4 4 2" xfId="12503" xr:uid="{00000000-0005-0000-0000-0000D8300000}"/>
    <cellStyle name="Normal 18 2 3 2 4 4 2 2" xfId="12504" xr:uid="{00000000-0005-0000-0000-0000D9300000}"/>
    <cellStyle name="Normal 18 2 3 2 4 4 3" xfId="12505" xr:uid="{00000000-0005-0000-0000-0000DA300000}"/>
    <cellStyle name="Normal 18 2 3 2 4 5" xfId="12506" xr:uid="{00000000-0005-0000-0000-0000DB300000}"/>
    <cellStyle name="Normal 18 2 3 2 4 5 2" xfId="12507" xr:uid="{00000000-0005-0000-0000-0000DC300000}"/>
    <cellStyle name="Normal 18 2 3 2 4 6" xfId="12508" xr:uid="{00000000-0005-0000-0000-0000DD300000}"/>
    <cellStyle name="Normal 18 2 3 2 4 6 2" xfId="12509" xr:uid="{00000000-0005-0000-0000-0000DE300000}"/>
    <cellStyle name="Normal 18 2 3 2 4 7" xfId="12510" xr:uid="{00000000-0005-0000-0000-0000DF300000}"/>
    <cellStyle name="Normal 18 2 3 2 5" xfId="12511" xr:uid="{00000000-0005-0000-0000-0000E0300000}"/>
    <cellStyle name="Normal 18 2 3 2 5 2" xfId="12512" xr:uid="{00000000-0005-0000-0000-0000E1300000}"/>
    <cellStyle name="Normal 18 2 3 2 5 2 2" xfId="12513" xr:uid="{00000000-0005-0000-0000-0000E2300000}"/>
    <cellStyle name="Normal 18 2 3 2 5 2 2 2" xfId="12514" xr:uid="{00000000-0005-0000-0000-0000E3300000}"/>
    <cellStyle name="Normal 18 2 3 2 5 2 3" xfId="12515" xr:uid="{00000000-0005-0000-0000-0000E4300000}"/>
    <cellStyle name="Normal 18 2 3 2 5 3" xfId="12516" xr:uid="{00000000-0005-0000-0000-0000E5300000}"/>
    <cellStyle name="Normal 18 2 3 2 5 3 2" xfId="12517" xr:uid="{00000000-0005-0000-0000-0000E6300000}"/>
    <cellStyle name="Normal 18 2 3 2 5 3 2 2" xfId="12518" xr:uid="{00000000-0005-0000-0000-0000E7300000}"/>
    <cellStyle name="Normal 18 2 3 2 5 3 3" xfId="12519" xr:uid="{00000000-0005-0000-0000-0000E8300000}"/>
    <cellStyle name="Normal 18 2 3 2 5 4" xfId="12520" xr:uid="{00000000-0005-0000-0000-0000E9300000}"/>
    <cellStyle name="Normal 18 2 3 2 5 4 2" xfId="12521" xr:uid="{00000000-0005-0000-0000-0000EA300000}"/>
    <cellStyle name="Normal 18 2 3 2 5 4 2 2" xfId="12522" xr:uid="{00000000-0005-0000-0000-0000EB300000}"/>
    <cellStyle name="Normal 18 2 3 2 5 4 3" xfId="12523" xr:uid="{00000000-0005-0000-0000-0000EC300000}"/>
    <cellStyle name="Normal 18 2 3 2 5 5" xfId="12524" xr:uid="{00000000-0005-0000-0000-0000ED300000}"/>
    <cellStyle name="Normal 18 2 3 2 5 5 2" xfId="12525" xr:uid="{00000000-0005-0000-0000-0000EE300000}"/>
    <cellStyle name="Normal 18 2 3 2 5 6" xfId="12526" xr:uid="{00000000-0005-0000-0000-0000EF300000}"/>
    <cellStyle name="Normal 18 2 3 2 5 6 2" xfId="12527" xr:uid="{00000000-0005-0000-0000-0000F0300000}"/>
    <cellStyle name="Normal 18 2 3 2 5 7" xfId="12528" xr:uid="{00000000-0005-0000-0000-0000F1300000}"/>
    <cellStyle name="Normal 18 2 3 2 6" xfId="12529" xr:uid="{00000000-0005-0000-0000-0000F2300000}"/>
    <cellStyle name="Normal 18 2 3 2 6 2" xfId="12530" xr:uid="{00000000-0005-0000-0000-0000F3300000}"/>
    <cellStyle name="Normal 18 2 3 2 6 2 2" xfId="12531" xr:uid="{00000000-0005-0000-0000-0000F4300000}"/>
    <cellStyle name="Normal 18 2 3 2 6 3" xfId="12532" xr:uid="{00000000-0005-0000-0000-0000F5300000}"/>
    <cellStyle name="Normal 18 2 3 2 7" xfId="12533" xr:uid="{00000000-0005-0000-0000-0000F6300000}"/>
    <cellStyle name="Normal 18 2 3 2 7 2" xfId="12534" xr:uid="{00000000-0005-0000-0000-0000F7300000}"/>
    <cellStyle name="Normal 18 2 3 2 7 2 2" xfId="12535" xr:uid="{00000000-0005-0000-0000-0000F8300000}"/>
    <cellStyle name="Normal 18 2 3 2 7 3" xfId="12536" xr:uid="{00000000-0005-0000-0000-0000F9300000}"/>
    <cellStyle name="Normal 18 2 3 2 8" xfId="12537" xr:uid="{00000000-0005-0000-0000-0000FA300000}"/>
    <cellStyle name="Normal 18 2 3 2 8 2" xfId="12538" xr:uid="{00000000-0005-0000-0000-0000FB300000}"/>
    <cellStyle name="Normal 18 2 3 2 8 2 2" xfId="12539" xr:uid="{00000000-0005-0000-0000-0000FC300000}"/>
    <cellStyle name="Normal 18 2 3 2 8 3" xfId="12540" xr:uid="{00000000-0005-0000-0000-0000FD300000}"/>
    <cellStyle name="Normal 18 2 3 2 9" xfId="12541" xr:uid="{00000000-0005-0000-0000-0000FE300000}"/>
    <cellStyle name="Normal 18 2 3 2 9 2" xfId="12542" xr:uid="{00000000-0005-0000-0000-0000FF300000}"/>
    <cellStyle name="Normal 18 2 3 3" xfId="12543" xr:uid="{00000000-0005-0000-0000-000000310000}"/>
    <cellStyle name="Normal 18 2 3 3 10" xfId="12544" xr:uid="{00000000-0005-0000-0000-000001310000}"/>
    <cellStyle name="Normal 18 2 3 3 10 2" xfId="12545" xr:uid="{00000000-0005-0000-0000-000002310000}"/>
    <cellStyle name="Normal 18 2 3 3 11" xfId="12546" xr:uid="{00000000-0005-0000-0000-000003310000}"/>
    <cellStyle name="Normal 18 2 3 3 2" xfId="12547" xr:uid="{00000000-0005-0000-0000-000004310000}"/>
    <cellStyle name="Normal 18 2 3 3 2 2" xfId="12548" xr:uid="{00000000-0005-0000-0000-000005310000}"/>
    <cellStyle name="Normal 18 2 3 3 2 2 2" xfId="12549" xr:uid="{00000000-0005-0000-0000-000006310000}"/>
    <cellStyle name="Normal 18 2 3 3 2 2 2 2" xfId="12550" xr:uid="{00000000-0005-0000-0000-000007310000}"/>
    <cellStyle name="Normal 18 2 3 3 2 2 2 2 2" xfId="12551" xr:uid="{00000000-0005-0000-0000-000008310000}"/>
    <cellStyle name="Normal 18 2 3 3 2 2 2 3" xfId="12552" xr:uid="{00000000-0005-0000-0000-000009310000}"/>
    <cellStyle name="Normal 18 2 3 3 2 2 3" xfId="12553" xr:uid="{00000000-0005-0000-0000-00000A310000}"/>
    <cellStyle name="Normal 18 2 3 3 2 2 3 2" xfId="12554" xr:uid="{00000000-0005-0000-0000-00000B310000}"/>
    <cellStyle name="Normal 18 2 3 3 2 2 3 2 2" xfId="12555" xr:uid="{00000000-0005-0000-0000-00000C310000}"/>
    <cellStyle name="Normal 18 2 3 3 2 2 3 3" xfId="12556" xr:uid="{00000000-0005-0000-0000-00000D310000}"/>
    <cellStyle name="Normal 18 2 3 3 2 2 4" xfId="12557" xr:uid="{00000000-0005-0000-0000-00000E310000}"/>
    <cellStyle name="Normal 18 2 3 3 2 2 4 2" xfId="12558" xr:uid="{00000000-0005-0000-0000-00000F310000}"/>
    <cellStyle name="Normal 18 2 3 3 2 2 4 2 2" xfId="12559" xr:uid="{00000000-0005-0000-0000-000010310000}"/>
    <cellStyle name="Normal 18 2 3 3 2 2 4 3" xfId="12560" xr:uid="{00000000-0005-0000-0000-000011310000}"/>
    <cellStyle name="Normal 18 2 3 3 2 2 5" xfId="12561" xr:uid="{00000000-0005-0000-0000-000012310000}"/>
    <cellStyle name="Normal 18 2 3 3 2 2 5 2" xfId="12562" xr:uid="{00000000-0005-0000-0000-000013310000}"/>
    <cellStyle name="Normal 18 2 3 3 2 2 6" xfId="12563" xr:uid="{00000000-0005-0000-0000-000014310000}"/>
    <cellStyle name="Normal 18 2 3 3 2 2 6 2" xfId="12564" xr:uid="{00000000-0005-0000-0000-000015310000}"/>
    <cellStyle name="Normal 18 2 3 3 2 2 7" xfId="12565" xr:uid="{00000000-0005-0000-0000-000016310000}"/>
    <cellStyle name="Normal 18 2 3 3 2 3" xfId="12566" xr:uid="{00000000-0005-0000-0000-000017310000}"/>
    <cellStyle name="Normal 18 2 3 3 2 3 2" xfId="12567" xr:uid="{00000000-0005-0000-0000-000018310000}"/>
    <cellStyle name="Normal 18 2 3 3 2 3 2 2" xfId="12568" xr:uid="{00000000-0005-0000-0000-000019310000}"/>
    <cellStyle name="Normal 18 2 3 3 2 3 2 2 2" xfId="12569" xr:uid="{00000000-0005-0000-0000-00001A310000}"/>
    <cellStyle name="Normal 18 2 3 3 2 3 2 3" xfId="12570" xr:uid="{00000000-0005-0000-0000-00001B310000}"/>
    <cellStyle name="Normal 18 2 3 3 2 3 3" xfId="12571" xr:uid="{00000000-0005-0000-0000-00001C310000}"/>
    <cellStyle name="Normal 18 2 3 3 2 3 3 2" xfId="12572" xr:uid="{00000000-0005-0000-0000-00001D310000}"/>
    <cellStyle name="Normal 18 2 3 3 2 3 3 2 2" xfId="12573" xr:uid="{00000000-0005-0000-0000-00001E310000}"/>
    <cellStyle name="Normal 18 2 3 3 2 3 3 3" xfId="12574" xr:uid="{00000000-0005-0000-0000-00001F310000}"/>
    <cellStyle name="Normal 18 2 3 3 2 3 4" xfId="12575" xr:uid="{00000000-0005-0000-0000-000020310000}"/>
    <cellStyle name="Normal 18 2 3 3 2 3 4 2" xfId="12576" xr:uid="{00000000-0005-0000-0000-000021310000}"/>
    <cellStyle name="Normal 18 2 3 3 2 3 4 2 2" xfId="12577" xr:uid="{00000000-0005-0000-0000-000022310000}"/>
    <cellStyle name="Normal 18 2 3 3 2 3 4 3" xfId="12578" xr:uid="{00000000-0005-0000-0000-000023310000}"/>
    <cellStyle name="Normal 18 2 3 3 2 3 5" xfId="12579" xr:uid="{00000000-0005-0000-0000-000024310000}"/>
    <cellStyle name="Normal 18 2 3 3 2 3 5 2" xfId="12580" xr:uid="{00000000-0005-0000-0000-000025310000}"/>
    <cellStyle name="Normal 18 2 3 3 2 3 6" xfId="12581" xr:uid="{00000000-0005-0000-0000-000026310000}"/>
    <cellStyle name="Normal 18 2 3 3 2 3 6 2" xfId="12582" xr:uid="{00000000-0005-0000-0000-000027310000}"/>
    <cellStyle name="Normal 18 2 3 3 2 3 7" xfId="12583" xr:uid="{00000000-0005-0000-0000-000028310000}"/>
    <cellStyle name="Normal 18 2 3 3 2 4" xfId="12584" xr:uid="{00000000-0005-0000-0000-000029310000}"/>
    <cellStyle name="Normal 18 2 3 3 2 4 2" xfId="12585" xr:uid="{00000000-0005-0000-0000-00002A310000}"/>
    <cellStyle name="Normal 18 2 3 3 2 4 2 2" xfId="12586" xr:uid="{00000000-0005-0000-0000-00002B310000}"/>
    <cellStyle name="Normal 18 2 3 3 2 4 3" xfId="12587" xr:uid="{00000000-0005-0000-0000-00002C310000}"/>
    <cellStyle name="Normal 18 2 3 3 2 5" xfId="12588" xr:uid="{00000000-0005-0000-0000-00002D310000}"/>
    <cellStyle name="Normal 18 2 3 3 2 5 2" xfId="12589" xr:uid="{00000000-0005-0000-0000-00002E310000}"/>
    <cellStyle name="Normal 18 2 3 3 2 5 2 2" xfId="12590" xr:uid="{00000000-0005-0000-0000-00002F310000}"/>
    <cellStyle name="Normal 18 2 3 3 2 5 3" xfId="12591" xr:uid="{00000000-0005-0000-0000-000030310000}"/>
    <cellStyle name="Normal 18 2 3 3 2 6" xfId="12592" xr:uid="{00000000-0005-0000-0000-000031310000}"/>
    <cellStyle name="Normal 18 2 3 3 2 6 2" xfId="12593" xr:uid="{00000000-0005-0000-0000-000032310000}"/>
    <cellStyle name="Normal 18 2 3 3 2 6 2 2" xfId="12594" xr:uid="{00000000-0005-0000-0000-000033310000}"/>
    <cellStyle name="Normal 18 2 3 3 2 6 3" xfId="12595" xr:uid="{00000000-0005-0000-0000-000034310000}"/>
    <cellStyle name="Normal 18 2 3 3 2 7" xfId="12596" xr:uid="{00000000-0005-0000-0000-000035310000}"/>
    <cellStyle name="Normal 18 2 3 3 2 7 2" xfId="12597" xr:uid="{00000000-0005-0000-0000-000036310000}"/>
    <cellStyle name="Normal 18 2 3 3 2 8" xfId="12598" xr:uid="{00000000-0005-0000-0000-000037310000}"/>
    <cellStyle name="Normal 18 2 3 3 2 8 2" xfId="12599" xr:uid="{00000000-0005-0000-0000-000038310000}"/>
    <cellStyle name="Normal 18 2 3 3 2 9" xfId="12600" xr:uid="{00000000-0005-0000-0000-000039310000}"/>
    <cellStyle name="Normal 18 2 3 3 3" xfId="12601" xr:uid="{00000000-0005-0000-0000-00003A310000}"/>
    <cellStyle name="Normal 18 2 3 3 3 2" xfId="12602" xr:uid="{00000000-0005-0000-0000-00003B310000}"/>
    <cellStyle name="Normal 18 2 3 3 3 2 2" xfId="12603" xr:uid="{00000000-0005-0000-0000-00003C310000}"/>
    <cellStyle name="Normal 18 2 3 3 3 2 2 2" xfId="12604" xr:uid="{00000000-0005-0000-0000-00003D310000}"/>
    <cellStyle name="Normal 18 2 3 3 3 2 2 2 2" xfId="12605" xr:uid="{00000000-0005-0000-0000-00003E310000}"/>
    <cellStyle name="Normal 18 2 3 3 3 2 2 3" xfId="12606" xr:uid="{00000000-0005-0000-0000-00003F310000}"/>
    <cellStyle name="Normal 18 2 3 3 3 2 3" xfId="12607" xr:uid="{00000000-0005-0000-0000-000040310000}"/>
    <cellStyle name="Normal 18 2 3 3 3 2 3 2" xfId="12608" xr:uid="{00000000-0005-0000-0000-000041310000}"/>
    <cellStyle name="Normal 18 2 3 3 3 2 3 2 2" xfId="12609" xr:uid="{00000000-0005-0000-0000-000042310000}"/>
    <cellStyle name="Normal 18 2 3 3 3 2 3 3" xfId="12610" xr:uid="{00000000-0005-0000-0000-000043310000}"/>
    <cellStyle name="Normal 18 2 3 3 3 2 4" xfId="12611" xr:uid="{00000000-0005-0000-0000-000044310000}"/>
    <cellStyle name="Normal 18 2 3 3 3 2 4 2" xfId="12612" xr:uid="{00000000-0005-0000-0000-000045310000}"/>
    <cellStyle name="Normal 18 2 3 3 3 2 4 2 2" xfId="12613" xr:uid="{00000000-0005-0000-0000-000046310000}"/>
    <cellStyle name="Normal 18 2 3 3 3 2 4 3" xfId="12614" xr:uid="{00000000-0005-0000-0000-000047310000}"/>
    <cellStyle name="Normal 18 2 3 3 3 2 5" xfId="12615" xr:uid="{00000000-0005-0000-0000-000048310000}"/>
    <cellStyle name="Normal 18 2 3 3 3 2 5 2" xfId="12616" xr:uid="{00000000-0005-0000-0000-000049310000}"/>
    <cellStyle name="Normal 18 2 3 3 3 2 6" xfId="12617" xr:uid="{00000000-0005-0000-0000-00004A310000}"/>
    <cellStyle name="Normal 18 2 3 3 3 2 6 2" xfId="12618" xr:uid="{00000000-0005-0000-0000-00004B310000}"/>
    <cellStyle name="Normal 18 2 3 3 3 2 7" xfId="12619" xr:uid="{00000000-0005-0000-0000-00004C310000}"/>
    <cellStyle name="Normal 18 2 3 3 3 3" xfId="12620" xr:uid="{00000000-0005-0000-0000-00004D310000}"/>
    <cellStyle name="Normal 18 2 3 3 3 3 2" xfId="12621" xr:uid="{00000000-0005-0000-0000-00004E310000}"/>
    <cellStyle name="Normal 18 2 3 3 3 3 2 2" xfId="12622" xr:uid="{00000000-0005-0000-0000-00004F310000}"/>
    <cellStyle name="Normal 18 2 3 3 3 3 3" xfId="12623" xr:uid="{00000000-0005-0000-0000-000050310000}"/>
    <cellStyle name="Normal 18 2 3 3 3 4" xfId="12624" xr:uid="{00000000-0005-0000-0000-000051310000}"/>
    <cellStyle name="Normal 18 2 3 3 3 4 2" xfId="12625" xr:uid="{00000000-0005-0000-0000-000052310000}"/>
    <cellStyle name="Normal 18 2 3 3 3 4 2 2" xfId="12626" xr:uid="{00000000-0005-0000-0000-000053310000}"/>
    <cellStyle name="Normal 18 2 3 3 3 4 3" xfId="12627" xr:uid="{00000000-0005-0000-0000-000054310000}"/>
    <cellStyle name="Normal 18 2 3 3 3 5" xfId="12628" xr:uid="{00000000-0005-0000-0000-000055310000}"/>
    <cellStyle name="Normal 18 2 3 3 3 5 2" xfId="12629" xr:uid="{00000000-0005-0000-0000-000056310000}"/>
    <cellStyle name="Normal 18 2 3 3 3 5 2 2" xfId="12630" xr:uid="{00000000-0005-0000-0000-000057310000}"/>
    <cellStyle name="Normal 18 2 3 3 3 5 3" xfId="12631" xr:uid="{00000000-0005-0000-0000-000058310000}"/>
    <cellStyle name="Normal 18 2 3 3 3 6" xfId="12632" xr:uid="{00000000-0005-0000-0000-000059310000}"/>
    <cellStyle name="Normal 18 2 3 3 3 6 2" xfId="12633" xr:uid="{00000000-0005-0000-0000-00005A310000}"/>
    <cellStyle name="Normal 18 2 3 3 3 7" xfId="12634" xr:uid="{00000000-0005-0000-0000-00005B310000}"/>
    <cellStyle name="Normal 18 2 3 3 3 7 2" xfId="12635" xr:uid="{00000000-0005-0000-0000-00005C310000}"/>
    <cellStyle name="Normal 18 2 3 3 3 8" xfId="12636" xr:uid="{00000000-0005-0000-0000-00005D310000}"/>
    <cellStyle name="Normal 18 2 3 3 4" xfId="12637" xr:uid="{00000000-0005-0000-0000-00005E310000}"/>
    <cellStyle name="Normal 18 2 3 3 4 2" xfId="12638" xr:uid="{00000000-0005-0000-0000-00005F310000}"/>
    <cellStyle name="Normal 18 2 3 3 4 2 2" xfId="12639" xr:uid="{00000000-0005-0000-0000-000060310000}"/>
    <cellStyle name="Normal 18 2 3 3 4 2 2 2" xfId="12640" xr:uid="{00000000-0005-0000-0000-000061310000}"/>
    <cellStyle name="Normal 18 2 3 3 4 2 3" xfId="12641" xr:uid="{00000000-0005-0000-0000-000062310000}"/>
    <cellStyle name="Normal 18 2 3 3 4 3" xfId="12642" xr:uid="{00000000-0005-0000-0000-000063310000}"/>
    <cellStyle name="Normal 18 2 3 3 4 3 2" xfId="12643" xr:uid="{00000000-0005-0000-0000-000064310000}"/>
    <cellStyle name="Normal 18 2 3 3 4 3 2 2" xfId="12644" xr:uid="{00000000-0005-0000-0000-000065310000}"/>
    <cellStyle name="Normal 18 2 3 3 4 3 3" xfId="12645" xr:uid="{00000000-0005-0000-0000-000066310000}"/>
    <cellStyle name="Normal 18 2 3 3 4 4" xfId="12646" xr:uid="{00000000-0005-0000-0000-000067310000}"/>
    <cellStyle name="Normal 18 2 3 3 4 4 2" xfId="12647" xr:uid="{00000000-0005-0000-0000-000068310000}"/>
    <cellStyle name="Normal 18 2 3 3 4 4 2 2" xfId="12648" xr:uid="{00000000-0005-0000-0000-000069310000}"/>
    <cellStyle name="Normal 18 2 3 3 4 4 3" xfId="12649" xr:uid="{00000000-0005-0000-0000-00006A310000}"/>
    <cellStyle name="Normal 18 2 3 3 4 5" xfId="12650" xr:uid="{00000000-0005-0000-0000-00006B310000}"/>
    <cellStyle name="Normal 18 2 3 3 4 5 2" xfId="12651" xr:uid="{00000000-0005-0000-0000-00006C310000}"/>
    <cellStyle name="Normal 18 2 3 3 4 6" xfId="12652" xr:uid="{00000000-0005-0000-0000-00006D310000}"/>
    <cellStyle name="Normal 18 2 3 3 4 6 2" xfId="12653" xr:uid="{00000000-0005-0000-0000-00006E310000}"/>
    <cellStyle name="Normal 18 2 3 3 4 7" xfId="12654" xr:uid="{00000000-0005-0000-0000-00006F310000}"/>
    <cellStyle name="Normal 18 2 3 3 5" xfId="12655" xr:uid="{00000000-0005-0000-0000-000070310000}"/>
    <cellStyle name="Normal 18 2 3 3 5 2" xfId="12656" xr:uid="{00000000-0005-0000-0000-000071310000}"/>
    <cellStyle name="Normal 18 2 3 3 5 2 2" xfId="12657" xr:uid="{00000000-0005-0000-0000-000072310000}"/>
    <cellStyle name="Normal 18 2 3 3 5 2 2 2" xfId="12658" xr:uid="{00000000-0005-0000-0000-000073310000}"/>
    <cellStyle name="Normal 18 2 3 3 5 2 3" xfId="12659" xr:uid="{00000000-0005-0000-0000-000074310000}"/>
    <cellStyle name="Normal 18 2 3 3 5 3" xfId="12660" xr:uid="{00000000-0005-0000-0000-000075310000}"/>
    <cellStyle name="Normal 18 2 3 3 5 3 2" xfId="12661" xr:uid="{00000000-0005-0000-0000-000076310000}"/>
    <cellStyle name="Normal 18 2 3 3 5 3 2 2" xfId="12662" xr:uid="{00000000-0005-0000-0000-000077310000}"/>
    <cellStyle name="Normal 18 2 3 3 5 3 3" xfId="12663" xr:uid="{00000000-0005-0000-0000-000078310000}"/>
    <cellStyle name="Normal 18 2 3 3 5 4" xfId="12664" xr:uid="{00000000-0005-0000-0000-000079310000}"/>
    <cellStyle name="Normal 18 2 3 3 5 4 2" xfId="12665" xr:uid="{00000000-0005-0000-0000-00007A310000}"/>
    <cellStyle name="Normal 18 2 3 3 5 4 2 2" xfId="12666" xr:uid="{00000000-0005-0000-0000-00007B310000}"/>
    <cellStyle name="Normal 18 2 3 3 5 4 3" xfId="12667" xr:uid="{00000000-0005-0000-0000-00007C310000}"/>
    <cellStyle name="Normal 18 2 3 3 5 5" xfId="12668" xr:uid="{00000000-0005-0000-0000-00007D310000}"/>
    <cellStyle name="Normal 18 2 3 3 5 5 2" xfId="12669" xr:uid="{00000000-0005-0000-0000-00007E310000}"/>
    <cellStyle name="Normal 18 2 3 3 5 6" xfId="12670" xr:uid="{00000000-0005-0000-0000-00007F310000}"/>
    <cellStyle name="Normal 18 2 3 3 5 6 2" xfId="12671" xr:uid="{00000000-0005-0000-0000-000080310000}"/>
    <cellStyle name="Normal 18 2 3 3 5 7" xfId="12672" xr:uid="{00000000-0005-0000-0000-000081310000}"/>
    <cellStyle name="Normal 18 2 3 3 6" xfId="12673" xr:uid="{00000000-0005-0000-0000-000082310000}"/>
    <cellStyle name="Normal 18 2 3 3 6 2" xfId="12674" xr:uid="{00000000-0005-0000-0000-000083310000}"/>
    <cellStyle name="Normal 18 2 3 3 6 2 2" xfId="12675" xr:uid="{00000000-0005-0000-0000-000084310000}"/>
    <cellStyle name="Normal 18 2 3 3 6 3" xfId="12676" xr:uid="{00000000-0005-0000-0000-000085310000}"/>
    <cellStyle name="Normal 18 2 3 3 7" xfId="12677" xr:uid="{00000000-0005-0000-0000-000086310000}"/>
    <cellStyle name="Normal 18 2 3 3 7 2" xfId="12678" xr:uid="{00000000-0005-0000-0000-000087310000}"/>
    <cellStyle name="Normal 18 2 3 3 7 2 2" xfId="12679" xr:uid="{00000000-0005-0000-0000-000088310000}"/>
    <cellStyle name="Normal 18 2 3 3 7 3" xfId="12680" xr:uid="{00000000-0005-0000-0000-000089310000}"/>
    <cellStyle name="Normal 18 2 3 3 8" xfId="12681" xr:uid="{00000000-0005-0000-0000-00008A310000}"/>
    <cellStyle name="Normal 18 2 3 3 8 2" xfId="12682" xr:uid="{00000000-0005-0000-0000-00008B310000}"/>
    <cellStyle name="Normal 18 2 3 3 8 2 2" xfId="12683" xr:uid="{00000000-0005-0000-0000-00008C310000}"/>
    <cellStyle name="Normal 18 2 3 3 8 3" xfId="12684" xr:uid="{00000000-0005-0000-0000-00008D310000}"/>
    <cellStyle name="Normal 18 2 3 3 9" xfId="12685" xr:uid="{00000000-0005-0000-0000-00008E310000}"/>
    <cellStyle name="Normal 18 2 3 3 9 2" xfId="12686" xr:uid="{00000000-0005-0000-0000-00008F310000}"/>
    <cellStyle name="Normal 18 2 3 4" xfId="12687" xr:uid="{00000000-0005-0000-0000-000090310000}"/>
    <cellStyle name="Normal 18 2 3 4 2" xfId="12688" xr:uid="{00000000-0005-0000-0000-000091310000}"/>
    <cellStyle name="Normal 18 2 3 4 2 2" xfId="12689" xr:uid="{00000000-0005-0000-0000-000092310000}"/>
    <cellStyle name="Normal 18 2 3 4 2 2 2" xfId="12690" xr:uid="{00000000-0005-0000-0000-000093310000}"/>
    <cellStyle name="Normal 18 2 3 4 2 2 2 2" xfId="12691" xr:uid="{00000000-0005-0000-0000-000094310000}"/>
    <cellStyle name="Normal 18 2 3 4 2 2 3" xfId="12692" xr:uid="{00000000-0005-0000-0000-000095310000}"/>
    <cellStyle name="Normal 18 2 3 4 2 3" xfId="12693" xr:uid="{00000000-0005-0000-0000-000096310000}"/>
    <cellStyle name="Normal 18 2 3 4 2 3 2" xfId="12694" xr:uid="{00000000-0005-0000-0000-000097310000}"/>
    <cellStyle name="Normal 18 2 3 4 2 3 2 2" xfId="12695" xr:uid="{00000000-0005-0000-0000-000098310000}"/>
    <cellStyle name="Normal 18 2 3 4 2 3 3" xfId="12696" xr:uid="{00000000-0005-0000-0000-000099310000}"/>
    <cellStyle name="Normal 18 2 3 4 2 4" xfId="12697" xr:uid="{00000000-0005-0000-0000-00009A310000}"/>
    <cellStyle name="Normal 18 2 3 4 2 4 2" xfId="12698" xr:uid="{00000000-0005-0000-0000-00009B310000}"/>
    <cellStyle name="Normal 18 2 3 4 2 4 2 2" xfId="12699" xr:uid="{00000000-0005-0000-0000-00009C310000}"/>
    <cellStyle name="Normal 18 2 3 4 2 4 3" xfId="12700" xr:uid="{00000000-0005-0000-0000-00009D310000}"/>
    <cellStyle name="Normal 18 2 3 4 2 5" xfId="12701" xr:uid="{00000000-0005-0000-0000-00009E310000}"/>
    <cellStyle name="Normal 18 2 3 4 2 5 2" xfId="12702" xr:uid="{00000000-0005-0000-0000-00009F310000}"/>
    <cellStyle name="Normal 18 2 3 4 2 6" xfId="12703" xr:uid="{00000000-0005-0000-0000-0000A0310000}"/>
    <cellStyle name="Normal 18 2 3 4 2 6 2" xfId="12704" xr:uid="{00000000-0005-0000-0000-0000A1310000}"/>
    <cellStyle name="Normal 18 2 3 4 2 7" xfId="12705" xr:uid="{00000000-0005-0000-0000-0000A2310000}"/>
    <cellStyle name="Normal 18 2 3 4 3" xfId="12706" xr:uid="{00000000-0005-0000-0000-0000A3310000}"/>
    <cellStyle name="Normal 18 2 3 4 3 2" xfId="12707" xr:uid="{00000000-0005-0000-0000-0000A4310000}"/>
    <cellStyle name="Normal 18 2 3 4 3 2 2" xfId="12708" xr:uid="{00000000-0005-0000-0000-0000A5310000}"/>
    <cellStyle name="Normal 18 2 3 4 3 2 2 2" xfId="12709" xr:uid="{00000000-0005-0000-0000-0000A6310000}"/>
    <cellStyle name="Normal 18 2 3 4 3 2 3" xfId="12710" xr:uid="{00000000-0005-0000-0000-0000A7310000}"/>
    <cellStyle name="Normal 18 2 3 4 3 3" xfId="12711" xr:uid="{00000000-0005-0000-0000-0000A8310000}"/>
    <cellStyle name="Normal 18 2 3 4 3 3 2" xfId="12712" xr:uid="{00000000-0005-0000-0000-0000A9310000}"/>
    <cellStyle name="Normal 18 2 3 4 3 3 2 2" xfId="12713" xr:uid="{00000000-0005-0000-0000-0000AA310000}"/>
    <cellStyle name="Normal 18 2 3 4 3 3 3" xfId="12714" xr:uid="{00000000-0005-0000-0000-0000AB310000}"/>
    <cellStyle name="Normal 18 2 3 4 3 4" xfId="12715" xr:uid="{00000000-0005-0000-0000-0000AC310000}"/>
    <cellStyle name="Normal 18 2 3 4 3 4 2" xfId="12716" xr:uid="{00000000-0005-0000-0000-0000AD310000}"/>
    <cellStyle name="Normal 18 2 3 4 3 4 2 2" xfId="12717" xr:uid="{00000000-0005-0000-0000-0000AE310000}"/>
    <cellStyle name="Normal 18 2 3 4 3 4 3" xfId="12718" xr:uid="{00000000-0005-0000-0000-0000AF310000}"/>
    <cellStyle name="Normal 18 2 3 4 3 5" xfId="12719" xr:uid="{00000000-0005-0000-0000-0000B0310000}"/>
    <cellStyle name="Normal 18 2 3 4 3 5 2" xfId="12720" xr:uid="{00000000-0005-0000-0000-0000B1310000}"/>
    <cellStyle name="Normal 18 2 3 4 3 6" xfId="12721" xr:uid="{00000000-0005-0000-0000-0000B2310000}"/>
    <cellStyle name="Normal 18 2 3 4 3 6 2" xfId="12722" xr:uid="{00000000-0005-0000-0000-0000B3310000}"/>
    <cellStyle name="Normal 18 2 3 4 3 7" xfId="12723" xr:uid="{00000000-0005-0000-0000-0000B4310000}"/>
    <cellStyle name="Normal 18 2 3 4 4" xfId="12724" xr:uid="{00000000-0005-0000-0000-0000B5310000}"/>
    <cellStyle name="Normal 18 2 3 4 4 2" xfId="12725" xr:uid="{00000000-0005-0000-0000-0000B6310000}"/>
    <cellStyle name="Normal 18 2 3 4 4 2 2" xfId="12726" xr:uid="{00000000-0005-0000-0000-0000B7310000}"/>
    <cellStyle name="Normal 18 2 3 4 4 3" xfId="12727" xr:uid="{00000000-0005-0000-0000-0000B8310000}"/>
    <cellStyle name="Normal 18 2 3 4 5" xfId="12728" xr:uid="{00000000-0005-0000-0000-0000B9310000}"/>
    <cellStyle name="Normal 18 2 3 4 5 2" xfId="12729" xr:uid="{00000000-0005-0000-0000-0000BA310000}"/>
    <cellStyle name="Normal 18 2 3 4 5 2 2" xfId="12730" xr:uid="{00000000-0005-0000-0000-0000BB310000}"/>
    <cellStyle name="Normal 18 2 3 4 5 3" xfId="12731" xr:uid="{00000000-0005-0000-0000-0000BC310000}"/>
    <cellStyle name="Normal 18 2 3 4 6" xfId="12732" xr:uid="{00000000-0005-0000-0000-0000BD310000}"/>
    <cellStyle name="Normal 18 2 3 4 6 2" xfId="12733" xr:uid="{00000000-0005-0000-0000-0000BE310000}"/>
    <cellStyle name="Normal 18 2 3 4 6 2 2" xfId="12734" xr:uid="{00000000-0005-0000-0000-0000BF310000}"/>
    <cellStyle name="Normal 18 2 3 4 6 3" xfId="12735" xr:uid="{00000000-0005-0000-0000-0000C0310000}"/>
    <cellStyle name="Normal 18 2 3 4 7" xfId="12736" xr:uid="{00000000-0005-0000-0000-0000C1310000}"/>
    <cellStyle name="Normal 18 2 3 4 7 2" xfId="12737" xr:uid="{00000000-0005-0000-0000-0000C2310000}"/>
    <cellStyle name="Normal 18 2 3 4 8" xfId="12738" xr:uid="{00000000-0005-0000-0000-0000C3310000}"/>
    <cellStyle name="Normal 18 2 3 4 8 2" xfId="12739" xr:uid="{00000000-0005-0000-0000-0000C4310000}"/>
    <cellStyle name="Normal 18 2 3 4 9" xfId="12740" xr:uid="{00000000-0005-0000-0000-0000C5310000}"/>
    <cellStyle name="Normal 18 2 3 5" xfId="12741" xr:uid="{00000000-0005-0000-0000-0000C6310000}"/>
    <cellStyle name="Normal 18 2 3 5 2" xfId="12742" xr:uid="{00000000-0005-0000-0000-0000C7310000}"/>
    <cellStyle name="Normal 18 2 3 5 2 2" xfId="12743" xr:uid="{00000000-0005-0000-0000-0000C8310000}"/>
    <cellStyle name="Normal 18 2 3 5 2 2 2" xfId="12744" xr:uid="{00000000-0005-0000-0000-0000C9310000}"/>
    <cellStyle name="Normal 18 2 3 5 2 2 2 2" xfId="12745" xr:uid="{00000000-0005-0000-0000-0000CA310000}"/>
    <cellStyle name="Normal 18 2 3 5 2 2 3" xfId="12746" xr:uid="{00000000-0005-0000-0000-0000CB310000}"/>
    <cellStyle name="Normal 18 2 3 5 2 3" xfId="12747" xr:uid="{00000000-0005-0000-0000-0000CC310000}"/>
    <cellStyle name="Normal 18 2 3 5 2 3 2" xfId="12748" xr:uid="{00000000-0005-0000-0000-0000CD310000}"/>
    <cellStyle name="Normal 18 2 3 5 2 3 2 2" xfId="12749" xr:uid="{00000000-0005-0000-0000-0000CE310000}"/>
    <cellStyle name="Normal 18 2 3 5 2 3 3" xfId="12750" xr:uid="{00000000-0005-0000-0000-0000CF310000}"/>
    <cellStyle name="Normal 18 2 3 5 2 4" xfId="12751" xr:uid="{00000000-0005-0000-0000-0000D0310000}"/>
    <cellStyle name="Normal 18 2 3 5 2 4 2" xfId="12752" xr:uid="{00000000-0005-0000-0000-0000D1310000}"/>
    <cellStyle name="Normal 18 2 3 5 2 4 2 2" xfId="12753" xr:uid="{00000000-0005-0000-0000-0000D2310000}"/>
    <cellStyle name="Normal 18 2 3 5 2 4 3" xfId="12754" xr:uid="{00000000-0005-0000-0000-0000D3310000}"/>
    <cellStyle name="Normal 18 2 3 5 2 5" xfId="12755" xr:uid="{00000000-0005-0000-0000-0000D4310000}"/>
    <cellStyle name="Normal 18 2 3 5 2 5 2" xfId="12756" xr:uid="{00000000-0005-0000-0000-0000D5310000}"/>
    <cellStyle name="Normal 18 2 3 5 2 6" xfId="12757" xr:uid="{00000000-0005-0000-0000-0000D6310000}"/>
    <cellStyle name="Normal 18 2 3 5 2 6 2" xfId="12758" xr:uid="{00000000-0005-0000-0000-0000D7310000}"/>
    <cellStyle name="Normal 18 2 3 5 2 7" xfId="12759" xr:uid="{00000000-0005-0000-0000-0000D8310000}"/>
    <cellStyle name="Normal 18 2 3 5 3" xfId="12760" xr:uid="{00000000-0005-0000-0000-0000D9310000}"/>
    <cellStyle name="Normal 18 2 3 5 3 2" xfId="12761" xr:uid="{00000000-0005-0000-0000-0000DA310000}"/>
    <cellStyle name="Normal 18 2 3 5 3 2 2" xfId="12762" xr:uid="{00000000-0005-0000-0000-0000DB310000}"/>
    <cellStyle name="Normal 18 2 3 5 3 3" xfId="12763" xr:uid="{00000000-0005-0000-0000-0000DC310000}"/>
    <cellStyle name="Normal 18 2 3 5 4" xfId="12764" xr:uid="{00000000-0005-0000-0000-0000DD310000}"/>
    <cellStyle name="Normal 18 2 3 5 4 2" xfId="12765" xr:uid="{00000000-0005-0000-0000-0000DE310000}"/>
    <cellStyle name="Normal 18 2 3 5 4 2 2" xfId="12766" xr:uid="{00000000-0005-0000-0000-0000DF310000}"/>
    <cellStyle name="Normal 18 2 3 5 4 3" xfId="12767" xr:uid="{00000000-0005-0000-0000-0000E0310000}"/>
    <cellStyle name="Normal 18 2 3 5 5" xfId="12768" xr:uid="{00000000-0005-0000-0000-0000E1310000}"/>
    <cellStyle name="Normal 18 2 3 5 5 2" xfId="12769" xr:uid="{00000000-0005-0000-0000-0000E2310000}"/>
    <cellStyle name="Normal 18 2 3 5 5 2 2" xfId="12770" xr:uid="{00000000-0005-0000-0000-0000E3310000}"/>
    <cellStyle name="Normal 18 2 3 5 5 3" xfId="12771" xr:uid="{00000000-0005-0000-0000-0000E4310000}"/>
    <cellStyle name="Normal 18 2 3 5 6" xfId="12772" xr:uid="{00000000-0005-0000-0000-0000E5310000}"/>
    <cellStyle name="Normal 18 2 3 5 6 2" xfId="12773" xr:uid="{00000000-0005-0000-0000-0000E6310000}"/>
    <cellStyle name="Normal 18 2 3 5 7" xfId="12774" xr:uid="{00000000-0005-0000-0000-0000E7310000}"/>
    <cellStyle name="Normal 18 2 3 5 7 2" xfId="12775" xr:uid="{00000000-0005-0000-0000-0000E8310000}"/>
    <cellStyle name="Normal 18 2 3 5 8" xfId="12776" xr:uid="{00000000-0005-0000-0000-0000E9310000}"/>
    <cellStyle name="Normal 18 2 3 6" xfId="12777" xr:uid="{00000000-0005-0000-0000-0000EA310000}"/>
    <cellStyle name="Normal 18 2 3 6 2" xfId="12778" xr:uid="{00000000-0005-0000-0000-0000EB310000}"/>
    <cellStyle name="Normal 18 2 3 6 2 2" xfId="12779" xr:uid="{00000000-0005-0000-0000-0000EC310000}"/>
    <cellStyle name="Normal 18 2 3 6 2 2 2" xfId="12780" xr:uid="{00000000-0005-0000-0000-0000ED310000}"/>
    <cellStyle name="Normal 18 2 3 6 2 3" xfId="12781" xr:uid="{00000000-0005-0000-0000-0000EE310000}"/>
    <cellStyle name="Normal 18 2 3 6 3" xfId="12782" xr:uid="{00000000-0005-0000-0000-0000EF310000}"/>
    <cellStyle name="Normal 18 2 3 6 3 2" xfId="12783" xr:uid="{00000000-0005-0000-0000-0000F0310000}"/>
    <cellStyle name="Normal 18 2 3 6 3 2 2" xfId="12784" xr:uid="{00000000-0005-0000-0000-0000F1310000}"/>
    <cellStyle name="Normal 18 2 3 6 3 3" xfId="12785" xr:uid="{00000000-0005-0000-0000-0000F2310000}"/>
    <cellStyle name="Normal 18 2 3 6 4" xfId="12786" xr:uid="{00000000-0005-0000-0000-0000F3310000}"/>
    <cellStyle name="Normal 18 2 3 6 4 2" xfId="12787" xr:uid="{00000000-0005-0000-0000-0000F4310000}"/>
    <cellStyle name="Normal 18 2 3 6 4 2 2" xfId="12788" xr:uid="{00000000-0005-0000-0000-0000F5310000}"/>
    <cellStyle name="Normal 18 2 3 6 4 3" xfId="12789" xr:uid="{00000000-0005-0000-0000-0000F6310000}"/>
    <cellStyle name="Normal 18 2 3 6 5" xfId="12790" xr:uid="{00000000-0005-0000-0000-0000F7310000}"/>
    <cellStyle name="Normal 18 2 3 6 5 2" xfId="12791" xr:uid="{00000000-0005-0000-0000-0000F8310000}"/>
    <cellStyle name="Normal 18 2 3 6 6" xfId="12792" xr:uid="{00000000-0005-0000-0000-0000F9310000}"/>
    <cellStyle name="Normal 18 2 3 6 6 2" xfId="12793" xr:uid="{00000000-0005-0000-0000-0000FA310000}"/>
    <cellStyle name="Normal 18 2 3 6 7" xfId="12794" xr:uid="{00000000-0005-0000-0000-0000FB310000}"/>
    <cellStyle name="Normal 18 2 3 7" xfId="12795" xr:uid="{00000000-0005-0000-0000-0000FC310000}"/>
    <cellStyle name="Normal 18 2 3 7 2" xfId="12796" xr:uid="{00000000-0005-0000-0000-0000FD310000}"/>
    <cellStyle name="Normal 18 2 3 7 2 2" xfId="12797" xr:uid="{00000000-0005-0000-0000-0000FE310000}"/>
    <cellStyle name="Normal 18 2 3 7 2 2 2" xfId="12798" xr:uid="{00000000-0005-0000-0000-0000FF310000}"/>
    <cellStyle name="Normal 18 2 3 7 2 3" xfId="12799" xr:uid="{00000000-0005-0000-0000-000000320000}"/>
    <cellStyle name="Normal 18 2 3 7 3" xfId="12800" xr:uid="{00000000-0005-0000-0000-000001320000}"/>
    <cellStyle name="Normal 18 2 3 7 3 2" xfId="12801" xr:uid="{00000000-0005-0000-0000-000002320000}"/>
    <cellStyle name="Normal 18 2 3 7 3 2 2" xfId="12802" xr:uid="{00000000-0005-0000-0000-000003320000}"/>
    <cellStyle name="Normal 18 2 3 7 3 3" xfId="12803" xr:uid="{00000000-0005-0000-0000-000004320000}"/>
    <cellStyle name="Normal 18 2 3 7 4" xfId="12804" xr:uid="{00000000-0005-0000-0000-000005320000}"/>
    <cellStyle name="Normal 18 2 3 7 4 2" xfId="12805" xr:uid="{00000000-0005-0000-0000-000006320000}"/>
    <cellStyle name="Normal 18 2 3 7 4 2 2" xfId="12806" xr:uid="{00000000-0005-0000-0000-000007320000}"/>
    <cellStyle name="Normal 18 2 3 7 4 3" xfId="12807" xr:uid="{00000000-0005-0000-0000-000008320000}"/>
    <cellStyle name="Normal 18 2 3 7 5" xfId="12808" xr:uid="{00000000-0005-0000-0000-000009320000}"/>
    <cellStyle name="Normal 18 2 3 7 5 2" xfId="12809" xr:uid="{00000000-0005-0000-0000-00000A320000}"/>
    <cellStyle name="Normal 18 2 3 7 6" xfId="12810" xr:uid="{00000000-0005-0000-0000-00000B320000}"/>
    <cellStyle name="Normal 18 2 3 7 6 2" xfId="12811" xr:uid="{00000000-0005-0000-0000-00000C320000}"/>
    <cellStyle name="Normal 18 2 3 7 7" xfId="12812" xr:uid="{00000000-0005-0000-0000-00000D320000}"/>
    <cellStyle name="Normal 18 2 3 8" xfId="12813" xr:uid="{00000000-0005-0000-0000-00000E320000}"/>
    <cellStyle name="Normal 18 2 3 8 2" xfId="12814" xr:uid="{00000000-0005-0000-0000-00000F320000}"/>
    <cellStyle name="Normal 18 2 3 8 2 2" xfId="12815" xr:uid="{00000000-0005-0000-0000-000010320000}"/>
    <cellStyle name="Normal 18 2 3 8 3" xfId="12816" xr:uid="{00000000-0005-0000-0000-000011320000}"/>
    <cellStyle name="Normal 18 2 3 9" xfId="12817" xr:uid="{00000000-0005-0000-0000-000012320000}"/>
    <cellStyle name="Normal 18 2 3 9 2" xfId="12818" xr:uid="{00000000-0005-0000-0000-000013320000}"/>
    <cellStyle name="Normal 18 2 3 9 2 2" xfId="12819" xr:uid="{00000000-0005-0000-0000-000014320000}"/>
    <cellStyle name="Normal 18 2 3 9 3" xfId="12820" xr:uid="{00000000-0005-0000-0000-000015320000}"/>
    <cellStyle name="Normal 18 2 3_Confidential Information" xfId="12821" xr:uid="{00000000-0005-0000-0000-000016320000}"/>
    <cellStyle name="Normal 18 2 4" xfId="12822" xr:uid="{00000000-0005-0000-0000-000017320000}"/>
    <cellStyle name="Normal 18 2 4 10" xfId="12823" xr:uid="{00000000-0005-0000-0000-000018320000}"/>
    <cellStyle name="Normal 18 2 4 10 2" xfId="12824" xr:uid="{00000000-0005-0000-0000-000019320000}"/>
    <cellStyle name="Normal 18 2 4 11" xfId="12825" xr:uid="{00000000-0005-0000-0000-00001A320000}"/>
    <cellStyle name="Normal 18 2 4 2" xfId="12826" xr:uid="{00000000-0005-0000-0000-00001B320000}"/>
    <cellStyle name="Normal 18 2 4 2 2" xfId="12827" xr:uid="{00000000-0005-0000-0000-00001C320000}"/>
    <cellStyle name="Normal 18 2 4 2 2 2" xfId="12828" xr:uid="{00000000-0005-0000-0000-00001D320000}"/>
    <cellStyle name="Normal 18 2 4 2 2 2 2" xfId="12829" xr:uid="{00000000-0005-0000-0000-00001E320000}"/>
    <cellStyle name="Normal 18 2 4 2 2 2 2 2" xfId="12830" xr:uid="{00000000-0005-0000-0000-00001F320000}"/>
    <cellStyle name="Normal 18 2 4 2 2 2 3" xfId="12831" xr:uid="{00000000-0005-0000-0000-000020320000}"/>
    <cellStyle name="Normal 18 2 4 2 2 3" xfId="12832" xr:uid="{00000000-0005-0000-0000-000021320000}"/>
    <cellStyle name="Normal 18 2 4 2 2 3 2" xfId="12833" xr:uid="{00000000-0005-0000-0000-000022320000}"/>
    <cellStyle name="Normal 18 2 4 2 2 3 2 2" xfId="12834" xr:uid="{00000000-0005-0000-0000-000023320000}"/>
    <cellStyle name="Normal 18 2 4 2 2 3 3" xfId="12835" xr:uid="{00000000-0005-0000-0000-000024320000}"/>
    <cellStyle name="Normal 18 2 4 2 2 4" xfId="12836" xr:uid="{00000000-0005-0000-0000-000025320000}"/>
    <cellStyle name="Normal 18 2 4 2 2 4 2" xfId="12837" xr:uid="{00000000-0005-0000-0000-000026320000}"/>
    <cellStyle name="Normal 18 2 4 2 2 4 2 2" xfId="12838" xr:uid="{00000000-0005-0000-0000-000027320000}"/>
    <cellStyle name="Normal 18 2 4 2 2 4 3" xfId="12839" xr:uid="{00000000-0005-0000-0000-000028320000}"/>
    <cellStyle name="Normal 18 2 4 2 2 5" xfId="12840" xr:uid="{00000000-0005-0000-0000-000029320000}"/>
    <cellStyle name="Normal 18 2 4 2 2 5 2" xfId="12841" xr:uid="{00000000-0005-0000-0000-00002A320000}"/>
    <cellStyle name="Normal 18 2 4 2 2 6" xfId="12842" xr:uid="{00000000-0005-0000-0000-00002B320000}"/>
    <cellStyle name="Normal 18 2 4 2 2 6 2" xfId="12843" xr:uid="{00000000-0005-0000-0000-00002C320000}"/>
    <cellStyle name="Normal 18 2 4 2 2 7" xfId="12844" xr:uid="{00000000-0005-0000-0000-00002D320000}"/>
    <cellStyle name="Normal 18 2 4 2 3" xfId="12845" xr:uid="{00000000-0005-0000-0000-00002E320000}"/>
    <cellStyle name="Normal 18 2 4 2 3 2" xfId="12846" xr:uid="{00000000-0005-0000-0000-00002F320000}"/>
    <cellStyle name="Normal 18 2 4 2 3 2 2" xfId="12847" xr:uid="{00000000-0005-0000-0000-000030320000}"/>
    <cellStyle name="Normal 18 2 4 2 3 2 2 2" xfId="12848" xr:uid="{00000000-0005-0000-0000-000031320000}"/>
    <cellStyle name="Normal 18 2 4 2 3 2 3" xfId="12849" xr:uid="{00000000-0005-0000-0000-000032320000}"/>
    <cellStyle name="Normal 18 2 4 2 3 3" xfId="12850" xr:uid="{00000000-0005-0000-0000-000033320000}"/>
    <cellStyle name="Normal 18 2 4 2 3 3 2" xfId="12851" xr:uid="{00000000-0005-0000-0000-000034320000}"/>
    <cellStyle name="Normal 18 2 4 2 3 3 2 2" xfId="12852" xr:uid="{00000000-0005-0000-0000-000035320000}"/>
    <cellStyle name="Normal 18 2 4 2 3 3 3" xfId="12853" xr:uid="{00000000-0005-0000-0000-000036320000}"/>
    <cellStyle name="Normal 18 2 4 2 3 4" xfId="12854" xr:uid="{00000000-0005-0000-0000-000037320000}"/>
    <cellStyle name="Normal 18 2 4 2 3 4 2" xfId="12855" xr:uid="{00000000-0005-0000-0000-000038320000}"/>
    <cellStyle name="Normal 18 2 4 2 3 4 2 2" xfId="12856" xr:uid="{00000000-0005-0000-0000-000039320000}"/>
    <cellStyle name="Normal 18 2 4 2 3 4 3" xfId="12857" xr:uid="{00000000-0005-0000-0000-00003A320000}"/>
    <cellStyle name="Normal 18 2 4 2 3 5" xfId="12858" xr:uid="{00000000-0005-0000-0000-00003B320000}"/>
    <cellStyle name="Normal 18 2 4 2 3 5 2" xfId="12859" xr:uid="{00000000-0005-0000-0000-00003C320000}"/>
    <cellStyle name="Normal 18 2 4 2 3 6" xfId="12860" xr:uid="{00000000-0005-0000-0000-00003D320000}"/>
    <cellStyle name="Normal 18 2 4 2 3 6 2" xfId="12861" xr:uid="{00000000-0005-0000-0000-00003E320000}"/>
    <cellStyle name="Normal 18 2 4 2 3 7" xfId="12862" xr:uid="{00000000-0005-0000-0000-00003F320000}"/>
    <cellStyle name="Normal 18 2 4 2 4" xfId="12863" xr:uid="{00000000-0005-0000-0000-000040320000}"/>
    <cellStyle name="Normal 18 2 4 2 4 2" xfId="12864" xr:uid="{00000000-0005-0000-0000-000041320000}"/>
    <cellStyle name="Normal 18 2 4 2 4 2 2" xfId="12865" xr:uid="{00000000-0005-0000-0000-000042320000}"/>
    <cellStyle name="Normal 18 2 4 2 4 3" xfId="12866" xr:uid="{00000000-0005-0000-0000-000043320000}"/>
    <cellStyle name="Normal 18 2 4 2 5" xfId="12867" xr:uid="{00000000-0005-0000-0000-000044320000}"/>
    <cellStyle name="Normal 18 2 4 2 5 2" xfId="12868" xr:uid="{00000000-0005-0000-0000-000045320000}"/>
    <cellStyle name="Normal 18 2 4 2 5 2 2" xfId="12869" xr:uid="{00000000-0005-0000-0000-000046320000}"/>
    <cellStyle name="Normal 18 2 4 2 5 3" xfId="12870" xr:uid="{00000000-0005-0000-0000-000047320000}"/>
    <cellStyle name="Normal 18 2 4 2 6" xfId="12871" xr:uid="{00000000-0005-0000-0000-000048320000}"/>
    <cellStyle name="Normal 18 2 4 2 6 2" xfId="12872" xr:uid="{00000000-0005-0000-0000-000049320000}"/>
    <cellStyle name="Normal 18 2 4 2 6 2 2" xfId="12873" xr:uid="{00000000-0005-0000-0000-00004A320000}"/>
    <cellStyle name="Normal 18 2 4 2 6 3" xfId="12874" xr:uid="{00000000-0005-0000-0000-00004B320000}"/>
    <cellStyle name="Normal 18 2 4 2 7" xfId="12875" xr:uid="{00000000-0005-0000-0000-00004C320000}"/>
    <cellStyle name="Normal 18 2 4 2 7 2" xfId="12876" xr:uid="{00000000-0005-0000-0000-00004D320000}"/>
    <cellStyle name="Normal 18 2 4 2 8" xfId="12877" xr:uid="{00000000-0005-0000-0000-00004E320000}"/>
    <cellStyle name="Normal 18 2 4 2 8 2" xfId="12878" xr:uid="{00000000-0005-0000-0000-00004F320000}"/>
    <cellStyle name="Normal 18 2 4 2 9" xfId="12879" xr:uid="{00000000-0005-0000-0000-000050320000}"/>
    <cellStyle name="Normal 18 2 4 3" xfId="12880" xr:uid="{00000000-0005-0000-0000-000051320000}"/>
    <cellStyle name="Normal 18 2 4 3 2" xfId="12881" xr:uid="{00000000-0005-0000-0000-000052320000}"/>
    <cellStyle name="Normal 18 2 4 3 2 2" xfId="12882" xr:uid="{00000000-0005-0000-0000-000053320000}"/>
    <cellStyle name="Normal 18 2 4 3 2 2 2" xfId="12883" xr:uid="{00000000-0005-0000-0000-000054320000}"/>
    <cellStyle name="Normal 18 2 4 3 2 2 2 2" xfId="12884" xr:uid="{00000000-0005-0000-0000-000055320000}"/>
    <cellStyle name="Normal 18 2 4 3 2 2 3" xfId="12885" xr:uid="{00000000-0005-0000-0000-000056320000}"/>
    <cellStyle name="Normal 18 2 4 3 2 3" xfId="12886" xr:uid="{00000000-0005-0000-0000-000057320000}"/>
    <cellStyle name="Normal 18 2 4 3 2 3 2" xfId="12887" xr:uid="{00000000-0005-0000-0000-000058320000}"/>
    <cellStyle name="Normal 18 2 4 3 2 3 2 2" xfId="12888" xr:uid="{00000000-0005-0000-0000-000059320000}"/>
    <cellStyle name="Normal 18 2 4 3 2 3 3" xfId="12889" xr:uid="{00000000-0005-0000-0000-00005A320000}"/>
    <cellStyle name="Normal 18 2 4 3 2 4" xfId="12890" xr:uid="{00000000-0005-0000-0000-00005B320000}"/>
    <cellStyle name="Normal 18 2 4 3 2 4 2" xfId="12891" xr:uid="{00000000-0005-0000-0000-00005C320000}"/>
    <cellStyle name="Normal 18 2 4 3 2 4 2 2" xfId="12892" xr:uid="{00000000-0005-0000-0000-00005D320000}"/>
    <cellStyle name="Normal 18 2 4 3 2 4 3" xfId="12893" xr:uid="{00000000-0005-0000-0000-00005E320000}"/>
    <cellStyle name="Normal 18 2 4 3 2 5" xfId="12894" xr:uid="{00000000-0005-0000-0000-00005F320000}"/>
    <cellStyle name="Normal 18 2 4 3 2 5 2" xfId="12895" xr:uid="{00000000-0005-0000-0000-000060320000}"/>
    <cellStyle name="Normal 18 2 4 3 2 6" xfId="12896" xr:uid="{00000000-0005-0000-0000-000061320000}"/>
    <cellStyle name="Normal 18 2 4 3 2 6 2" xfId="12897" xr:uid="{00000000-0005-0000-0000-000062320000}"/>
    <cellStyle name="Normal 18 2 4 3 2 7" xfId="12898" xr:uid="{00000000-0005-0000-0000-000063320000}"/>
    <cellStyle name="Normal 18 2 4 3 3" xfId="12899" xr:uid="{00000000-0005-0000-0000-000064320000}"/>
    <cellStyle name="Normal 18 2 4 3 3 2" xfId="12900" xr:uid="{00000000-0005-0000-0000-000065320000}"/>
    <cellStyle name="Normal 18 2 4 3 3 2 2" xfId="12901" xr:uid="{00000000-0005-0000-0000-000066320000}"/>
    <cellStyle name="Normal 18 2 4 3 3 3" xfId="12902" xr:uid="{00000000-0005-0000-0000-000067320000}"/>
    <cellStyle name="Normal 18 2 4 3 4" xfId="12903" xr:uid="{00000000-0005-0000-0000-000068320000}"/>
    <cellStyle name="Normal 18 2 4 3 4 2" xfId="12904" xr:uid="{00000000-0005-0000-0000-000069320000}"/>
    <cellStyle name="Normal 18 2 4 3 4 2 2" xfId="12905" xr:uid="{00000000-0005-0000-0000-00006A320000}"/>
    <cellStyle name="Normal 18 2 4 3 4 3" xfId="12906" xr:uid="{00000000-0005-0000-0000-00006B320000}"/>
    <cellStyle name="Normal 18 2 4 3 5" xfId="12907" xr:uid="{00000000-0005-0000-0000-00006C320000}"/>
    <cellStyle name="Normal 18 2 4 3 5 2" xfId="12908" xr:uid="{00000000-0005-0000-0000-00006D320000}"/>
    <cellStyle name="Normal 18 2 4 3 5 2 2" xfId="12909" xr:uid="{00000000-0005-0000-0000-00006E320000}"/>
    <cellStyle name="Normal 18 2 4 3 5 3" xfId="12910" xr:uid="{00000000-0005-0000-0000-00006F320000}"/>
    <cellStyle name="Normal 18 2 4 3 6" xfId="12911" xr:uid="{00000000-0005-0000-0000-000070320000}"/>
    <cellStyle name="Normal 18 2 4 3 6 2" xfId="12912" xr:uid="{00000000-0005-0000-0000-000071320000}"/>
    <cellStyle name="Normal 18 2 4 3 7" xfId="12913" xr:uid="{00000000-0005-0000-0000-000072320000}"/>
    <cellStyle name="Normal 18 2 4 3 7 2" xfId="12914" xr:uid="{00000000-0005-0000-0000-000073320000}"/>
    <cellStyle name="Normal 18 2 4 3 8" xfId="12915" xr:uid="{00000000-0005-0000-0000-000074320000}"/>
    <cellStyle name="Normal 18 2 4 4" xfId="12916" xr:uid="{00000000-0005-0000-0000-000075320000}"/>
    <cellStyle name="Normal 18 2 4 4 2" xfId="12917" xr:uid="{00000000-0005-0000-0000-000076320000}"/>
    <cellStyle name="Normal 18 2 4 4 2 2" xfId="12918" xr:uid="{00000000-0005-0000-0000-000077320000}"/>
    <cellStyle name="Normal 18 2 4 4 2 2 2" xfId="12919" xr:uid="{00000000-0005-0000-0000-000078320000}"/>
    <cellStyle name="Normal 18 2 4 4 2 3" xfId="12920" xr:uid="{00000000-0005-0000-0000-000079320000}"/>
    <cellStyle name="Normal 18 2 4 4 3" xfId="12921" xr:uid="{00000000-0005-0000-0000-00007A320000}"/>
    <cellStyle name="Normal 18 2 4 4 3 2" xfId="12922" xr:uid="{00000000-0005-0000-0000-00007B320000}"/>
    <cellStyle name="Normal 18 2 4 4 3 2 2" xfId="12923" xr:uid="{00000000-0005-0000-0000-00007C320000}"/>
    <cellStyle name="Normal 18 2 4 4 3 3" xfId="12924" xr:uid="{00000000-0005-0000-0000-00007D320000}"/>
    <cellStyle name="Normal 18 2 4 4 4" xfId="12925" xr:uid="{00000000-0005-0000-0000-00007E320000}"/>
    <cellStyle name="Normal 18 2 4 4 4 2" xfId="12926" xr:uid="{00000000-0005-0000-0000-00007F320000}"/>
    <cellStyle name="Normal 18 2 4 4 4 2 2" xfId="12927" xr:uid="{00000000-0005-0000-0000-000080320000}"/>
    <cellStyle name="Normal 18 2 4 4 4 3" xfId="12928" xr:uid="{00000000-0005-0000-0000-000081320000}"/>
    <cellStyle name="Normal 18 2 4 4 5" xfId="12929" xr:uid="{00000000-0005-0000-0000-000082320000}"/>
    <cellStyle name="Normal 18 2 4 4 5 2" xfId="12930" xr:uid="{00000000-0005-0000-0000-000083320000}"/>
    <cellStyle name="Normal 18 2 4 4 6" xfId="12931" xr:uid="{00000000-0005-0000-0000-000084320000}"/>
    <cellStyle name="Normal 18 2 4 4 6 2" xfId="12932" xr:uid="{00000000-0005-0000-0000-000085320000}"/>
    <cellStyle name="Normal 18 2 4 4 7" xfId="12933" xr:uid="{00000000-0005-0000-0000-000086320000}"/>
    <cellStyle name="Normal 18 2 4 5" xfId="12934" xr:uid="{00000000-0005-0000-0000-000087320000}"/>
    <cellStyle name="Normal 18 2 4 5 2" xfId="12935" xr:uid="{00000000-0005-0000-0000-000088320000}"/>
    <cellStyle name="Normal 18 2 4 5 2 2" xfId="12936" xr:uid="{00000000-0005-0000-0000-000089320000}"/>
    <cellStyle name="Normal 18 2 4 5 2 2 2" xfId="12937" xr:uid="{00000000-0005-0000-0000-00008A320000}"/>
    <cellStyle name="Normal 18 2 4 5 2 3" xfId="12938" xr:uid="{00000000-0005-0000-0000-00008B320000}"/>
    <cellStyle name="Normal 18 2 4 5 3" xfId="12939" xr:uid="{00000000-0005-0000-0000-00008C320000}"/>
    <cellStyle name="Normal 18 2 4 5 3 2" xfId="12940" xr:uid="{00000000-0005-0000-0000-00008D320000}"/>
    <cellStyle name="Normal 18 2 4 5 3 2 2" xfId="12941" xr:uid="{00000000-0005-0000-0000-00008E320000}"/>
    <cellStyle name="Normal 18 2 4 5 3 3" xfId="12942" xr:uid="{00000000-0005-0000-0000-00008F320000}"/>
    <cellStyle name="Normal 18 2 4 5 4" xfId="12943" xr:uid="{00000000-0005-0000-0000-000090320000}"/>
    <cellStyle name="Normal 18 2 4 5 4 2" xfId="12944" xr:uid="{00000000-0005-0000-0000-000091320000}"/>
    <cellStyle name="Normal 18 2 4 5 4 2 2" xfId="12945" xr:uid="{00000000-0005-0000-0000-000092320000}"/>
    <cellStyle name="Normal 18 2 4 5 4 3" xfId="12946" xr:uid="{00000000-0005-0000-0000-000093320000}"/>
    <cellStyle name="Normal 18 2 4 5 5" xfId="12947" xr:uid="{00000000-0005-0000-0000-000094320000}"/>
    <cellStyle name="Normal 18 2 4 5 5 2" xfId="12948" xr:uid="{00000000-0005-0000-0000-000095320000}"/>
    <cellStyle name="Normal 18 2 4 5 6" xfId="12949" xr:uid="{00000000-0005-0000-0000-000096320000}"/>
    <cellStyle name="Normal 18 2 4 5 6 2" xfId="12950" xr:uid="{00000000-0005-0000-0000-000097320000}"/>
    <cellStyle name="Normal 18 2 4 5 7" xfId="12951" xr:uid="{00000000-0005-0000-0000-000098320000}"/>
    <cellStyle name="Normal 18 2 4 6" xfId="12952" xr:uid="{00000000-0005-0000-0000-000099320000}"/>
    <cellStyle name="Normal 18 2 4 6 2" xfId="12953" xr:uid="{00000000-0005-0000-0000-00009A320000}"/>
    <cellStyle name="Normal 18 2 4 6 2 2" xfId="12954" xr:uid="{00000000-0005-0000-0000-00009B320000}"/>
    <cellStyle name="Normal 18 2 4 6 3" xfId="12955" xr:uid="{00000000-0005-0000-0000-00009C320000}"/>
    <cellStyle name="Normal 18 2 4 7" xfId="12956" xr:uid="{00000000-0005-0000-0000-00009D320000}"/>
    <cellStyle name="Normal 18 2 4 7 2" xfId="12957" xr:uid="{00000000-0005-0000-0000-00009E320000}"/>
    <cellStyle name="Normal 18 2 4 7 2 2" xfId="12958" xr:uid="{00000000-0005-0000-0000-00009F320000}"/>
    <cellStyle name="Normal 18 2 4 7 3" xfId="12959" xr:uid="{00000000-0005-0000-0000-0000A0320000}"/>
    <cellStyle name="Normal 18 2 4 8" xfId="12960" xr:uid="{00000000-0005-0000-0000-0000A1320000}"/>
    <cellStyle name="Normal 18 2 4 8 2" xfId="12961" xr:uid="{00000000-0005-0000-0000-0000A2320000}"/>
    <cellStyle name="Normal 18 2 4 8 2 2" xfId="12962" xr:uid="{00000000-0005-0000-0000-0000A3320000}"/>
    <cellStyle name="Normal 18 2 4 8 3" xfId="12963" xr:uid="{00000000-0005-0000-0000-0000A4320000}"/>
    <cellStyle name="Normal 18 2 4 9" xfId="12964" xr:uid="{00000000-0005-0000-0000-0000A5320000}"/>
    <cellStyle name="Normal 18 2 4 9 2" xfId="12965" xr:uid="{00000000-0005-0000-0000-0000A6320000}"/>
    <cellStyle name="Normal 18 2 5" xfId="12966" xr:uid="{00000000-0005-0000-0000-0000A7320000}"/>
    <cellStyle name="Normal 18 2 5 10" xfId="12967" xr:uid="{00000000-0005-0000-0000-0000A8320000}"/>
    <cellStyle name="Normal 18 2 5 10 2" xfId="12968" xr:uid="{00000000-0005-0000-0000-0000A9320000}"/>
    <cellStyle name="Normal 18 2 5 11" xfId="12969" xr:uid="{00000000-0005-0000-0000-0000AA320000}"/>
    <cellStyle name="Normal 18 2 5 2" xfId="12970" xr:uid="{00000000-0005-0000-0000-0000AB320000}"/>
    <cellStyle name="Normal 18 2 5 2 2" xfId="12971" xr:uid="{00000000-0005-0000-0000-0000AC320000}"/>
    <cellStyle name="Normal 18 2 5 2 2 2" xfId="12972" xr:uid="{00000000-0005-0000-0000-0000AD320000}"/>
    <cellStyle name="Normal 18 2 5 2 2 2 2" xfId="12973" xr:uid="{00000000-0005-0000-0000-0000AE320000}"/>
    <cellStyle name="Normal 18 2 5 2 2 2 2 2" xfId="12974" xr:uid="{00000000-0005-0000-0000-0000AF320000}"/>
    <cellStyle name="Normal 18 2 5 2 2 2 3" xfId="12975" xr:uid="{00000000-0005-0000-0000-0000B0320000}"/>
    <cellStyle name="Normal 18 2 5 2 2 3" xfId="12976" xr:uid="{00000000-0005-0000-0000-0000B1320000}"/>
    <cellStyle name="Normal 18 2 5 2 2 3 2" xfId="12977" xr:uid="{00000000-0005-0000-0000-0000B2320000}"/>
    <cellStyle name="Normal 18 2 5 2 2 3 2 2" xfId="12978" xr:uid="{00000000-0005-0000-0000-0000B3320000}"/>
    <cellStyle name="Normal 18 2 5 2 2 3 3" xfId="12979" xr:uid="{00000000-0005-0000-0000-0000B4320000}"/>
    <cellStyle name="Normal 18 2 5 2 2 4" xfId="12980" xr:uid="{00000000-0005-0000-0000-0000B5320000}"/>
    <cellStyle name="Normal 18 2 5 2 2 4 2" xfId="12981" xr:uid="{00000000-0005-0000-0000-0000B6320000}"/>
    <cellStyle name="Normal 18 2 5 2 2 4 2 2" xfId="12982" xr:uid="{00000000-0005-0000-0000-0000B7320000}"/>
    <cellStyle name="Normal 18 2 5 2 2 4 3" xfId="12983" xr:uid="{00000000-0005-0000-0000-0000B8320000}"/>
    <cellStyle name="Normal 18 2 5 2 2 5" xfId="12984" xr:uid="{00000000-0005-0000-0000-0000B9320000}"/>
    <cellStyle name="Normal 18 2 5 2 2 5 2" xfId="12985" xr:uid="{00000000-0005-0000-0000-0000BA320000}"/>
    <cellStyle name="Normal 18 2 5 2 2 6" xfId="12986" xr:uid="{00000000-0005-0000-0000-0000BB320000}"/>
    <cellStyle name="Normal 18 2 5 2 2 6 2" xfId="12987" xr:uid="{00000000-0005-0000-0000-0000BC320000}"/>
    <cellStyle name="Normal 18 2 5 2 2 7" xfId="12988" xr:uid="{00000000-0005-0000-0000-0000BD320000}"/>
    <cellStyle name="Normal 18 2 5 2 3" xfId="12989" xr:uid="{00000000-0005-0000-0000-0000BE320000}"/>
    <cellStyle name="Normal 18 2 5 2 3 2" xfId="12990" xr:uid="{00000000-0005-0000-0000-0000BF320000}"/>
    <cellStyle name="Normal 18 2 5 2 3 2 2" xfId="12991" xr:uid="{00000000-0005-0000-0000-0000C0320000}"/>
    <cellStyle name="Normal 18 2 5 2 3 2 2 2" xfId="12992" xr:uid="{00000000-0005-0000-0000-0000C1320000}"/>
    <cellStyle name="Normal 18 2 5 2 3 2 3" xfId="12993" xr:uid="{00000000-0005-0000-0000-0000C2320000}"/>
    <cellStyle name="Normal 18 2 5 2 3 3" xfId="12994" xr:uid="{00000000-0005-0000-0000-0000C3320000}"/>
    <cellStyle name="Normal 18 2 5 2 3 3 2" xfId="12995" xr:uid="{00000000-0005-0000-0000-0000C4320000}"/>
    <cellStyle name="Normal 18 2 5 2 3 3 2 2" xfId="12996" xr:uid="{00000000-0005-0000-0000-0000C5320000}"/>
    <cellStyle name="Normal 18 2 5 2 3 3 3" xfId="12997" xr:uid="{00000000-0005-0000-0000-0000C6320000}"/>
    <cellStyle name="Normal 18 2 5 2 3 4" xfId="12998" xr:uid="{00000000-0005-0000-0000-0000C7320000}"/>
    <cellStyle name="Normal 18 2 5 2 3 4 2" xfId="12999" xr:uid="{00000000-0005-0000-0000-0000C8320000}"/>
    <cellStyle name="Normal 18 2 5 2 3 4 2 2" xfId="13000" xr:uid="{00000000-0005-0000-0000-0000C9320000}"/>
    <cellStyle name="Normal 18 2 5 2 3 4 3" xfId="13001" xr:uid="{00000000-0005-0000-0000-0000CA320000}"/>
    <cellStyle name="Normal 18 2 5 2 3 5" xfId="13002" xr:uid="{00000000-0005-0000-0000-0000CB320000}"/>
    <cellStyle name="Normal 18 2 5 2 3 5 2" xfId="13003" xr:uid="{00000000-0005-0000-0000-0000CC320000}"/>
    <cellStyle name="Normal 18 2 5 2 3 6" xfId="13004" xr:uid="{00000000-0005-0000-0000-0000CD320000}"/>
    <cellStyle name="Normal 18 2 5 2 3 6 2" xfId="13005" xr:uid="{00000000-0005-0000-0000-0000CE320000}"/>
    <cellStyle name="Normal 18 2 5 2 3 7" xfId="13006" xr:uid="{00000000-0005-0000-0000-0000CF320000}"/>
    <cellStyle name="Normal 18 2 5 2 4" xfId="13007" xr:uid="{00000000-0005-0000-0000-0000D0320000}"/>
    <cellStyle name="Normal 18 2 5 2 4 2" xfId="13008" xr:uid="{00000000-0005-0000-0000-0000D1320000}"/>
    <cellStyle name="Normal 18 2 5 2 4 2 2" xfId="13009" xr:uid="{00000000-0005-0000-0000-0000D2320000}"/>
    <cellStyle name="Normal 18 2 5 2 4 3" xfId="13010" xr:uid="{00000000-0005-0000-0000-0000D3320000}"/>
    <cellStyle name="Normal 18 2 5 2 5" xfId="13011" xr:uid="{00000000-0005-0000-0000-0000D4320000}"/>
    <cellStyle name="Normal 18 2 5 2 5 2" xfId="13012" xr:uid="{00000000-0005-0000-0000-0000D5320000}"/>
    <cellStyle name="Normal 18 2 5 2 5 2 2" xfId="13013" xr:uid="{00000000-0005-0000-0000-0000D6320000}"/>
    <cellStyle name="Normal 18 2 5 2 5 3" xfId="13014" xr:uid="{00000000-0005-0000-0000-0000D7320000}"/>
    <cellStyle name="Normal 18 2 5 2 6" xfId="13015" xr:uid="{00000000-0005-0000-0000-0000D8320000}"/>
    <cellStyle name="Normal 18 2 5 2 6 2" xfId="13016" xr:uid="{00000000-0005-0000-0000-0000D9320000}"/>
    <cellStyle name="Normal 18 2 5 2 6 2 2" xfId="13017" xr:uid="{00000000-0005-0000-0000-0000DA320000}"/>
    <cellStyle name="Normal 18 2 5 2 6 3" xfId="13018" xr:uid="{00000000-0005-0000-0000-0000DB320000}"/>
    <cellStyle name="Normal 18 2 5 2 7" xfId="13019" xr:uid="{00000000-0005-0000-0000-0000DC320000}"/>
    <cellStyle name="Normal 18 2 5 2 7 2" xfId="13020" xr:uid="{00000000-0005-0000-0000-0000DD320000}"/>
    <cellStyle name="Normal 18 2 5 2 8" xfId="13021" xr:uid="{00000000-0005-0000-0000-0000DE320000}"/>
    <cellStyle name="Normal 18 2 5 2 8 2" xfId="13022" xr:uid="{00000000-0005-0000-0000-0000DF320000}"/>
    <cellStyle name="Normal 18 2 5 2 9" xfId="13023" xr:uid="{00000000-0005-0000-0000-0000E0320000}"/>
    <cellStyle name="Normal 18 2 5 3" xfId="13024" xr:uid="{00000000-0005-0000-0000-0000E1320000}"/>
    <cellStyle name="Normal 18 2 5 3 2" xfId="13025" xr:uid="{00000000-0005-0000-0000-0000E2320000}"/>
    <cellStyle name="Normal 18 2 5 3 2 2" xfId="13026" xr:uid="{00000000-0005-0000-0000-0000E3320000}"/>
    <cellStyle name="Normal 18 2 5 3 2 2 2" xfId="13027" xr:uid="{00000000-0005-0000-0000-0000E4320000}"/>
    <cellStyle name="Normal 18 2 5 3 2 2 2 2" xfId="13028" xr:uid="{00000000-0005-0000-0000-0000E5320000}"/>
    <cellStyle name="Normal 18 2 5 3 2 2 3" xfId="13029" xr:uid="{00000000-0005-0000-0000-0000E6320000}"/>
    <cellStyle name="Normal 18 2 5 3 2 3" xfId="13030" xr:uid="{00000000-0005-0000-0000-0000E7320000}"/>
    <cellStyle name="Normal 18 2 5 3 2 3 2" xfId="13031" xr:uid="{00000000-0005-0000-0000-0000E8320000}"/>
    <cellStyle name="Normal 18 2 5 3 2 3 2 2" xfId="13032" xr:uid="{00000000-0005-0000-0000-0000E9320000}"/>
    <cellStyle name="Normal 18 2 5 3 2 3 3" xfId="13033" xr:uid="{00000000-0005-0000-0000-0000EA320000}"/>
    <cellStyle name="Normal 18 2 5 3 2 4" xfId="13034" xr:uid="{00000000-0005-0000-0000-0000EB320000}"/>
    <cellStyle name="Normal 18 2 5 3 2 4 2" xfId="13035" xr:uid="{00000000-0005-0000-0000-0000EC320000}"/>
    <cellStyle name="Normal 18 2 5 3 2 4 2 2" xfId="13036" xr:uid="{00000000-0005-0000-0000-0000ED320000}"/>
    <cellStyle name="Normal 18 2 5 3 2 4 3" xfId="13037" xr:uid="{00000000-0005-0000-0000-0000EE320000}"/>
    <cellStyle name="Normal 18 2 5 3 2 5" xfId="13038" xr:uid="{00000000-0005-0000-0000-0000EF320000}"/>
    <cellStyle name="Normal 18 2 5 3 2 5 2" xfId="13039" xr:uid="{00000000-0005-0000-0000-0000F0320000}"/>
    <cellStyle name="Normal 18 2 5 3 2 6" xfId="13040" xr:uid="{00000000-0005-0000-0000-0000F1320000}"/>
    <cellStyle name="Normal 18 2 5 3 2 6 2" xfId="13041" xr:uid="{00000000-0005-0000-0000-0000F2320000}"/>
    <cellStyle name="Normal 18 2 5 3 2 7" xfId="13042" xr:uid="{00000000-0005-0000-0000-0000F3320000}"/>
    <cellStyle name="Normal 18 2 5 3 3" xfId="13043" xr:uid="{00000000-0005-0000-0000-0000F4320000}"/>
    <cellStyle name="Normal 18 2 5 3 3 2" xfId="13044" xr:uid="{00000000-0005-0000-0000-0000F5320000}"/>
    <cellStyle name="Normal 18 2 5 3 3 2 2" xfId="13045" xr:uid="{00000000-0005-0000-0000-0000F6320000}"/>
    <cellStyle name="Normal 18 2 5 3 3 3" xfId="13046" xr:uid="{00000000-0005-0000-0000-0000F7320000}"/>
    <cellStyle name="Normal 18 2 5 3 4" xfId="13047" xr:uid="{00000000-0005-0000-0000-0000F8320000}"/>
    <cellStyle name="Normal 18 2 5 3 4 2" xfId="13048" xr:uid="{00000000-0005-0000-0000-0000F9320000}"/>
    <cellStyle name="Normal 18 2 5 3 4 2 2" xfId="13049" xr:uid="{00000000-0005-0000-0000-0000FA320000}"/>
    <cellStyle name="Normal 18 2 5 3 4 3" xfId="13050" xr:uid="{00000000-0005-0000-0000-0000FB320000}"/>
    <cellStyle name="Normal 18 2 5 3 5" xfId="13051" xr:uid="{00000000-0005-0000-0000-0000FC320000}"/>
    <cellStyle name="Normal 18 2 5 3 5 2" xfId="13052" xr:uid="{00000000-0005-0000-0000-0000FD320000}"/>
    <cellStyle name="Normal 18 2 5 3 5 2 2" xfId="13053" xr:uid="{00000000-0005-0000-0000-0000FE320000}"/>
    <cellStyle name="Normal 18 2 5 3 5 3" xfId="13054" xr:uid="{00000000-0005-0000-0000-0000FF320000}"/>
    <cellStyle name="Normal 18 2 5 3 6" xfId="13055" xr:uid="{00000000-0005-0000-0000-000000330000}"/>
    <cellStyle name="Normal 18 2 5 3 6 2" xfId="13056" xr:uid="{00000000-0005-0000-0000-000001330000}"/>
    <cellStyle name="Normal 18 2 5 3 7" xfId="13057" xr:uid="{00000000-0005-0000-0000-000002330000}"/>
    <cellStyle name="Normal 18 2 5 3 7 2" xfId="13058" xr:uid="{00000000-0005-0000-0000-000003330000}"/>
    <cellStyle name="Normal 18 2 5 3 8" xfId="13059" xr:uid="{00000000-0005-0000-0000-000004330000}"/>
    <cellStyle name="Normal 18 2 5 4" xfId="13060" xr:uid="{00000000-0005-0000-0000-000005330000}"/>
    <cellStyle name="Normal 18 2 5 4 2" xfId="13061" xr:uid="{00000000-0005-0000-0000-000006330000}"/>
    <cellStyle name="Normal 18 2 5 4 2 2" xfId="13062" xr:uid="{00000000-0005-0000-0000-000007330000}"/>
    <cellStyle name="Normal 18 2 5 4 2 2 2" xfId="13063" xr:uid="{00000000-0005-0000-0000-000008330000}"/>
    <cellStyle name="Normal 18 2 5 4 2 3" xfId="13064" xr:uid="{00000000-0005-0000-0000-000009330000}"/>
    <cellStyle name="Normal 18 2 5 4 3" xfId="13065" xr:uid="{00000000-0005-0000-0000-00000A330000}"/>
    <cellStyle name="Normal 18 2 5 4 3 2" xfId="13066" xr:uid="{00000000-0005-0000-0000-00000B330000}"/>
    <cellStyle name="Normal 18 2 5 4 3 2 2" xfId="13067" xr:uid="{00000000-0005-0000-0000-00000C330000}"/>
    <cellStyle name="Normal 18 2 5 4 3 3" xfId="13068" xr:uid="{00000000-0005-0000-0000-00000D330000}"/>
    <cellStyle name="Normal 18 2 5 4 4" xfId="13069" xr:uid="{00000000-0005-0000-0000-00000E330000}"/>
    <cellStyle name="Normal 18 2 5 4 4 2" xfId="13070" xr:uid="{00000000-0005-0000-0000-00000F330000}"/>
    <cellStyle name="Normal 18 2 5 4 4 2 2" xfId="13071" xr:uid="{00000000-0005-0000-0000-000010330000}"/>
    <cellStyle name="Normal 18 2 5 4 4 3" xfId="13072" xr:uid="{00000000-0005-0000-0000-000011330000}"/>
    <cellStyle name="Normal 18 2 5 4 5" xfId="13073" xr:uid="{00000000-0005-0000-0000-000012330000}"/>
    <cellStyle name="Normal 18 2 5 4 5 2" xfId="13074" xr:uid="{00000000-0005-0000-0000-000013330000}"/>
    <cellStyle name="Normal 18 2 5 4 6" xfId="13075" xr:uid="{00000000-0005-0000-0000-000014330000}"/>
    <cellStyle name="Normal 18 2 5 4 6 2" xfId="13076" xr:uid="{00000000-0005-0000-0000-000015330000}"/>
    <cellStyle name="Normal 18 2 5 4 7" xfId="13077" xr:uid="{00000000-0005-0000-0000-000016330000}"/>
    <cellStyle name="Normal 18 2 5 5" xfId="13078" xr:uid="{00000000-0005-0000-0000-000017330000}"/>
    <cellStyle name="Normal 18 2 5 5 2" xfId="13079" xr:uid="{00000000-0005-0000-0000-000018330000}"/>
    <cellStyle name="Normal 18 2 5 5 2 2" xfId="13080" xr:uid="{00000000-0005-0000-0000-000019330000}"/>
    <cellStyle name="Normal 18 2 5 5 2 2 2" xfId="13081" xr:uid="{00000000-0005-0000-0000-00001A330000}"/>
    <cellStyle name="Normal 18 2 5 5 2 3" xfId="13082" xr:uid="{00000000-0005-0000-0000-00001B330000}"/>
    <cellStyle name="Normal 18 2 5 5 3" xfId="13083" xr:uid="{00000000-0005-0000-0000-00001C330000}"/>
    <cellStyle name="Normal 18 2 5 5 3 2" xfId="13084" xr:uid="{00000000-0005-0000-0000-00001D330000}"/>
    <cellStyle name="Normal 18 2 5 5 3 2 2" xfId="13085" xr:uid="{00000000-0005-0000-0000-00001E330000}"/>
    <cellStyle name="Normal 18 2 5 5 3 3" xfId="13086" xr:uid="{00000000-0005-0000-0000-00001F330000}"/>
    <cellStyle name="Normal 18 2 5 5 4" xfId="13087" xr:uid="{00000000-0005-0000-0000-000020330000}"/>
    <cellStyle name="Normal 18 2 5 5 4 2" xfId="13088" xr:uid="{00000000-0005-0000-0000-000021330000}"/>
    <cellStyle name="Normal 18 2 5 5 4 2 2" xfId="13089" xr:uid="{00000000-0005-0000-0000-000022330000}"/>
    <cellStyle name="Normal 18 2 5 5 4 3" xfId="13090" xr:uid="{00000000-0005-0000-0000-000023330000}"/>
    <cellStyle name="Normal 18 2 5 5 5" xfId="13091" xr:uid="{00000000-0005-0000-0000-000024330000}"/>
    <cellStyle name="Normal 18 2 5 5 5 2" xfId="13092" xr:uid="{00000000-0005-0000-0000-000025330000}"/>
    <cellStyle name="Normal 18 2 5 5 6" xfId="13093" xr:uid="{00000000-0005-0000-0000-000026330000}"/>
    <cellStyle name="Normal 18 2 5 5 6 2" xfId="13094" xr:uid="{00000000-0005-0000-0000-000027330000}"/>
    <cellStyle name="Normal 18 2 5 5 7" xfId="13095" xr:uid="{00000000-0005-0000-0000-000028330000}"/>
    <cellStyle name="Normal 18 2 5 6" xfId="13096" xr:uid="{00000000-0005-0000-0000-000029330000}"/>
    <cellStyle name="Normal 18 2 5 6 2" xfId="13097" xr:uid="{00000000-0005-0000-0000-00002A330000}"/>
    <cellStyle name="Normal 18 2 5 6 2 2" xfId="13098" xr:uid="{00000000-0005-0000-0000-00002B330000}"/>
    <cellStyle name="Normal 18 2 5 6 3" xfId="13099" xr:uid="{00000000-0005-0000-0000-00002C330000}"/>
    <cellStyle name="Normal 18 2 5 7" xfId="13100" xr:uid="{00000000-0005-0000-0000-00002D330000}"/>
    <cellStyle name="Normal 18 2 5 7 2" xfId="13101" xr:uid="{00000000-0005-0000-0000-00002E330000}"/>
    <cellStyle name="Normal 18 2 5 7 2 2" xfId="13102" xr:uid="{00000000-0005-0000-0000-00002F330000}"/>
    <cellStyle name="Normal 18 2 5 7 3" xfId="13103" xr:uid="{00000000-0005-0000-0000-000030330000}"/>
    <cellStyle name="Normal 18 2 5 8" xfId="13104" xr:uid="{00000000-0005-0000-0000-000031330000}"/>
    <cellStyle name="Normal 18 2 5 8 2" xfId="13105" xr:uid="{00000000-0005-0000-0000-000032330000}"/>
    <cellStyle name="Normal 18 2 5 8 2 2" xfId="13106" xr:uid="{00000000-0005-0000-0000-000033330000}"/>
    <cellStyle name="Normal 18 2 5 8 3" xfId="13107" xr:uid="{00000000-0005-0000-0000-000034330000}"/>
    <cellStyle name="Normal 18 2 5 9" xfId="13108" xr:uid="{00000000-0005-0000-0000-000035330000}"/>
    <cellStyle name="Normal 18 2 5 9 2" xfId="13109" xr:uid="{00000000-0005-0000-0000-000036330000}"/>
    <cellStyle name="Normal 18 2 6" xfId="13110" xr:uid="{00000000-0005-0000-0000-000037330000}"/>
    <cellStyle name="Normal 18 2 6 2" xfId="13111" xr:uid="{00000000-0005-0000-0000-000038330000}"/>
    <cellStyle name="Normal 18 2 6 2 2" xfId="13112" xr:uid="{00000000-0005-0000-0000-000039330000}"/>
    <cellStyle name="Normal 18 2 6 2 2 2" xfId="13113" xr:uid="{00000000-0005-0000-0000-00003A330000}"/>
    <cellStyle name="Normal 18 2 6 2 2 2 2" xfId="13114" xr:uid="{00000000-0005-0000-0000-00003B330000}"/>
    <cellStyle name="Normal 18 2 6 2 2 3" xfId="13115" xr:uid="{00000000-0005-0000-0000-00003C330000}"/>
    <cellStyle name="Normal 18 2 6 2 3" xfId="13116" xr:uid="{00000000-0005-0000-0000-00003D330000}"/>
    <cellStyle name="Normal 18 2 6 2 3 2" xfId="13117" xr:uid="{00000000-0005-0000-0000-00003E330000}"/>
    <cellStyle name="Normal 18 2 6 2 3 2 2" xfId="13118" xr:uid="{00000000-0005-0000-0000-00003F330000}"/>
    <cellStyle name="Normal 18 2 6 2 3 3" xfId="13119" xr:uid="{00000000-0005-0000-0000-000040330000}"/>
    <cellStyle name="Normal 18 2 6 2 4" xfId="13120" xr:uid="{00000000-0005-0000-0000-000041330000}"/>
    <cellStyle name="Normal 18 2 6 2 4 2" xfId="13121" xr:uid="{00000000-0005-0000-0000-000042330000}"/>
    <cellStyle name="Normal 18 2 6 2 4 2 2" xfId="13122" xr:uid="{00000000-0005-0000-0000-000043330000}"/>
    <cellStyle name="Normal 18 2 6 2 4 3" xfId="13123" xr:uid="{00000000-0005-0000-0000-000044330000}"/>
    <cellStyle name="Normal 18 2 6 2 5" xfId="13124" xr:uid="{00000000-0005-0000-0000-000045330000}"/>
    <cellStyle name="Normal 18 2 6 2 5 2" xfId="13125" xr:uid="{00000000-0005-0000-0000-000046330000}"/>
    <cellStyle name="Normal 18 2 6 2 6" xfId="13126" xr:uid="{00000000-0005-0000-0000-000047330000}"/>
    <cellStyle name="Normal 18 2 6 2 6 2" xfId="13127" xr:uid="{00000000-0005-0000-0000-000048330000}"/>
    <cellStyle name="Normal 18 2 6 2 7" xfId="13128" xr:uid="{00000000-0005-0000-0000-000049330000}"/>
    <cellStyle name="Normal 18 2 6 3" xfId="13129" xr:uid="{00000000-0005-0000-0000-00004A330000}"/>
    <cellStyle name="Normal 18 2 6 3 2" xfId="13130" xr:uid="{00000000-0005-0000-0000-00004B330000}"/>
    <cellStyle name="Normal 18 2 6 3 2 2" xfId="13131" xr:uid="{00000000-0005-0000-0000-00004C330000}"/>
    <cellStyle name="Normal 18 2 6 3 2 2 2" xfId="13132" xr:uid="{00000000-0005-0000-0000-00004D330000}"/>
    <cellStyle name="Normal 18 2 6 3 2 3" xfId="13133" xr:uid="{00000000-0005-0000-0000-00004E330000}"/>
    <cellStyle name="Normal 18 2 6 3 3" xfId="13134" xr:uid="{00000000-0005-0000-0000-00004F330000}"/>
    <cellStyle name="Normal 18 2 6 3 3 2" xfId="13135" xr:uid="{00000000-0005-0000-0000-000050330000}"/>
    <cellStyle name="Normal 18 2 6 3 3 2 2" xfId="13136" xr:uid="{00000000-0005-0000-0000-000051330000}"/>
    <cellStyle name="Normal 18 2 6 3 3 3" xfId="13137" xr:uid="{00000000-0005-0000-0000-000052330000}"/>
    <cellStyle name="Normal 18 2 6 3 4" xfId="13138" xr:uid="{00000000-0005-0000-0000-000053330000}"/>
    <cellStyle name="Normal 18 2 6 3 4 2" xfId="13139" xr:uid="{00000000-0005-0000-0000-000054330000}"/>
    <cellStyle name="Normal 18 2 6 3 4 2 2" xfId="13140" xr:uid="{00000000-0005-0000-0000-000055330000}"/>
    <cellStyle name="Normal 18 2 6 3 4 3" xfId="13141" xr:uid="{00000000-0005-0000-0000-000056330000}"/>
    <cellStyle name="Normal 18 2 6 3 5" xfId="13142" xr:uid="{00000000-0005-0000-0000-000057330000}"/>
    <cellStyle name="Normal 18 2 6 3 5 2" xfId="13143" xr:uid="{00000000-0005-0000-0000-000058330000}"/>
    <cellStyle name="Normal 18 2 6 3 6" xfId="13144" xr:uid="{00000000-0005-0000-0000-000059330000}"/>
    <cellStyle name="Normal 18 2 6 3 6 2" xfId="13145" xr:uid="{00000000-0005-0000-0000-00005A330000}"/>
    <cellStyle name="Normal 18 2 6 3 7" xfId="13146" xr:uid="{00000000-0005-0000-0000-00005B330000}"/>
    <cellStyle name="Normal 18 2 6 4" xfId="13147" xr:uid="{00000000-0005-0000-0000-00005C330000}"/>
    <cellStyle name="Normal 18 2 6 4 2" xfId="13148" xr:uid="{00000000-0005-0000-0000-00005D330000}"/>
    <cellStyle name="Normal 18 2 6 4 2 2" xfId="13149" xr:uid="{00000000-0005-0000-0000-00005E330000}"/>
    <cellStyle name="Normal 18 2 6 4 3" xfId="13150" xr:uid="{00000000-0005-0000-0000-00005F330000}"/>
    <cellStyle name="Normal 18 2 6 5" xfId="13151" xr:uid="{00000000-0005-0000-0000-000060330000}"/>
    <cellStyle name="Normal 18 2 6 5 2" xfId="13152" xr:uid="{00000000-0005-0000-0000-000061330000}"/>
    <cellStyle name="Normal 18 2 6 5 2 2" xfId="13153" xr:uid="{00000000-0005-0000-0000-000062330000}"/>
    <cellStyle name="Normal 18 2 6 5 3" xfId="13154" xr:uid="{00000000-0005-0000-0000-000063330000}"/>
    <cellStyle name="Normal 18 2 6 6" xfId="13155" xr:uid="{00000000-0005-0000-0000-000064330000}"/>
    <cellStyle name="Normal 18 2 6 6 2" xfId="13156" xr:uid="{00000000-0005-0000-0000-000065330000}"/>
    <cellStyle name="Normal 18 2 6 6 2 2" xfId="13157" xr:uid="{00000000-0005-0000-0000-000066330000}"/>
    <cellStyle name="Normal 18 2 6 6 3" xfId="13158" xr:uid="{00000000-0005-0000-0000-000067330000}"/>
    <cellStyle name="Normal 18 2 6 7" xfId="13159" xr:uid="{00000000-0005-0000-0000-000068330000}"/>
    <cellStyle name="Normal 18 2 6 7 2" xfId="13160" xr:uid="{00000000-0005-0000-0000-000069330000}"/>
    <cellStyle name="Normal 18 2 6 8" xfId="13161" xr:uid="{00000000-0005-0000-0000-00006A330000}"/>
    <cellStyle name="Normal 18 2 6 8 2" xfId="13162" xr:uid="{00000000-0005-0000-0000-00006B330000}"/>
    <cellStyle name="Normal 18 2 6 9" xfId="13163" xr:uid="{00000000-0005-0000-0000-00006C330000}"/>
    <cellStyle name="Normal 18 2 7" xfId="13164" xr:uid="{00000000-0005-0000-0000-00006D330000}"/>
    <cellStyle name="Normal 18 2 7 2" xfId="13165" xr:uid="{00000000-0005-0000-0000-00006E330000}"/>
    <cellStyle name="Normal 18 2 7 2 2" xfId="13166" xr:uid="{00000000-0005-0000-0000-00006F330000}"/>
    <cellStyle name="Normal 18 2 7 2 2 2" xfId="13167" xr:uid="{00000000-0005-0000-0000-000070330000}"/>
    <cellStyle name="Normal 18 2 7 2 2 2 2" xfId="13168" xr:uid="{00000000-0005-0000-0000-000071330000}"/>
    <cellStyle name="Normal 18 2 7 2 2 3" xfId="13169" xr:uid="{00000000-0005-0000-0000-000072330000}"/>
    <cellStyle name="Normal 18 2 7 2 3" xfId="13170" xr:uid="{00000000-0005-0000-0000-000073330000}"/>
    <cellStyle name="Normal 18 2 7 2 3 2" xfId="13171" xr:uid="{00000000-0005-0000-0000-000074330000}"/>
    <cellStyle name="Normal 18 2 7 2 3 2 2" xfId="13172" xr:uid="{00000000-0005-0000-0000-000075330000}"/>
    <cellStyle name="Normal 18 2 7 2 3 3" xfId="13173" xr:uid="{00000000-0005-0000-0000-000076330000}"/>
    <cellStyle name="Normal 18 2 7 2 4" xfId="13174" xr:uid="{00000000-0005-0000-0000-000077330000}"/>
    <cellStyle name="Normal 18 2 7 2 4 2" xfId="13175" xr:uid="{00000000-0005-0000-0000-000078330000}"/>
    <cellStyle name="Normal 18 2 7 2 4 2 2" xfId="13176" xr:uid="{00000000-0005-0000-0000-000079330000}"/>
    <cellStyle name="Normal 18 2 7 2 4 3" xfId="13177" xr:uid="{00000000-0005-0000-0000-00007A330000}"/>
    <cellStyle name="Normal 18 2 7 2 5" xfId="13178" xr:uid="{00000000-0005-0000-0000-00007B330000}"/>
    <cellStyle name="Normal 18 2 7 2 5 2" xfId="13179" xr:uid="{00000000-0005-0000-0000-00007C330000}"/>
    <cellStyle name="Normal 18 2 7 2 6" xfId="13180" xr:uid="{00000000-0005-0000-0000-00007D330000}"/>
    <cellStyle name="Normal 18 2 7 2 6 2" xfId="13181" xr:uid="{00000000-0005-0000-0000-00007E330000}"/>
    <cellStyle name="Normal 18 2 7 2 7" xfId="13182" xr:uid="{00000000-0005-0000-0000-00007F330000}"/>
    <cellStyle name="Normal 18 2 7 3" xfId="13183" xr:uid="{00000000-0005-0000-0000-000080330000}"/>
    <cellStyle name="Normal 18 2 7 3 2" xfId="13184" xr:uid="{00000000-0005-0000-0000-000081330000}"/>
    <cellStyle name="Normal 18 2 7 3 2 2" xfId="13185" xr:uid="{00000000-0005-0000-0000-000082330000}"/>
    <cellStyle name="Normal 18 2 7 3 3" xfId="13186" xr:uid="{00000000-0005-0000-0000-000083330000}"/>
    <cellStyle name="Normal 18 2 7 4" xfId="13187" xr:uid="{00000000-0005-0000-0000-000084330000}"/>
    <cellStyle name="Normal 18 2 7 4 2" xfId="13188" xr:uid="{00000000-0005-0000-0000-000085330000}"/>
    <cellStyle name="Normal 18 2 7 4 2 2" xfId="13189" xr:uid="{00000000-0005-0000-0000-000086330000}"/>
    <cellStyle name="Normal 18 2 7 4 3" xfId="13190" xr:uid="{00000000-0005-0000-0000-000087330000}"/>
    <cellStyle name="Normal 18 2 7 5" xfId="13191" xr:uid="{00000000-0005-0000-0000-000088330000}"/>
    <cellStyle name="Normal 18 2 7 5 2" xfId="13192" xr:uid="{00000000-0005-0000-0000-000089330000}"/>
    <cellStyle name="Normal 18 2 7 5 2 2" xfId="13193" xr:uid="{00000000-0005-0000-0000-00008A330000}"/>
    <cellStyle name="Normal 18 2 7 5 3" xfId="13194" xr:uid="{00000000-0005-0000-0000-00008B330000}"/>
    <cellStyle name="Normal 18 2 7 6" xfId="13195" xr:uid="{00000000-0005-0000-0000-00008C330000}"/>
    <cellStyle name="Normal 18 2 7 6 2" xfId="13196" xr:uid="{00000000-0005-0000-0000-00008D330000}"/>
    <cellStyle name="Normal 18 2 7 7" xfId="13197" xr:uid="{00000000-0005-0000-0000-00008E330000}"/>
    <cellStyle name="Normal 18 2 7 7 2" xfId="13198" xr:uid="{00000000-0005-0000-0000-00008F330000}"/>
    <cellStyle name="Normal 18 2 7 8" xfId="13199" xr:uid="{00000000-0005-0000-0000-000090330000}"/>
    <cellStyle name="Normal 18 2 8" xfId="13200" xr:uid="{00000000-0005-0000-0000-000091330000}"/>
    <cellStyle name="Normal 18 2 8 2" xfId="13201" xr:uid="{00000000-0005-0000-0000-000092330000}"/>
    <cellStyle name="Normal 18 2 8 2 2" xfId="13202" xr:uid="{00000000-0005-0000-0000-000093330000}"/>
    <cellStyle name="Normal 18 2 8 2 2 2" xfId="13203" xr:uid="{00000000-0005-0000-0000-000094330000}"/>
    <cellStyle name="Normal 18 2 8 2 3" xfId="13204" xr:uid="{00000000-0005-0000-0000-000095330000}"/>
    <cellStyle name="Normal 18 2 8 3" xfId="13205" xr:uid="{00000000-0005-0000-0000-000096330000}"/>
    <cellStyle name="Normal 18 2 8 3 2" xfId="13206" xr:uid="{00000000-0005-0000-0000-000097330000}"/>
    <cellStyle name="Normal 18 2 8 3 2 2" xfId="13207" xr:uid="{00000000-0005-0000-0000-000098330000}"/>
    <cellStyle name="Normal 18 2 8 3 3" xfId="13208" xr:uid="{00000000-0005-0000-0000-000099330000}"/>
    <cellStyle name="Normal 18 2 8 4" xfId="13209" xr:uid="{00000000-0005-0000-0000-00009A330000}"/>
    <cellStyle name="Normal 18 2 8 4 2" xfId="13210" xr:uid="{00000000-0005-0000-0000-00009B330000}"/>
    <cellStyle name="Normal 18 2 8 4 2 2" xfId="13211" xr:uid="{00000000-0005-0000-0000-00009C330000}"/>
    <cellStyle name="Normal 18 2 8 4 3" xfId="13212" xr:uid="{00000000-0005-0000-0000-00009D330000}"/>
    <cellStyle name="Normal 18 2 8 5" xfId="13213" xr:uid="{00000000-0005-0000-0000-00009E330000}"/>
    <cellStyle name="Normal 18 2 8 5 2" xfId="13214" xr:uid="{00000000-0005-0000-0000-00009F330000}"/>
    <cellStyle name="Normal 18 2 8 6" xfId="13215" xr:uid="{00000000-0005-0000-0000-0000A0330000}"/>
    <cellStyle name="Normal 18 2 8 6 2" xfId="13216" xr:uid="{00000000-0005-0000-0000-0000A1330000}"/>
    <cellStyle name="Normal 18 2 8 7" xfId="13217" xr:uid="{00000000-0005-0000-0000-0000A2330000}"/>
    <cellStyle name="Normal 18 2 9" xfId="13218" xr:uid="{00000000-0005-0000-0000-0000A3330000}"/>
    <cellStyle name="Normal 18 2 9 2" xfId="13219" xr:uid="{00000000-0005-0000-0000-0000A4330000}"/>
    <cellStyle name="Normal 18 2 9 2 2" xfId="13220" xr:uid="{00000000-0005-0000-0000-0000A5330000}"/>
    <cellStyle name="Normal 18 2 9 2 2 2" xfId="13221" xr:uid="{00000000-0005-0000-0000-0000A6330000}"/>
    <cellStyle name="Normal 18 2 9 2 3" xfId="13222" xr:uid="{00000000-0005-0000-0000-0000A7330000}"/>
    <cellStyle name="Normal 18 2 9 3" xfId="13223" xr:uid="{00000000-0005-0000-0000-0000A8330000}"/>
    <cellStyle name="Normal 18 2 9 3 2" xfId="13224" xr:uid="{00000000-0005-0000-0000-0000A9330000}"/>
    <cellStyle name="Normal 18 2 9 3 2 2" xfId="13225" xr:uid="{00000000-0005-0000-0000-0000AA330000}"/>
    <cellStyle name="Normal 18 2 9 3 3" xfId="13226" xr:uid="{00000000-0005-0000-0000-0000AB330000}"/>
    <cellStyle name="Normal 18 2 9 4" xfId="13227" xr:uid="{00000000-0005-0000-0000-0000AC330000}"/>
    <cellStyle name="Normal 18 2 9 4 2" xfId="13228" xr:uid="{00000000-0005-0000-0000-0000AD330000}"/>
    <cellStyle name="Normal 18 2 9 4 2 2" xfId="13229" xr:uid="{00000000-0005-0000-0000-0000AE330000}"/>
    <cellStyle name="Normal 18 2 9 4 3" xfId="13230" xr:uid="{00000000-0005-0000-0000-0000AF330000}"/>
    <cellStyle name="Normal 18 2 9 5" xfId="13231" xr:uid="{00000000-0005-0000-0000-0000B0330000}"/>
    <cellStyle name="Normal 18 2 9 5 2" xfId="13232" xr:uid="{00000000-0005-0000-0000-0000B1330000}"/>
    <cellStyle name="Normal 18 2 9 6" xfId="13233" xr:uid="{00000000-0005-0000-0000-0000B2330000}"/>
    <cellStyle name="Normal 18 2 9 6 2" xfId="13234" xr:uid="{00000000-0005-0000-0000-0000B3330000}"/>
    <cellStyle name="Normal 18 2 9 7" xfId="13235" xr:uid="{00000000-0005-0000-0000-0000B4330000}"/>
    <cellStyle name="Normal 18 2_Confidential Information" xfId="13236" xr:uid="{00000000-0005-0000-0000-0000B5330000}"/>
    <cellStyle name="Normal 19" xfId="13237" xr:uid="{00000000-0005-0000-0000-0000B6330000}"/>
    <cellStyle name="Normal 19 10" xfId="13238" xr:uid="{00000000-0005-0000-0000-0000B7330000}"/>
    <cellStyle name="Normal 19 10 2" xfId="13239" xr:uid="{00000000-0005-0000-0000-0000B8330000}"/>
    <cellStyle name="Normal 19 10 2 2" xfId="13240" xr:uid="{00000000-0005-0000-0000-0000B9330000}"/>
    <cellStyle name="Normal 19 10 3" xfId="13241" xr:uid="{00000000-0005-0000-0000-0000BA330000}"/>
    <cellStyle name="Normal 19 11" xfId="13242" xr:uid="{00000000-0005-0000-0000-0000BB330000}"/>
    <cellStyle name="Normal 19 11 2" xfId="13243" xr:uid="{00000000-0005-0000-0000-0000BC330000}"/>
    <cellStyle name="Normal 19 11 2 2" xfId="13244" xr:uid="{00000000-0005-0000-0000-0000BD330000}"/>
    <cellStyle name="Normal 19 11 3" xfId="13245" xr:uid="{00000000-0005-0000-0000-0000BE330000}"/>
    <cellStyle name="Normal 19 12" xfId="13246" xr:uid="{00000000-0005-0000-0000-0000BF330000}"/>
    <cellStyle name="Normal 19 12 2" xfId="13247" xr:uid="{00000000-0005-0000-0000-0000C0330000}"/>
    <cellStyle name="Normal 19 12 2 2" xfId="13248" xr:uid="{00000000-0005-0000-0000-0000C1330000}"/>
    <cellStyle name="Normal 19 12 3" xfId="13249" xr:uid="{00000000-0005-0000-0000-0000C2330000}"/>
    <cellStyle name="Normal 19 13" xfId="13250" xr:uid="{00000000-0005-0000-0000-0000C3330000}"/>
    <cellStyle name="Normal 19 13 2" xfId="13251" xr:uid="{00000000-0005-0000-0000-0000C4330000}"/>
    <cellStyle name="Normal 19 14" xfId="13252" xr:uid="{00000000-0005-0000-0000-0000C5330000}"/>
    <cellStyle name="Normal 19 14 2" xfId="13253" xr:uid="{00000000-0005-0000-0000-0000C6330000}"/>
    <cellStyle name="Normal 19 15" xfId="13254" xr:uid="{00000000-0005-0000-0000-0000C7330000}"/>
    <cellStyle name="Normal 19 2" xfId="13255" xr:uid="{00000000-0005-0000-0000-0000C8330000}"/>
    <cellStyle name="Normal 19 2 10" xfId="13256" xr:uid="{00000000-0005-0000-0000-0000C9330000}"/>
    <cellStyle name="Normal 19 2 10 2" xfId="13257" xr:uid="{00000000-0005-0000-0000-0000CA330000}"/>
    <cellStyle name="Normal 19 2 10 2 2" xfId="13258" xr:uid="{00000000-0005-0000-0000-0000CB330000}"/>
    <cellStyle name="Normal 19 2 10 3" xfId="13259" xr:uid="{00000000-0005-0000-0000-0000CC330000}"/>
    <cellStyle name="Normal 19 2 11" xfId="13260" xr:uid="{00000000-0005-0000-0000-0000CD330000}"/>
    <cellStyle name="Normal 19 2 11 2" xfId="13261" xr:uid="{00000000-0005-0000-0000-0000CE330000}"/>
    <cellStyle name="Normal 19 2 12" xfId="13262" xr:uid="{00000000-0005-0000-0000-0000CF330000}"/>
    <cellStyle name="Normal 19 2 12 2" xfId="13263" xr:uid="{00000000-0005-0000-0000-0000D0330000}"/>
    <cellStyle name="Normal 19 2 13" xfId="13264" xr:uid="{00000000-0005-0000-0000-0000D1330000}"/>
    <cellStyle name="Normal 19 2 2" xfId="13265" xr:uid="{00000000-0005-0000-0000-0000D2330000}"/>
    <cellStyle name="Normal 19 2 2 10" xfId="13266" xr:uid="{00000000-0005-0000-0000-0000D3330000}"/>
    <cellStyle name="Normal 19 2 2 10 2" xfId="13267" xr:uid="{00000000-0005-0000-0000-0000D4330000}"/>
    <cellStyle name="Normal 19 2 2 11" xfId="13268" xr:uid="{00000000-0005-0000-0000-0000D5330000}"/>
    <cellStyle name="Normal 19 2 2 2" xfId="13269" xr:uid="{00000000-0005-0000-0000-0000D6330000}"/>
    <cellStyle name="Normal 19 2 2 2 2" xfId="13270" xr:uid="{00000000-0005-0000-0000-0000D7330000}"/>
    <cellStyle name="Normal 19 2 2 2 2 2" xfId="13271" xr:uid="{00000000-0005-0000-0000-0000D8330000}"/>
    <cellStyle name="Normal 19 2 2 2 2 2 2" xfId="13272" xr:uid="{00000000-0005-0000-0000-0000D9330000}"/>
    <cellStyle name="Normal 19 2 2 2 2 2 2 2" xfId="13273" xr:uid="{00000000-0005-0000-0000-0000DA330000}"/>
    <cellStyle name="Normal 19 2 2 2 2 2 3" xfId="13274" xr:uid="{00000000-0005-0000-0000-0000DB330000}"/>
    <cellStyle name="Normal 19 2 2 2 2 3" xfId="13275" xr:uid="{00000000-0005-0000-0000-0000DC330000}"/>
    <cellStyle name="Normal 19 2 2 2 2 3 2" xfId="13276" xr:uid="{00000000-0005-0000-0000-0000DD330000}"/>
    <cellStyle name="Normal 19 2 2 2 2 3 2 2" xfId="13277" xr:uid="{00000000-0005-0000-0000-0000DE330000}"/>
    <cellStyle name="Normal 19 2 2 2 2 3 3" xfId="13278" xr:uid="{00000000-0005-0000-0000-0000DF330000}"/>
    <cellStyle name="Normal 19 2 2 2 2 4" xfId="13279" xr:uid="{00000000-0005-0000-0000-0000E0330000}"/>
    <cellStyle name="Normal 19 2 2 2 2 4 2" xfId="13280" xr:uid="{00000000-0005-0000-0000-0000E1330000}"/>
    <cellStyle name="Normal 19 2 2 2 2 4 2 2" xfId="13281" xr:uid="{00000000-0005-0000-0000-0000E2330000}"/>
    <cellStyle name="Normal 19 2 2 2 2 4 3" xfId="13282" xr:uid="{00000000-0005-0000-0000-0000E3330000}"/>
    <cellStyle name="Normal 19 2 2 2 2 5" xfId="13283" xr:uid="{00000000-0005-0000-0000-0000E4330000}"/>
    <cellStyle name="Normal 19 2 2 2 2 5 2" xfId="13284" xr:uid="{00000000-0005-0000-0000-0000E5330000}"/>
    <cellStyle name="Normal 19 2 2 2 2 6" xfId="13285" xr:uid="{00000000-0005-0000-0000-0000E6330000}"/>
    <cellStyle name="Normal 19 2 2 2 2 6 2" xfId="13286" xr:uid="{00000000-0005-0000-0000-0000E7330000}"/>
    <cellStyle name="Normal 19 2 2 2 2 7" xfId="13287" xr:uid="{00000000-0005-0000-0000-0000E8330000}"/>
    <cellStyle name="Normal 19 2 2 2 3" xfId="13288" xr:uid="{00000000-0005-0000-0000-0000E9330000}"/>
    <cellStyle name="Normal 19 2 2 2 3 2" xfId="13289" xr:uid="{00000000-0005-0000-0000-0000EA330000}"/>
    <cellStyle name="Normal 19 2 2 2 3 2 2" xfId="13290" xr:uid="{00000000-0005-0000-0000-0000EB330000}"/>
    <cellStyle name="Normal 19 2 2 2 3 2 2 2" xfId="13291" xr:uid="{00000000-0005-0000-0000-0000EC330000}"/>
    <cellStyle name="Normal 19 2 2 2 3 2 3" xfId="13292" xr:uid="{00000000-0005-0000-0000-0000ED330000}"/>
    <cellStyle name="Normal 19 2 2 2 3 3" xfId="13293" xr:uid="{00000000-0005-0000-0000-0000EE330000}"/>
    <cellStyle name="Normal 19 2 2 2 3 3 2" xfId="13294" xr:uid="{00000000-0005-0000-0000-0000EF330000}"/>
    <cellStyle name="Normal 19 2 2 2 3 3 2 2" xfId="13295" xr:uid="{00000000-0005-0000-0000-0000F0330000}"/>
    <cellStyle name="Normal 19 2 2 2 3 3 3" xfId="13296" xr:uid="{00000000-0005-0000-0000-0000F1330000}"/>
    <cellStyle name="Normal 19 2 2 2 3 4" xfId="13297" xr:uid="{00000000-0005-0000-0000-0000F2330000}"/>
    <cellStyle name="Normal 19 2 2 2 3 4 2" xfId="13298" xr:uid="{00000000-0005-0000-0000-0000F3330000}"/>
    <cellStyle name="Normal 19 2 2 2 3 4 2 2" xfId="13299" xr:uid="{00000000-0005-0000-0000-0000F4330000}"/>
    <cellStyle name="Normal 19 2 2 2 3 4 3" xfId="13300" xr:uid="{00000000-0005-0000-0000-0000F5330000}"/>
    <cellStyle name="Normal 19 2 2 2 3 5" xfId="13301" xr:uid="{00000000-0005-0000-0000-0000F6330000}"/>
    <cellStyle name="Normal 19 2 2 2 3 5 2" xfId="13302" xr:uid="{00000000-0005-0000-0000-0000F7330000}"/>
    <cellStyle name="Normal 19 2 2 2 3 6" xfId="13303" xr:uid="{00000000-0005-0000-0000-0000F8330000}"/>
    <cellStyle name="Normal 19 2 2 2 3 6 2" xfId="13304" xr:uid="{00000000-0005-0000-0000-0000F9330000}"/>
    <cellStyle name="Normal 19 2 2 2 3 7" xfId="13305" xr:uid="{00000000-0005-0000-0000-0000FA330000}"/>
    <cellStyle name="Normal 19 2 2 2 4" xfId="13306" xr:uid="{00000000-0005-0000-0000-0000FB330000}"/>
    <cellStyle name="Normal 19 2 2 2 4 2" xfId="13307" xr:uid="{00000000-0005-0000-0000-0000FC330000}"/>
    <cellStyle name="Normal 19 2 2 2 4 2 2" xfId="13308" xr:uid="{00000000-0005-0000-0000-0000FD330000}"/>
    <cellStyle name="Normal 19 2 2 2 4 3" xfId="13309" xr:uid="{00000000-0005-0000-0000-0000FE330000}"/>
    <cellStyle name="Normal 19 2 2 2 5" xfId="13310" xr:uid="{00000000-0005-0000-0000-0000FF330000}"/>
    <cellStyle name="Normal 19 2 2 2 5 2" xfId="13311" xr:uid="{00000000-0005-0000-0000-000000340000}"/>
    <cellStyle name="Normal 19 2 2 2 5 2 2" xfId="13312" xr:uid="{00000000-0005-0000-0000-000001340000}"/>
    <cellStyle name="Normal 19 2 2 2 5 3" xfId="13313" xr:uid="{00000000-0005-0000-0000-000002340000}"/>
    <cellStyle name="Normal 19 2 2 2 6" xfId="13314" xr:uid="{00000000-0005-0000-0000-000003340000}"/>
    <cellStyle name="Normal 19 2 2 2 6 2" xfId="13315" xr:uid="{00000000-0005-0000-0000-000004340000}"/>
    <cellStyle name="Normal 19 2 2 2 6 2 2" xfId="13316" xr:uid="{00000000-0005-0000-0000-000005340000}"/>
    <cellStyle name="Normal 19 2 2 2 6 3" xfId="13317" xr:uid="{00000000-0005-0000-0000-000006340000}"/>
    <cellStyle name="Normal 19 2 2 2 7" xfId="13318" xr:uid="{00000000-0005-0000-0000-000007340000}"/>
    <cellStyle name="Normal 19 2 2 2 7 2" xfId="13319" xr:uid="{00000000-0005-0000-0000-000008340000}"/>
    <cellStyle name="Normal 19 2 2 2 8" xfId="13320" xr:uid="{00000000-0005-0000-0000-000009340000}"/>
    <cellStyle name="Normal 19 2 2 2 8 2" xfId="13321" xr:uid="{00000000-0005-0000-0000-00000A340000}"/>
    <cellStyle name="Normal 19 2 2 2 9" xfId="13322" xr:uid="{00000000-0005-0000-0000-00000B340000}"/>
    <cellStyle name="Normal 19 2 2 3" xfId="13323" xr:uid="{00000000-0005-0000-0000-00000C340000}"/>
    <cellStyle name="Normal 19 2 2 3 2" xfId="13324" xr:uid="{00000000-0005-0000-0000-00000D340000}"/>
    <cellStyle name="Normal 19 2 2 3 2 2" xfId="13325" xr:uid="{00000000-0005-0000-0000-00000E340000}"/>
    <cellStyle name="Normal 19 2 2 3 2 2 2" xfId="13326" xr:uid="{00000000-0005-0000-0000-00000F340000}"/>
    <cellStyle name="Normal 19 2 2 3 2 2 2 2" xfId="13327" xr:uid="{00000000-0005-0000-0000-000010340000}"/>
    <cellStyle name="Normal 19 2 2 3 2 2 3" xfId="13328" xr:uid="{00000000-0005-0000-0000-000011340000}"/>
    <cellStyle name="Normal 19 2 2 3 2 3" xfId="13329" xr:uid="{00000000-0005-0000-0000-000012340000}"/>
    <cellStyle name="Normal 19 2 2 3 2 3 2" xfId="13330" xr:uid="{00000000-0005-0000-0000-000013340000}"/>
    <cellStyle name="Normal 19 2 2 3 2 3 2 2" xfId="13331" xr:uid="{00000000-0005-0000-0000-000014340000}"/>
    <cellStyle name="Normal 19 2 2 3 2 3 3" xfId="13332" xr:uid="{00000000-0005-0000-0000-000015340000}"/>
    <cellStyle name="Normal 19 2 2 3 2 4" xfId="13333" xr:uid="{00000000-0005-0000-0000-000016340000}"/>
    <cellStyle name="Normal 19 2 2 3 2 4 2" xfId="13334" xr:uid="{00000000-0005-0000-0000-000017340000}"/>
    <cellStyle name="Normal 19 2 2 3 2 4 2 2" xfId="13335" xr:uid="{00000000-0005-0000-0000-000018340000}"/>
    <cellStyle name="Normal 19 2 2 3 2 4 3" xfId="13336" xr:uid="{00000000-0005-0000-0000-000019340000}"/>
    <cellStyle name="Normal 19 2 2 3 2 5" xfId="13337" xr:uid="{00000000-0005-0000-0000-00001A340000}"/>
    <cellStyle name="Normal 19 2 2 3 2 5 2" xfId="13338" xr:uid="{00000000-0005-0000-0000-00001B340000}"/>
    <cellStyle name="Normal 19 2 2 3 2 6" xfId="13339" xr:uid="{00000000-0005-0000-0000-00001C340000}"/>
    <cellStyle name="Normal 19 2 2 3 2 6 2" xfId="13340" xr:uid="{00000000-0005-0000-0000-00001D340000}"/>
    <cellStyle name="Normal 19 2 2 3 2 7" xfId="13341" xr:uid="{00000000-0005-0000-0000-00001E340000}"/>
    <cellStyle name="Normal 19 2 2 3 3" xfId="13342" xr:uid="{00000000-0005-0000-0000-00001F340000}"/>
    <cellStyle name="Normal 19 2 2 3 3 2" xfId="13343" xr:uid="{00000000-0005-0000-0000-000020340000}"/>
    <cellStyle name="Normal 19 2 2 3 3 2 2" xfId="13344" xr:uid="{00000000-0005-0000-0000-000021340000}"/>
    <cellStyle name="Normal 19 2 2 3 3 3" xfId="13345" xr:uid="{00000000-0005-0000-0000-000022340000}"/>
    <cellStyle name="Normal 19 2 2 3 4" xfId="13346" xr:uid="{00000000-0005-0000-0000-000023340000}"/>
    <cellStyle name="Normal 19 2 2 3 4 2" xfId="13347" xr:uid="{00000000-0005-0000-0000-000024340000}"/>
    <cellStyle name="Normal 19 2 2 3 4 2 2" xfId="13348" xr:uid="{00000000-0005-0000-0000-000025340000}"/>
    <cellStyle name="Normal 19 2 2 3 4 3" xfId="13349" xr:uid="{00000000-0005-0000-0000-000026340000}"/>
    <cellStyle name="Normal 19 2 2 3 5" xfId="13350" xr:uid="{00000000-0005-0000-0000-000027340000}"/>
    <cellStyle name="Normal 19 2 2 3 5 2" xfId="13351" xr:uid="{00000000-0005-0000-0000-000028340000}"/>
    <cellStyle name="Normal 19 2 2 3 5 2 2" xfId="13352" xr:uid="{00000000-0005-0000-0000-000029340000}"/>
    <cellStyle name="Normal 19 2 2 3 5 3" xfId="13353" xr:uid="{00000000-0005-0000-0000-00002A340000}"/>
    <cellStyle name="Normal 19 2 2 3 6" xfId="13354" xr:uid="{00000000-0005-0000-0000-00002B340000}"/>
    <cellStyle name="Normal 19 2 2 3 6 2" xfId="13355" xr:uid="{00000000-0005-0000-0000-00002C340000}"/>
    <cellStyle name="Normal 19 2 2 3 7" xfId="13356" xr:uid="{00000000-0005-0000-0000-00002D340000}"/>
    <cellStyle name="Normal 19 2 2 3 7 2" xfId="13357" xr:uid="{00000000-0005-0000-0000-00002E340000}"/>
    <cellStyle name="Normal 19 2 2 3 8" xfId="13358" xr:uid="{00000000-0005-0000-0000-00002F340000}"/>
    <cellStyle name="Normal 19 2 2 4" xfId="13359" xr:uid="{00000000-0005-0000-0000-000030340000}"/>
    <cellStyle name="Normal 19 2 2 4 2" xfId="13360" xr:uid="{00000000-0005-0000-0000-000031340000}"/>
    <cellStyle name="Normal 19 2 2 4 2 2" xfId="13361" xr:uid="{00000000-0005-0000-0000-000032340000}"/>
    <cellStyle name="Normal 19 2 2 4 2 2 2" xfId="13362" xr:uid="{00000000-0005-0000-0000-000033340000}"/>
    <cellStyle name="Normal 19 2 2 4 2 3" xfId="13363" xr:uid="{00000000-0005-0000-0000-000034340000}"/>
    <cellStyle name="Normal 19 2 2 4 3" xfId="13364" xr:uid="{00000000-0005-0000-0000-000035340000}"/>
    <cellStyle name="Normal 19 2 2 4 3 2" xfId="13365" xr:uid="{00000000-0005-0000-0000-000036340000}"/>
    <cellStyle name="Normal 19 2 2 4 3 2 2" xfId="13366" xr:uid="{00000000-0005-0000-0000-000037340000}"/>
    <cellStyle name="Normal 19 2 2 4 3 3" xfId="13367" xr:uid="{00000000-0005-0000-0000-000038340000}"/>
    <cellStyle name="Normal 19 2 2 4 4" xfId="13368" xr:uid="{00000000-0005-0000-0000-000039340000}"/>
    <cellStyle name="Normal 19 2 2 4 4 2" xfId="13369" xr:uid="{00000000-0005-0000-0000-00003A340000}"/>
    <cellStyle name="Normal 19 2 2 4 4 2 2" xfId="13370" xr:uid="{00000000-0005-0000-0000-00003B340000}"/>
    <cellStyle name="Normal 19 2 2 4 4 3" xfId="13371" xr:uid="{00000000-0005-0000-0000-00003C340000}"/>
    <cellStyle name="Normal 19 2 2 4 5" xfId="13372" xr:uid="{00000000-0005-0000-0000-00003D340000}"/>
    <cellStyle name="Normal 19 2 2 4 5 2" xfId="13373" xr:uid="{00000000-0005-0000-0000-00003E340000}"/>
    <cellStyle name="Normal 19 2 2 4 6" xfId="13374" xr:uid="{00000000-0005-0000-0000-00003F340000}"/>
    <cellStyle name="Normal 19 2 2 4 6 2" xfId="13375" xr:uid="{00000000-0005-0000-0000-000040340000}"/>
    <cellStyle name="Normal 19 2 2 4 7" xfId="13376" xr:uid="{00000000-0005-0000-0000-000041340000}"/>
    <cellStyle name="Normal 19 2 2 5" xfId="13377" xr:uid="{00000000-0005-0000-0000-000042340000}"/>
    <cellStyle name="Normal 19 2 2 5 2" xfId="13378" xr:uid="{00000000-0005-0000-0000-000043340000}"/>
    <cellStyle name="Normal 19 2 2 5 2 2" xfId="13379" xr:uid="{00000000-0005-0000-0000-000044340000}"/>
    <cellStyle name="Normal 19 2 2 5 2 2 2" xfId="13380" xr:uid="{00000000-0005-0000-0000-000045340000}"/>
    <cellStyle name="Normal 19 2 2 5 2 3" xfId="13381" xr:uid="{00000000-0005-0000-0000-000046340000}"/>
    <cellStyle name="Normal 19 2 2 5 3" xfId="13382" xr:uid="{00000000-0005-0000-0000-000047340000}"/>
    <cellStyle name="Normal 19 2 2 5 3 2" xfId="13383" xr:uid="{00000000-0005-0000-0000-000048340000}"/>
    <cellStyle name="Normal 19 2 2 5 3 2 2" xfId="13384" xr:uid="{00000000-0005-0000-0000-000049340000}"/>
    <cellStyle name="Normal 19 2 2 5 3 3" xfId="13385" xr:uid="{00000000-0005-0000-0000-00004A340000}"/>
    <cellStyle name="Normal 19 2 2 5 4" xfId="13386" xr:uid="{00000000-0005-0000-0000-00004B340000}"/>
    <cellStyle name="Normal 19 2 2 5 4 2" xfId="13387" xr:uid="{00000000-0005-0000-0000-00004C340000}"/>
    <cellStyle name="Normal 19 2 2 5 4 2 2" xfId="13388" xr:uid="{00000000-0005-0000-0000-00004D340000}"/>
    <cellStyle name="Normal 19 2 2 5 4 3" xfId="13389" xr:uid="{00000000-0005-0000-0000-00004E340000}"/>
    <cellStyle name="Normal 19 2 2 5 5" xfId="13390" xr:uid="{00000000-0005-0000-0000-00004F340000}"/>
    <cellStyle name="Normal 19 2 2 5 5 2" xfId="13391" xr:uid="{00000000-0005-0000-0000-000050340000}"/>
    <cellStyle name="Normal 19 2 2 5 6" xfId="13392" xr:uid="{00000000-0005-0000-0000-000051340000}"/>
    <cellStyle name="Normal 19 2 2 5 6 2" xfId="13393" xr:uid="{00000000-0005-0000-0000-000052340000}"/>
    <cellStyle name="Normal 19 2 2 5 7" xfId="13394" xr:uid="{00000000-0005-0000-0000-000053340000}"/>
    <cellStyle name="Normal 19 2 2 6" xfId="13395" xr:uid="{00000000-0005-0000-0000-000054340000}"/>
    <cellStyle name="Normal 19 2 2 6 2" xfId="13396" xr:uid="{00000000-0005-0000-0000-000055340000}"/>
    <cellStyle name="Normal 19 2 2 6 2 2" xfId="13397" xr:uid="{00000000-0005-0000-0000-000056340000}"/>
    <cellStyle name="Normal 19 2 2 6 3" xfId="13398" xr:uid="{00000000-0005-0000-0000-000057340000}"/>
    <cellStyle name="Normal 19 2 2 7" xfId="13399" xr:uid="{00000000-0005-0000-0000-000058340000}"/>
    <cellStyle name="Normal 19 2 2 7 2" xfId="13400" xr:uid="{00000000-0005-0000-0000-000059340000}"/>
    <cellStyle name="Normal 19 2 2 7 2 2" xfId="13401" xr:uid="{00000000-0005-0000-0000-00005A340000}"/>
    <cellStyle name="Normal 19 2 2 7 3" xfId="13402" xr:uid="{00000000-0005-0000-0000-00005B340000}"/>
    <cellStyle name="Normal 19 2 2 8" xfId="13403" xr:uid="{00000000-0005-0000-0000-00005C340000}"/>
    <cellStyle name="Normal 19 2 2 8 2" xfId="13404" xr:uid="{00000000-0005-0000-0000-00005D340000}"/>
    <cellStyle name="Normal 19 2 2 8 2 2" xfId="13405" xr:uid="{00000000-0005-0000-0000-00005E340000}"/>
    <cellStyle name="Normal 19 2 2 8 3" xfId="13406" xr:uid="{00000000-0005-0000-0000-00005F340000}"/>
    <cellStyle name="Normal 19 2 2 9" xfId="13407" xr:uid="{00000000-0005-0000-0000-000060340000}"/>
    <cellStyle name="Normal 19 2 2 9 2" xfId="13408" xr:uid="{00000000-0005-0000-0000-000061340000}"/>
    <cellStyle name="Normal 19 2 3" xfId="13409" xr:uid="{00000000-0005-0000-0000-000062340000}"/>
    <cellStyle name="Normal 19 2 3 10" xfId="13410" xr:uid="{00000000-0005-0000-0000-000063340000}"/>
    <cellStyle name="Normal 19 2 3 10 2" xfId="13411" xr:uid="{00000000-0005-0000-0000-000064340000}"/>
    <cellStyle name="Normal 19 2 3 11" xfId="13412" xr:uid="{00000000-0005-0000-0000-000065340000}"/>
    <cellStyle name="Normal 19 2 3 2" xfId="13413" xr:uid="{00000000-0005-0000-0000-000066340000}"/>
    <cellStyle name="Normal 19 2 3 2 2" xfId="13414" xr:uid="{00000000-0005-0000-0000-000067340000}"/>
    <cellStyle name="Normal 19 2 3 2 2 2" xfId="13415" xr:uid="{00000000-0005-0000-0000-000068340000}"/>
    <cellStyle name="Normal 19 2 3 2 2 2 2" xfId="13416" xr:uid="{00000000-0005-0000-0000-000069340000}"/>
    <cellStyle name="Normal 19 2 3 2 2 2 2 2" xfId="13417" xr:uid="{00000000-0005-0000-0000-00006A340000}"/>
    <cellStyle name="Normal 19 2 3 2 2 2 3" xfId="13418" xr:uid="{00000000-0005-0000-0000-00006B340000}"/>
    <cellStyle name="Normal 19 2 3 2 2 3" xfId="13419" xr:uid="{00000000-0005-0000-0000-00006C340000}"/>
    <cellStyle name="Normal 19 2 3 2 2 3 2" xfId="13420" xr:uid="{00000000-0005-0000-0000-00006D340000}"/>
    <cellStyle name="Normal 19 2 3 2 2 3 2 2" xfId="13421" xr:uid="{00000000-0005-0000-0000-00006E340000}"/>
    <cellStyle name="Normal 19 2 3 2 2 3 3" xfId="13422" xr:uid="{00000000-0005-0000-0000-00006F340000}"/>
    <cellStyle name="Normal 19 2 3 2 2 4" xfId="13423" xr:uid="{00000000-0005-0000-0000-000070340000}"/>
    <cellStyle name="Normal 19 2 3 2 2 4 2" xfId="13424" xr:uid="{00000000-0005-0000-0000-000071340000}"/>
    <cellStyle name="Normal 19 2 3 2 2 4 2 2" xfId="13425" xr:uid="{00000000-0005-0000-0000-000072340000}"/>
    <cellStyle name="Normal 19 2 3 2 2 4 3" xfId="13426" xr:uid="{00000000-0005-0000-0000-000073340000}"/>
    <cellStyle name="Normal 19 2 3 2 2 5" xfId="13427" xr:uid="{00000000-0005-0000-0000-000074340000}"/>
    <cellStyle name="Normal 19 2 3 2 2 5 2" xfId="13428" xr:uid="{00000000-0005-0000-0000-000075340000}"/>
    <cellStyle name="Normal 19 2 3 2 2 6" xfId="13429" xr:uid="{00000000-0005-0000-0000-000076340000}"/>
    <cellStyle name="Normal 19 2 3 2 2 6 2" xfId="13430" xr:uid="{00000000-0005-0000-0000-000077340000}"/>
    <cellStyle name="Normal 19 2 3 2 2 7" xfId="13431" xr:uid="{00000000-0005-0000-0000-000078340000}"/>
    <cellStyle name="Normal 19 2 3 2 3" xfId="13432" xr:uid="{00000000-0005-0000-0000-000079340000}"/>
    <cellStyle name="Normal 19 2 3 2 3 2" xfId="13433" xr:uid="{00000000-0005-0000-0000-00007A340000}"/>
    <cellStyle name="Normal 19 2 3 2 3 2 2" xfId="13434" xr:uid="{00000000-0005-0000-0000-00007B340000}"/>
    <cellStyle name="Normal 19 2 3 2 3 2 2 2" xfId="13435" xr:uid="{00000000-0005-0000-0000-00007C340000}"/>
    <cellStyle name="Normal 19 2 3 2 3 2 3" xfId="13436" xr:uid="{00000000-0005-0000-0000-00007D340000}"/>
    <cellStyle name="Normal 19 2 3 2 3 3" xfId="13437" xr:uid="{00000000-0005-0000-0000-00007E340000}"/>
    <cellStyle name="Normal 19 2 3 2 3 3 2" xfId="13438" xr:uid="{00000000-0005-0000-0000-00007F340000}"/>
    <cellStyle name="Normal 19 2 3 2 3 3 2 2" xfId="13439" xr:uid="{00000000-0005-0000-0000-000080340000}"/>
    <cellStyle name="Normal 19 2 3 2 3 3 3" xfId="13440" xr:uid="{00000000-0005-0000-0000-000081340000}"/>
    <cellStyle name="Normal 19 2 3 2 3 4" xfId="13441" xr:uid="{00000000-0005-0000-0000-000082340000}"/>
    <cellStyle name="Normal 19 2 3 2 3 4 2" xfId="13442" xr:uid="{00000000-0005-0000-0000-000083340000}"/>
    <cellStyle name="Normal 19 2 3 2 3 4 2 2" xfId="13443" xr:uid="{00000000-0005-0000-0000-000084340000}"/>
    <cellStyle name="Normal 19 2 3 2 3 4 3" xfId="13444" xr:uid="{00000000-0005-0000-0000-000085340000}"/>
    <cellStyle name="Normal 19 2 3 2 3 5" xfId="13445" xr:uid="{00000000-0005-0000-0000-000086340000}"/>
    <cellStyle name="Normal 19 2 3 2 3 5 2" xfId="13446" xr:uid="{00000000-0005-0000-0000-000087340000}"/>
    <cellStyle name="Normal 19 2 3 2 3 6" xfId="13447" xr:uid="{00000000-0005-0000-0000-000088340000}"/>
    <cellStyle name="Normal 19 2 3 2 3 6 2" xfId="13448" xr:uid="{00000000-0005-0000-0000-000089340000}"/>
    <cellStyle name="Normal 19 2 3 2 3 7" xfId="13449" xr:uid="{00000000-0005-0000-0000-00008A340000}"/>
    <cellStyle name="Normal 19 2 3 2 4" xfId="13450" xr:uid="{00000000-0005-0000-0000-00008B340000}"/>
    <cellStyle name="Normal 19 2 3 2 4 2" xfId="13451" xr:uid="{00000000-0005-0000-0000-00008C340000}"/>
    <cellStyle name="Normal 19 2 3 2 4 2 2" xfId="13452" xr:uid="{00000000-0005-0000-0000-00008D340000}"/>
    <cellStyle name="Normal 19 2 3 2 4 3" xfId="13453" xr:uid="{00000000-0005-0000-0000-00008E340000}"/>
    <cellStyle name="Normal 19 2 3 2 5" xfId="13454" xr:uid="{00000000-0005-0000-0000-00008F340000}"/>
    <cellStyle name="Normal 19 2 3 2 5 2" xfId="13455" xr:uid="{00000000-0005-0000-0000-000090340000}"/>
    <cellStyle name="Normal 19 2 3 2 5 2 2" xfId="13456" xr:uid="{00000000-0005-0000-0000-000091340000}"/>
    <cellStyle name="Normal 19 2 3 2 5 3" xfId="13457" xr:uid="{00000000-0005-0000-0000-000092340000}"/>
    <cellStyle name="Normal 19 2 3 2 6" xfId="13458" xr:uid="{00000000-0005-0000-0000-000093340000}"/>
    <cellStyle name="Normal 19 2 3 2 6 2" xfId="13459" xr:uid="{00000000-0005-0000-0000-000094340000}"/>
    <cellStyle name="Normal 19 2 3 2 6 2 2" xfId="13460" xr:uid="{00000000-0005-0000-0000-000095340000}"/>
    <cellStyle name="Normal 19 2 3 2 6 3" xfId="13461" xr:uid="{00000000-0005-0000-0000-000096340000}"/>
    <cellStyle name="Normal 19 2 3 2 7" xfId="13462" xr:uid="{00000000-0005-0000-0000-000097340000}"/>
    <cellStyle name="Normal 19 2 3 2 7 2" xfId="13463" xr:uid="{00000000-0005-0000-0000-000098340000}"/>
    <cellStyle name="Normal 19 2 3 2 8" xfId="13464" xr:uid="{00000000-0005-0000-0000-000099340000}"/>
    <cellStyle name="Normal 19 2 3 2 8 2" xfId="13465" xr:uid="{00000000-0005-0000-0000-00009A340000}"/>
    <cellStyle name="Normal 19 2 3 2 9" xfId="13466" xr:uid="{00000000-0005-0000-0000-00009B340000}"/>
    <cellStyle name="Normal 19 2 3 3" xfId="13467" xr:uid="{00000000-0005-0000-0000-00009C340000}"/>
    <cellStyle name="Normal 19 2 3 3 2" xfId="13468" xr:uid="{00000000-0005-0000-0000-00009D340000}"/>
    <cellStyle name="Normal 19 2 3 3 2 2" xfId="13469" xr:uid="{00000000-0005-0000-0000-00009E340000}"/>
    <cellStyle name="Normal 19 2 3 3 2 2 2" xfId="13470" xr:uid="{00000000-0005-0000-0000-00009F340000}"/>
    <cellStyle name="Normal 19 2 3 3 2 2 2 2" xfId="13471" xr:uid="{00000000-0005-0000-0000-0000A0340000}"/>
    <cellStyle name="Normal 19 2 3 3 2 2 3" xfId="13472" xr:uid="{00000000-0005-0000-0000-0000A1340000}"/>
    <cellStyle name="Normal 19 2 3 3 2 3" xfId="13473" xr:uid="{00000000-0005-0000-0000-0000A2340000}"/>
    <cellStyle name="Normal 19 2 3 3 2 3 2" xfId="13474" xr:uid="{00000000-0005-0000-0000-0000A3340000}"/>
    <cellStyle name="Normal 19 2 3 3 2 3 2 2" xfId="13475" xr:uid="{00000000-0005-0000-0000-0000A4340000}"/>
    <cellStyle name="Normal 19 2 3 3 2 3 3" xfId="13476" xr:uid="{00000000-0005-0000-0000-0000A5340000}"/>
    <cellStyle name="Normal 19 2 3 3 2 4" xfId="13477" xr:uid="{00000000-0005-0000-0000-0000A6340000}"/>
    <cellStyle name="Normal 19 2 3 3 2 4 2" xfId="13478" xr:uid="{00000000-0005-0000-0000-0000A7340000}"/>
    <cellStyle name="Normal 19 2 3 3 2 4 2 2" xfId="13479" xr:uid="{00000000-0005-0000-0000-0000A8340000}"/>
    <cellStyle name="Normal 19 2 3 3 2 4 3" xfId="13480" xr:uid="{00000000-0005-0000-0000-0000A9340000}"/>
    <cellStyle name="Normal 19 2 3 3 2 5" xfId="13481" xr:uid="{00000000-0005-0000-0000-0000AA340000}"/>
    <cellStyle name="Normal 19 2 3 3 2 5 2" xfId="13482" xr:uid="{00000000-0005-0000-0000-0000AB340000}"/>
    <cellStyle name="Normal 19 2 3 3 2 6" xfId="13483" xr:uid="{00000000-0005-0000-0000-0000AC340000}"/>
    <cellStyle name="Normal 19 2 3 3 2 6 2" xfId="13484" xr:uid="{00000000-0005-0000-0000-0000AD340000}"/>
    <cellStyle name="Normal 19 2 3 3 2 7" xfId="13485" xr:uid="{00000000-0005-0000-0000-0000AE340000}"/>
    <cellStyle name="Normal 19 2 3 3 3" xfId="13486" xr:uid="{00000000-0005-0000-0000-0000AF340000}"/>
    <cellStyle name="Normal 19 2 3 3 3 2" xfId="13487" xr:uid="{00000000-0005-0000-0000-0000B0340000}"/>
    <cellStyle name="Normal 19 2 3 3 3 2 2" xfId="13488" xr:uid="{00000000-0005-0000-0000-0000B1340000}"/>
    <cellStyle name="Normal 19 2 3 3 3 3" xfId="13489" xr:uid="{00000000-0005-0000-0000-0000B2340000}"/>
    <cellStyle name="Normal 19 2 3 3 4" xfId="13490" xr:uid="{00000000-0005-0000-0000-0000B3340000}"/>
    <cellStyle name="Normal 19 2 3 3 4 2" xfId="13491" xr:uid="{00000000-0005-0000-0000-0000B4340000}"/>
    <cellStyle name="Normal 19 2 3 3 4 2 2" xfId="13492" xr:uid="{00000000-0005-0000-0000-0000B5340000}"/>
    <cellStyle name="Normal 19 2 3 3 4 3" xfId="13493" xr:uid="{00000000-0005-0000-0000-0000B6340000}"/>
    <cellStyle name="Normal 19 2 3 3 5" xfId="13494" xr:uid="{00000000-0005-0000-0000-0000B7340000}"/>
    <cellStyle name="Normal 19 2 3 3 5 2" xfId="13495" xr:uid="{00000000-0005-0000-0000-0000B8340000}"/>
    <cellStyle name="Normal 19 2 3 3 5 2 2" xfId="13496" xr:uid="{00000000-0005-0000-0000-0000B9340000}"/>
    <cellStyle name="Normal 19 2 3 3 5 3" xfId="13497" xr:uid="{00000000-0005-0000-0000-0000BA340000}"/>
    <cellStyle name="Normal 19 2 3 3 6" xfId="13498" xr:uid="{00000000-0005-0000-0000-0000BB340000}"/>
    <cellStyle name="Normal 19 2 3 3 6 2" xfId="13499" xr:uid="{00000000-0005-0000-0000-0000BC340000}"/>
    <cellStyle name="Normal 19 2 3 3 7" xfId="13500" xr:uid="{00000000-0005-0000-0000-0000BD340000}"/>
    <cellStyle name="Normal 19 2 3 3 7 2" xfId="13501" xr:uid="{00000000-0005-0000-0000-0000BE340000}"/>
    <cellStyle name="Normal 19 2 3 3 8" xfId="13502" xr:uid="{00000000-0005-0000-0000-0000BF340000}"/>
    <cellStyle name="Normal 19 2 3 4" xfId="13503" xr:uid="{00000000-0005-0000-0000-0000C0340000}"/>
    <cellStyle name="Normal 19 2 3 4 2" xfId="13504" xr:uid="{00000000-0005-0000-0000-0000C1340000}"/>
    <cellStyle name="Normal 19 2 3 4 2 2" xfId="13505" xr:uid="{00000000-0005-0000-0000-0000C2340000}"/>
    <cellStyle name="Normal 19 2 3 4 2 2 2" xfId="13506" xr:uid="{00000000-0005-0000-0000-0000C3340000}"/>
    <cellStyle name="Normal 19 2 3 4 2 3" xfId="13507" xr:uid="{00000000-0005-0000-0000-0000C4340000}"/>
    <cellStyle name="Normal 19 2 3 4 3" xfId="13508" xr:uid="{00000000-0005-0000-0000-0000C5340000}"/>
    <cellStyle name="Normal 19 2 3 4 3 2" xfId="13509" xr:uid="{00000000-0005-0000-0000-0000C6340000}"/>
    <cellStyle name="Normal 19 2 3 4 3 2 2" xfId="13510" xr:uid="{00000000-0005-0000-0000-0000C7340000}"/>
    <cellStyle name="Normal 19 2 3 4 3 3" xfId="13511" xr:uid="{00000000-0005-0000-0000-0000C8340000}"/>
    <cellStyle name="Normal 19 2 3 4 4" xfId="13512" xr:uid="{00000000-0005-0000-0000-0000C9340000}"/>
    <cellStyle name="Normal 19 2 3 4 4 2" xfId="13513" xr:uid="{00000000-0005-0000-0000-0000CA340000}"/>
    <cellStyle name="Normal 19 2 3 4 4 2 2" xfId="13514" xr:uid="{00000000-0005-0000-0000-0000CB340000}"/>
    <cellStyle name="Normal 19 2 3 4 4 3" xfId="13515" xr:uid="{00000000-0005-0000-0000-0000CC340000}"/>
    <cellStyle name="Normal 19 2 3 4 5" xfId="13516" xr:uid="{00000000-0005-0000-0000-0000CD340000}"/>
    <cellStyle name="Normal 19 2 3 4 5 2" xfId="13517" xr:uid="{00000000-0005-0000-0000-0000CE340000}"/>
    <cellStyle name="Normal 19 2 3 4 6" xfId="13518" xr:uid="{00000000-0005-0000-0000-0000CF340000}"/>
    <cellStyle name="Normal 19 2 3 4 6 2" xfId="13519" xr:uid="{00000000-0005-0000-0000-0000D0340000}"/>
    <cellStyle name="Normal 19 2 3 4 7" xfId="13520" xr:uid="{00000000-0005-0000-0000-0000D1340000}"/>
    <cellStyle name="Normal 19 2 3 5" xfId="13521" xr:uid="{00000000-0005-0000-0000-0000D2340000}"/>
    <cellStyle name="Normal 19 2 3 5 2" xfId="13522" xr:uid="{00000000-0005-0000-0000-0000D3340000}"/>
    <cellStyle name="Normal 19 2 3 5 2 2" xfId="13523" xr:uid="{00000000-0005-0000-0000-0000D4340000}"/>
    <cellStyle name="Normal 19 2 3 5 2 2 2" xfId="13524" xr:uid="{00000000-0005-0000-0000-0000D5340000}"/>
    <cellStyle name="Normal 19 2 3 5 2 3" xfId="13525" xr:uid="{00000000-0005-0000-0000-0000D6340000}"/>
    <cellStyle name="Normal 19 2 3 5 3" xfId="13526" xr:uid="{00000000-0005-0000-0000-0000D7340000}"/>
    <cellStyle name="Normal 19 2 3 5 3 2" xfId="13527" xr:uid="{00000000-0005-0000-0000-0000D8340000}"/>
    <cellStyle name="Normal 19 2 3 5 3 2 2" xfId="13528" xr:uid="{00000000-0005-0000-0000-0000D9340000}"/>
    <cellStyle name="Normal 19 2 3 5 3 3" xfId="13529" xr:uid="{00000000-0005-0000-0000-0000DA340000}"/>
    <cellStyle name="Normal 19 2 3 5 4" xfId="13530" xr:uid="{00000000-0005-0000-0000-0000DB340000}"/>
    <cellStyle name="Normal 19 2 3 5 4 2" xfId="13531" xr:uid="{00000000-0005-0000-0000-0000DC340000}"/>
    <cellStyle name="Normal 19 2 3 5 4 2 2" xfId="13532" xr:uid="{00000000-0005-0000-0000-0000DD340000}"/>
    <cellStyle name="Normal 19 2 3 5 4 3" xfId="13533" xr:uid="{00000000-0005-0000-0000-0000DE340000}"/>
    <cellStyle name="Normal 19 2 3 5 5" xfId="13534" xr:uid="{00000000-0005-0000-0000-0000DF340000}"/>
    <cellStyle name="Normal 19 2 3 5 5 2" xfId="13535" xr:uid="{00000000-0005-0000-0000-0000E0340000}"/>
    <cellStyle name="Normal 19 2 3 5 6" xfId="13536" xr:uid="{00000000-0005-0000-0000-0000E1340000}"/>
    <cellStyle name="Normal 19 2 3 5 6 2" xfId="13537" xr:uid="{00000000-0005-0000-0000-0000E2340000}"/>
    <cellStyle name="Normal 19 2 3 5 7" xfId="13538" xr:uid="{00000000-0005-0000-0000-0000E3340000}"/>
    <cellStyle name="Normal 19 2 3 6" xfId="13539" xr:uid="{00000000-0005-0000-0000-0000E4340000}"/>
    <cellStyle name="Normal 19 2 3 6 2" xfId="13540" xr:uid="{00000000-0005-0000-0000-0000E5340000}"/>
    <cellStyle name="Normal 19 2 3 6 2 2" xfId="13541" xr:uid="{00000000-0005-0000-0000-0000E6340000}"/>
    <cellStyle name="Normal 19 2 3 6 3" xfId="13542" xr:uid="{00000000-0005-0000-0000-0000E7340000}"/>
    <cellStyle name="Normal 19 2 3 7" xfId="13543" xr:uid="{00000000-0005-0000-0000-0000E8340000}"/>
    <cellStyle name="Normal 19 2 3 7 2" xfId="13544" xr:uid="{00000000-0005-0000-0000-0000E9340000}"/>
    <cellStyle name="Normal 19 2 3 7 2 2" xfId="13545" xr:uid="{00000000-0005-0000-0000-0000EA340000}"/>
    <cellStyle name="Normal 19 2 3 7 3" xfId="13546" xr:uid="{00000000-0005-0000-0000-0000EB340000}"/>
    <cellStyle name="Normal 19 2 3 8" xfId="13547" xr:uid="{00000000-0005-0000-0000-0000EC340000}"/>
    <cellStyle name="Normal 19 2 3 8 2" xfId="13548" xr:uid="{00000000-0005-0000-0000-0000ED340000}"/>
    <cellStyle name="Normal 19 2 3 8 2 2" xfId="13549" xr:uid="{00000000-0005-0000-0000-0000EE340000}"/>
    <cellStyle name="Normal 19 2 3 8 3" xfId="13550" xr:uid="{00000000-0005-0000-0000-0000EF340000}"/>
    <cellStyle name="Normal 19 2 3 9" xfId="13551" xr:uid="{00000000-0005-0000-0000-0000F0340000}"/>
    <cellStyle name="Normal 19 2 3 9 2" xfId="13552" xr:uid="{00000000-0005-0000-0000-0000F1340000}"/>
    <cellStyle name="Normal 19 2 4" xfId="13553" xr:uid="{00000000-0005-0000-0000-0000F2340000}"/>
    <cellStyle name="Normal 19 2 4 2" xfId="13554" xr:uid="{00000000-0005-0000-0000-0000F3340000}"/>
    <cellStyle name="Normal 19 2 4 2 2" xfId="13555" xr:uid="{00000000-0005-0000-0000-0000F4340000}"/>
    <cellStyle name="Normal 19 2 4 2 2 2" xfId="13556" xr:uid="{00000000-0005-0000-0000-0000F5340000}"/>
    <cellStyle name="Normal 19 2 4 2 2 2 2" xfId="13557" xr:uid="{00000000-0005-0000-0000-0000F6340000}"/>
    <cellStyle name="Normal 19 2 4 2 2 3" xfId="13558" xr:uid="{00000000-0005-0000-0000-0000F7340000}"/>
    <cellStyle name="Normal 19 2 4 2 3" xfId="13559" xr:uid="{00000000-0005-0000-0000-0000F8340000}"/>
    <cellStyle name="Normal 19 2 4 2 3 2" xfId="13560" xr:uid="{00000000-0005-0000-0000-0000F9340000}"/>
    <cellStyle name="Normal 19 2 4 2 3 2 2" xfId="13561" xr:uid="{00000000-0005-0000-0000-0000FA340000}"/>
    <cellStyle name="Normal 19 2 4 2 3 3" xfId="13562" xr:uid="{00000000-0005-0000-0000-0000FB340000}"/>
    <cellStyle name="Normal 19 2 4 2 4" xfId="13563" xr:uid="{00000000-0005-0000-0000-0000FC340000}"/>
    <cellStyle name="Normal 19 2 4 2 4 2" xfId="13564" xr:uid="{00000000-0005-0000-0000-0000FD340000}"/>
    <cellStyle name="Normal 19 2 4 2 4 2 2" xfId="13565" xr:uid="{00000000-0005-0000-0000-0000FE340000}"/>
    <cellStyle name="Normal 19 2 4 2 4 3" xfId="13566" xr:uid="{00000000-0005-0000-0000-0000FF340000}"/>
    <cellStyle name="Normal 19 2 4 2 5" xfId="13567" xr:uid="{00000000-0005-0000-0000-000000350000}"/>
    <cellStyle name="Normal 19 2 4 2 5 2" xfId="13568" xr:uid="{00000000-0005-0000-0000-000001350000}"/>
    <cellStyle name="Normal 19 2 4 2 6" xfId="13569" xr:uid="{00000000-0005-0000-0000-000002350000}"/>
    <cellStyle name="Normal 19 2 4 2 6 2" xfId="13570" xr:uid="{00000000-0005-0000-0000-000003350000}"/>
    <cellStyle name="Normal 19 2 4 2 7" xfId="13571" xr:uid="{00000000-0005-0000-0000-000004350000}"/>
    <cellStyle name="Normal 19 2 4 3" xfId="13572" xr:uid="{00000000-0005-0000-0000-000005350000}"/>
    <cellStyle name="Normal 19 2 4 3 2" xfId="13573" xr:uid="{00000000-0005-0000-0000-000006350000}"/>
    <cellStyle name="Normal 19 2 4 3 2 2" xfId="13574" xr:uid="{00000000-0005-0000-0000-000007350000}"/>
    <cellStyle name="Normal 19 2 4 3 2 2 2" xfId="13575" xr:uid="{00000000-0005-0000-0000-000008350000}"/>
    <cellStyle name="Normal 19 2 4 3 2 3" xfId="13576" xr:uid="{00000000-0005-0000-0000-000009350000}"/>
    <cellStyle name="Normal 19 2 4 3 3" xfId="13577" xr:uid="{00000000-0005-0000-0000-00000A350000}"/>
    <cellStyle name="Normal 19 2 4 3 3 2" xfId="13578" xr:uid="{00000000-0005-0000-0000-00000B350000}"/>
    <cellStyle name="Normal 19 2 4 3 3 2 2" xfId="13579" xr:uid="{00000000-0005-0000-0000-00000C350000}"/>
    <cellStyle name="Normal 19 2 4 3 3 3" xfId="13580" xr:uid="{00000000-0005-0000-0000-00000D350000}"/>
    <cellStyle name="Normal 19 2 4 3 4" xfId="13581" xr:uid="{00000000-0005-0000-0000-00000E350000}"/>
    <cellStyle name="Normal 19 2 4 3 4 2" xfId="13582" xr:uid="{00000000-0005-0000-0000-00000F350000}"/>
    <cellStyle name="Normal 19 2 4 3 4 2 2" xfId="13583" xr:uid="{00000000-0005-0000-0000-000010350000}"/>
    <cellStyle name="Normal 19 2 4 3 4 3" xfId="13584" xr:uid="{00000000-0005-0000-0000-000011350000}"/>
    <cellStyle name="Normal 19 2 4 3 5" xfId="13585" xr:uid="{00000000-0005-0000-0000-000012350000}"/>
    <cellStyle name="Normal 19 2 4 3 5 2" xfId="13586" xr:uid="{00000000-0005-0000-0000-000013350000}"/>
    <cellStyle name="Normal 19 2 4 3 6" xfId="13587" xr:uid="{00000000-0005-0000-0000-000014350000}"/>
    <cellStyle name="Normal 19 2 4 3 6 2" xfId="13588" xr:uid="{00000000-0005-0000-0000-000015350000}"/>
    <cellStyle name="Normal 19 2 4 3 7" xfId="13589" xr:uid="{00000000-0005-0000-0000-000016350000}"/>
    <cellStyle name="Normal 19 2 4 4" xfId="13590" xr:uid="{00000000-0005-0000-0000-000017350000}"/>
    <cellStyle name="Normal 19 2 4 4 2" xfId="13591" xr:uid="{00000000-0005-0000-0000-000018350000}"/>
    <cellStyle name="Normal 19 2 4 4 2 2" xfId="13592" xr:uid="{00000000-0005-0000-0000-000019350000}"/>
    <cellStyle name="Normal 19 2 4 4 3" xfId="13593" xr:uid="{00000000-0005-0000-0000-00001A350000}"/>
    <cellStyle name="Normal 19 2 4 5" xfId="13594" xr:uid="{00000000-0005-0000-0000-00001B350000}"/>
    <cellStyle name="Normal 19 2 4 5 2" xfId="13595" xr:uid="{00000000-0005-0000-0000-00001C350000}"/>
    <cellStyle name="Normal 19 2 4 5 2 2" xfId="13596" xr:uid="{00000000-0005-0000-0000-00001D350000}"/>
    <cellStyle name="Normal 19 2 4 5 3" xfId="13597" xr:uid="{00000000-0005-0000-0000-00001E350000}"/>
    <cellStyle name="Normal 19 2 4 6" xfId="13598" xr:uid="{00000000-0005-0000-0000-00001F350000}"/>
    <cellStyle name="Normal 19 2 4 6 2" xfId="13599" xr:uid="{00000000-0005-0000-0000-000020350000}"/>
    <cellStyle name="Normal 19 2 4 6 2 2" xfId="13600" xr:uid="{00000000-0005-0000-0000-000021350000}"/>
    <cellStyle name="Normal 19 2 4 6 3" xfId="13601" xr:uid="{00000000-0005-0000-0000-000022350000}"/>
    <cellStyle name="Normal 19 2 4 7" xfId="13602" xr:uid="{00000000-0005-0000-0000-000023350000}"/>
    <cellStyle name="Normal 19 2 4 7 2" xfId="13603" xr:uid="{00000000-0005-0000-0000-000024350000}"/>
    <cellStyle name="Normal 19 2 4 8" xfId="13604" xr:uid="{00000000-0005-0000-0000-000025350000}"/>
    <cellStyle name="Normal 19 2 4 8 2" xfId="13605" xr:uid="{00000000-0005-0000-0000-000026350000}"/>
    <cellStyle name="Normal 19 2 4 9" xfId="13606" xr:uid="{00000000-0005-0000-0000-000027350000}"/>
    <cellStyle name="Normal 19 2 5" xfId="13607" xr:uid="{00000000-0005-0000-0000-000028350000}"/>
    <cellStyle name="Normal 19 2 5 2" xfId="13608" xr:uid="{00000000-0005-0000-0000-000029350000}"/>
    <cellStyle name="Normal 19 2 5 2 2" xfId="13609" xr:uid="{00000000-0005-0000-0000-00002A350000}"/>
    <cellStyle name="Normal 19 2 5 2 2 2" xfId="13610" xr:uid="{00000000-0005-0000-0000-00002B350000}"/>
    <cellStyle name="Normal 19 2 5 2 2 2 2" xfId="13611" xr:uid="{00000000-0005-0000-0000-00002C350000}"/>
    <cellStyle name="Normal 19 2 5 2 2 3" xfId="13612" xr:uid="{00000000-0005-0000-0000-00002D350000}"/>
    <cellStyle name="Normal 19 2 5 2 3" xfId="13613" xr:uid="{00000000-0005-0000-0000-00002E350000}"/>
    <cellStyle name="Normal 19 2 5 2 3 2" xfId="13614" xr:uid="{00000000-0005-0000-0000-00002F350000}"/>
    <cellStyle name="Normal 19 2 5 2 3 2 2" xfId="13615" xr:uid="{00000000-0005-0000-0000-000030350000}"/>
    <cellStyle name="Normal 19 2 5 2 3 3" xfId="13616" xr:uid="{00000000-0005-0000-0000-000031350000}"/>
    <cellStyle name="Normal 19 2 5 2 4" xfId="13617" xr:uid="{00000000-0005-0000-0000-000032350000}"/>
    <cellStyle name="Normal 19 2 5 2 4 2" xfId="13618" xr:uid="{00000000-0005-0000-0000-000033350000}"/>
    <cellStyle name="Normal 19 2 5 2 4 2 2" xfId="13619" xr:uid="{00000000-0005-0000-0000-000034350000}"/>
    <cellStyle name="Normal 19 2 5 2 4 3" xfId="13620" xr:uid="{00000000-0005-0000-0000-000035350000}"/>
    <cellStyle name="Normal 19 2 5 2 5" xfId="13621" xr:uid="{00000000-0005-0000-0000-000036350000}"/>
    <cellStyle name="Normal 19 2 5 2 5 2" xfId="13622" xr:uid="{00000000-0005-0000-0000-000037350000}"/>
    <cellStyle name="Normal 19 2 5 2 6" xfId="13623" xr:uid="{00000000-0005-0000-0000-000038350000}"/>
    <cellStyle name="Normal 19 2 5 2 6 2" xfId="13624" xr:uid="{00000000-0005-0000-0000-000039350000}"/>
    <cellStyle name="Normal 19 2 5 2 7" xfId="13625" xr:uid="{00000000-0005-0000-0000-00003A350000}"/>
    <cellStyle name="Normal 19 2 5 3" xfId="13626" xr:uid="{00000000-0005-0000-0000-00003B350000}"/>
    <cellStyle name="Normal 19 2 5 3 2" xfId="13627" xr:uid="{00000000-0005-0000-0000-00003C350000}"/>
    <cellStyle name="Normal 19 2 5 3 2 2" xfId="13628" xr:uid="{00000000-0005-0000-0000-00003D350000}"/>
    <cellStyle name="Normal 19 2 5 3 3" xfId="13629" xr:uid="{00000000-0005-0000-0000-00003E350000}"/>
    <cellStyle name="Normal 19 2 5 4" xfId="13630" xr:uid="{00000000-0005-0000-0000-00003F350000}"/>
    <cellStyle name="Normal 19 2 5 4 2" xfId="13631" xr:uid="{00000000-0005-0000-0000-000040350000}"/>
    <cellStyle name="Normal 19 2 5 4 2 2" xfId="13632" xr:uid="{00000000-0005-0000-0000-000041350000}"/>
    <cellStyle name="Normal 19 2 5 4 3" xfId="13633" xr:uid="{00000000-0005-0000-0000-000042350000}"/>
    <cellStyle name="Normal 19 2 5 5" xfId="13634" xr:uid="{00000000-0005-0000-0000-000043350000}"/>
    <cellStyle name="Normal 19 2 5 5 2" xfId="13635" xr:uid="{00000000-0005-0000-0000-000044350000}"/>
    <cellStyle name="Normal 19 2 5 5 2 2" xfId="13636" xr:uid="{00000000-0005-0000-0000-000045350000}"/>
    <cellStyle name="Normal 19 2 5 5 3" xfId="13637" xr:uid="{00000000-0005-0000-0000-000046350000}"/>
    <cellStyle name="Normal 19 2 5 6" xfId="13638" xr:uid="{00000000-0005-0000-0000-000047350000}"/>
    <cellStyle name="Normal 19 2 5 6 2" xfId="13639" xr:uid="{00000000-0005-0000-0000-000048350000}"/>
    <cellStyle name="Normal 19 2 5 7" xfId="13640" xr:uid="{00000000-0005-0000-0000-000049350000}"/>
    <cellStyle name="Normal 19 2 5 7 2" xfId="13641" xr:uid="{00000000-0005-0000-0000-00004A350000}"/>
    <cellStyle name="Normal 19 2 5 8" xfId="13642" xr:uid="{00000000-0005-0000-0000-00004B350000}"/>
    <cellStyle name="Normal 19 2 6" xfId="13643" xr:uid="{00000000-0005-0000-0000-00004C350000}"/>
    <cellStyle name="Normal 19 2 6 2" xfId="13644" xr:uid="{00000000-0005-0000-0000-00004D350000}"/>
    <cellStyle name="Normal 19 2 6 2 2" xfId="13645" xr:uid="{00000000-0005-0000-0000-00004E350000}"/>
    <cellStyle name="Normal 19 2 6 2 2 2" xfId="13646" xr:uid="{00000000-0005-0000-0000-00004F350000}"/>
    <cellStyle name="Normal 19 2 6 2 3" xfId="13647" xr:uid="{00000000-0005-0000-0000-000050350000}"/>
    <cellStyle name="Normal 19 2 6 3" xfId="13648" xr:uid="{00000000-0005-0000-0000-000051350000}"/>
    <cellStyle name="Normal 19 2 6 3 2" xfId="13649" xr:uid="{00000000-0005-0000-0000-000052350000}"/>
    <cellStyle name="Normal 19 2 6 3 2 2" xfId="13650" xr:uid="{00000000-0005-0000-0000-000053350000}"/>
    <cellStyle name="Normal 19 2 6 3 3" xfId="13651" xr:uid="{00000000-0005-0000-0000-000054350000}"/>
    <cellStyle name="Normal 19 2 6 4" xfId="13652" xr:uid="{00000000-0005-0000-0000-000055350000}"/>
    <cellStyle name="Normal 19 2 6 4 2" xfId="13653" xr:uid="{00000000-0005-0000-0000-000056350000}"/>
    <cellStyle name="Normal 19 2 6 4 2 2" xfId="13654" xr:uid="{00000000-0005-0000-0000-000057350000}"/>
    <cellStyle name="Normal 19 2 6 4 3" xfId="13655" xr:uid="{00000000-0005-0000-0000-000058350000}"/>
    <cellStyle name="Normal 19 2 6 5" xfId="13656" xr:uid="{00000000-0005-0000-0000-000059350000}"/>
    <cellStyle name="Normal 19 2 6 5 2" xfId="13657" xr:uid="{00000000-0005-0000-0000-00005A350000}"/>
    <cellStyle name="Normal 19 2 6 6" xfId="13658" xr:uid="{00000000-0005-0000-0000-00005B350000}"/>
    <cellStyle name="Normal 19 2 6 6 2" xfId="13659" xr:uid="{00000000-0005-0000-0000-00005C350000}"/>
    <cellStyle name="Normal 19 2 6 7" xfId="13660" xr:uid="{00000000-0005-0000-0000-00005D350000}"/>
    <cellStyle name="Normal 19 2 7" xfId="13661" xr:uid="{00000000-0005-0000-0000-00005E350000}"/>
    <cellStyle name="Normal 19 2 7 2" xfId="13662" xr:uid="{00000000-0005-0000-0000-00005F350000}"/>
    <cellStyle name="Normal 19 2 7 2 2" xfId="13663" xr:uid="{00000000-0005-0000-0000-000060350000}"/>
    <cellStyle name="Normal 19 2 7 2 2 2" xfId="13664" xr:uid="{00000000-0005-0000-0000-000061350000}"/>
    <cellStyle name="Normal 19 2 7 2 3" xfId="13665" xr:uid="{00000000-0005-0000-0000-000062350000}"/>
    <cellStyle name="Normal 19 2 7 3" xfId="13666" xr:uid="{00000000-0005-0000-0000-000063350000}"/>
    <cellStyle name="Normal 19 2 7 3 2" xfId="13667" xr:uid="{00000000-0005-0000-0000-000064350000}"/>
    <cellStyle name="Normal 19 2 7 3 2 2" xfId="13668" xr:uid="{00000000-0005-0000-0000-000065350000}"/>
    <cellStyle name="Normal 19 2 7 3 3" xfId="13669" xr:uid="{00000000-0005-0000-0000-000066350000}"/>
    <cellStyle name="Normal 19 2 7 4" xfId="13670" xr:uid="{00000000-0005-0000-0000-000067350000}"/>
    <cellStyle name="Normal 19 2 7 4 2" xfId="13671" xr:uid="{00000000-0005-0000-0000-000068350000}"/>
    <cellStyle name="Normal 19 2 7 4 2 2" xfId="13672" xr:uid="{00000000-0005-0000-0000-000069350000}"/>
    <cellStyle name="Normal 19 2 7 4 3" xfId="13673" xr:uid="{00000000-0005-0000-0000-00006A350000}"/>
    <cellStyle name="Normal 19 2 7 5" xfId="13674" xr:uid="{00000000-0005-0000-0000-00006B350000}"/>
    <cellStyle name="Normal 19 2 7 5 2" xfId="13675" xr:uid="{00000000-0005-0000-0000-00006C350000}"/>
    <cellStyle name="Normal 19 2 7 6" xfId="13676" xr:uid="{00000000-0005-0000-0000-00006D350000}"/>
    <cellStyle name="Normal 19 2 7 6 2" xfId="13677" xr:uid="{00000000-0005-0000-0000-00006E350000}"/>
    <cellStyle name="Normal 19 2 7 7" xfId="13678" xr:uid="{00000000-0005-0000-0000-00006F350000}"/>
    <cellStyle name="Normal 19 2 8" xfId="13679" xr:uid="{00000000-0005-0000-0000-000070350000}"/>
    <cellStyle name="Normal 19 2 8 2" xfId="13680" xr:uid="{00000000-0005-0000-0000-000071350000}"/>
    <cellStyle name="Normal 19 2 8 2 2" xfId="13681" xr:uid="{00000000-0005-0000-0000-000072350000}"/>
    <cellStyle name="Normal 19 2 8 3" xfId="13682" xr:uid="{00000000-0005-0000-0000-000073350000}"/>
    <cellStyle name="Normal 19 2 9" xfId="13683" xr:uid="{00000000-0005-0000-0000-000074350000}"/>
    <cellStyle name="Normal 19 2 9 2" xfId="13684" xr:uid="{00000000-0005-0000-0000-000075350000}"/>
    <cellStyle name="Normal 19 2 9 2 2" xfId="13685" xr:uid="{00000000-0005-0000-0000-000076350000}"/>
    <cellStyle name="Normal 19 2 9 3" xfId="13686" xr:uid="{00000000-0005-0000-0000-000077350000}"/>
    <cellStyle name="Normal 19 2_Confidential Information" xfId="13687" xr:uid="{00000000-0005-0000-0000-000078350000}"/>
    <cellStyle name="Normal 19 3" xfId="13688" xr:uid="{00000000-0005-0000-0000-000079350000}"/>
    <cellStyle name="Normal 19 3 10" xfId="13689" xr:uid="{00000000-0005-0000-0000-00007A350000}"/>
    <cellStyle name="Normal 19 3 10 2" xfId="13690" xr:uid="{00000000-0005-0000-0000-00007B350000}"/>
    <cellStyle name="Normal 19 3 10 2 2" xfId="13691" xr:uid="{00000000-0005-0000-0000-00007C350000}"/>
    <cellStyle name="Normal 19 3 10 3" xfId="13692" xr:uid="{00000000-0005-0000-0000-00007D350000}"/>
    <cellStyle name="Normal 19 3 11" xfId="13693" xr:uid="{00000000-0005-0000-0000-00007E350000}"/>
    <cellStyle name="Normal 19 3 11 2" xfId="13694" xr:uid="{00000000-0005-0000-0000-00007F350000}"/>
    <cellStyle name="Normal 19 3 12" xfId="13695" xr:uid="{00000000-0005-0000-0000-000080350000}"/>
    <cellStyle name="Normal 19 3 12 2" xfId="13696" xr:uid="{00000000-0005-0000-0000-000081350000}"/>
    <cellStyle name="Normal 19 3 13" xfId="13697" xr:uid="{00000000-0005-0000-0000-000082350000}"/>
    <cellStyle name="Normal 19 3 2" xfId="13698" xr:uid="{00000000-0005-0000-0000-000083350000}"/>
    <cellStyle name="Normal 19 3 2 10" xfId="13699" xr:uid="{00000000-0005-0000-0000-000084350000}"/>
    <cellStyle name="Normal 19 3 2 10 2" xfId="13700" xr:uid="{00000000-0005-0000-0000-000085350000}"/>
    <cellStyle name="Normal 19 3 2 11" xfId="13701" xr:uid="{00000000-0005-0000-0000-000086350000}"/>
    <cellStyle name="Normal 19 3 2 2" xfId="13702" xr:uid="{00000000-0005-0000-0000-000087350000}"/>
    <cellStyle name="Normal 19 3 2 2 2" xfId="13703" xr:uid="{00000000-0005-0000-0000-000088350000}"/>
    <cellStyle name="Normal 19 3 2 2 2 2" xfId="13704" xr:uid="{00000000-0005-0000-0000-000089350000}"/>
    <cellStyle name="Normal 19 3 2 2 2 2 2" xfId="13705" xr:uid="{00000000-0005-0000-0000-00008A350000}"/>
    <cellStyle name="Normal 19 3 2 2 2 2 2 2" xfId="13706" xr:uid="{00000000-0005-0000-0000-00008B350000}"/>
    <cellStyle name="Normal 19 3 2 2 2 2 3" xfId="13707" xr:uid="{00000000-0005-0000-0000-00008C350000}"/>
    <cellStyle name="Normal 19 3 2 2 2 3" xfId="13708" xr:uid="{00000000-0005-0000-0000-00008D350000}"/>
    <cellStyle name="Normal 19 3 2 2 2 3 2" xfId="13709" xr:uid="{00000000-0005-0000-0000-00008E350000}"/>
    <cellStyle name="Normal 19 3 2 2 2 3 2 2" xfId="13710" xr:uid="{00000000-0005-0000-0000-00008F350000}"/>
    <cellStyle name="Normal 19 3 2 2 2 3 3" xfId="13711" xr:uid="{00000000-0005-0000-0000-000090350000}"/>
    <cellStyle name="Normal 19 3 2 2 2 4" xfId="13712" xr:uid="{00000000-0005-0000-0000-000091350000}"/>
    <cellStyle name="Normal 19 3 2 2 2 4 2" xfId="13713" xr:uid="{00000000-0005-0000-0000-000092350000}"/>
    <cellStyle name="Normal 19 3 2 2 2 4 2 2" xfId="13714" xr:uid="{00000000-0005-0000-0000-000093350000}"/>
    <cellStyle name="Normal 19 3 2 2 2 4 3" xfId="13715" xr:uid="{00000000-0005-0000-0000-000094350000}"/>
    <cellStyle name="Normal 19 3 2 2 2 5" xfId="13716" xr:uid="{00000000-0005-0000-0000-000095350000}"/>
    <cellStyle name="Normal 19 3 2 2 2 5 2" xfId="13717" xr:uid="{00000000-0005-0000-0000-000096350000}"/>
    <cellStyle name="Normal 19 3 2 2 2 6" xfId="13718" xr:uid="{00000000-0005-0000-0000-000097350000}"/>
    <cellStyle name="Normal 19 3 2 2 2 6 2" xfId="13719" xr:uid="{00000000-0005-0000-0000-000098350000}"/>
    <cellStyle name="Normal 19 3 2 2 2 7" xfId="13720" xr:uid="{00000000-0005-0000-0000-000099350000}"/>
    <cellStyle name="Normal 19 3 2 2 3" xfId="13721" xr:uid="{00000000-0005-0000-0000-00009A350000}"/>
    <cellStyle name="Normal 19 3 2 2 3 2" xfId="13722" xr:uid="{00000000-0005-0000-0000-00009B350000}"/>
    <cellStyle name="Normal 19 3 2 2 3 2 2" xfId="13723" xr:uid="{00000000-0005-0000-0000-00009C350000}"/>
    <cellStyle name="Normal 19 3 2 2 3 2 2 2" xfId="13724" xr:uid="{00000000-0005-0000-0000-00009D350000}"/>
    <cellStyle name="Normal 19 3 2 2 3 2 3" xfId="13725" xr:uid="{00000000-0005-0000-0000-00009E350000}"/>
    <cellStyle name="Normal 19 3 2 2 3 3" xfId="13726" xr:uid="{00000000-0005-0000-0000-00009F350000}"/>
    <cellStyle name="Normal 19 3 2 2 3 3 2" xfId="13727" xr:uid="{00000000-0005-0000-0000-0000A0350000}"/>
    <cellStyle name="Normal 19 3 2 2 3 3 2 2" xfId="13728" xr:uid="{00000000-0005-0000-0000-0000A1350000}"/>
    <cellStyle name="Normal 19 3 2 2 3 3 3" xfId="13729" xr:uid="{00000000-0005-0000-0000-0000A2350000}"/>
    <cellStyle name="Normal 19 3 2 2 3 4" xfId="13730" xr:uid="{00000000-0005-0000-0000-0000A3350000}"/>
    <cellStyle name="Normal 19 3 2 2 3 4 2" xfId="13731" xr:uid="{00000000-0005-0000-0000-0000A4350000}"/>
    <cellStyle name="Normal 19 3 2 2 3 4 2 2" xfId="13732" xr:uid="{00000000-0005-0000-0000-0000A5350000}"/>
    <cellStyle name="Normal 19 3 2 2 3 4 3" xfId="13733" xr:uid="{00000000-0005-0000-0000-0000A6350000}"/>
    <cellStyle name="Normal 19 3 2 2 3 5" xfId="13734" xr:uid="{00000000-0005-0000-0000-0000A7350000}"/>
    <cellStyle name="Normal 19 3 2 2 3 5 2" xfId="13735" xr:uid="{00000000-0005-0000-0000-0000A8350000}"/>
    <cellStyle name="Normal 19 3 2 2 3 6" xfId="13736" xr:uid="{00000000-0005-0000-0000-0000A9350000}"/>
    <cellStyle name="Normal 19 3 2 2 3 6 2" xfId="13737" xr:uid="{00000000-0005-0000-0000-0000AA350000}"/>
    <cellStyle name="Normal 19 3 2 2 3 7" xfId="13738" xr:uid="{00000000-0005-0000-0000-0000AB350000}"/>
    <cellStyle name="Normal 19 3 2 2 4" xfId="13739" xr:uid="{00000000-0005-0000-0000-0000AC350000}"/>
    <cellStyle name="Normal 19 3 2 2 4 2" xfId="13740" xr:uid="{00000000-0005-0000-0000-0000AD350000}"/>
    <cellStyle name="Normal 19 3 2 2 4 2 2" xfId="13741" xr:uid="{00000000-0005-0000-0000-0000AE350000}"/>
    <cellStyle name="Normal 19 3 2 2 4 3" xfId="13742" xr:uid="{00000000-0005-0000-0000-0000AF350000}"/>
    <cellStyle name="Normal 19 3 2 2 5" xfId="13743" xr:uid="{00000000-0005-0000-0000-0000B0350000}"/>
    <cellStyle name="Normal 19 3 2 2 5 2" xfId="13744" xr:uid="{00000000-0005-0000-0000-0000B1350000}"/>
    <cellStyle name="Normal 19 3 2 2 5 2 2" xfId="13745" xr:uid="{00000000-0005-0000-0000-0000B2350000}"/>
    <cellStyle name="Normal 19 3 2 2 5 3" xfId="13746" xr:uid="{00000000-0005-0000-0000-0000B3350000}"/>
    <cellStyle name="Normal 19 3 2 2 6" xfId="13747" xr:uid="{00000000-0005-0000-0000-0000B4350000}"/>
    <cellStyle name="Normal 19 3 2 2 6 2" xfId="13748" xr:uid="{00000000-0005-0000-0000-0000B5350000}"/>
    <cellStyle name="Normal 19 3 2 2 6 2 2" xfId="13749" xr:uid="{00000000-0005-0000-0000-0000B6350000}"/>
    <cellStyle name="Normal 19 3 2 2 6 3" xfId="13750" xr:uid="{00000000-0005-0000-0000-0000B7350000}"/>
    <cellStyle name="Normal 19 3 2 2 7" xfId="13751" xr:uid="{00000000-0005-0000-0000-0000B8350000}"/>
    <cellStyle name="Normal 19 3 2 2 7 2" xfId="13752" xr:uid="{00000000-0005-0000-0000-0000B9350000}"/>
    <cellStyle name="Normal 19 3 2 2 8" xfId="13753" xr:uid="{00000000-0005-0000-0000-0000BA350000}"/>
    <cellStyle name="Normal 19 3 2 2 8 2" xfId="13754" xr:uid="{00000000-0005-0000-0000-0000BB350000}"/>
    <cellStyle name="Normal 19 3 2 2 9" xfId="13755" xr:uid="{00000000-0005-0000-0000-0000BC350000}"/>
    <cellStyle name="Normal 19 3 2 3" xfId="13756" xr:uid="{00000000-0005-0000-0000-0000BD350000}"/>
    <cellStyle name="Normal 19 3 2 3 2" xfId="13757" xr:uid="{00000000-0005-0000-0000-0000BE350000}"/>
    <cellStyle name="Normal 19 3 2 3 2 2" xfId="13758" xr:uid="{00000000-0005-0000-0000-0000BF350000}"/>
    <cellStyle name="Normal 19 3 2 3 2 2 2" xfId="13759" xr:uid="{00000000-0005-0000-0000-0000C0350000}"/>
    <cellStyle name="Normal 19 3 2 3 2 2 2 2" xfId="13760" xr:uid="{00000000-0005-0000-0000-0000C1350000}"/>
    <cellStyle name="Normal 19 3 2 3 2 2 3" xfId="13761" xr:uid="{00000000-0005-0000-0000-0000C2350000}"/>
    <cellStyle name="Normal 19 3 2 3 2 3" xfId="13762" xr:uid="{00000000-0005-0000-0000-0000C3350000}"/>
    <cellStyle name="Normal 19 3 2 3 2 3 2" xfId="13763" xr:uid="{00000000-0005-0000-0000-0000C4350000}"/>
    <cellStyle name="Normal 19 3 2 3 2 3 2 2" xfId="13764" xr:uid="{00000000-0005-0000-0000-0000C5350000}"/>
    <cellStyle name="Normal 19 3 2 3 2 3 3" xfId="13765" xr:uid="{00000000-0005-0000-0000-0000C6350000}"/>
    <cellStyle name="Normal 19 3 2 3 2 4" xfId="13766" xr:uid="{00000000-0005-0000-0000-0000C7350000}"/>
    <cellStyle name="Normal 19 3 2 3 2 4 2" xfId="13767" xr:uid="{00000000-0005-0000-0000-0000C8350000}"/>
    <cellStyle name="Normal 19 3 2 3 2 4 2 2" xfId="13768" xr:uid="{00000000-0005-0000-0000-0000C9350000}"/>
    <cellStyle name="Normal 19 3 2 3 2 4 3" xfId="13769" xr:uid="{00000000-0005-0000-0000-0000CA350000}"/>
    <cellStyle name="Normal 19 3 2 3 2 5" xfId="13770" xr:uid="{00000000-0005-0000-0000-0000CB350000}"/>
    <cellStyle name="Normal 19 3 2 3 2 5 2" xfId="13771" xr:uid="{00000000-0005-0000-0000-0000CC350000}"/>
    <cellStyle name="Normal 19 3 2 3 2 6" xfId="13772" xr:uid="{00000000-0005-0000-0000-0000CD350000}"/>
    <cellStyle name="Normal 19 3 2 3 2 6 2" xfId="13773" xr:uid="{00000000-0005-0000-0000-0000CE350000}"/>
    <cellStyle name="Normal 19 3 2 3 2 7" xfId="13774" xr:uid="{00000000-0005-0000-0000-0000CF350000}"/>
    <cellStyle name="Normal 19 3 2 3 3" xfId="13775" xr:uid="{00000000-0005-0000-0000-0000D0350000}"/>
    <cellStyle name="Normal 19 3 2 3 3 2" xfId="13776" xr:uid="{00000000-0005-0000-0000-0000D1350000}"/>
    <cellStyle name="Normal 19 3 2 3 3 2 2" xfId="13777" xr:uid="{00000000-0005-0000-0000-0000D2350000}"/>
    <cellStyle name="Normal 19 3 2 3 3 3" xfId="13778" xr:uid="{00000000-0005-0000-0000-0000D3350000}"/>
    <cellStyle name="Normal 19 3 2 3 4" xfId="13779" xr:uid="{00000000-0005-0000-0000-0000D4350000}"/>
    <cellStyle name="Normal 19 3 2 3 4 2" xfId="13780" xr:uid="{00000000-0005-0000-0000-0000D5350000}"/>
    <cellStyle name="Normal 19 3 2 3 4 2 2" xfId="13781" xr:uid="{00000000-0005-0000-0000-0000D6350000}"/>
    <cellStyle name="Normal 19 3 2 3 4 3" xfId="13782" xr:uid="{00000000-0005-0000-0000-0000D7350000}"/>
    <cellStyle name="Normal 19 3 2 3 5" xfId="13783" xr:uid="{00000000-0005-0000-0000-0000D8350000}"/>
    <cellStyle name="Normal 19 3 2 3 5 2" xfId="13784" xr:uid="{00000000-0005-0000-0000-0000D9350000}"/>
    <cellStyle name="Normal 19 3 2 3 5 2 2" xfId="13785" xr:uid="{00000000-0005-0000-0000-0000DA350000}"/>
    <cellStyle name="Normal 19 3 2 3 5 3" xfId="13786" xr:uid="{00000000-0005-0000-0000-0000DB350000}"/>
    <cellStyle name="Normal 19 3 2 3 6" xfId="13787" xr:uid="{00000000-0005-0000-0000-0000DC350000}"/>
    <cellStyle name="Normal 19 3 2 3 6 2" xfId="13788" xr:uid="{00000000-0005-0000-0000-0000DD350000}"/>
    <cellStyle name="Normal 19 3 2 3 7" xfId="13789" xr:uid="{00000000-0005-0000-0000-0000DE350000}"/>
    <cellStyle name="Normal 19 3 2 3 7 2" xfId="13790" xr:uid="{00000000-0005-0000-0000-0000DF350000}"/>
    <cellStyle name="Normal 19 3 2 3 8" xfId="13791" xr:uid="{00000000-0005-0000-0000-0000E0350000}"/>
    <cellStyle name="Normal 19 3 2 4" xfId="13792" xr:uid="{00000000-0005-0000-0000-0000E1350000}"/>
    <cellStyle name="Normal 19 3 2 4 2" xfId="13793" xr:uid="{00000000-0005-0000-0000-0000E2350000}"/>
    <cellStyle name="Normal 19 3 2 4 2 2" xfId="13794" xr:uid="{00000000-0005-0000-0000-0000E3350000}"/>
    <cellStyle name="Normal 19 3 2 4 2 2 2" xfId="13795" xr:uid="{00000000-0005-0000-0000-0000E4350000}"/>
    <cellStyle name="Normal 19 3 2 4 2 3" xfId="13796" xr:uid="{00000000-0005-0000-0000-0000E5350000}"/>
    <cellStyle name="Normal 19 3 2 4 3" xfId="13797" xr:uid="{00000000-0005-0000-0000-0000E6350000}"/>
    <cellStyle name="Normal 19 3 2 4 3 2" xfId="13798" xr:uid="{00000000-0005-0000-0000-0000E7350000}"/>
    <cellStyle name="Normal 19 3 2 4 3 2 2" xfId="13799" xr:uid="{00000000-0005-0000-0000-0000E8350000}"/>
    <cellStyle name="Normal 19 3 2 4 3 3" xfId="13800" xr:uid="{00000000-0005-0000-0000-0000E9350000}"/>
    <cellStyle name="Normal 19 3 2 4 4" xfId="13801" xr:uid="{00000000-0005-0000-0000-0000EA350000}"/>
    <cellStyle name="Normal 19 3 2 4 4 2" xfId="13802" xr:uid="{00000000-0005-0000-0000-0000EB350000}"/>
    <cellStyle name="Normal 19 3 2 4 4 2 2" xfId="13803" xr:uid="{00000000-0005-0000-0000-0000EC350000}"/>
    <cellStyle name="Normal 19 3 2 4 4 3" xfId="13804" xr:uid="{00000000-0005-0000-0000-0000ED350000}"/>
    <cellStyle name="Normal 19 3 2 4 5" xfId="13805" xr:uid="{00000000-0005-0000-0000-0000EE350000}"/>
    <cellStyle name="Normal 19 3 2 4 5 2" xfId="13806" xr:uid="{00000000-0005-0000-0000-0000EF350000}"/>
    <cellStyle name="Normal 19 3 2 4 6" xfId="13807" xr:uid="{00000000-0005-0000-0000-0000F0350000}"/>
    <cellStyle name="Normal 19 3 2 4 6 2" xfId="13808" xr:uid="{00000000-0005-0000-0000-0000F1350000}"/>
    <cellStyle name="Normal 19 3 2 4 7" xfId="13809" xr:uid="{00000000-0005-0000-0000-0000F2350000}"/>
    <cellStyle name="Normal 19 3 2 5" xfId="13810" xr:uid="{00000000-0005-0000-0000-0000F3350000}"/>
    <cellStyle name="Normal 19 3 2 5 2" xfId="13811" xr:uid="{00000000-0005-0000-0000-0000F4350000}"/>
    <cellStyle name="Normal 19 3 2 5 2 2" xfId="13812" xr:uid="{00000000-0005-0000-0000-0000F5350000}"/>
    <cellStyle name="Normal 19 3 2 5 2 2 2" xfId="13813" xr:uid="{00000000-0005-0000-0000-0000F6350000}"/>
    <cellStyle name="Normal 19 3 2 5 2 3" xfId="13814" xr:uid="{00000000-0005-0000-0000-0000F7350000}"/>
    <cellStyle name="Normal 19 3 2 5 3" xfId="13815" xr:uid="{00000000-0005-0000-0000-0000F8350000}"/>
    <cellStyle name="Normal 19 3 2 5 3 2" xfId="13816" xr:uid="{00000000-0005-0000-0000-0000F9350000}"/>
    <cellStyle name="Normal 19 3 2 5 3 2 2" xfId="13817" xr:uid="{00000000-0005-0000-0000-0000FA350000}"/>
    <cellStyle name="Normal 19 3 2 5 3 3" xfId="13818" xr:uid="{00000000-0005-0000-0000-0000FB350000}"/>
    <cellStyle name="Normal 19 3 2 5 4" xfId="13819" xr:uid="{00000000-0005-0000-0000-0000FC350000}"/>
    <cellStyle name="Normal 19 3 2 5 4 2" xfId="13820" xr:uid="{00000000-0005-0000-0000-0000FD350000}"/>
    <cellStyle name="Normal 19 3 2 5 4 2 2" xfId="13821" xr:uid="{00000000-0005-0000-0000-0000FE350000}"/>
    <cellStyle name="Normal 19 3 2 5 4 3" xfId="13822" xr:uid="{00000000-0005-0000-0000-0000FF350000}"/>
    <cellStyle name="Normal 19 3 2 5 5" xfId="13823" xr:uid="{00000000-0005-0000-0000-000000360000}"/>
    <cellStyle name="Normal 19 3 2 5 5 2" xfId="13824" xr:uid="{00000000-0005-0000-0000-000001360000}"/>
    <cellStyle name="Normal 19 3 2 5 6" xfId="13825" xr:uid="{00000000-0005-0000-0000-000002360000}"/>
    <cellStyle name="Normal 19 3 2 5 6 2" xfId="13826" xr:uid="{00000000-0005-0000-0000-000003360000}"/>
    <cellStyle name="Normal 19 3 2 5 7" xfId="13827" xr:uid="{00000000-0005-0000-0000-000004360000}"/>
    <cellStyle name="Normal 19 3 2 6" xfId="13828" xr:uid="{00000000-0005-0000-0000-000005360000}"/>
    <cellStyle name="Normal 19 3 2 6 2" xfId="13829" xr:uid="{00000000-0005-0000-0000-000006360000}"/>
    <cellStyle name="Normal 19 3 2 6 2 2" xfId="13830" xr:uid="{00000000-0005-0000-0000-000007360000}"/>
    <cellStyle name="Normal 19 3 2 6 3" xfId="13831" xr:uid="{00000000-0005-0000-0000-000008360000}"/>
    <cellStyle name="Normal 19 3 2 7" xfId="13832" xr:uid="{00000000-0005-0000-0000-000009360000}"/>
    <cellStyle name="Normal 19 3 2 7 2" xfId="13833" xr:uid="{00000000-0005-0000-0000-00000A360000}"/>
    <cellStyle name="Normal 19 3 2 7 2 2" xfId="13834" xr:uid="{00000000-0005-0000-0000-00000B360000}"/>
    <cellStyle name="Normal 19 3 2 7 3" xfId="13835" xr:uid="{00000000-0005-0000-0000-00000C360000}"/>
    <cellStyle name="Normal 19 3 2 8" xfId="13836" xr:uid="{00000000-0005-0000-0000-00000D360000}"/>
    <cellStyle name="Normal 19 3 2 8 2" xfId="13837" xr:uid="{00000000-0005-0000-0000-00000E360000}"/>
    <cellStyle name="Normal 19 3 2 8 2 2" xfId="13838" xr:uid="{00000000-0005-0000-0000-00000F360000}"/>
    <cellStyle name="Normal 19 3 2 8 3" xfId="13839" xr:uid="{00000000-0005-0000-0000-000010360000}"/>
    <cellStyle name="Normal 19 3 2 9" xfId="13840" xr:uid="{00000000-0005-0000-0000-000011360000}"/>
    <cellStyle name="Normal 19 3 2 9 2" xfId="13841" xr:uid="{00000000-0005-0000-0000-000012360000}"/>
    <cellStyle name="Normal 19 3 3" xfId="13842" xr:uid="{00000000-0005-0000-0000-000013360000}"/>
    <cellStyle name="Normal 19 3 3 10" xfId="13843" xr:uid="{00000000-0005-0000-0000-000014360000}"/>
    <cellStyle name="Normal 19 3 3 10 2" xfId="13844" xr:uid="{00000000-0005-0000-0000-000015360000}"/>
    <cellStyle name="Normal 19 3 3 11" xfId="13845" xr:uid="{00000000-0005-0000-0000-000016360000}"/>
    <cellStyle name="Normal 19 3 3 2" xfId="13846" xr:uid="{00000000-0005-0000-0000-000017360000}"/>
    <cellStyle name="Normal 19 3 3 2 2" xfId="13847" xr:uid="{00000000-0005-0000-0000-000018360000}"/>
    <cellStyle name="Normal 19 3 3 2 2 2" xfId="13848" xr:uid="{00000000-0005-0000-0000-000019360000}"/>
    <cellStyle name="Normal 19 3 3 2 2 2 2" xfId="13849" xr:uid="{00000000-0005-0000-0000-00001A360000}"/>
    <cellStyle name="Normal 19 3 3 2 2 2 2 2" xfId="13850" xr:uid="{00000000-0005-0000-0000-00001B360000}"/>
    <cellStyle name="Normal 19 3 3 2 2 2 3" xfId="13851" xr:uid="{00000000-0005-0000-0000-00001C360000}"/>
    <cellStyle name="Normal 19 3 3 2 2 3" xfId="13852" xr:uid="{00000000-0005-0000-0000-00001D360000}"/>
    <cellStyle name="Normal 19 3 3 2 2 3 2" xfId="13853" xr:uid="{00000000-0005-0000-0000-00001E360000}"/>
    <cellStyle name="Normal 19 3 3 2 2 3 2 2" xfId="13854" xr:uid="{00000000-0005-0000-0000-00001F360000}"/>
    <cellStyle name="Normal 19 3 3 2 2 3 3" xfId="13855" xr:uid="{00000000-0005-0000-0000-000020360000}"/>
    <cellStyle name="Normal 19 3 3 2 2 4" xfId="13856" xr:uid="{00000000-0005-0000-0000-000021360000}"/>
    <cellStyle name="Normal 19 3 3 2 2 4 2" xfId="13857" xr:uid="{00000000-0005-0000-0000-000022360000}"/>
    <cellStyle name="Normal 19 3 3 2 2 4 2 2" xfId="13858" xr:uid="{00000000-0005-0000-0000-000023360000}"/>
    <cellStyle name="Normal 19 3 3 2 2 4 3" xfId="13859" xr:uid="{00000000-0005-0000-0000-000024360000}"/>
    <cellStyle name="Normal 19 3 3 2 2 5" xfId="13860" xr:uid="{00000000-0005-0000-0000-000025360000}"/>
    <cellStyle name="Normal 19 3 3 2 2 5 2" xfId="13861" xr:uid="{00000000-0005-0000-0000-000026360000}"/>
    <cellStyle name="Normal 19 3 3 2 2 6" xfId="13862" xr:uid="{00000000-0005-0000-0000-000027360000}"/>
    <cellStyle name="Normal 19 3 3 2 2 6 2" xfId="13863" xr:uid="{00000000-0005-0000-0000-000028360000}"/>
    <cellStyle name="Normal 19 3 3 2 2 7" xfId="13864" xr:uid="{00000000-0005-0000-0000-000029360000}"/>
    <cellStyle name="Normal 19 3 3 2 3" xfId="13865" xr:uid="{00000000-0005-0000-0000-00002A360000}"/>
    <cellStyle name="Normal 19 3 3 2 3 2" xfId="13866" xr:uid="{00000000-0005-0000-0000-00002B360000}"/>
    <cellStyle name="Normal 19 3 3 2 3 2 2" xfId="13867" xr:uid="{00000000-0005-0000-0000-00002C360000}"/>
    <cellStyle name="Normal 19 3 3 2 3 2 2 2" xfId="13868" xr:uid="{00000000-0005-0000-0000-00002D360000}"/>
    <cellStyle name="Normal 19 3 3 2 3 2 3" xfId="13869" xr:uid="{00000000-0005-0000-0000-00002E360000}"/>
    <cellStyle name="Normal 19 3 3 2 3 3" xfId="13870" xr:uid="{00000000-0005-0000-0000-00002F360000}"/>
    <cellStyle name="Normal 19 3 3 2 3 3 2" xfId="13871" xr:uid="{00000000-0005-0000-0000-000030360000}"/>
    <cellStyle name="Normal 19 3 3 2 3 3 2 2" xfId="13872" xr:uid="{00000000-0005-0000-0000-000031360000}"/>
    <cellStyle name="Normal 19 3 3 2 3 3 3" xfId="13873" xr:uid="{00000000-0005-0000-0000-000032360000}"/>
    <cellStyle name="Normal 19 3 3 2 3 4" xfId="13874" xr:uid="{00000000-0005-0000-0000-000033360000}"/>
    <cellStyle name="Normal 19 3 3 2 3 4 2" xfId="13875" xr:uid="{00000000-0005-0000-0000-000034360000}"/>
    <cellStyle name="Normal 19 3 3 2 3 4 2 2" xfId="13876" xr:uid="{00000000-0005-0000-0000-000035360000}"/>
    <cellStyle name="Normal 19 3 3 2 3 4 3" xfId="13877" xr:uid="{00000000-0005-0000-0000-000036360000}"/>
    <cellStyle name="Normal 19 3 3 2 3 5" xfId="13878" xr:uid="{00000000-0005-0000-0000-000037360000}"/>
    <cellStyle name="Normal 19 3 3 2 3 5 2" xfId="13879" xr:uid="{00000000-0005-0000-0000-000038360000}"/>
    <cellStyle name="Normal 19 3 3 2 3 6" xfId="13880" xr:uid="{00000000-0005-0000-0000-000039360000}"/>
    <cellStyle name="Normal 19 3 3 2 3 6 2" xfId="13881" xr:uid="{00000000-0005-0000-0000-00003A360000}"/>
    <cellStyle name="Normal 19 3 3 2 3 7" xfId="13882" xr:uid="{00000000-0005-0000-0000-00003B360000}"/>
    <cellStyle name="Normal 19 3 3 2 4" xfId="13883" xr:uid="{00000000-0005-0000-0000-00003C360000}"/>
    <cellStyle name="Normal 19 3 3 2 4 2" xfId="13884" xr:uid="{00000000-0005-0000-0000-00003D360000}"/>
    <cellStyle name="Normal 19 3 3 2 4 2 2" xfId="13885" xr:uid="{00000000-0005-0000-0000-00003E360000}"/>
    <cellStyle name="Normal 19 3 3 2 4 3" xfId="13886" xr:uid="{00000000-0005-0000-0000-00003F360000}"/>
    <cellStyle name="Normal 19 3 3 2 5" xfId="13887" xr:uid="{00000000-0005-0000-0000-000040360000}"/>
    <cellStyle name="Normal 19 3 3 2 5 2" xfId="13888" xr:uid="{00000000-0005-0000-0000-000041360000}"/>
    <cellStyle name="Normal 19 3 3 2 5 2 2" xfId="13889" xr:uid="{00000000-0005-0000-0000-000042360000}"/>
    <cellStyle name="Normal 19 3 3 2 5 3" xfId="13890" xr:uid="{00000000-0005-0000-0000-000043360000}"/>
    <cellStyle name="Normal 19 3 3 2 6" xfId="13891" xr:uid="{00000000-0005-0000-0000-000044360000}"/>
    <cellStyle name="Normal 19 3 3 2 6 2" xfId="13892" xr:uid="{00000000-0005-0000-0000-000045360000}"/>
    <cellStyle name="Normal 19 3 3 2 6 2 2" xfId="13893" xr:uid="{00000000-0005-0000-0000-000046360000}"/>
    <cellStyle name="Normal 19 3 3 2 6 3" xfId="13894" xr:uid="{00000000-0005-0000-0000-000047360000}"/>
    <cellStyle name="Normal 19 3 3 2 7" xfId="13895" xr:uid="{00000000-0005-0000-0000-000048360000}"/>
    <cellStyle name="Normal 19 3 3 2 7 2" xfId="13896" xr:uid="{00000000-0005-0000-0000-000049360000}"/>
    <cellStyle name="Normal 19 3 3 2 8" xfId="13897" xr:uid="{00000000-0005-0000-0000-00004A360000}"/>
    <cellStyle name="Normal 19 3 3 2 8 2" xfId="13898" xr:uid="{00000000-0005-0000-0000-00004B360000}"/>
    <cellStyle name="Normal 19 3 3 2 9" xfId="13899" xr:uid="{00000000-0005-0000-0000-00004C360000}"/>
    <cellStyle name="Normal 19 3 3 3" xfId="13900" xr:uid="{00000000-0005-0000-0000-00004D360000}"/>
    <cellStyle name="Normal 19 3 3 3 2" xfId="13901" xr:uid="{00000000-0005-0000-0000-00004E360000}"/>
    <cellStyle name="Normal 19 3 3 3 2 2" xfId="13902" xr:uid="{00000000-0005-0000-0000-00004F360000}"/>
    <cellStyle name="Normal 19 3 3 3 2 2 2" xfId="13903" xr:uid="{00000000-0005-0000-0000-000050360000}"/>
    <cellStyle name="Normal 19 3 3 3 2 2 2 2" xfId="13904" xr:uid="{00000000-0005-0000-0000-000051360000}"/>
    <cellStyle name="Normal 19 3 3 3 2 2 3" xfId="13905" xr:uid="{00000000-0005-0000-0000-000052360000}"/>
    <cellStyle name="Normal 19 3 3 3 2 3" xfId="13906" xr:uid="{00000000-0005-0000-0000-000053360000}"/>
    <cellStyle name="Normal 19 3 3 3 2 3 2" xfId="13907" xr:uid="{00000000-0005-0000-0000-000054360000}"/>
    <cellStyle name="Normal 19 3 3 3 2 3 2 2" xfId="13908" xr:uid="{00000000-0005-0000-0000-000055360000}"/>
    <cellStyle name="Normal 19 3 3 3 2 3 3" xfId="13909" xr:uid="{00000000-0005-0000-0000-000056360000}"/>
    <cellStyle name="Normal 19 3 3 3 2 4" xfId="13910" xr:uid="{00000000-0005-0000-0000-000057360000}"/>
    <cellStyle name="Normal 19 3 3 3 2 4 2" xfId="13911" xr:uid="{00000000-0005-0000-0000-000058360000}"/>
    <cellStyle name="Normal 19 3 3 3 2 4 2 2" xfId="13912" xr:uid="{00000000-0005-0000-0000-000059360000}"/>
    <cellStyle name="Normal 19 3 3 3 2 4 3" xfId="13913" xr:uid="{00000000-0005-0000-0000-00005A360000}"/>
    <cellStyle name="Normal 19 3 3 3 2 5" xfId="13914" xr:uid="{00000000-0005-0000-0000-00005B360000}"/>
    <cellStyle name="Normal 19 3 3 3 2 5 2" xfId="13915" xr:uid="{00000000-0005-0000-0000-00005C360000}"/>
    <cellStyle name="Normal 19 3 3 3 2 6" xfId="13916" xr:uid="{00000000-0005-0000-0000-00005D360000}"/>
    <cellStyle name="Normal 19 3 3 3 2 6 2" xfId="13917" xr:uid="{00000000-0005-0000-0000-00005E360000}"/>
    <cellStyle name="Normal 19 3 3 3 2 7" xfId="13918" xr:uid="{00000000-0005-0000-0000-00005F360000}"/>
    <cellStyle name="Normal 19 3 3 3 3" xfId="13919" xr:uid="{00000000-0005-0000-0000-000060360000}"/>
    <cellStyle name="Normal 19 3 3 3 3 2" xfId="13920" xr:uid="{00000000-0005-0000-0000-000061360000}"/>
    <cellStyle name="Normal 19 3 3 3 3 2 2" xfId="13921" xr:uid="{00000000-0005-0000-0000-000062360000}"/>
    <cellStyle name="Normal 19 3 3 3 3 3" xfId="13922" xr:uid="{00000000-0005-0000-0000-000063360000}"/>
    <cellStyle name="Normal 19 3 3 3 4" xfId="13923" xr:uid="{00000000-0005-0000-0000-000064360000}"/>
    <cellStyle name="Normal 19 3 3 3 4 2" xfId="13924" xr:uid="{00000000-0005-0000-0000-000065360000}"/>
    <cellStyle name="Normal 19 3 3 3 4 2 2" xfId="13925" xr:uid="{00000000-0005-0000-0000-000066360000}"/>
    <cellStyle name="Normal 19 3 3 3 4 3" xfId="13926" xr:uid="{00000000-0005-0000-0000-000067360000}"/>
    <cellStyle name="Normal 19 3 3 3 5" xfId="13927" xr:uid="{00000000-0005-0000-0000-000068360000}"/>
    <cellStyle name="Normal 19 3 3 3 5 2" xfId="13928" xr:uid="{00000000-0005-0000-0000-000069360000}"/>
    <cellStyle name="Normal 19 3 3 3 5 2 2" xfId="13929" xr:uid="{00000000-0005-0000-0000-00006A360000}"/>
    <cellStyle name="Normal 19 3 3 3 5 3" xfId="13930" xr:uid="{00000000-0005-0000-0000-00006B360000}"/>
    <cellStyle name="Normal 19 3 3 3 6" xfId="13931" xr:uid="{00000000-0005-0000-0000-00006C360000}"/>
    <cellStyle name="Normal 19 3 3 3 6 2" xfId="13932" xr:uid="{00000000-0005-0000-0000-00006D360000}"/>
    <cellStyle name="Normal 19 3 3 3 7" xfId="13933" xr:uid="{00000000-0005-0000-0000-00006E360000}"/>
    <cellStyle name="Normal 19 3 3 3 7 2" xfId="13934" xr:uid="{00000000-0005-0000-0000-00006F360000}"/>
    <cellStyle name="Normal 19 3 3 3 8" xfId="13935" xr:uid="{00000000-0005-0000-0000-000070360000}"/>
    <cellStyle name="Normal 19 3 3 4" xfId="13936" xr:uid="{00000000-0005-0000-0000-000071360000}"/>
    <cellStyle name="Normal 19 3 3 4 2" xfId="13937" xr:uid="{00000000-0005-0000-0000-000072360000}"/>
    <cellStyle name="Normal 19 3 3 4 2 2" xfId="13938" xr:uid="{00000000-0005-0000-0000-000073360000}"/>
    <cellStyle name="Normal 19 3 3 4 2 2 2" xfId="13939" xr:uid="{00000000-0005-0000-0000-000074360000}"/>
    <cellStyle name="Normal 19 3 3 4 2 3" xfId="13940" xr:uid="{00000000-0005-0000-0000-000075360000}"/>
    <cellStyle name="Normal 19 3 3 4 3" xfId="13941" xr:uid="{00000000-0005-0000-0000-000076360000}"/>
    <cellStyle name="Normal 19 3 3 4 3 2" xfId="13942" xr:uid="{00000000-0005-0000-0000-000077360000}"/>
    <cellStyle name="Normal 19 3 3 4 3 2 2" xfId="13943" xr:uid="{00000000-0005-0000-0000-000078360000}"/>
    <cellStyle name="Normal 19 3 3 4 3 3" xfId="13944" xr:uid="{00000000-0005-0000-0000-000079360000}"/>
    <cellStyle name="Normal 19 3 3 4 4" xfId="13945" xr:uid="{00000000-0005-0000-0000-00007A360000}"/>
    <cellStyle name="Normal 19 3 3 4 4 2" xfId="13946" xr:uid="{00000000-0005-0000-0000-00007B360000}"/>
    <cellStyle name="Normal 19 3 3 4 4 2 2" xfId="13947" xr:uid="{00000000-0005-0000-0000-00007C360000}"/>
    <cellStyle name="Normal 19 3 3 4 4 3" xfId="13948" xr:uid="{00000000-0005-0000-0000-00007D360000}"/>
    <cellStyle name="Normal 19 3 3 4 5" xfId="13949" xr:uid="{00000000-0005-0000-0000-00007E360000}"/>
    <cellStyle name="Normal 19 3 3 4 5 2" xfId="13950" xr:uid="{00000000-0005-0000-0000-00007F360000}"/>
    <cellStyle name="Normal 19 3 3 4 6" xfId="13951" xr:uid="{00000000-0005-0000-0000-000080360000}"/>
    <cellStyle name="Normal 19 3 3 4 6 2" xfId="13952" xr:uid="{00000000-0005-0000-0000-000081360000}"/>
    <cellStyle name="Normal 19 3 3 4 7" xfId="13953" xr:uid="{00000000-0005-0000-0000-000082360000}"/>
    <cellStyle name="Normal 19 3 3 5" xfId="13954" xr:uid="{00000000-0005-0000-0000-000083360000}"/>
    <cellStyle name="Normal 19 3 3 5 2" xfId="13955" xr:uid="{00000000-0005-0000-0000-000084360000}"/>
    <cellStyle name="Normal 19 3 3 5 2 2" xfId="13956" xr:uid="{00000000-0005-0000-0000-000085360000}"/>
    <cellStyle name="Normal 19 3 3 5 2 2 2" xfId="13957" xr:uid="{00000000-0005-0000-0000-000086360000}"/>
    <cellStyle name="Normal 19 3 3 5 2 3" xfId="13958" xr:uid="{00000000-0005-0000-0000-000087360000}"/>
    <cellStyle name="Normal 19 3 3 5 3" xfId="13959" xr:uid="{00000000-0005-0000-0000-000088360000}"/>
    <cellStyle name="Normal 19 3 3 5 3 2" xfId="13960" xr:uid="{00000000-0005-0000-0000-000089360000}"/>
    <cellStyle name="Normal 19 3 3 5 3 2 2" xfId="13961" xr:uid="{00000000-0005-0000-0000-00008A360000}"/>
    <cellStyle name="Normal 19 3 3 5 3 3" xfId="13962" xr:uid="{00000000-0005-0000-0000-00008B360000}"/>
    <cellStyle name="Normal 19 3 3 5 4" xfId="13963" xr:uid="{00000000-0005-0000-0000-00008C360000}"/>
    <cellStyle name="Normal 19 3 3 5 4 2" xfId="13964" xr:uid="{00000000-0005-0000-0000-00008D360000}"/>
    <cellStyle name="Normal 19 3 3 5 4 2 2" xfId="13965" xr:uid="{00000000-0005-0000-0000-00008E360000}"/>
    <cellStyle name="Normal 19 3 3 5 4 3" xfId="13966" xr:uid="{00000000-0005-0000-0000-00008F360000}"/>
    <cellStyle name="Normal 19 3 3 5 5" xfId="13967" xr:uid="{00000000-0005-0000-0000-000090360000}"/>
    <cellStyle name="Normal 19 3 3 5 5 2" xfId="13968" xr:uid="{00000000-0005-0000-0000-000091360000}"/>
    <cellStyle name="Normal 19 3 3 5 6" xfId="13969" xr:uid="{00000000-0005-0000-0000-000092360000}"/>
    <cellStyle name="Normal 19 3 3 5 6 2" xfId="13970" xr:uid="{00000000-0005-0000-0000-000093360000}"/>
    <cellStyle name="Normal 19 3 3 5 7" xfId="13971" xr:uid="{00000000-0005-0000-0000-000094360000}"/>
    <cellStyle name="Normal 19 3 3 6" xfId="13972" xr:uid="{00000000-0005-0000-0000-000095360000}"/>
    <cellStyle name="Normal 19 3 3 6 2" xfId="13973" xr:uid="{00000000-0005-0000-0000-000096360000}"/>
    <cellStyle name="Normal 19 3 3 6 2 2" xfId="13974" xr:uid="{00000000-0005-0000-0000-000097360000}"/>
    <cellStyle name="Normal 19 3 3 6 3" xfId="13975" xr:uid="{00000000-0005-0000-0000-000098360000}"/>
    <cellStyle name="Normal 19 3 3 7" xfId="13976" xr:uid="{00000000-0005-0000-0000-000099360000}"/>
    <cellStyle name="Normal 19 3 3 7 2" xfId="13977" xr:uid="{00000000-0005-0000-0000-00009A360000}"/>
    <cellStyle name="Normal 19 3 3 7 2 2" xfId="13978" xr:uid="{00000000-0005-0000-0000-00009B360000}"/>
    <cellStyle name="Normal 19 3 3 7 3" xfId="13979" xr:uid="{00000000-0005-0000-0000-00009C360000}"/>
    <cellStyle name="Normal 19 3 3 8" xfId="13980" xr:uid="{00000000-0005-0000-0000-00009D360000}"/>
    <cellStyle name="Normal 19 3 3 8 2" xfId="13981" xr:uid="{00000000-0005-0000-0000-00009E360000}"/>
    <cellStyle name="Normal 19 3 3 8 2 2" xfId="13982" xr:uid="{00000000-0005-0000-0000-00009F360000}"/>
    <cellStyle name="Normal 19 3 3 8 3" xfId="13983" xr:uid="{00000000-0005-0000-0000-0000A0360000}"/>
    <cellStyle name="Normal 19 3 3 9" xfId="13984" xr:uid="{00000000-0005-0000-0000-0000A1360000}"/>
    <cellStyle name="Normal 19 3 3 9 2" xfId="13985" xr:uid="{00000000-0005-0000-0000-0000A2360000}"/>
    <cellStyle name="Normal 19 3 4" xfId="13986" xr:uid="{00000000-0005-0000-0000-0000A3360000}"/>
    <cellStyle name="Normal 19 3 4 2" xfId="13987" xr:uid="{00000000-0005-0000-0000-0000A4360000}"/>
    <cellStyle name="Normal 19 3 4 2 2" xfId="13988" xr:uid="{00000000-0005-0000-0000-0000A5360000}"/>
    <cellStyle name="Normal 19 3 4 2 2 2" xfId="13989" xr:uid="{00000000-0005-0000-0000-0000A6360000}"/>
    <cellStyle name="Normal 19 3 4 2 2 2 2" xfId="13990" xr:uid="{00000000-0005-0000-0000-0000A7360000}"/>
    <cellStyle name="Normal 19 3 4 2 2 3" xfId="13991" xr:uid="{00000000-0005-0000-0000-0000A8360000}"/>
    <cellStyle name="Normal 19 3 4 2 3" xfId="13992" xr:uid="{00000000-0005-0000-0000-0000A9360000}"/>
    <cellStyle name="Normal 19 3 4 2 3 2" xfId="13993" xr:uid="{00000000-0005-0000-0000-0000AA360000}"/>
    <cellStyle name="Normal 19 3 4 2 3 2 2" xfId="13994" xr:uid="{00000000-0005-0000-0000-0000AB360000}"/>
    <cellStyle name="Normal 19 3 4 2 3 3" xfId="13995" xr:uid="{00000000-0005-0000-0000-0000AC360000}"/>
    <cellStyle name="Normal 19 3 4 2 4" xfId="13996" xr:uid="{00000000-0005-0000-0000-0000AD360000}"/>
    <cellStyle name="Normal 19 3 4 2 4 2" xfId="13997" xr:uid="{00000000-0005-0000-0000-0000AE360000}"/>
    <cellStyle name="Normal 19 3 4 2 4 2 2" xfId="13998" xr:uid="{00000000-0005-0000-0000-0000AF360000}"/>
    <cellStyle name="Normal 19 3 4 2 4 3" xfId="13999" xr:uid="{00000000-0005-0000-0000-0000B0360000}"/>
    <cellStyle name="Normal 19 3 4 2 5" xfId="14000" xr:uid="{00000000-0005-0000-0000-0000B1360000}"/>
    <cellStyle name="Normal 19 3 4 2 5 2" xfId="14001" xr:uid="{00000000-0005-0000-0000-0000B2360000}"/>
    <cellStyle name="Normal 19 3 4 2 6" xfId="14002" xr:uid="{00000000-0005-0000-0000-0000B3360000}"/>
    <cellStyle name="Normal 19 3 4 2 6 2" xfId="14003" xr:uid="{00000000-0005-0000-0000-0000B4360000}"/>
    <cellStyle name="Normal 19 3 4 2 7" xfId="14004" xr:uid="{00000000-0005-0000-0000-0000B5360000}"/>
    <cellStyle name="Normal 19 3 4 3" xfId="14005" xr:uid="{00000000-0005-0000-0000-0000B6360000}"/>
    <cellStyle name="Normal 19 3 4 3 2" xfId="14006" xr:uid="{00000000-0005-0000-0000-0000B7360000}"/>
    <cellStyle name="Normal 19 3 4 3 2 2" xfId="14007" xr:uid="{00000000-0005-0000-0000-0000B8360000}"/>
    <cellStyle name="Normal 19 3 4 3 2 2 2" xfId="14008" xr:uid="{00000000-0005-0000-0000-0000B9360000}"/>
    <cellStyle name="Normal 19 3 4 3 2 3" xfId="14009" xr:uid="{00000000-0005-0000-0000-0000BA360000}"/>
    <cellStyle name="Normal 19 3 4 3 3" xfId="14010" xr:uid="{00000000-0005-0000-0000-0000BB360000}"/>
    <cellStyle name="Normal 19 3 4 3 3 2" xfId="14011" xr:uid="{00000000-0005-0000-0000-0000BC360000}"/>
    <cellStyle name="Normal 19 3 4 3 3 2 2" xfId="14012" xr:uid="{00000000-0005-0000-0000-0000BD360000}"/>
    <cellStyle name="Normal 19 3 4 3 3 3" xfId="14013" xr:uid="{00000000-0005-0000-0000-0000BE360000}"/>
    <cellStyle name="Normal 19 3 4 3 4" xfId="14014" xr:uid="{00000000-0005-0000-0000-0000BF360000}"/>
    <cellStyle name="Normal 19 3 4 3 4 2" xfId="14015" xr:uid="{00000000-0005-0000-0000-0000C0360000}"/>
    <cellStyle name="Normal 19 3 4 3 4 2 2" xfId="14016" xr:uid="{00000000-0005-0000-0000-0000C1360000}"/>
    <cellStyle name="Normal 19 3 4 3 4 3" xfId="14017" xr:uid="{00000000-0005-0000-0000-0000C2360000}"/>
    <cellStyle name="Normal 19 3 4 3 5" xfId="14018" xr:uid="{00000000-0005-0000-0000-0000C3360000}"/>
    <cellStyle name="Normal 19 3 4 3 5 2" xfId="14019" xr:uid="{00000000-0005-0000-0000-0000C4360000}"/>
    <cellStyle name="Normal 19 3 4 3 6" xfId="14020" xr:uid="{00000000-0005-0000-0000-0000C5360000}"/>
    <cellStyle name="Normal 19 3 4 3 6 2" xfId="14021" xr:uid="{00000000-0005-0000-0000-0000C6360000}"/>
    <cellStyle name="Normal 19 3 4 3 7" xfId="14022" xr:uid="{00000000-0005-0000-0000-0000C7360000}"/>
    <cellStyle name="Normal 19 3 4 4" xfId="14023" xr:uid="{00000000-0005-0000-0000-0000C8360000}"/>
    <cellStyle name="Normal 19 3 4 4 2" xfId="14024" xr:uid="{00000000-0005-0000-0000-0000C9360000}"/>
    <cellStyle name="Normal 19 3 4 4 2 2" xfId="14025" xr:uid="{00000000-0005-0000-0000-0000CA360000}"/>
    <cellStyle name="Normal 19 3 4 4 3" xfId="14026" xr:uid="{00000000-0005-0000-0000-0000CB360000}"/>
    <cellStyle name="Normal 19 3 4 5" xfId="14027" xr:uid="{00000000-0005-0000-0000-0000CC360000}"/>
    <cellStyle name="Normal 19 3 4 5 2" xfId="14028" xr:uid="{00000000-0005-0000-0000-0000CD360000}"/>
    <cellStyle name="Normal 19 3 4 5 2 2" xfId="14029" xr:uid="{00000000-0005-0000-0000-0000CE360000}"/>
    <cellStyle name="Normal 19 3 4 5 3" xfId="14030" xr:uid="{00000000-0005-0000-0000-0000CF360000}"/>
    <cellStyle name="Normal 19 3 4 6" xfId="14031" xr:uid="{00000000-0005-0000-0000-0000D0360000}"/>
    <cellStyle name="Normal 19 3 4 6 2" xfId="14032" xr:uid="{00000000-0005-0000-0000-0000D1360000}"/>
    <cellStyle name="Normal 19 3 4 6 2 2" xfId="14033" xr:uid="{00000000-0005-0000-0000-0000D2360000}"/>
    <cellStyle name="Normal 19 3 4 6 3" xfId="14034" xr:uid="{00000000-0005-0000-0000-0000D3360000}"/>
    <cellStyle name="Normal 19 3 4 7" xfId="14035" xr:uid="{00000000-0005-0000-0000-0000D4360000}"/>
    <cellStyle name="Normal 19 3 4 7 2" xfId="14036" xr:uid="{00000000-0005-0000-0000-0000D5360000}"/>
    <cellStyle name="Normal 19 3 4 8" xfId="14037" xr:uid="{00000000-0005-0000-0000-0000D6360000}"/>
    <cellStyle name="Normal 19 3 4 8 2" xfId="14038" xr:uid="{00000000-0005-0000-0000-0000D7360000}"/>
    <cellStyle name="Normal 19 3 4 9" xfId="14039" xr:uid="{00000000-0005-0000-0000-0000D8360000}"/>
    <cellStyle name="Normal 19 3 5" xfId="14040" xr:uid="{00000000-0005-0000-0000-0000D9360000}"/>
    <cellStyle name="Normal 19 3 5 2" xfId="14041" xr:uid="{00000000-0005-0000-0000-0000DA360000}"/>
    <cellStyle name="Normal 19 3 5 2 2" xfId="14042" xr:uid="{00000000-0005-0000-0000-0000DB360000}"/>
    <cellStyle name="Normal 19 3 5 2 2 2" xfId="14043" xr:uid="{00000000-0005-0000-0000-0000DC360000}"/>
    <cellStyle name="Normal 19 3 5 2 2 2 2" xfId="14044" xr:uid="{00000000-0005-0000-0000-0000DD360000}"/>
    <cellStyle name="Normal 19 3 5 2 2 3" xfId="14045" xr:uid="{00000000-0005-0000-0000-0000DE360000}"/>
    <cellStyle name="Normal 19 3 5 2 3" xfId="14046" xr:uid="{00000000-0005-0000-0000-0000DF360000}"/>
    <cellStyle name="Normal 19 3 5 2 3 2" xfId="14047" xr:uid="{00000000-0005-0000-0000-0000E0360000}"/>
    <cellStyle name="Normal 19 3 5 2 3 2 2" xfId="14048" xr:uid="{00000000-0005-0000-0000-0000E1360000}"/>
    <cellStyle name="Normal 19 3 5 2 3 3" xfId="14049" xr:uid="{00000000-0005-0000-0000-0000E2360000}"/>
    <cellStyle name="Normal 19 3 5 2 4" xfId="14050" xr:uid="{00000000-0005-0000-0000-0000E3360000}"/>
    <cellStyle name="Normal 19 3 5 2 4 2" xfId="14051" xr:uid="{00000000-0005-0000-0000-0000E4360000}"/>
    <cellStyle name="Normal 19 3 5 2 4 2 2" xfId="14052" xr:uid="{00000000-0005-0000-0000-0000E5360000}"/>
    <cellStyle name="Normal 19 3 5 2 4 3" xfId="14053" xr:uid="{00000000-0005-0000-0000-0000E6360000}"/>
    <cellStyle name="Normal 19 3 5 2 5" xfId="14054" xr:uid="{00000000-0005-0000-0000-0000E7360000}"/>
    <cellStyle name="Normal 19 3 5 2 5 2" xfId="14055" xr:uid="{00000000-0005-0000-0000-0000E8360000}"/>
    <cellStyle name="Normal 19 3 5 2 6" xfId="14056" xr:uid="{00000000-0005-0000-0000-0000E9360000}"/>
    <cellStyle name="Normal 19 3 5 2 6 2" xfId="14057" xr:uid="{00000000-0005-0000-0000-0000EA360000}"/>
    <cellStyle name="Normal 19 3 5 2 7" xfId="14058" xr:uid="{00000000-0005-0000-0000-0000EB360000}"/>
    <cellStyle name="Normal 19 3 5 3" xfId="14059" xr:uid="{00000000-0005-0000-0000-0000EC360000}"/>
    <cellStyle name="Normal 19 3 5 3 2" xfId="14060" xr:uid="{00000000-0005-0000-0000-0000ED360000}"/>
    <cellStyle name="Normal 19 3 5 3 2 2" xfId="14061" xr:uid="{00000000-0005-0000-0000-0000EE360000}"/>
    <cellStyle name="Normal 19 3 5 3 3" xfId="14062" xr:uid="{00000000-0005-0000-0000-0000EF360000}"/>
    <cellStyle name="Normal 19 3 5 4" xfId="14063" xr:uid="{00000000-0005-0000-0000-0000F0360000}"/>
    <cellStyle name="Normal 19 3 5 4 2" xfId="14064" xr:uid="{00000000-0005-0000-0000-0000F1360000}"/>
    <cellStyle name="Normal 19 3 5 4 2 2" xfId="14065" xr:uid="{00000000-0005-0000-0000-0000F2360000}"/>
    <cellStyle name="Normal 19 3 5 4 3" xfId="14066" xr:uid="{00000000-0005-0000-0000-0000F3360000}"/>
    <cellStyle name="Normal 19 3 5 5" xfId="14067" xr:uid="{00000000-0005-0000-0000-0000F4360000}"/>
    <cellStyle name="Normal 19 3 5 5 2" xfId="14068" xr:uid="{00000000-0005-0000-0000-0000F5360000}"/>
    <cellStyle name="Normal 19 3 5 5 2 2" xfId="14069" xr:uid="{00000000-0005-0000-0000-0000F6360000}"/>
    <cellStyle name="Normal 19 3 5 5 3" xfId="14070" xr:uid="{00000000-0005-0000-0000-0000F7360000}"/>
    <cellStyle name="Normal 19 3 5 6" xfId="14071" xr:uid="{00000000-0005-0000-0000-0000F8360000}"/>
    <cellStyle name="Normal 19 3 5 6 2" xfId="14072" xr:uid="{00000000-0005-0000-0000-0000F9360000}"/>
    <cellStyle name="Normal 19 3 5 7" xfId="14073" xr:uid="{00000000-0005-0000-0000-0000FA360000}"/>
    <cellStyle name="Normal 19 3 5 7 2" xfId="14074" xr:uid="{00000000-0005-0000-0000-0000FB360000}"/>
    <cellStyle name="Normal 19 3 5 8" xfId="14075" xr:uid="{00000000-0005-0000-0000-0000FC360000}"/>
    <cellStyle name="Normal 19 3 6" xfId="14076" xr:uid="{00000000-0005-0000-0000-0000FD360000}"/>
    <cellStyle name="Normal 19 3 6 2" xfId="14077" xr:uid="{00000000-0005-0000-0000-0000FE360000}"/>
    <cellStyle name="Normal 19 3 6 2 2" xfId="14078" xr:uid="{00000000-0005-0000-0000-0000FF360000}"/>
    <cellStyle name="Normal 19 3 6 2 2 2" xfId="14079" xr:uid="{00000000-0005-0000-0000-000000370000}"/>
    <cellStyle name="Normal 19 3 6 2 3" xfId="14080" xr:uid="{00000000-0005-0000-0000-000001370000}"/>
    <cellStyle name="Normal 19 3 6 3" xfId="14081" xr:uid="{00000000-0005-0000-0000-000002370000}"/>
    <cellStyle name="Normal 19 3 6 3 2" xfId="14082" xr:uid="{00000000-0005-0000-0000-000003370000}"/>
    <cellStyle name="Normal 19 3 6 3 2 2" xfId="14083" xr:uid="{00000000-0005-0000-0000-000004370000}"/>
    <cellStyle name="Normal 19 3 6 3 3" xfId="14084" xr:uid="{00000000-0005-0000-0000-000005370000}"/>
    <cellStyle name="Normal 19 3 6 4" xfId="14085" xr:uid="{00000000-0005-0000-0000-000006370000}"/>
    <cellStyle name="Normal 19 3 6 4 2" xfId="14086" xr:uid="{00000000-0005-0000-0000-000007370000}"/>
    <cellStyle name="Normal 19 3 6 4 2 2" xfId="14087" xr:uid="{00000000-0005-0000-0000-000008370000}"/>
    <cellStyle name="Normal 19 3 6 4 3" xfId="14088" xr:uid="{00000000-0005-0000-0000-000009370000}"/>
    <cellStyle name="Normal 19 3 6 5" xfId="14089" xr:uid="{00000000-0005-0000-0000-00000A370000}"/>
    <cellStyle name="Normal 19 3 6 5 2" xfId="14090" xr:uid="{00000000-0005-0000-0000-00000B370000}"/>
    <cellStyle name="Normal 19 3 6 6" xfId="14091" xr:uid="{00000000-0005-0000-0000-00000C370000}"/>
    <cellStyle name="Normal 19 3 6 6 2" xfId="14092" xr:uid="{00000000-0005-0000-0000-00000D370000}"/>
    <cellStyle name="Normal 19 3 6 7" xfId="14093" xr:uid="{00000000-0005-0000-0000-00000E370000}"/>
    <cellStyle name="Normal 19 3 7" xfId="14094" xr:uid="{00000000-0005-0000-0000-00000F370000}"/>
    <cellStyle name="Normal 19 3 7 2" xfId="14095" xr:uid="{00000000-0005-0000-0000-000010370000}"/>
    <cellStyle name="Normal 19 3 7 2 2" xfId="14096" xr:uid="{00000000-0005-0000-0000-000011370000}"/>
    <cellStyle name="Normal 19 3 7 2 2 2" xfId="14097" xr:uid="{00000000-0005-0000-0000-000012370000}"/>
    <cellStyle name="Normal 19 3 7 2 3" xfId="14098" xr:uid="{00000000-0005-0000-0000-000013370000}"/>
    <cellStyle name="Normal 19 3 7 3" xfId="14099" xr:uid="{00000000-0005-0000-0000-000014370000}"/>
    <cellStyle name="Normal 19 3 7 3 2" xfId="14100" xr:uid="{00000000-0005-0000-0000-000015370000}"/>
    <cellStyle name="Normal 19 3 7 3 2 2" xfId="14101" xr:uid="{00000000-0005-0000-0000-000016370000}"/>
    <cellStyle name="Normal 19 3 7 3 3" xfId="14102" xr:uid="{00000000-0005-0000-0000-000017370000}"/>
    <cellStyle name="Normal 19 3 7 4" xfId="14103" xr:uid="{00000000-0005-0000-0000-000018370000}"/>
    <cellStyle name="Normal 19 3 7 4 2" xfId="14104" xr:uid="{00000000-0005-0000-0000-000019370000}"/>
    <cellStyle name="Normal 19 3 7 4 2 2" xfId="14105" xr:uid="{00000000-0005-0000-0000-00001A370000}"/>
    <cellStyle name="Normal 19 3 7 4 3" xfId="14106" xr:uid="{00000000-0005-0000-0000-00001B370000}"/>
    <cellStyle name="Normal 19 3 7 5" xfId="14107" xr:uid="{00000000-0005-0000-0000-00001C370000}"/>
    <cellStyle name="Normal 19 3 7 5 2" xfId="14108" xr:uid="{00000000-0005-0000-0000-00001D370000}"/>
    <cellStyle name="Normal 19 3 7 6" xfId="14109" xr:uid="{00000000-0005-0000-0000-00001E370000}"/>
    <cellStyle name="Normal 19 3 7 6 2" xfId="14110" xr:uid="{00000000-0005-0000-0000-00001F370000}"/>
    <cellStyle name="Normal 19 3 7 7" xfId="14111" xr:uid="{00000000-0005-0000-0000-000020370000}"/>
    <cellStyle name="Normal 19 3 8" xfId="14112" xr:uid="{00000000-0005-0000-0000-000021370000}"/>
    <cellStyle name="Normal 19 3 8 2" xfId="14113" xr:uid="{00000000-0005-0000-0000-000022370000}"/>
    <cellStyle name="Normal 19 3 8 2 2" xfId="14114" xr:uid="{00000000-0005-0000-0000-000023370000}"/>
    <cellStyle name="Normal 19 3 8 3" xfId="14115" xr:uid="{00000000-0005-0000-0000-000024370000}"/>
    <cellStyle name="Normal 19 3 9" xfId="14116" xr:uid="{00000000-0005-0000-0000-000025370000}"/>
    <cellStyle name="Normal 19 3 9 2" xfId="14117" xr:uid="{00000000-0005-0000-0000-000026370000}"/>
    <cellStyle name="Normal 19 3 9 2 2" xfId="14118" xr:uid="{00000000-0005-0000-0000-000027370000}"/>
    <cellStyle name="Normal 19 3 9 3" xfId="14119" xr:uid="{00000000-0005-0000-0000-000028370000}"/>
    <cellStyle name="Normal 19 3_Confidential Information" xfId="14120" xr:uid="{00000000-0005-0000-0000-000029370000}"/>
    <cellStyle name="Normal 19 4" xfId="14121" xr:uid="{00000000-0005-0000-0000-00002A370000}"/>
    <cellStyle name="Normal 19 4 10" xfId="14122" xr:uid="{00000000-0005-0000-0000-00002B370000}"/>
    <cellStyle name="Normal 19 4 10 2" xfId="14123" xr:uid="{00000000-0005-0000-0000-00002C370000}"/>
    <cellStyle name="Normal 19 4 11" xfId="14124" xr:uid="{00000000-0005-0000-0000-00002D370000}"/>
    <cellStyle name="Normal 19 4 2" xfId="14125" xr:uid="{00000000-0005-0000-0000-00002E370000}"/>
    <cellStyle name="Normal 19 4 2 2" xfId="14126" xr:uid="{00000000-0005-0000-0000-00002F370000}"/>
    <cellStyle name="Normal 19 4 2 2 2" xfId="14127" xr:uid="{00000000-0005-0000-0000-000030370000}"/>
    <cellStyle name="Normal 19 4 2 2 2 2" xfId="14128" xr:uid="{00000000-0005-0000-0000-000031370000}"/>
    <cellStyle name="Normal 19 4 2 2 2 2 2" xfId="14129" xr:uid="{00000000-0005-0000-0000-000032370000}"/>
    <cellStyle name="Normal 19 4 2 2 2 3" xfId="14130" xr:uid="{00000000-0005-0000-0000-000033370000}"/>
    <cellStyle name="Normal 19 4 2 2 3" xfId="14131" xr:uid="{00000000-0005-0000-0000-000034370000}"/>
    <cellStyle name="Normal 19 4 2 2 3 2" xfId="14132" xr:uid="{00000000-0005-0000-0000-000035370000}"/>
    <cellStyle name="Normal 19 4 2 2 3 2 2" xfId="14133" xr:uid="{00000000-0005-0000-0000-000036370000}"/>
    <cellStyle name="Normal 19 4 2 2 3 3" xfId="14134" xr:uid="{00000000-0005-0000-0000-000037370000}"/>
    <cellStyle name="Normal 19 4 2 2 4" xfId="14135" xr:uid="{00000000-0005-0000-0000-000038370000}"/>
    <cellStyle name="Normal 19 4 2 2 4 2" xfId="14136" xr:uid="{00000000-0005-0000-0000-000039370000}"/>
    <cellStyle name="Normal 19 4 2 2 4 2 2" xfId="14137" xr:uid="{00000000-0005-0000-0000-00003A370000}"/>
    <cellStyle name="Normal 19 4 2 2 4 3" xfId="14138" xr:uid="{00000000-0005-0000-0000-00003B370000}"/>
    <cellStyle name="Normal 19 4 2 2 5" xfId="14139" xr:uid="{00000000-0005-0000-0000-00003C370000}"/>
    <cellStyle name="Normal 19 4 2 2 5 2" xfId="14140" xr:uid="{00000000-0005-0000-0000-00003D370000}"/>
    <cellStyle name="Normal 19 4 2 2 6" xfId="14141" xr:uid="{00000000-0005-0000-0000-00003E370000}"/>
    <cellStyle name="Normal 19 4 2 2 6 2" xfId="14142" xr:uid="{00000000-0005-0000-0000-00003F370000}"/>
    <cellStyle name="Normal 19 4 2 2 7" xfId="14143" xr:uid="{00000000-0005-0000-0000-000040370000}"/>
    <cellStyle name="Normal 19 4 2 3" xfId="14144" xr:uid="{00000000-0005-0000-0000-000041370000}"/>
    <cellStyle name="Normal 19 4 2 3 2" xfId="14145" xr:uid="{00000000-0005-0000-0000-000042370000}"/>
    <cellStyle name="Normal 19 4 2 3 2 2" xfId="14146" xr:uid="{00000000-0005-0000-0000-000043370000}"/>
    <cellStyle name="Normal 19 4 2 3 2 2 2" xfId="14147" xr:uid="{00000000-0005-0000-0000-000044370000}"/>
    <cellStyle name="Normal 19 4 2 3 2 3" xfId="14148" xr:uid="{00000000-0005-0000-0000-000045370000}"/>
    <cellStyle name="Normal 19 4 2 3 3" xfId="14149" xr:uid="{00000000-0005-0000-0000-000046370000}"/>
    <cellStyle name="Normal 19 4 2 3 3 2" xfId="14150" xr:uid="{00000000-0005-0000-0000-000047370000}"/>
    <cellStyle name="Normal 19 4 2 3 3 2 2" xfId="14151" xr:uid="{00000000-0005-0000-0000-000048370000}"/>
    <cellStyle name="Normal 19 4 2 3 3 3" xfId="14152" xr:uid="{00000000-0005-0000-0000-000049370000}"/>
    <cellStyle name="Normal 19 4 2 3 4" xfId="14153" xr:uid="{00000000-0005-0000-0000-00004A370000}"/>
    <cellStyle name="Normal 19 4 2 3 4 2" xfId="14154" xr:uid="{00000000-0005-0000-0000-00004B370000}"/>
    <cellStyle name="Normal 19 4 2 3 4 2 2" xfId="14155" xr:uid="{00000000-0005-0000-0000-00004C370000}"/>
    <cellStyle name="Normal 19 4 2 3 4 3" xfId="14156" xr:uid="{00000000-0005-0000-0000-00004D370000}"/>
    <cellStyle name="Normal 19 4 2 3 5" xfId="14157" xr:uid="{00000000-0005-0000-0000-00004E370000}"/>
    <cellStyle name="Normal 19 4 2 3 5 2" xfId="14158" xr:uid="{00000000-0005-0000-0000-00004F370000}"/>
    <cellStyle name="Normal 19 4 2 3 6" xfId="14159" xr:uid="{00000000-0005-0000-0000-000050370000}"/>
    <cellStyle name="Normal 19 4 2 3 6 2" xfId="14160" xr:uid="{00000000-0005-0000-0000-000051370000}"/>
    <cellStyle name="Normal 19 4 2 3 7" xfId="14161" xr:uid="{00000000-0005-0000-0000-000052370000}"/>
    <cellStyle name="Normal 19 4 2 4" xfId="14162" xr:uid="{00000000-0005-0000-0000-000053370000}"/>
    <cellStyle name="Normal 19 4 2 4 2" xfId="14163" xr:uid="{00000000-0005-0000-0000-000054370000}"/>
    <cellStyle name="Normal 19 4 2 4 2 2" xfId="14164" xr:uid="{00000000-0005-0000-0000-000055370000}"/>
    <cellStyle name="Normal 19 4 2 4 3" xfId="14165" xr:uid="{00000000-0005-0000-0000-000056370000}"/>
    <cellStyle name="Normal 19 4 2 5" xfId="14166" xr:uid="{00000000-0005-0000-0000-000057370000}"/>
    <cellStyle name="Normal 19 4 2 5 2" xfId="14167" xr:uid="{00000000-0005-0000-0000-000058370000}"/>
    <cellStyle name="Normal 19 4 2 5 2 2" xfId="14168" xr:uid="{00000000-0005-0000-0000-000059370000}"/>
    <cellStyle name="Normal 19 4 2 5 3" xfId="14169" xr:uid="{00000000-0005-0000-0000-00005A370000}"/>
    <cellStyle name="Normal 19 4 2 6" xfId="14170" xr:uid="{00000000-0005-0000-0000-00005B370000}"/>
    <cellStyle name="Normal 19 4 2 6 2" xfId="14171" xr:uid="{00000000-0005-0000-0000-00005C370000}"/>
    <cellStyle name="Normal 19 4 2 6 2 2" xfId="14172" xr:uid="{00000000-0005-0000-0000-00005D370000}"/>
    <cellStyle name="Normal 19 4 2 6 3" xfId="14173" xr:uid="{00000000-0005-0000-0000-00005E370000}"/>
    <cellStyle name="Normal 19 4 2 7" xfId="14174" xr:uid="{00000000-0005-0000-0000-00005F370000}"/>
    <cellStyle name="Normal 19 4 2 7 2" xfId="14175" xr:uid="{00000000-0005-0000-0000-000060370000}"/>
    <cellStyle name="Normal 19 4 2 8" xfId="14176" xr:uid="{00000000-0005-0000-0000-000061370000}"/>
    <cellStyle name="Normal 19 4 2 8 2" xfId="14177" xr:uid="{00000000-0005-0000-0000-000062370000}"/>
    <cellStyle name="Normal 19 4 2 9" xfId="14178" xr:uid="{00000000-0005-0000-0000-000063370000}"/>
    <cellStyle name="Normal 19 4 3" xfId="14179" xr:uid="{00000000-0005-0000-0000-000064370000}"/>
    <cellStyle name="Normal 19 4 3 2" xfId="14180" xr:uid="{00000000-0005-0000-0000-000065370000}"/>
    <cellStyle name="Normal 19 4 3 2 2" xfId="14181" xr:uid="{00000000-0005-0000-0000-000066370000}"/>
    <cellStyle name="Normal 19 4 3 2 2 2" xfId="14182" xr:uid="{00000000-0005-0000-0000-000067370000}"/>
    <cellStyle name="Normal 19 4 3 2 2 2 2" xfId="14183" xr:uid="{00000000-0005-0000-0000-000068370000}"/>
    <cellStyle name="Normal 19 4 3 2 2 3" xfId="14184" xr:uid="{00000000-0005-0000-0000-000069370000}"/>
    <cellStyle name="Normal 19 4 3 2 3" xfId="14185" xr:uid="{00000000-0005-0000-0000-00006A370000}"/>
    <cellStyle name="Normal 19 4 3 2 3 2" xfId="14186" xr:uid="{00000000-0005-0000-0000-00006B370000}"/>
    <cellStyle name="Normal 19 4 3 2 3 2 2" xfId="14187" xr:uid="{00000000-0005-0000-0000-00006C370000}"/>
    <cellStyle name="Normal 19 4 3 2 3 3" xfId="14188" xr:uid="{00000000-0005-0000-0000-00006D370000}"/>
    <cellStyle name="Normal 19 4 3 2 4" xfId="14189" xr:uid="{00000000-0005-0000-0000-00006E370000}"/>
    <cellStyle name="Normal 19 4 3 2 4 2" xfId="14190" xr:uid="{00000000-0005-0000-0000-00006F370000}"/>
    <cellStyle name="Normal 19 4 3 2 4 2 2" xfId="14191" xr:uid="{00000000-0005-0000-0000-000070370000}"/>
    <cellStyle name="Normal 19 4 3 2 4 3" xfId="14192" xr:uid="{00000000-0005-0000-0000-000071370000}"/>
    <cellStyle name="Normal 19 4 3 2 5" xfId="14193" xr:uid="{00000000-0005-0000-0000-000072370000}"/>
    <cellStyle name="Normal 19 4 3 2 5 2" xfId="14194" xr:uid="{00000000-0005-0000-0000-000073370000}"/>
    <cellStyle name="Normal 19 4 3 2 6" xfId="14195" xr:uid="{00000000-0005-0000-0000-000074370000}"/>
    <cellStyle name="Normal 19 4 3 2 6 2" xfId="14196" xr:uid="{00000000-0005-0000-0000-000075370000}"/>
    <cellStyle name="Normal 19 4 3 2 7" xfId="14197" xr:uid="{00000000-0005-0000-0000-000076370000}"/>
    <cellStyle name="Normal 19 4 3 3" xfId="14198" xr:uid="{00000000-0005-0000-0000-000077370000}"/>
    <cellStyle name="Normal 19 4 3 3 2" xfId="14199" xr:uid="{00000000-0005-0000-0000-000078370000}"/>
    <cellStyle name="Normal 19 4 3 3 2 2" xfId="14200" xr:uid="{00000000-0005-0000-0000-000079370000}"/>
    <cellStyle name="Normal 19 4 3 3 3" xfId="14201" xr:uid="{00000000-0005-0000-0000-00007A370000}"/>
    <cellStyle name="Normal 19 4 3 4" xfId="14202" xr:uid="{00000000-0005-0000-0000-00007B370000}"/>
    <cellStyle name="Normal 19 4 3 4 2" xfId="14203" xr:uid="{00000000-0005-0000-0000-00007C370000}"/>
    <cellStyle name="Normal 19 4 3 4 2 2" xfId="14204" xr:uid="{00000000-0005-0000-0000-00007D370000}"/>
    <cellStyle name="Normal 19 4 3 4 3" xfId="14205" xr:uid="{00000000-0005-0000-0000-00007E370000}"/>
    <cellStyle name="Normal 19 4 3 5" xfId="14206" xr:uid="{00000000-0005-0000-0000-00007F370000}"/>
    <cellStyle name="Normal 19 4 3 5 2" xfId="14207" xr:uid="{00000000-0005-0000-0000-000080370000}"/>
    <cellStyle name="Normal 19 4 3 5 2 2" xfId="14208" xr:uid="{00000000-0005-0000-0000-000081370000}"/>
    <cellStyle name="Normal 19 4 3 5 3" xfId="14209" xr:uid="{00000000-0005-0000-0000-000082370000}"/>
    <cellStyle name="Normal 19 4 3 6" xfId="14210" xr:uid="{00000000-0005-0000-0000-000083370000}"/>
    <cellStyle name="Normal 19 4 3 6 2" xfId="14211" xr:uid="{00000000-0005-0000-0000-000084370000}"/>
    <cellStyle name="Normal 19 4 3 7" xfId="14212" xr:uid="{00000000-0005-0000-0000-000085370000}"/>
    <cellStyle name="Normal 19 4 3 7 2" xfId="14213" xr:uid="{00000000-0005-0000-0000-000086370000}"/>
    <cellStyle name="Normal 19 4 3 8" xfId="14214" xr:uid="{00000000-0005-0000-0000-000087370000}"/>
    <cellStyle name="Normal 19 4 4" xfId="14215" xr:uid="{00000000-0005-0000-0000-000088370000}"/>
    <cellStyle name="Normal 19 4 4 2" xfId="14216" xr:uid="{00000000-0005-0000-0000-000089370000}"/>
    <cellStyle name="Normal 19 4 4 2 2" xfId="14217" xr:uid="{00000000-0005-0000-0000-00008A370000}"/>
    <cellStyle name="Normal 19 4 4 2 2 2" xfId="14218" xr:uid="{00000000-0005-0000-0000-00008B370000}"/>
    <cellStyle name="Normal 19 4 4 2 3" xfId="14219" xr:uid="{00000000-0005-0000-0000-00008C370000}"/>
    <cellStyle name="Normal 19 4 4 3" xfId="14220" xr:uid="{00000000-0005-0000-0000-00008D370000}"/>
    <cellStyle name="Normal 19 4 4 3 2" xfId="14221" xr:uid="{00000000-0005-0000-0000-00008E370000}"/>
    <cellStyle name="Normal 19 4 4 3 2 2" xfId="14222" xr:uid="{00000000-0005-0000-0000-00008F370000}"/>
    <cellStyle name="Normal 19 4 4 3 3" xfId="14223" xr:uid="{00000000-0005-0000-0000-000090370000}"/>
    <cellStyle name="Normal 19 4 4 4" xfId="14224" xr:uid="{00000000-0005-0000-0000-000091370000}"/>
    <cellStyle name="Normal 19 4 4 4 2" xfId="14225" xr:uid="{00000000-0005-0000-0000-000092370000}"/>
    <cellStyle name="Normal 19 4 4 4 2 2" xfId="14226" xr:uid="{00000000-0005-0000-0000-000093370000}"/>
    <cellStyle name="Normal 19 4 4 4 3" xfId="14227" xr:uid="{00000000-0005-0000-0000-000094370000}"/>
    <cellStyle name="Normal 19 4 4 5" xfId="14228" xr:uid="{00000000-0005-0000-0000-000095370000}"/>
    <cellStyle name="Normal 19 4 4 5 2" xfId="14229" xr:uid="{00000000-0005-0000-0000-000096370000}"/>
    <cellStyle name="Normal 19 4 4 6" xfId="14230" xr:uid="{00000000-0005-0000-0000-000097370000}"/>
    <cellStyle name="Normal 19 4 4 6 2" xfId="14231" xr:uid="{00000000-0005-0000-0000-000098370000}"/>
    <cellStyle name="Normal 19 4 4 7" xfId="14232" xr:uid="{00000000-0005-0000-0000-000099370000}"/>
    <cellStyle name="Normal 19 4 5" xfId="14233" xr:uid="{00000000-0005-0000-0000-00009A370000}"/>
    <cellStyle name="Normal 19 4 5 2" xfId="14234" xr:uid="{00000000-0005-0000-0000-00009B370000}"/>
    <cellStyle name="Normal 19 4 5 2 2" xfId="14235" xr:uid="{00000000-0005-0000-0000-00009C370000}"/>
    <cellStyle name="Normal 19 4 5 2 2 2" xfId="14236" xr:uid="{00000000-0005-0000-0000-00009D370000}"/>
    <cellStyle name="Normal 19 4 5 2 3" xfId="14237" xr:uid="{00000000-0005-0000-0000-00009E370000}"/>
    <cellStyle name="Normal 19 4 5 3" xfId="14238" xr:uid="{00000000-0005-0000-0000-00009F370000}"/>
    <cellStyle name="Normal 19 4 5 3 2" xfId="14239" xr:uid="{00000000-0005-0000-0000-0000A0370000}"/>
    <cellStyle name="Normal 19 4 5 3 2 2" xfId="14240" xr:uid="{00000000-0005-0000-0000-0000A1370000}"/>
    <cellStyle name="Normal 19 4 5 3 3" xfId="14241" xr:uid="{00000000-0005-0000-0000-0000A2370000}"/>
    <cellStyle name="Normal 19 4 5 4" xfId="14242" xr:uid="{00000000-0005-0000-0000-0000A3370000}"/>
    <cellStyle name="Normal 19 4 5 4 2" xfId="14243" xr:uid="{00000000-0005-0000-0000-0000A4370000}"/>
    <cellStyle name="Normal 19 4 5 4 2 2" xfId="14244" xr:uid="{00000000-0005-0000-0000-0000A5370000}"/>
    <cellStyle name="Normal 19 4 5 4 3" xfId="14245" xr:uid="{00000000-0005-0000-0000-0000A6370000}"/>
    <cellStyle name="Normal 19 4 5 5" xfId="14246" xr:uid="{00000000-0005-0000-0000-0000A7370000}"/>
    <cellStyle name="Normal 19 4 5 5 2" xfId="14247" xr:uid="{00000000-0005-0000-0000-0000A8370000}"/>
    <cellStyle name="Normal 19 4 5 6" xfId="14248" xr:uid="{00000000-0005-0000-0000-0000A9370000}"/>
    <cellStyle name="Normal 19 4 5 6 2" xfId="14249" xr:uid="{00000000-0005-0000-0000-0000AA370000}"/>
    <cellStyle name="Normal 19 4 5 7" xfId="14250" xr:uid="{00000000-0005-0000-0000-0000AB370000}"/>
    <cellStyle name="Normal 19 4 6" xfId="14251" xr:uid="{00000000-0005-0000-0000-0000AC370000}"/>
    <cellStyle name="Normal 19 4 6 2" xfId="14252" xr:uid="{00000000-0005-0000-0000-0000AD370000}"/>
    <cellStyle name="Normal 19 4 6 2 2" xfId="14253" xr:uid="{00000000-0005-0000-0000-0000AE370000}"/>
    <cellStyle name="Normal 19 4 6 3" xfId="14254" xr:uid="{00000000-0005-0000-0000-0000AF370000}"/>
    <cellStyle name="Normal 19 4 7" xfId="14255" xr:uid="{00000000-0005-0000-0000-0000B0370000}"/>
    <cellStyle name="Normal 19 4 7 2" xfId="14256" xr:uid="{00000000-0005-0000-0000-0000B1370000}"/>
    <cellStyle name="Normal 19 4 7 2 2" xfId="14257" xr:uid="{00000000-0005-0000-0000-0000B2370000}"/>
    <cellStyle name="Normal 19 4 7 3" xfId="14258" xr:uid="{00000000-0005-0000-0000-0000B3370000}"/>
    <cellStyle name="Normal 19 4 8" xfId="14259" xr:uid="{00000000-0005-0000-0000-0000B4370000}"/>
    <cellStyle name="Normal 19 4 8 2" xfId="14260" xr:uid="{00000000-0005-0000-0000-0000B5370000}"/>
    <cellStyle name="Normal 19 4 8 2 2" xfId="14261" xr:uid="{00000000-0005-0000-0000-0000B6370000}"/>
    <cellStyle name="Normal 19 4 8 3" xfId="14262" xr:uid="{00000000-0005-0000-0000-0000B7370000}"/>
    <cellStyle name="Normal 19 4 9" xfId="14263" xr:uid="{00000000-0005-0000-0000-0000B8370000}"/>
    <cellStyle name="Normal 19 4 9 2" xfId="14264" xr:uid="{00000000-0005-0000-0000-0000B9370000}"/>
    <cellStyle name="Normal 19 5" xfId="14265" xr:uid="{00000000-0005-0000-0000-0000BA370000}"/>
    <cellStyle name="Normal 19 5 10" xfId="14266" xr:uid="{00000000-0005-0000-0000-0000BB370000}"/>
    <cellStyle name="Normal 19 5 10 2" xfId="14267" xr:uid="{00000000-0005-0000-0000-0000BC370000}"/>
    <cellStyle name="Normal 19 5 11" xfId="14268" xr:uid="{00000000-0005-0000-0000-0000BD370000}"/>
    <cellStyle name="Normal 19 5 2" xfId="14269" xr:uid="{00000000-0005-0000-0000-0000BE370000}"/>
    <cellStyle name="Normal 19 5 2 2" xfId="14270" xr:uid="{00000000-0005-0000-0000-0000BF370000}"/>
    <cellStyle name="Normal 19 5 2 2 2" xfId="14271" xr:uid="{00000000-0005-0000-0000-0000C0370000}"/>
    <cellStyle name="Normal 19 5 2 2 2 2" xfId="14272" xr:uid="{00000000-0005-0000-0000-0000C1370000}"/>
    <cellStyle name="Normal 19 5 2 2 2 2 2" xfId="14273" xr:uid="{00000000-0005-0000-0000-0000C2370000}"/>
    <cellStyle name="Normal 19 5 2 2 2 3" xfId="14274" xr:uid="{00000000-0005-0000-0000-0000C3370000}"/>
    <cellStyle name="Normal 19 5 2 2 3" xfId="14275" xr:uid="{00000000-0005-0000-0000-0000C4370000}"/>
    <cellStyle name="Normal 19 5 2 2 3 2" xfId="14276" xr:uid="{00000000-0005-0000-0000-0000C5370000}"/>
    <cellStyle name="Normal 19 5 2 2 3 2 2" xfId="14277" xr:uid="{00000000-0005-0000-0000-0000C6370000}"/>
    <cellStyle name="Normal 19 5 2 2 3 3" xfId="14278" xr:uid="{00000000-0005-0000-0000-0000C7370000}"/>
    <cellStyle name="Normal 19 5 2 2 4" xfId="14279" xr:uid="{00000000-0005-0000-0000-0000C8370000}"/>
    <cellStyle name="Normal 19 5 2 2 4 2" xfId="14280" xr:uid="{00000000-0005-0000-0000-0000C9370000}"/>
    <cellStyle name="Normal 19 5 2 2 4 2 2" xfId="14281" xr:uid="{00000000-0005-0000-0000-0000CA370000}"/>
    <cellStyle name="Normal 19 5 2 2 4 3" xfId="14282" xr:uid="{00000000-0005-0000-0000-0000CB370000}"/>
    <cellStyle name="Normal 19 5 2 2 5" xfId="14283" xr:uid="{00000000-0005-0000-0000-0000CC370000}"/>
    <cellStyle name="Normal 19 5 2 2 5 2" xfId="14284" xr:uid="{00000000-0005-0000-0000-0000CD370000}"/>
    <cellStyle name="Normal 19 5 2 2 6" xfId="14285" xr:uid="{00000000-0005-0000-0000-0000CE370000}"/>
    <cellStyle name="Normal 19 5 2 2 6 2" xfId="14286" xr:uid="{00000000-0005-0000-0000-0000CF370000}"/>
    <cellStyle name="Normal 19 5 2 2 7" xfId="14287" xr:uid="{00000000-0005-0000-0000-0000D0370000}"/>
    <cellStyle name="Normal 19 5 2 3" xfId="14288" xr:uid="{00000000-0005-0000-0000-0000D1370000}"/>
    <cellStyle name="Normal 19 5 2 3 2" xfId="14289" xr:uid="{00000000-0005-0000-0000-0000D2370000}"/>
    <cellStyle name="Normal 19 5 2 3 2 2" xfId="14290" xr:uid="{00000000-0005-0000-0000-0000D3370000}"/>
    <cellStyle name="Normal 19 5 2 3 2 2 2" xfId="14291" xr:uid="{00000000-0005-0000-0000-0000D4370000}"/>
    <cellStyle name="Normal 19 5 2 3 2 3" xfId="14292" xr:uid="{00000000-0005-0000-0000-0000D5370000}"/>
    <cellStyle name="Normal 19 5 2 3 3" xfId="14293" xr:uid="{00000000-0005-0000-0000-0000D6370000}"/>
    <cellStyle name="Normal 19 5 2 3 3 2" xfId="14294" xr:uid="{00000000-0005-0000-0000-0000D7370000}"/>
    <cellStyle name="Normal 19 5 2 3 3 2 2" xfId="14295" xr:uid="{00000000-0005-0000-0000-0000D8370000}"/>
    <cellStyle name="Normal 19 5 2 3 3 3" xfId="14296" xr:uid="{00000000-0005-0000-0000-0000D9370000}"/>
    <cellStyle name="Normal 19 5 2 3 4" xfId="14297" xr:uid="{00000000-0005-0000-0000-0000DA370000}"/>
    <cellStyle name="Normal 19 5 2 3 4 2" xfId="14298" xr:uid="{00000000-0005-0000-0000-0000DB370000}"/>
    <cellStyle name="Normal 19 5 2 3 4 2 2" xfId="14299" xr:uid="{00000000-0005-0000-0000-0000DC370000}"/>
    <cellStyle name="Normal 19 5 2 3 4 3" xfId="14300" xr:uid="{00000000-0005-0000-0000-0000DD370000}"/>
    <cellStyle name="Normal 19 5 2 3 5" xfId="14301" xr:uid="{00000000-0005-0000-0000-0000DE370000}"/>
    <cellStyle name="Normal 19 5 2 3 5 2" xfId="14302" xr:uid="{00000000-0005-0000-0000-0000DF370000}"/>
    <cellStyle name="Normal 19 5 2 3 6" xfId="14303" xr:uid="{00000000-0005-0000-0000-0000E0370000}"/>
    <cellStyle name="Normal 19 5 2 3 6 2" xfId="14304" xr:uid="{00000000-0005-0000-0000-0000E1370000}"/>
    <cellStyle name="Normal 19 5 2 3 7" xfId="14305" xr:uid="{00000000-0005-0000-0000-0000E2370000}"/>
    <cellStyle name="Normal 19 5 2 4" xfId="14306" xr:uid="{00000000-0005-0000-0000-0000E3370000}"/>
    <cellStyle name="Normal 19 5 2 4 2" xfId="14307" xr:uid="{00000000-0005-0000-0000-0000E4370000}"/>
    <cellStyle name="Normal 19 5 2 4 2 2" xfId="14308" xr:uid="{00000000-0005-0000-0000-0000E5370000}"/>
    <cellStyle name="Normal 19 5 2 4 3" xfId="14309" xr:uid="{00000000-0005-0000-0000-0000E6370000}"/>
    <cellStyle name="Normal 19 5 2 5" xfId="14310" xr:uid="{00000000-0005-0000-0000-0000E7370000}"/>
    <cellStyle name="Normal 19 5 2 5 2" xfId="14311" xr:uid="{00000000-0005-0000-0000-0000E8370000}"/>
    <cellStyle name="Normal 19 5 2 5 2 2" xfId="14312" xr:uid="{00000000-0005-0000-0000-0000E9370000}"/>
    <cellStyle name="Normal 19 5 2 5 3" xfId="14313" xr:uid="{00000000-0005-0000-0000-0000EA370000}"/>
    <cellStyle name="Normal 19 5 2 6" xfId="14314" xr:uid="{00000000-0005-0000-0000-0000EB370000}"/>
    <cellStyle name="Normal 19 5 2 6 2" xfId="14315" xr:uid="{00000000-0005-0000-0000-0000EC370000}"/>
    <cellStyle name="Normal 19 5 2 6 2 2" xfId="14316" xr:uid="{00000000-0005-0000-0000-0000ED370000}"/>
    <cellStyle name="Normal 19 5 2 6 3" xfId="14317" xr:uid="{00000000-0005-0000-0000-0000EE370000}"/>
    <cellStyle name="Normal 19 5 2 7" xfId="14318" xr:uid="{00000000-0005-0000-0000-0000EF370000}"/>
    <cellStyle name="Normal 19 5 2 7 2" xfId="14319" xr:uid="{00000000-0005-0000-0000-0000F0370000}"/>
    <cellStyle name="Normal 19 5 2 8" xfId="14320" xr:uid="{00000000-0005-0000-0000-0000F1370000}"/>
    <cellStyle name="Normal 19 5 2 8 2" xfId="14321" xr:uid="{00000000-0005-0000-0000-0000F2370000}"/>
    <cellStyle name="Normal 19 5 2 9" xfId="14322" xr:uid="{00000000-0005-0000-0000-0000F3370000}"/>
    <cellStyle name="Normal 19 5 3" xfId="14323" xr:uid="{00000000-0005-0000-0000-0000F4370000}"/>
    <cellStyle name="Normal 19 5 3 2" xfId="14324" xr:uid="{00000000-0005-0000-0000-0000F5370000}"/>
    <cellStyle name="Normal 19 5 3 2 2" xfId="14325" xr:uid="{00000000-0005-0000-0000-0000F6370000}"/>
    <cellStyle name="Normal 19 5 3 2 2 2" xfId="14326" xr:uid="{00000000-0005-0000-0000-0000F7370000}"/>
    <cellStyle name="Normal 19 5 3 2 2 2 2" xfId="14327" xr:uid="{00000000-0005-0000-0000-0000F8370000}"/>
    <cellStyle name="Normal 19 5 3 2 2 3" xfId="14328" xr:uid="{00000000-0005-0000-0000-0000F9370000}"/>
    <cellStyle name="Normal 19 5 3 2 3" xfId="14329" xr:uid="{00000000-0005-0000-0000-0000FA370000}"/>
    <cellStyle name="Normal 19 5 3 2 3 2" xfId="14330" xr:uid="{00000000-0005-0000-0000-0000FB370000}"/>
    <cellStyle name="Normal 19 5 3 2 3 2 2" xfId="14331" xr:uid="{00000000-0005-0000-0000-0000FC370000}"/>
    <cellStyle name="Normal 19 5 3 2 3 3" xfId="14332" xr:uid="{00000000-0005-0000-0000-0000FD370000}"/>
    <cellStyle name="Normal 19 5 3 2 4" xfId="14333" xr:uid="{00000000-0005-0000-0000-0000FE370000}"/>
    <cellStyle name="Normal 19 5 3 2 4 2" xfId="14334" xr:uid="{00000000-0005-0000-0000-0000FF370000}"/>
    <cellStyle name="Normal 19 5 3 2 4 2 2" xfId="14335" xr:uid="{00000000-0005-0000-0000-000000380000}"/>
    <cellStyle name="Normal 19 5 3 2 4 3" xfId="14336" xr:uid="{00000000-0005-0000-0000-000001380000}"/>
    <cellStyle name="Normal 19 5 3 2 5" xfId="14337" xr:uid="{00000000-0005-0000-0000-000002380000}"/>
    <cellStyle name="Normal 19 5 3 2 5 2" xfId="14338" xr:uid="{00000000-0005-0000-0000-000003380000}"/>
    <cellStyle name="Normal 19 5 3 2 6" xfId="14339" xr:uid="{00000000-0005-0000-0000-000004380000}"/>
    <cellStyle name="Normal 19 5 3 2 6 2" xfId="14340" xr:uid="{00000000-0005-0000-0000-000005380000}"/>
    <cellStyle name="Normal 19 5 3 2 7" xfId="14341" xr:uid="{00000000-0005-0000-0000-000006380000}"/>
    <cellStyle name="Normal 19 5 3 3" xfId="14342" xr:uid="{00000000-0005-0000-0000-000007380000}"/>
    <cellStyle name="Normal 19 5 3 3 2" xfId="14343" xr:uid="{00000000-0005-0000-0000-000008380000}"/>
    <cellStyle name="Normal 19 5 3 3 2 2" xfId="14344" xr:uid="{00000000-0005-0000-0000-000009380000}"/>
    <cellStyle name="Normal 19 5 3 3 3" xfId="14345" xr:uid="{00000000-0005-0000-0000-00000A380000}"/>
    <cellStyle name="Normal 19 5 3 4" xfId="14346" xr:uid="{00000000-0005-0000-0000-00000B380000}"/>
    <cellStyle name="Normal 19 5 3 4 2" xfId="14347" xr:uid="{00000000-0005-0000-0000-00000C380000}"/>
    <cellStyle name="Normal 19 5 3 4 2 2" xfId="14348" xr:uid="{00000000-0005-0000-0000-00000D380000}"/>
    <cellStyle name="Normal 19 5 3 4 3" xfId="14349" xr:uid="{00000000-0005-0000-0000-00000E380000}"/>
    <cellStyle name="Normal 19 5 3 5" xfId="14350" xr:uid="{00000000-0005-0000-0000-00000F380000}"/>
    <cellStyle name="Normal 19 5 3 5 2" xfId="14351" xr:uid="{00000000-0005-0000-0000-000010380000}"/>
    <cellStyle name="Normal 19 5 3 5 2 2" xfId="14352" xr:uid="{00000000-0005-0000-0000-000011380000}"/>
    <cellStyle name="Normal 19 5 3 5 3" xfId="14353" xr:uid="{00000000-0005-0000-0000-000012380000}"/>
    <cellStyle name="Normal 19 5 3 6" xfId="14354" xr:uid="{00000000-0005-0000-0000-000013380000}"/>
    <cellStyle name="Normal 19 5 3 6 2" xfId="14355" xr:uid="{00000000-0005-0000-0000-000014380000}"/>
    <cellStyle name="Normal 19 5 3 7" xfId="14356" xr:uid="{00000000-0005-0000-0000-000015380000}"/>
    <cellStyle name="Normal 19 5 3 7 2" xfId="14357" xr:uid="{00000000-0005-0000-0000-000016380000}"/>
    <cellStyle name="Normal 19 5 3 8" xfId="14358" xr:uid="{00000000-0005-0000-0000-000017380000}"/>
    <cellStyle name="Normal 19 5 4" xfId="14359" xr:uid="{00000000-0005-0000-0000-000018380000}"/>
    <cellStyle name="Normal 19 5 4 2" xfId="14360" xr:uid="{00000000-0005-0000-0000-000019380000}"/>
    <cellStyle name="Normal 19 5 4 2 2" xfId="14361" xr:uid="{00000000-0005-0000-0000-00001A380000}"/>
    <cellStyle name="Normal 19 5 4 2 2 2" xfId="14362" xr:uid="{00000000-0005-0000-0000-00001B380000}"/>
    <cellStyle name="Normal 19 5 4 2 3" xfId="14363" xr:uid="{00000000-0005-0000-0000-00001C380000}"/>
    <cellStyle name="Normal 19 5 4 3" xfId="14364" xr:uid="{00000000-0005-0000-0000-00001D380000}"/>
    <cellStyle name="Normal 19 5 4 3 2" xfId="14365" xr:uid="{00000000-0005-0000-0000-00001E380000}"/>
    <cellStyle name="Normal 19 5 4 3 2 2" xfId="14366" xr:uid="{00000000-0005-0000-0000-00001F380000}"/>
    <cellStyle name="Normal 19 5 4 3 3" xfId="14367" xr:uid="{00000000-0005-0000-0000-000020380000}"/>
    <cellStyle name="Normal 19 5 4 4" xfId="14368" xr:uid="{00000000-0005-0000-0000-000021380000}"/>
    <cellStyle name="Normal 19 5 4 4 2" xfId="14369" xr:uid="{00000000-0005-0000-0000-000022380000}"/>
    <cellStyle name="Normal 19 5 4 4 2 2" xfId="14370" xr:uid="{00000000-0005-0000-0000-000023380000}"/>
    <cellStyle name="Normal 19 5 4 4 3" xfId="14371" xr:uid="{00000000-0005-0000-0000-000024380000}"/>
    <cellStyle name="Normal 19 5 4 5" xfId="14372" xr:uid="{00000000-0005-0000-0000-000025380000}"/>
    <cellStyle name="Normal 19 5 4 5 2" xfId="14373" xr:uid="{00000000-0005-0000-0000-000026380000}"/>
    <cellStyle name="Normal 19 5 4 6" xfId="14374" xr:uid="{00000000-0005-0000-0000-000027380000}"/>
    <cellStyle name="Normal 19 5 4 6 2" xfId="14375" xr:uid="{00000000-0005-0000-0000-000028380000}"/>
    <cellStyle name="Normal 19 5 4 7" xfId="14376" xr:uid="{00000000-0005-0000-0000-000029380000}"/>
    <cellStyle name="Normal 19 5 5" xfId="14377" xr:uid="{00000000-0005-0000-0000-00002A380000}"/>
    <cellStyle name="Normal 19 5 5 2" xfId="14378" xr:uid="{00000000-0005-0000-0000-00002B380000}"/>
    <cellStyle name="Normal 19 5 5 2 2" xfId="14379" xr:uid="{00000000-0005-0000-0000-00002C380000}"/>
    <cellStyle name="Normal 19 5 5 2 2 2" xfId="14380" xr:uid="{00000000-0005-0000-0000-00002D380000}"/>
    <cellStyle name="Normal 19 5 5 2 3" xfId="14381" xr:uid="{00000000-0005-0000-0000-00002E380000}"/>
    <cellStyle name="Normal 19 5 5 3" xfId="14382" xr:uid="{00000000-0005-0000-0000-00002F380000}"/>
    <cellStyle name="Normal 19 5 5 3 2" xfId="14383" xr:uid="{00000000-0005-0000-0000-000030380000}"/>
    <cellStyle name="Normal 19 5 5 3 2 2" xfId="14384" xr:uid="{00000000-0005-0000-0000-000031380000}"/>
    <cellStyle name="Normal 19 5 5 3 3" xfId="14385" xr:uid="{00000000-0005-0000-0000-000032380000}"/>
    <cellStyle name="Normal 19 5 5 4" xfId="14386" xr:uid="{00000000-0005-0000-0000-000033380000}"/>
    <cellStyle name="Normal 19 5 5 4 2" xfId="14387" xr:uid="{00000000-0005-0000-0000-000034380000}"/>
    <cellStyle name="Normal 19 5 5 4 2 2" xfId="14388" xr:uid="{00000000-0005-0000-0000-000035380000}"/>
    <cellStyle name="Normal 19 5 5 4 3" xfId="14389" xr:uid="{00000000-0005-0000-0000-000036380000}"/>
    <cellStyle name="Normal 19 5 5 5" xfId="14390" xr:uid="{00000000-0005-0000-0000-000037380000}"/>
    <cellStyle name="Normal 19 5 5 5 2" xfId="14391" xr:uid="{00000000-0005-0000-0000-000038380000}"/>
    <cellStyle name="Normal 19 5 5 6" xfId="14392" xr:uid="{00000000-0005-0000-0000-000039380000}"/>
    <cellStyle name="Normal 19 5 5 6 2" xfId="14393" xr:uid="{00000000-0005-0000-0000-00003A380000}"/>
    <cellStyle name="Normal 19 5 5 7" xfId="14394" xr:uid="{00000000-0005-0000-0000-00003B380000}"/>
    <cellStyle name="Normal 19 5 6" xfId="14395" xr:uid="{00000000-0005-0000-0000-00003C380000}"/>
    <cellStyle name="Normal 19 5 6 2" xfId="14396" xr:uid="{00000000-0005-0000-0000-00003D380000}"/>
    <cellStyle name="Normal 19 5 6 2 2" xfId="14397" xr:uid="{00000000-0005-0000-0000-00003E380000}"/>
    <cellStyle name="Normal 19 5 6 3" xfId="14398" xr:uid="{00000000-0005-0000-0000-00003F380000}"/>
    <cellStyle name="Normal 19 5 7" xfId="14399" xr:uid="{00000000-0005-0000-0000-000040380000}"/>
    <cellStyle name="Normal 19 5 7 2" xfId="14400" xr:uid="{00000000-0005-0000-0000-000041380000}"/>
    <cellStyle name="Normal 19 5 7 2 2" xfId="14401" xr:uid="{00000000-0005-0000-0000-000042380000}"/>
    <cellStyle name="Normal 19 5 7 3" xfId="14402" xr:uid="{00000000-0005-0000-0000-000043380000}"/>
    <cellStyle name="Normal 19 5 8" xfId="14403" xr:uid="{00000000-0005-0000-0000-000044380000}"/>
    <cellStyle name="Normal 19 5 8 2" xfId="14404" xr:uid="{00000000-0005-0000-0000-000045380000}"/>
    <cellStyle name="Normal 19 5 8 2 2" xfId="14405" xr:uid="{00000000-0005-0000-0000-000046380000}"/>
    <cellStyle name="Normal 19 5 8 3" xfId="14406" xr:uid="{00000000-0005-0000-0000-000047380000}"/>
    <cellStyle name="Normal 19 5 9" xfId="14407" xr:uid="{00000000-0005-0000-0000-000048380000}"/>
    <cellStyle name="Normal 19 5 9 2" xfId="14408" xr:uid="{00000000-0005-0000-0000-000049380000}"/>
    <cellStyle name="Normal 19 6" xfId="14409" xr:uid="{00000000-0005-0000-0000-00004A380000}"/>
    <cellStyle name="Normal 19 6 2" xfId="14410" xr:uid="{00000000-0005-0000-0000-00004B380000}"/>
    <cellStyle name="Normal 19 6 2 2" xfId="14411" xr:uid="{00000000-0005-0000-0000-00004C380000}"/>
    <cellStyle name="Normal 19 6 2 2 2" xfId="14412" xr:uid="{00000000-0005-0000-0000-00004D380000}"/>
    <cellStyle name="Normal 19 6 2 2 2 2" xfId="14413" xr:uid="{00000000-0005-0000-0000-00004E380000}"/>
    <cellStyle name="Normal 19 6 2 2 3" xfId="14414" xr:uid="{00000000-0005-0000-0000-00004F380000}"/>
    <cellStyle name="Normal 19 6 2 3" xfId="14415" xr:uid="{00000000-0005-0000-0000-000050380000}"/>
    <cellStyle name="Normal 19 6 2 3 2" xfId="14416" xr:uid="{00000000-0005-0000-0000-000051380000}"/>
    <cellStyle name="Normal 19 6 2 3 2 2" xfId="14417" xr:uid="{00000000-0005-0000-0000-000052380000}"/>
    <cellStyle name="Normal 19 6 2 3 3" xfId="14418" xr:uid="{00000000-0005-0000-0000-000053380000}"/>
    <cellStyle name="Normal 19 6 2 4" xfId="14419" xr:uid="{00000000-0005-0000-0000-000054380000}"/>
    <cellStyle name="Normal 19 6 2 4 2" xfId="14420" xr:uid="{00000000-0005-0000-0000-000055380000}"/>
    <cellStyle name="Normal 19 6 2 4 2 2" xfId="14421" xr:uid="{00000000-0005-0000-0000-000056380000}"/>
    <cellStyle name="Normal 19 6 2 4 3" xfId="14422" xr:uid="{00000000-0005-0000-0000-000057380000}"/>
    <cellStyle name="Normal 19 6 2 5" xfId="14423" xr:uid="{00000000-0005-0000-0000-000058380000}"/>
    <cellStyle name="Normal 19 6 2 5 2" xfId="14424" xr:uid="{00000000-0005-0000-0000-000059380000}"/>
    <cellStyle name="Normal 19 6 2 6" xfId="14425" xr:uid="{00000000-0005-0000-0000-00005A380000}"/>
    <cellStyle name="Normal 19 6 2 6 2" xfId="14426" xr:uid="{00000000-0005-0000-0000-00005B380000}"/>
    <cellStyle name="Normal 19 6 2 7" xfId="14427" xr:uid="{00000000-0005-0000-0000-00005C380000}"/>
    <cellStyle name="Normal 19 6 3" xfId="14428" xr:uid="{00000000-0005-0000-0000-00005D380000}"/>
    <cellStyle name="Normal 19 6 3 2" xfId="14429" xr:uid="{00000000-0005-0000-0000-00005E380000}"/>
    <cellStyle name="Normal 19 6 3 2 2" xfId="14430" xr:uid="{00000000-0005-0000-0000-00005F380000}"/>
    <cellStyle name="Normal 19 6 3 2 2 2" xfId="14431" xr:uid="{00000000-0005-0000-0000-000060380000}"/>
    <cellStyle name="Normal 19 6 3 2 3" xfId="14432" xr:uid="{00000000-0005-0000-0000-000061380000}"/>
    <cellStyle name="Normal 19 6 3 3" xfId="14433" xr:uid="{00000000-0005-0000-0000-000062380000}"/>
    <cellStyle name="Normal 19 6 3 3 2" xfId="14434" xr:uid="{00000000-0005-0000-0000-000063380000}"/>
    <cellStyle name="Normal 19 6 3 3 2 2" xfId="14435" xr:uid="{00000000-0005-0000-0000-000064380000}"/>
    <cellStyle name="Normal 19 6 3 3 3" xfId="14436" xr:uid="{00000000-0005-0000-0000-000065380000}"/>
    <cellStyle name="Normal 19 6 3 4" xfId="14437" xr:uid="{00000000-0005-0000-0000-000066380000}"/>
    <cellStyle name="Normal 19 6 3 4 2" xfId="14438" xr:uid="{00000000-0005-0000-0000-000067380000}"/>
    <cellStyle name="Normal 19 6 3 4 2 2" xfId="14439" xr:uid="{00000000-0005-0000-0000-000068380000}"/>
    <cellStyle name="Normal 19 6 3 4 3" xfId="14440" xr:uid="{00000000-0005-0000-0000-000069380000}"/>
    <cellStyle name="Normal 19 6 3 5" xfId="14441" xr:uid="{00000000-0005-0000-0000-00006A380000}"/>
    <cellStyle name="Normal 19 6 3 5 2" xfId="14442" xr:uid="{00000000-0005-0000-0000-00006B380000}"/>
    <cellStyle name="Normal 19 6 3 6" xfId="14443" xr:uid="{00000000-0005-0000-0000-00006C380000}"/>
    <cellStyle name="Normal 19 6 3 6 2" xfId="14444" xr:uid="{00000000-0005-0000-0000-00006D380000}"/>
    <cellStyle name="Normal 19 6 3 7" xfId="14445" xr:uid="{00000000-0005-0000-0000-00006E380000}"/>
    <cellStyle name="Normal 19 6 4" xfId="14446" xr:uid="{00000000-0005-0000-0000-00006F380000}"/>
    <cellStyle name="Normal 19 6 4 2" xfId="14447" xr:uid="{00000000-0005-0000-0000-000070380000}"/>
    <cellStyle name="Normal 19 6 4 2 2" xfId="14448" xr:uid="{00000000-0005-0000-0000-000071380000}"/>
    <cellStyle name="Normal 19 6 4 3" xfId="14449" xr:uid="{00000000-0005-0000-0000-000072380000}"/>
    <cellStyle name="Normal 19 6 5" xfId="14450" xr:uid="{00000000-0005-0000-0000-000073380000}"/>
    <cellStyle name="Normal 19 6 5 2" xfId="14451" xr:uid="{00000000-0005-0000-0000-000074380000}"/>
    <cellStyle name="Normal 19 6 5 2 2" xfId="14452" xr:uid="{00000000-0005-0000-0000-000075380000}"/>
    <cellStyle name="Normal 19 6 5 3" xfId="14453" xr:uid="{00000000-0005-0000-0000-000076380000}"/>
    <cellStyle name="Normal 19 6 6" xfId="14454" xr:uid="{00000000-0005-0000-0000-000077380000}"/>
    <cellStyle name="Normal 19 6 6 2" xfId="14455" xr:uid="{00000000-0005-0000-0000-000078380000}"/>
    <cellStyle name="Normal 19 6 6 2 2" xfId="14456" xr:uid="{00000000-0005-0000-0000-000079380000}"/>
    <cellStyle name="Normal 19 6 6 3" xfId="14457" xr:uid="{00000000-0005-0000-0000-00007A380000}"/>
    <cellStyle name="Normal 19 6 7" xfId="14458" xr:uid="{00000000-0005-0000-0000-00007B380000}"/>
    <cellStyle name="Normal 19 6 7 2" xfId="14459" xr:uid="{00000000-0005-0000-0000-00007C380000}"/>
    <cellStyle name="Normal 19 6 8" xfId="14460" xr:uid="{00000000-0005-0000-0000-00007D380000}"/>
    <cellStyle name="Normal 19 6 8 2" xfId="14461" xr:uid="{00000000-0005-0000-0000-00007E380000}"/>
    <cellStyle name="Normal 19 6 9" xfId="14462" xr:uid="{00000000-0005-0000-0000-00007F380000}"/>
    <cellStyle name="Normal 19 7" xfId="14463" xr:uid="{00000000-0005-0000-0000-000080380000}"/>
    <cellStyle name="Normal 19 7 2" xfId="14464" xr:uid="{00000000-0005-0000-0000-000081380000}"/>
    <cellStyle name="Normal 19 7 2 2" xfId="14465" xr:uid="{00000000-0005-0000-0000-000082380000}"/>
    <cellStyle name="Normal 19 7 2 2 2" xfId="14466" xr:uid="{00000000-0005-0000-0000-000083380000}"/>
    <cellStyle name="Normal 19 7 2 2 2 2" xfId="14467" xr:uid="{00000000-0005-0000-0000-000084380000}"/>
    <cellStyle name="Normal 19 7 2 2 3" xfId="14468" xr:uid="{00000000-0005-0000-0000-000085380000}"/>
    <cellStyle name="Normal 19 7 2 3" xfId="14469" xr:uid="{00000000-0005-0000-0000-000086380000}"/>
    <cellStyle name="Normal 19 7 2 3 2" xfId="14470" xr:uid="{00000000-0005-0000-0000-000087380000}"/>
    <cellStyle name="Normal 19 7 2 3 2 2" xfId="14471" xr:uid="{00000000-0005-0000-0000-000088380000}"/>
    <cellStyle name="Normal 19 7 2 3 3" xfId="14472" xr:uid="{00000000-0005-0000-0000-000089380000}"/>
    <cellStyle name="Normal 19 7 2 4" xfId="14473" xr:uid="{00000000-0005-0000-0000-00008A380000}"/>
    <cellStyle name="Normal 19 7 2 4 2" xfId="14474" xr:uid="{00000000-0005-0000-0000-00008B380000}"/>
    <cellStyle name="Normal 19 7 2 4 2 2" xfId="14475" xr:uid="{00000000-0005-0000-0000-00008C380000}"/>
    <cellStyle name="Normal 19 7 2 4 3" xfId="14476" xr:uid="{00000000-0005-0000-0000-00008D380000}"/>
    <cellStyle name="Normal 19 7 2 5" xfId="14477" xr:uid="{00000000-0005-0000-0000-00008E380000}"/>
    <cellStyle name="Normal 19 7 2 5 2" xfId="14478" xr:uid="{00000000-0005-0000-0000-00008F380000}"/>
    <cellStyle name="Normal 19 7 2 6" xfId="14479" xr:uid="{00000000-0005-0000-0000-000090380000}"/>
    <cellStyle name="Normal 19 7 2 6 2" xfId="14480" xr:uid="{00000000-0005-0000-0000-000091380000}"/>
    <cellStyle name="Normal 19 7 2 7" xfId="14481" xr:uid="{00000000-0005-0000-0000-000092380000}"/>
    <cellStyle name="Normal 19 7 3" xfId="14482" xr:uid="{00000000-0005-0000-0000-000093380000}"/>
    <cellStyle name="Normal 19 7 3 2" xfId="14483" xr:uid="{00000000-0005-0000-0000-000094380000}"/>
    <cellStyle name="Normal 19 7 3 2 2" xfId="14484" xr:uid="{00000000-0005-0000-0000-000095380000}"/>
    <cellStyle name="Normal 19 7 3 3" xfId="14485" xr:uid="{00000000-0005-0000-0000-000096380000}"/>
    <cellStyle name="Normal 19 7 4" xfId="14486" xr:uid="{00000000-0005-0000-0000-000097380000}"/>
    <cellStyle name="Normal 19 7 4 2" xfId="14487" xr:uid="{00000000-0005-0000-0000-000098380000}"/>
    <cellStyle name="Normal 19 7 4 2 2" xfId="14488" xr:uid="{00000000-0005-0000-0000-000099380000}"/>
    <cellStyle name="Normal 19 7 4 3" xfId="14489" xr:uid="{00000000-0005-0000-0000-00009A380000}"/>
    <cellStyle name="Normal 19 7 5" xfId="14490" xr:uid="{00000000-0005-0000-0000-00009B380000}"/>
    <cellStyle name="Normal 19 7 5 2" xfId="14491" xr:uid="{00000000-0005-0000-0000-00009C380000}"/>
    <cellStyle name="Normal 19 7 5 2 2" xfId="14492" xr:uid="{00000000-0005-0000-0000-00009D380000}"/>
    <cellStyle name="Normal 19 7 5 3" xfId="14493" xr:uid="{00000000-0005-0000-0000-00009E380000}"/>
    <cellStyle name="Normal 19 7 6" xfId="14494" xr:uid="{00000000-0005-0000-0000-00009F380000}"/>
    <cellStyle name="Normal 19 7 6 2" xfId="14495" xr:uid="{00000000-0005-0000-0000-0000A0380000}"/>
    <cellStyle name="Normal 19 7 7" xfId="14496" xr:uid="{00000000-0005-0000-0000-0000A1380000}"/>
    <cellStyle name="Normal 19 7 7 2" xfId="14497" xr:uid="{00000000-0005-0000-0000-0000A2380000}"/>
    <cellStyle name="Normal 19 7 8" xfId="14498" xr:uid="{00000000-0005-0000-0000-0000A3380000}"/>
    <cellStyle name="Normal 19 8" xfId="14499" xr:uid="{00000000-0005-0000-0000-0000A4380000}"/>
    <cellStyle name="Normal 19 8 2" xfId="14500" xr:uid="{00000000-0005-0000-0000-0000A5380000}"/>
    <cellStyle name="Normal 19 8 2 2" xfId="14501" xr:uid="{00000000-0005-0000-0000-0000A6380000}"/>
    <cellStyle name="Normal 19 8 2 2 2" xfId="14502" xr:uid="{00000000-0005-0000-0000-0000A7380000}"/>
    <cellStyle name="Normal 19 8 2 3" xfId="14503" xr:uid="{00000000-0005-0000-0000-0000A8380000}"/>
    <cellStyle name="Normal 19 8 3" xfId="14504" xr:uid="{00000000-0005-0000-0000-0000A9380000}"/>
    <cellStyle name="Normal 19 8 3 2" xfId="14505" xr:uid="{00000000-0005-0000-0000-0000AA380000}"/>
    <cellStyle name="Normal 19 8 3 2 2" xfId="14506" xr:uid="{00000000-0005-0000-0000-0000AB380000}"/>
    <cellStyle name="Normal 19 8 3 3" xfId="14507" xr:uid="{00000000-0005-0000-0000-0000AC380000}"/>
    <cellStyle name="Normal 19 8 4" xfId="14508" xr:uid="{00000000-0005-0000-0000-0000AD380000}"/>
    <cellStyle name="Normal 19 8 4 2" xfId="14509" xr:uid="{00000000-0005-0000-0000-0000AE380000}"/>
    <cellStyle name="Normal 19 8 4 2 2" xfId="14510" xr:uid="{00000000-0005-0000-0000-0000AF380000}"/>
    <cellStyle name="Normal 19 8 4 3" xfId="14511" xr:uid="{00000000-0005-0000-0000-0000B0380000}"/>
    <cellStyle name="Normal 19 8 5" xfId="14512" xr:uid="{00000000-0005-0000-0000-0000B1380000}"/>
    <cellStyle name="Normal 19 8 5 2" xfId="14513" xr:uid="{00000000-0005-0000-0000-0000B2380000}"/>
    <cellStyle name="Normal 19 8 6" xfId="14514" xr:uid="{00000000-0005-0000-0000-0000B3380000}"/>
    <cellStyle name="Normal 19 8 6 2" xfId="14515" xr:uid="{00000000-0005-0000-0000-0000B4380000}"/>
    <cellStyle name="Normal 19 8 7" xfId="14516" xr:uid="{00000000-0005-0000-0000-0000B5380000}"/>
    <cellStyle name="Normal 19 9" xfId="14517" xr:uid="{00000000-0005-0000-0000-0000B6380000}"/>
    <cellStyle name="Normal 19 9 2" xfId="14518" xr:uid="{00000000-0005-0000-0000-0000B7380000}"/>
    <cellStyle name="Normal 19 9 2 2" xfId="14519" xr:uid="{00000000-0005-0000-0000-0000B8380000}"/>
    <cellStyle name="Normal 19 9 2 2 2" xfId="14520" xr:uid="{00000000-0005-0000-0000-0000B9380000}"/>
    <cellStyle name="Normal 19 9 2 3" xfId="14521" xr:uid="{00000000-0005-0000-0000-0000BA380000}"/>
    <cellStyle name="Normal 19 9 3" xfId="14522" xr:uid="{00000000-0005-0000-0000-0000BB380000}"/>
    <cellStyle name="Normal 19 9 3 2" xfId="14523" xr:uid="{00000000-0005-0000-0000-0000BC380000}"/>
    <cellStyle name="Normal 19 9 3 2 2" xfId="14524" xr:uid="{00000000-0005-0000-0000-0000BD380000}"/>
    <cellStyle name="Normal 19 9 3 3" xfId="14525" xr:uid="{00000000-0005-0000-0000-0000BE380000}"/>
    <cellStyle name="Normal 19 9 4" xfId="14526" xr:uid="{00000000-0005-0000-0000-0000BF380000}"/>
    <cellStyle name="Normal 19 9 4 2" xfId="14527" xr:uid="{00000000-0005-0000-0000-0000C0380000}"/>
    <cellStyle name="Normal 19 9 4 2 2" xfId="14528" xr:uid="{00000000-0005-0000-0000-0000C1380000}"/>
    <cellStyle name="Normal 19 9 4 3" xfId="14529" xr:uid="{00000000-0005-0000-0000-0000C2380000}"/>
    <cellStyle name="Normal 19 9 5" xfId="14530" xr:uid="{00000000-0005-0000-0000-0000C3380000}"/>
    <cellStyle name="Normal 19 9 5 2" xfId="14531" xr:uid="{00000000-0005-0000-0000-0000C4380000}"/>
    <cellStyle name="Normal 19 9 6" xfId="14532" xr:uid="{00000000-0005-0000-0000-0000C5380000}"/>
    <cellStyle name="Normal 19 9 6 2" xfId="14533" xr:uid="{00000000-0005-0000-0000-0000C6380000}"/>
    <cellStyle name="Normal 19 9 7" xfId="14534" xr:uid="{00000000-0005-0000-0000-0000C7380000}"/>
    <cellStyle name="Normal 19_Confidential Information" xfId="14535" xr:uid="{00000000-0005-0000-0000-0000C8380000}"/>
    <cellStyle name="Normal 2" xfId="14536" xr:uid="{00000000-0005-0000-0000-0000C9380000}"/>
    <cellStyle name="Normal 2 10" xfId="14537" xr:uid="{00000000-0005-0000-0000-0000CA380000}"/>
    <cellStyle name="Normal 2 10 2" xfId="14538" xr:uid="{00000000-0005-0000-0000-0000CB380000}"/>
    <cellStyle name="Normal 2 10 2 2" xfId="14539" xr:uid="{00000000-0005-0000-0000-0000CC380000}"/>
    <cellStyle name="Normal 2 10 2 2 2" xfId="14540" xr:uid="{00000000-0005-0000-0000-0000CD380000}"/>
    <cellStyle name="Normal 2 10 2 3" xfId="14541" xr:uid="{00000000-0005-0000-0000-0000CE380000}"/>
    <cellStyle name="Normal 2 10 3" xfId="14542" xr:uid="{00000000-0005-0000-0000-0000CF380000}"/>
    <cellStyle name="Normal 2 10 3 2" xfId="14543" xr:uid="{00000000-0005-0000-0000-0000D0380000}"/>
    <cellStyle name="Normal 2 10 3 2 2" xfId="14544" xr:uid="{00000000-0005-0000-0000-0000D1380000}"/>
    <cellStyle name="Normal 2 10 3 3" xfId="14545" xr:uid="{00000000-0005-0000-0000-0000D2380000}"/>
    <cellStyle name="Normal 2 10 4" xfId="14546" xr:uid="{00000000-0005-0000-0000-0000D3380000}"/>
    <cellStyle name="Normal 2 10 4 2" xfId="14547" xr:uid="{00000000-0005-0000-0000-0000D4380000}"/>
    <cellStyle name="Normal 2 10 4 2 2" xfId="14548" xr:uid="{00000000-0005-0000-0000-0000D5380000}"/>
    <cellStyle name="Normal 2 10 4 3" xfId="14549" xr:uid="{00000000-0005-0000-0000-0000D6380000}"/>
    <cellStyle name="Normal 2 10 5" xfId="14550" xr:uid="{00000000-0005-0000-0000-0000D7380000}"/>
    <cellStyle name="Normal 2 10 5 2" xfId="14551" xr:uid="{00000000-0005-0000-0000-0000D8380000}"/>
    <cellStyle name="Normal 2 10 6" xfId="14552" xr:uid="{00000000-0005-0000-0000-0000D9380000}"/>
    <cellStyle name="Normal 2 10 6 2" xfId="14553" xr:uid="{00000000-0005-0000-0000-0000DA380000}"/>
    <cellStyle name="Normal 2 10 7" xfId="14554" xr:uid="{00000000-0005-0000-0000-0000DB380000}"/>
    <cellStyle name="Normal 2 11" xfId="14555" xr:uid="{00000000-0005-0000-0000-0000DC380000}"/>
    <cellStyle name="Normal 2 11 2" xfId="14556" xr:uid="{00000000-0005-0000-0000-0000DD380000}"/>
    <cellStyle name="Normal 2 11 2 2" xfId="14557" xr:uid="{00000000-0005-0000-0000-0000DE380000}"/>
    <cellStyle name="Normal 2 11 2 2 2" xfId="14558" xr:uid="{00000000-0005-0000-0000-0000DF380000}"/>
    <cellStyle name="Normal 2 11 2 3" xfId="14559" xr:uid="{00000000-0005-0000-0000-0000E0380000}"/>
    <cellStyle name="Normal 2 11 3" xfId="14560" xr:uid="{00000000-0005-0000-0000-0000E1380000}"/>
    <cellStyle name="Normal 2 11 3 2" xfId="14561" xr:uid="{00000000-0005-0000-0000-0000E2380000}"/>
    <cellStyle name="Normal 2 11 3 2 2" xfId="14562" xr:uid="{00000000-0005-0000-0000-0000E3380000}"/>
    <cellStyle name="Normal 2 11 3 3" xfId="14563" xr:uid="{00000000-0005-0000-0000-0000E4380000}"/>
    <cellStyle name="Normal 2 11 4" xfId="14564" xr:uid="{00000000-0005-0000-0000-0000E5380000}"/>
    <cellStyle name="Normal 2 11 4 2" xfId="14565" xr:uid="{00000000-0005-0000-0000-0000E6380000}"/>
    <cellStyle name="Normal 2 11 4 2 2" xfId="14566" xr:uid="{00000000-0005-0000-0000-0000E7380000}"/>
    <cellStyle name="Normal 2 11 4 3" xfId="14567" xr:uid="{00000000-0005-0000-0000-0000E8380000}"/>
    <cellStyle name="Normal 2 11 5" xfId="14568" xr:uid="{00000000-0005-0000-0000-0000E9380000}"/>
    <cellStyle name="Normal 2 11 5 2" xfId="14569" xr:uid="{00000000-0005-0000-0000-0000EA380000}"/>
    <cellStyle name="Normal 2 11 6" xfId="14570" xr:uid="{00000000-0005-0000-0000-0000EB380000}"/>
    <cellStyle name="Normal 2 11 6 2" xfId="14571" xr:uid="{00000000-0005-0000-0000-0000EC380000}"/>
    <cellStyle name="Normal 2 11 7" xfId="14572" xr:uid="{00000000-0005-0000-0000-0000ED380000}"/>
    <cellStyle name="Normal 2 12" xfId="14573" xr:uid="{00000000-0005-0000-0000-0000EE380000}"/>
    <cellStyle name="Normal 2 13" xfId="14574" xr:uid="{00000000-0005-0000-0000-0000EF380000}"/>
    <cellStyle name="Normal 2 13 2" xfId="14575" xr:uid="{00000000-0005-0000-0000-0000F0380000}"/>
    <cellStyle name="Normal 2 14" xfId="14576" xr:uid="{00000000-0005-0000-0000-0000F1380000}"/>
    <cellStyle name="Normal 2 15" xfId="14577" xr:uid="{00000000-0005-0000-0000-0000F2380000}"/>
    <cellStyle name="Normal 2 16" xfId="14578" xr:uid="{00000000-0005-0000-0000-0000F3380000}"/>
    <cellStyle name="Normal 2 2" xfId="14579" xr:uid="{00000000-0005-0000-0000-0000F4380000}"/>
    <cellStyle name="Normal 2 2 10" xfId="14580" xr:uid="{00000000-0005-0000-0000-0000F5380000}"/>
    <cellStyle name="Normal 2 2 11" xfId="14581" xr:uid="{00000000-0005-0000-0000-0000F6380000}"/>
    <cellStyle name="Normal 2 2 12" xfId="14582" xr:uid="{00000000-0005-0000-0000-0000F7380000}"/>
    <cellStyle name="Normal 2 2 2" xfId="14583" xr:uid="{00000000-0005-0000-0000-0000F8380000}"/>
    <cellStyle name="Normal 2 2 2 2" xfId="14584" xr:uid="{00000000-0005-0000-0000-0000F9380000}"/>
    <cellStyle name="Normal 2 2 3" xfId="14585" xr:uid="{00000000-0005-0000-0000-0000FA380000}"/>
    <cellStyle name="Normal 2 2 3 10" xfId="14586" xr:uid="{00000000-0005-0000-0000-0000FB380000}"/>
    <cellStyle name="Normal 2 2 3 10 2" xfId="14587" xr:uid="{00000000-0005-0000-0000-0000FC380000}"/>
    <cellStyle name="Normal 2 2 3 10 2 2" xfId="14588" xr:uid="{00000000-0005-0000-0000-0000FD380000}"/>
    <cellStyle name="Normal 2 2 3 10 3" xfId="14589" xr:uid="{00000000-0005-0000-0000-0000FE380000}"/>
    <cellStyle name="Normal 2 2 3 11" xfId="14590" xr:uid="{00000000-0005-0000-0000-0000FF380000}"/>
    <cellStyle name="Normal 2 2 3 11 2" xfId="14591" xr:uid="{00000000-0005-0000-0000-000000390000}"/>
    <cellStyle name="Normal 2 2 3 12" xfId="14592" xr:uid="{00000000-0005-0000-0000-000001390000}"/>
    <cellStyle name="Normal 2 2 3 12 2" xfId="14593" xr:uid="{00000000-0005-0000-0000-000002390000}"/>
    <cellStyle name="Normal 2 2 3 13" xfId="14594" xr:uid="{00000000-0005-0000-0000-000003390000}"/>
    <cellStyle name="Normal 2 2 3 2" xfId="14595" xr:uid="{00000000-0005-0000-0000-000004390000}"/>
    <cellStyle name="Normal 2 2 3 2 10" xfId="14596" xr:uid="{00000000-0005-0000-0000-000005390000}"/>
    <cellStyle name="Normal 2 2 3 2 10 2" xfId="14597" xr:uid="{00000000-0005-0000-0000-000006390000}"/>
    <cellStyle name="Normal 2 2 3 2 11" xfId="14598" xr:uid="{00000000-0005-0000-0000-000007390000}"/>
    <cellStyle name="Normal 2 2 3 2 2" xfId="14599" xr:uid="{00000000-0005-0000-0000-000008390000}"/>
    <cellStyle name="Normal 2 2 3 2 2 2" xfId="14600" xr:uid="{00000000-0005-0000-0000-000009390000}"/>
    <cellStyle name="Normal 2 2 3 2 2 2 2" xfId="14601" xr:uid="{00000000-0005-0000-0000-00000A390000}"/>
    <cellStyle name="Normal 2 2 3 2 2 2 2 2" xfId="14602" xr:uid="{00000000-0005-0000-0000-00000B390000}"/>
    <cellStyle name="Normal 2 2 3 2 2 2 2 2 2" xfId="14603" xr:uid="{00000000-0005-0000-0000-00000C390000}"/>
    <cellStyle name="Normal 2 2 3 2 2 2 2 3" xfId="14604" xr:uid="{00000000-0005-0000-0000-00000D390000}"/>
    <cellStyle name="Normal 2 2 3 2 2 2 3" xfId="14605" xr:uid="{00000000-0005-0000-0000-00000E390000}"/>
    <cellStyle name="Normal 2 2 3 2 2 2 3 2" xfId="14606" xr:uid="{00000000-0005-0000-0000-00000F390000}"/>
    <cellStyle name="Normal 2 2 3 2 2 2 3 2 2" xfId="14607" xr:uid="{00000000-0005-0000-0000-000010390000}"/>
    <cellStyle name="Normal 2 2 3 2 2 2 3 3" xfId="14608" xr:uid="{00000000-0005-0000-0000-000011390000}"/>
    <cellStyle name="Normal 2 2 3 2 2 2 4" xfId="14609" xr:uid="{00000000-0005-0000-0000-000012390000}"/>
    <cellStyle name="Normal 2 2 3 2 2 2 4 2" xfId="14610" xr:uid="{00000000-0005-0000-0000-000013390000}"/>
    <cellStyle name="Normal 2 2 3 2 2 2 4 2 2" xfId="14611" xr:uid="{00000000-0005-0000-0000-000014390000}"/>
    <cellStyle name="Normal 2 2 3 2 2 2 4 3" xfId="14612" xr:uid="{00000000-0005-0000-0000-000015390000}"/>
    <cellStyle name="Normal 2 2 3 2 2 2 5" xfId="14613" xr:uid="{00000000-0005-0000-0000-000016390000}"/>
    <cellStyle name="Normal 2 2 3 2 2 2 5 2" xfId="14614" xr:uid="{00000000-0005-0000-0000-000017390000}"/>
    <cellStyle name="Normal 2 2 3 2 2 2 6" xfId="14615" xr:uid="{00000000-0005-0000-0000-000018390000}"/>
    <cellStyle name="Normal 2 2 3 2 2 2 6 2" xfId="14616" xr:uid="{00000000-0005-0000-0000-000019390000}"/>
    <cellStyle name="Normal 2 2 3 2 2 2 7" xfId="14617" xr:uid="{00000000-0005-0000-0000-00001A390000}"/>
    <cellStyle name="Normal 2 2 3 2 2 3" xfId="14618" xr:uid="{00000000-0005-0000-0000-00001B390000}"/>
    <cellStyle name="Normal 2 2 3 2 2 3 2" xfId="14619" xr:uid="{00000000-0005-0000-0000-00001C390000}"/>
    <cellStyle name="Normal 2 2 3 2 2 3 2 2" xfId="14620" xr:uid="{00000000-0005-0000-0000-00001D390000}"/>
    <cellStyle name="Normal 2 2 3 2 2 3 2 2 2" xfId="14621" xr:uid="{00000000-0005-0000-0000-00001E390000}"/>
    <cellStyle name="Normal 2 2 3 2 2 3 2 3" xfId="14622" xr:uid="{00000000-0005-0000-0000-00001F390000}"/>
    <cellStyle name="Normal 2 2 3 2 2 3 3" xfId="14623" xr:uid="{00000000-0005-0000-0000-000020390000}"/>
    <cellStyle name="Normal 2 2 3 2 2 3 3 2" xfId="14624" xr:uid="{00000000-0005-0000-0000-000021390000}"/>
    <cellStyle name="Normal 2 2 3 2 2 3 3 2 2" xfId="14625" xr:uid="{00000000-0005-0000-0000-000022390000}"/>
    <cellStyle name="Normal 2 2 3 2 2 3 3 3" xfId="14626" xr:uid="{00000000-0005-0000-0000-000023390000}"/>
    <cellStyle name="Normal 2 2 3 2 2 3 4" xfId="14627" xr:uid="{00000000-0005-0000-0000-000024390000}"/>
    <cellStyle name="Normal 2 2 3 2 2 3 4 2" xfId="14628" xr:uid="{00000000-0005-0000-0000-000025390000}"/>
    <cellStyle name="Normal 2 2 3 2 2 3 4 2 2" xfId="14629" xr:uid="{00000000-0005-0000-0000-000026390000}"/>
    <cellStyle name="Normal 2 2 3 2 2 3 4 3" xfId="14630" xr:uid="{00000000-0005-0000-0000-000027390000}"/>
    <cellStyle name="Normal 2 2 3 2 2 3 5" xfId="14631" xr:uid="{00000000-0005-0000-0000-000028390000}"/>
    <cellStyle name="Normal 2 2 3 2 2 3 5 2" xfId="14632" xr:uid="{00000000-0005-0000-0000-000029390000}"/>
    <cellStyle name="Normal 2 2 3 2 2 3 6" xfId="14633" xr:uid="{00000000-0005-0000-0000-00002A390000}"/>
    <cellStyle name="Normal 2 2 3 2 2 3 6 2" xfId="14634" xr:uid="{00000000-0005-0000-0000-00002B390000}"/>
    <cellStyle name="Normal 2 2 3 2 2 3 7" xfId="14635" xr:uid="{00000000-0005-0000-0000-00002C390000}"/>
    <cellStyle name="Normal 2 2 3 2 2 4" xfId="14636" xr:uid="{00000000-0005-0000-0000-00002D390000}"/>
    <cellStyle name="Normal 2 2 3 2 2 4 2" xfId="14637" xr:uid="{00000000-0005-0000-0000-00002E390000}"/>
    <cellStyle name="Normal 2 2 3 2 2 4 2 2" xfId="14638" xr:uid="{00000000-0005-0000-0000-00002F390000}"/>
    <cellStyle name="Normal 2 2 3 2 2 4 3" xfId="14639" xr:uid="{00000000-0005-0000-0000-000030390000}"/>
    <cellStyle name="Normal 2 2 3 2 2 5" xfId="14640" xr:uid="{00000000-0005-0000-0000-000031390000}"/>
    <cellStyle name="Normal 2 2 3 2 2 5 2" xfId="14641" xr:uid="{00000000-0005-0000-0000-000032390000}"/>
    <cellStyle name="Normal 2 2 3 2 2 5 2 2" xfId="14642" xr:uid="{00000000-0005-0000-0000-000033390000}"/>
    <cellStyle name="Normal 2 2 3 2 2 5 3" xfId="14643" xr:uid="{00000000-0005-0000-0000-000034390000}"/>
    <cellStyle name="Normal 2 2 3 2 2 6" xfId="14644" xr:uid="{00000000-0005-0000-0000-000035390000}"/>
    <cellStyle name="Normal 2 2 3 2 2 6 2" xfId="14645" xr:uid="{00000000-0005-0000-0000-000036390000}"/>
    <cellStyle name="Normal 2 2 3 2 2 6 2 2" xfId="14646" xr:uid="{00000000-0005-0000-0000-000037390000}"/>
    <cellStyle name="Normal 2 2 3 2 2 6 3" xfId="14647" xr:uid="{00000000-0005-0000-0000-000038390000}"/>
    <cellStyle name="Normal 2 2 3 2 2 7" xfId="14648" xr:uid="{00000000-0005-0000-0000-000039390000}"/>
    <cellStyle name="Normal 2 2 3 2 2 7 2" xfId="14649" xr:uid="{00000000-0005-0000-0000-00003A390000}"/>
    <cellStyle name="Normal 2 2 3 2 2 8" xfId="14650" xr:uid="{00000000-0005-0000-0000-00003B390000}"/>
    <cellStyle name="Normal 2 2 3 2 2 8 2" xfId="14651" xr:uid="{00000000-0005-0000-0000-00003C390000}"/>
    <cellStyle name="Normal 2 2 3 2 2 9" xfId="14652" xr:uid="{00000000-0005-0000-0000-00003D390000}"/>
    <cellStyle name="Normal 2 2 3 2 3" xfId="14653" xr:uid="{00000000-0005-0000-0000-00003E390000}"/>
    <cellStyle name="Normal 2 2 3 2 3 2" xfId="14654" xr:uid="{00000000-0005-0000-0000-00003F390000}"/>
    <cellStyle name="Normal 2 2 3 2 3 2 2" xfId="14655" xr:uid="{00000000-0005-0000-0000-000040390000}"/>
    <cellStyle name="Normal 2 2 3 2 3 2 2 2" xfId="14656" xr:uid="{00000000-0005-0000-0000-000041390000}"/>
    <cellStyle name="Normal 2 2 3 2 3 2 2 2 2" xfId="14657" xr:uid="{00000000-0005-0000-0000-000042390000}"/>
    <cellStyle name="Normal 2 2 3 2 3 2 2 3" xfId="14658" xr:uid="{00000000-0005-0000-0000-000043390000}"/>
    <cellStyle name="Normal 2 2 3 2 3 2 3" xfId="14659" xr:uid="{00000000-0005-0000-0000-000044390000}"/>
    <cellStyle name="Normal 2 2 3 2 3 2 3 2" xfId="14660" xr:uid="{00000000-0005-0000-0000-000045390000}"/>
    <cellStyle name="Normal 2 2 3 2 3 2 3 2 2" xfId="14661" xr:uid="{00000000-0005-0000-0000-000046390000}"/>
    <cellStyle name="Normal 2 2 3 2 3 2 3 3" xfId="14662" xr:uid="{00000000-0005-0000-0000-000047390000}"/>
    <cellStyle name="Normal 2 2 3 2 3 2 4" xfId="14663" xr:uid="{00000000-0005-0000-0000-000048390000}"/>
    <cellStyle name="Normal 2 2 3 2 3 2 4 2" xfId="14664" xr:uid="{00000000-0005-0000-0000-000049390000}"/>
    <cellStyle name="Normal 2 2 3 2 3 2 4 2 2" xfId="14665" xr:uid="{00000000-0005-0000-0000-00004A390000}"/>
    <cellStyle name="Normal 2 2 3 2 3 2 4 3" xfId="14666" xr:uid="{00000000-0005-0000-0000-00004B390000}"/>
    <cellStyle name="Normal 2 2 3 2 3 2 5" xfId="14667" xr:uid="{00000000-0005-0000-0000-00004C390000}"/>
    <cellStyle name="Normal 2 2 3 2 3 2 5 2" xfId="14668" xr:uid="{00000000-0005-0000-0000-00004D390000}"/>
    <cellStyle name="Normal 2 2 3 2 3 2 6" xfId="14669" xr:uid="{00000000-0005-0000-0000-00004E390000}"/>
    <cellStyle name="Normal 2 2 3 2 3 2 6 2" xfId="14670" xr:uid="{00000000-0005-0000-0000-00004F390000}"/>
    <cellStyle name="Normal 2 2 3 2 3 2 7" xfId="14671" xr:uid="{00000000-0005-0000-0000-000050390000}"/>
    <cellStyle name="Normal 2 2 3 2 3 3" xfId="14672" xr:uid="{00000000-0005-0000-0000-000051390000}"/>
    <cellStyle name="Normal 2 2 3 2 3 3 2" xfId="14673" xr:uid="{00000000-0005-0000-0000-000052390000}"/>
    <cellStyle name="Normal 2 2 3 2 3 3 2 2" xfId="14674" xr:uid="{00000000-0005-0000-0000-000053390000}"/>
    <cellStyle name="Normal 2 2 3 2 3 3 3" xfId="14675" xr:uid="{00000000-0005-0000-0000-000054390000}"/>
    <cellStyle name="Normal 2 2 3 2 3 4" xfId="14676" xr:uid="{00000000-0005-0000-0000-000055390000}"/>
    <cellStyle name="Normal 2 2 3 2 3 4 2" xfId="14677" xr:uid="{00000000-0005-0000-0000-000056390000}"/>
    <cellStyle name="Normal 2 2 3 2 3 4 2 2" xfId="14678" xr:uid="{00000000-0005-0000-0000-000057390000}"/>
    <cellStyle name="Normal 2 2 3 2 3 4 3" xfId="14679" xr:uid="{00000000-0005-0000-0000-000058390000}"/>
    <cellStyle name="Normal 2 2 3 2 3 5" xfId="14680" xr:uid="{00000000-0005-0000-0000-000059390000}"/>
    <cellStyle name="Normal 2 2 3 2 3 5 2" xfId="14681" xr:uid="{00000000-0005-0000-0000-00005A390000}"/>
    <cellStyle name="Normal 2 2 3 2 3 5 2 2" xfId="14682" xr:uid="{00000000-0005-0000-0000-00005B390000}"/>
    <cellStyle name="Normal 2 2 3 2 3 5 3" xfId="14683" xr:uid="{00000000-0005-0000-0000-00005C390000}"/>
    <cellStyle name="Normal 2 2 3 2 3 6" xfId="14684" xr:uid="{00000000-0005-0000-0000-00005D390000}"/>
    <cellStyle name="Normal 2 2 3 2 3 6 2" xfId="14685" xr:uid="{00000000-0005-0000-0000-00005E390000}"/>
    <cellStyle name="Normal 2 2 3 2 3 7" xfId="14686" xr:uid="{00000000-0005-0000-0000-00005F390000}"/>
    <cellStyle name="Normal 2 2 3 2 3 7 2" xfId="14687" xr:uid="{00000000-0005-0000-0000-000060390000}"/>
    <cellStyle name="Normal 2 2 3 2 3 8" xfId="14688" xr:uid="{00000000-0005-0000-0000-000061390000}"/>
    <cellStyle name="Normal 2 2 3 2 4" xfId="14689" xr:uid="{00000000-0005-0000-0000-000062390000}"/>
    <cellStyle name="Normal 2 2 3 2 4 2" xfId="14690" xr:uid="{00000000-0005-0000-0000-000063390000}"/>
    <cellStyle name="Normal 2 2 3 2 4 2 2" xfId="14691" xr:uid="{00000000-0005-0000-0000-000064390000}"/>
    <cellStyle name="Normal 2 2 3 2 4 2 2 2" xfId="14692" xr:uid="{00000000-0005-0000-0000-000065390000}"/>
    <cellStyle name="Normal 2 2 3 2 4 2 3" xfId="14693" xr:uid="{00000000-0005-0000-0000-000066390000}"/>
    <cellStyle name="Normal 2 2 3 2 4 3" xfId="14694" xr:uid="{00000000-0005-0000-0000-000067390000}"/>
    <cellStyle name="Normal 2 2 3 2 4 3 2" xfId="14695" xr:uid="{00000000-0005-0000-0000-000068390000}"/>
    <cellStyle name="Normal 2 2 3 2 4 3 2 2" xfId="14696" xr:uid="{00000000-0005-0000-0000-000069390000}"/>
    <cellStyle name="Normal 2 2 3 2 4 3 3" xfId="14697" xr:uid="{00000000-0005-0000-0000-00006A390000}"/>
    <cellStyle name="Normal 2 2 3 2 4 4" xfId="14698" xr:uid="{00000000-0005-0000-0000-00006B390000}"/>
    <cellStyle name="Normal 2 2 3 2 4 4 2" xfId="14699" xr:uid="{00000000-0005-0000-0000-00006C390000}"/>
    <cellStyle name="Normal 2 2 3 2 4 4 2 2" xfId="14700" xr:uid="{00000000-0005-0000-0000-00006D390000}"/>
    <cellStyle name="Normal 2 2 3 2 4 4 3" xfId="14701" xr:uid="{00000000-0005-0000-0000-00006E390000}"/>
    <cellStyle name="Normal 2 2 3 2 4 5" xfId="14702" xr:uid="{00000000-0005-0000-0000-00006F390000}"/>
    <cellStyle name="Normal 2 2 3 2 4 5 2" xfId="14703" xr:uid="{00000000-0005-0000-0000-000070390000}"/>
    <cellStyle name="Normal 2 2 3 2 4 6" xfId="14704" xr:uid="{00000000-0005-0000-0000-000071390000}"/>
    <cellStyle name="Normal 2 2 3 2 4 6 2" xfId="14705" xr:uid="{00000000-0005-0000-0000-000072390000}"/>
    <cellStyle name="Normal 2 2 3 2 4 7" xfId="14706" xr:uid="{00000000-0005-0000-0000-000073390000}"/>
    <cellStyle name="Normal 2 2 3 2 5" xfId="14707" xr:uid="{00000000-0005-0000-0000-000074390000}"/>
    <cellStyle name="Normal 2 2 3 2 5 2" xfId="14708" xr:uid="{00000000-0005-0000-0000-000075390000}"/>
    <cellStyle name="Normal 2 2 3 2 5 2 2" xfId="14709" xr:uid="{00000000-0005-0000-0000-000076390000}"/>
    <cellStyle name="Normal 2 2 3 2 5 2 2 2" xfId="14710" xr:uid="{00000000-0005-0000-0000-000077390000}"/>
    <cellStyle name="Normal 2 2 3 2 5 2 3" xfId="14711" xr:uid="{00000000-0005-0000-0000-000078390000}"/>
    <cellStyle name="Normal 2 2 3 2 5 3" xfId="14712" xr:uid="{00000000-0005-0000-0000-000079390000}"/>
    <cellStyle name="Normal 2 2 3 2 5 3 2" xfId="14713" xr:uid="{00000000-0005-0000-0000-00007A390000}"/>
    <cellStyle name="Normal 2 2 3 2 5 3 2 2" xfId="14714" xr:uid="{00000000-0005-0000-0000-00007B390000}"/>
    <cellStyle name="Normal 2 2 3 2 5 3 3" xfId="14715" xr:uid="{00000000-0005-0000-0000-00007C390000}"/>
    <cellStyle name="Normal 2 2 3 2 5 4" xfId="14716" xr:uid="{00000000-0005-0000-0000-00007D390000}"/>
    <cellStyle name="Normal 2 2 3 2 5 4 2" xfId="14717" xr:uid="{00000000-0005-0000-0000-00007E390000}"/>
    <cellStyle name="Normal 2 2 3 2 5 4 2 2" xfId="14718" xr:uid="{00000000-0005-0000-0000-00007F390000}"/>
    <cellStyle name="Normal 2 2 3 2 5 4 3" xfId="14719" xr:uid="{00000000-0005-0000-0000-000080390000}"/>
    <cellStyle name="Normal 2 2 3 2 5 5" xfId="14720" xr:uid="{00000000-0005-0000-0000-000081390000}"/>
    <cellStyle name="Normal 2 2 3 2 5 5 2" xfId="14721" xr:uid="{00000000-0005-0000-0000-000082390000}"/>
    <cellStyle name="Normal 2 2 3 2 5 6" xfId="14722" xr:uid="{00000000-0005-0000-0000-000083390000}"/>
    <cellStyle name="Normal 2 2 3 2 5 6 2" xfId="14723" xr:uid="{00000000-0005-0000-0000-000084390000}"/>
    <cellStyle name="Normal 2 2 3 2 5 7" xfId="14724" xr:uid="{00000000-0005-0000-0000-000085390000}"/>
    <cellStyle name="Normal 2 2 3 2 6" xfId="14725" xr:uid="{00000000-0005-0000-0000-000086390000}"/>
    <cellStyle name="Normal 2 2 3 2 6 2" xfId="14726" xr:uid="{00000000-0005-0000-0000-000087390000}"/>
    <cellStyle name="Normal 2 2 3 2 6 2 2" xfId="14727" xr:uid="{00000000-0005-0000-0000-000088390000}"/>
    <cellStyle name="Normal 2 2 3 2 6 3" xfId="14728" xr:uid="{00000000-0005-0000-0000-000089390000}"/>
    <cellStyle name="Normal 2 2 3 2 7" xfId="14729" xr:uid="{00000000-0005-0000-0000-00008A390000}"/>
    <cellStyle name="Normal 2 2 3 2 7 2" xfId="14730" xr:uid="{00000000-0005-0000-0000-00008B390000}"/>
    <cellStyle name="Normal 2 2 3 2 7 2 2" xfId="14731" xr:uid="{00000000-0005-0000-0000-00008C390000}"/>
    <cellStyle name="Normal 2 2 3 2 7 3" xfId="14732" xr:uid="{00000000-0005-0000-0000-00008D390000}"/>
    <cellStyle name="Normal 2 2 3 2 8" xfId="14733" xr:uid="{00000000-0005-0000-0000-00008E390000}"/>
    <cellStyle name="Normal 2 2 3 2 8 2" xfId="14734" xr:uid="{00000000-0005-0000-0000-00008F390000}"/>
    <cellStyle name="Normal 2 2 3 2 8 2 2" xfId="14735" xr:uid="{00000000-0005-0000-0000-000090390000}"/>
    <cellStyle name="Normal 2 2 3 2 8 3" xfId="14736" xr:uid="{00000000-0005-0000-0000-000091390000}"/>
    <cellStyle name="Normal 2 2 3 2 9" xfId="14737" xr:uid="{00000000-0005-0000-0000-000092390000}"/>
    <cellStyle name="Normal 2 2 3 2 9 2" xfId="14738" xr:uid="{00000000-0005-0000-0000-000093390000}"/>
    <cellStyle name="Normal 2 2 3 3" xfId="14739" xr:uid="{00000000-0005-0000-0000-000094390000}"/>
    <cellStyle name="Normal 2 2 3 3 10" xfId="14740" xr:uid="{00000000-0005-0000-0000-000095390000}"/>
    <cellStyle name="Normal 2 2 3 3 10 2" xfId="14741" xr:uid="{00000000-0005-0000-0000-000096390000}"/>
    <cellStyle name="Normal 2 2 3 3 11" xfId="14742" xr:uid="{00000000-0005-0000-0000-000097390000}"/>
    <cellStyle name="Normal 2 2 3 3 2" xfId="14743" xr:uid="{00000000-0005-0000-0000-000098390000}"/>
    <cellStyle name="Normal 2 2 3 3 2 2" xfId="14744" xr:uid="{00000000-0005-0000-0000-000099390000}"/>
    <cellStyle name="Normal 2 2 3 3 2 2 2" xfId="14745" xr:uid="{00000000-0005-0000-0000-00009A390000}"/>
    <cellStyle name="Normal 2 2 3 3 2 2 2 2" xfId="14746" xr:uid="{00000000-0005-0000-0000-00009B390000}"/>
    <cellStyle name="Normal 2 2 3 3 2 2 2 2 2" xfId="14747" xr:uid="{00000000-0005-0000-0000-00009C390000}"/>
    <cellStyle name="Normal 2 2 3 3 2 2 2 3" xfId="14748" xr:uid="{00000000-0005-0000-0000-00009D390000}"/>
    <cellStyle name="Normal 2 2 3 3 2 2 3" xfId="14749" xr:uid="{00000000-0005-0000-0000-00009E390000}"/>
    <cellStyle name="Normal 2 2 3 3 2 2 3 2" xfId="14750" xr:uid="{00000000-0005-0000-0000-00009F390000}"/>
    <cellStyle name="Normal 2 2 3 3 2 2 3 2 2" xfId="14751" xr:uid="{00000000-0005-0000-0000-0000A0390000}"/>
    <cellStyle name="Normal 2 2 3 3 2 2 3 3" xfId="14752" xr:uid="{00000000-0005-0000-0000-0000A1390000}"/>
    <cellStyle name="Normal 2 2 3 3 2 2 4" xfId="14753" xr:uid="{00000000-0005-0000-0000-0000A2390000}"/>
    <cellStyle name="Normal 2 2 3 3 2 2 4 2" xfId="14754" xr:uid="{00000000-0005-0000-0000-0000A3390000}"/>
    <cellStyle name="Normal 2 2 3 3 2 2 4 2 2" xfId="14755" xr:uid="{00000000-0005-0000-0000-0000A4390000}"/>
    <cellStyle name="Normal 2 2 3 3 2 2 4 3" xfId="14756" xr:uid="{00000000-0005-0000-0000-0000A5390000}"/>
    <cellStyle name="Normal 2 2 3 3 2 2 5" xfId="14757" xr:uid="{00000000-0005-0000-0000-0000A6390000}"/>
    <cellStyle name="Normal 2 2 3 3 2 2 5 2" xfId="14758" xr:uid="{00000000-0005-0000-0000-0000A7390000}"/>
    <cellStyle name="Normal 2 2 3 3 2 2 6" xfId="14759" xr:uid="{00000000-0005-0000-0000-0000A8390000}"/>
    <cellStyle name="Normal 2 2 3 3 2 2 6 2" xfId="14760" xr:uid="{00000000-0005-0000-0000-0000A9390000}"/>
    <cellStyle name="Normal 2 2 3 3 2 2 7" xfId="14761" xr:uid="{00000000-0005-0000-0000-0000AA390000}"/>
    <cellStyle name="Normal 2 2 3 3 2 3" xfId="14762" xr:uid="{00000000-0005-0000-0000-0000AB390000}"/>
    <cellStyle name="Normal 2 2 3 3 2 3 2" xfId="14763" xr:uid="{00000000-0005-0000-0000-0000AC390000}"/>
    <cellStyle name="Normal 2 2 3 3 2 3 2 2" xfId="14764" xr:uid="{00000000-0005-0000-0000-0000AD390000}"/>
    <cellStyle name="Normal 2 2 3 3 2 3 2 2 2" xfId="14765" xr:uid="{00000000-0005-0000-0000-0000AE390000}"/>
    <cellStyle name="Normal 2 2 3 3 2 3 2 3" xfId="14766" xr:uid="{00000000-0005-0000-0000-0000AF390000}"/>
    <cellStyle name="Normal 2 2 3 3 2 3 3" xfId="14767" xr:uid="{00000000-0005-0000-0000-0000B0390000}"/>
    <cellStyle name="Normal 2 2 3 3 2 3 3 2" xfId="14768" xr:uid="{00000000-0005-0000-0000-0000B1390000}"/>
    <cellStyle name="Normal 2 2 3 3 2 3 3 2 2" xfId="14769" xr:uid="{00000000-0005-0000-0000-0000B2390000}"/>
    <cellStyle name="Normal 2 2 3 3 2 3 3 3" xfId="14770" xr:uid="{00000000-0005-0000-0000-0000B3390000}"/>
    <cellStyle name="Normal 2 2 3 3 2 3 4" xfId="14771" xr:uid="{00000000-0005-0000-0000-0000B4390000}"/>
    <cellStyle name="Normal 2 2 3 3 2 3 4 2" xfId="14772" xr:uid="{00000000-0005-0000-0000-0000B5390000}"/>
    <cellStyle name="Normal 2 2 3 3 2 3 4 2 2" xfId="14773" xr:uid="{00000000-0005-0000-0000-0000B6390000}"/>
    <cellStyle name="Normal 2 2 3 3 2 3 4 3" xfId="14774" xr:uid="{00000000-0005-0000-0000-0000B7390000}"/>
    <cellStyle name="Normal 2 2 3 3 2 3 5" xfId="14775" xr:uid="{00000000-0005-0000-0000-0000B8390000}"/>
    <cellStyle name="Normal 2 2 3 3 2 3 5 2" xfId="14776" xr:uid="{00000000-0005-0000-0000-0000B9390000}"/>
    <cellStyle name="Normal 2 2 3 3 2 3 6" xfId="14777" xr:uid="{00000000-0005-0000-0000-0000BA390000}"/>
    <cellStyle name="Normal 2 2 3 3 2 3 6 2" xfId="14778" xr:uid="{00000000-0005-0000-0000-0000BB390000}"/>
    <cellStyle name="Normal 2 2 3 3 2 3 7" xfId="14779" xr:uid="{00000000-0005-0000-0000-0000BC390000}"/>
    <cellStyle name="Normal 2 2 3 3 2 4" xfId="14780" xr:uid="{00000000-0005-0000-0000-0000BD390000}"/>
    <cellStyle name="Normal 2 2 3 3 2 4 2" xfId="14781" xr:uid="{00000000-0005-0000-0000-0000BE390000}"/>
    <cellStyle name="Normal 2 2 3 3 2 4 2 2" xfId="14782" xr:uid="{00000000-0005-0000-0000-0000BF390000}"/>
    <cellStyle name="Normal 2 2 3 3 2 4 3" xfId="14783" xr:uid="{00000000-0005-0000-0000-0000C0390000}"/>
    <cellStyle name="Normal 2 2 3 3 2 5" xfId="14784" xr:uid="{00000000-0005-0000-0000-0000C1390000}"/>
    <cellStyle name="Normal 2 2 3 3 2 5 2" xfId="14785" xr:uid="{00000000-0005-0000-0000-0000C2390000}"/>
    <cellStyle name="Normal 2 2 3 3 2 5 2 2" xfId="14786" xr:uid="{00000000-0005-0000-0000-0000C3390000}"/>
    <cellStyle name="Normal 2 2 3 3 2 5 3" xfId="14787" xr:uid="{00000000-0005-0000-0000-0000C4390000}"/>
    <cellStyle name="Normal 2 2 3 3 2 6" xfId="14788" xr:uid="{00000000-0005-0000-0000-0000C5390000}"/>
    <cellStyle name="Normal 2 2 3 3 2 6 2" xfId="14789" xr:uid="{00000000-0005-0000-0000-0000C6390000}"/>
    <cellStyle name="Normal 2 2 3 3 2 6 2 2" xfId="14790" xr:uid="{00000000-0005-0000-0000-0000C7390000}"/>
    <cellStyle name="Normal 2 2 3 3 2 6 3" xfId="14791" xr:uid="{00000000-0005-0000-0000-0000C8390000}"/>
    <cellStyle name="Normal 2 2 3 3 2 7" xfId="14792" xr:uid="{00000000-0005-0000-0000-0000C9390000}"/>
    <cellStyle name="Normal 2 2 3 3 2 7 2" xfId="14793" xr:uid="{00000000-0005-0000-0000-0000CA390000}"/>
    <cellStyle name="Normal 2 2 3 3 2 8" xfId="14794" xr:uid="{00000000-0005-0000-0000-0000CB390000}"/>
    <cellStyle name="Normal 2 2 3 3 2 8 2" xfId="14795" xr:uid="{00000000-0005-0000-0000-0000CC390000}"/>
    <cellStyle name="Normal 2 2 3 3 2 9" xfId="14796" xr:uid="{00000000-0005-0000-0000-0000CD390000}"/>
    <cellStyle name="Normal 2 2 3 3 3" xfId="14797" xr:uid="{00000000-0005-0000-0000-0000CE390000}"/>
    <cellStyle name="Normal 2 2 3 3 3 2" xfId="14798" xr:uid="{00000000-0005-0000-0000-0000CF390000}"/>
    <cellStyle name="Normal 2 2 3 3 3 2 2" xfId="14799" xr:uid="{00000000-0005-0000-0000-0000D0390000}"/>
    <cellStyle name="Normal 2 2 3 3 3 2 2 2" xfId="14800" xr:uid="{00000000-0005-0000-0000-0000D1390000}"/>
    <cellStyle name="Normal 2 2 3 3 3 2 2 2 2" xfId="14801" xr:uid="{00000000-0005-0000-0000-0000D2390000}"/>
    <cellStyle name="Normal 2 2 3 3 3 2 2 3" xfId="14802" xr:uid="{00000000-0005-0000-0000-0000D3390000}"/>
    <cellStyle name="Normal 2 2 3 3 3 2 3" xfId="14803" xr:uid="{00000000-0005-0000-0000-0000D4390000}"/>
    <cellStyle name="Normal 2 2 3 3 3 2 3 2" xfId="14804" xr:uid="{00000000-0005-0000-0000-0000D5390000}"/>
    <cellStyle name="Normal 2 2 3 3 3 2 3 2 2" xfId="14805" xr:uid="{00000000-0005-0000-0000-0000D6390000}"/>
    <cellStyle name="Normal 2 2 3 3 3 2 3 3" xfId="14806" xr:uid="{00000000-0005-0000-0000-0000D7390000}"/>
    <cellStyle name="Normal 2 2 3 3 3 2 4" xfId="14807" xr:uid="{00000000-0005-0000-0000-0000D8390000}"/>
    <cellStyle name="Normal 2 2 3 3 3 2 4 2" xfId="14808" xr:uid="{00000000-0005-0000-0000-0000D9390000}"/>
    <cellStyle name="Normal 2 2 3 3 3 2 4 2 2" xfId="14809" xr:uid="{00000000-0005-0000-0000-0000DA390000}"/>
    <cellStyle name="Normal 2 2 3 3 3 2 4 3" xfId="14810" xr:uid="{00000000-0005-0000-0000-0000DB390000}"/>
    <cellStyle name="Normal 2 2 3 3 3 2 5" xfId="14811" xr:uid="{00000000-0005-0000-0000-0000DC390000}"/>
    <cellStyle name="Normal 2 2 3 3 3 2 5 2" xfId="14812" xr:uid="{00000000-0005-0000-0000-0000DD390000}"/>
    <cellStyle name="Normal 2 2 3 3 3 2 6" xfId="14813" xr:uid="{00000000-0005-0000-0000-0000DE390000}"/>
    <cellStyle name="Normal 2 2 3 3 3 2 6 2" xfId="14814" xr:uid="{00000000-0005-0000-0000-0000DF390000}"/>
    <cellStyle name="Normal 2 2 3 3 3 2 7" xfId="14815" xr:uid="{00000000-0005-0000-0000-0000E0390000}"/>
    <cellStyle name="Normal 2 2 3 3 3 3" xfId="14816" xr:uid="{00000000-0005-0000-0000-0000E1390000}"/>
    <cellStyle name="Normal 2 2 3 3 3 3 2" xfId="14817" xr:uid="{00000000-0005-0000-0000-0000E2390000}"/>
    <cellStyle name="Normal 2 2 3 3 3 3 2 2" xfId="14818" xr:uid="{00000000-0005-0000-0000-0000E3390000}"/>
    <cellStyle name="Normal 2 2 3 3 3 3 3" xfId="14819" xr:uid="{00000000-0005-0000-0000-0000E4390000}"/>
    <cellStyle name="Normal 2 2 3 3 3 4" xfId="14820" xr:uid="{00000000-0005-0000-0000-0000E5390000}"/>
    <cellStyle name="Normal 2 2 3 3 3 4 2" xfId="14821" xr:uid="{00000000-0005-0000-0000-0000E6390000}"/>
    <cellStyle name="Normal 2 2 3 3 3 4 2 2" xfId="14822" xr:uid="{00000000-0005-0000-0000-0000E7390000}"/>
    <cellStyle name="Normal 2 2 3 3 3 4 3" xfId="14823" xr:uid="{00000000-0005-0000-0000-0000E8390000}"/>
    <cellStyle name="Normal 2 2 3 3 3 5" xfId="14824" xr:uid="{00000000-0005-0000-0000-0000E9390000}"/>
    <cellStyle name="Normal 2 2 3 3 3 5 2" xfId="14825" xr:uid="{00000000-0005-0000-0000-0000EA390000}"/>
    <cellStyle name="Normal 2 2 3 3 3 5 2 2" xfId="14826" xr:uid="{00000000-0005-0000-0000-0000EB390000}"/>
    <cellStyle name="Normal 2 2 3 3 3 5 3" xfId="14827" xr:uid="{00000000-0005-0000-0000-0000EC390000}"/>
    <cellStyle name="Normal 2 2 3 3 3 6" xfId="14828" xr:uid="{00000000-0005-0000-0000-0000ED390000}"/>
    <cellStyle name="Normal 2 2 3 3 3 6 2" xfId="14829" xr:uid="{00000000-0005-0000-0000-0000EE390000}"/>
    <cellStyle name="Normal 2 2 3 3 3 7" xfId="14830" xr:uid="{00000000-0005-0000-0000-0000EF390000}"/>
    <cellStyle name="Normal 2 2 3 3 3 7 2" xfId="14831" xr:uid="{00000000-0005-0000-0000-0000F0390000}"/>
    <cellStyle name="Normal 2 2 3 3 3 8" xfId="14832" xr:uid="{00000000-0005-0000-0000-0000F1390000}"/>
    <cellStyle name="Normal 2 2 3 3 4" xfId="14833" xr:uid="{00000000-0005-0000-0000-0000F2390000}"/>
    <cellStyle name="Normal 2 2 3 3 4 2" xfId="14834" xr:uid="{00000000-0005-0000-0000-0000F3390000}"/>
    <cellStyle name="Normal 2 2 3 3 4 2 2" xfId="14835" xr:uid="{00000000-0005-0000-0000-0000F4390000}"/>
    <cellStyle name="Normal 2 2 3 3 4 2 2 2" xfId="14836" xr:uid="{00000000-0005-0000-0000-0000F5390000}"/>
    <cellStyle name="Normal 2 2 3 3 4 2 3" xfId="14837" xr:uid="{00000000-0005-0000-0000-0000F6390000}"/>
    <cellStyle name="Normal 2 2 3 3 4 3" xfId="14838" xr:uid="{00000000-0005-0000-0000-0000F7390000}"/>
    <cellStyle name="Normal 2 2 3 3 4 3 2" xfId="14839" xr:uid="{00000000-0005-0000-0000-0000F8390000}"/>
    <cellStyle name="Normal 2 2 3 3 4 3 2 2" xfId="14840" xr:uid="{00000000-0005-0000-0000-0000F9390000}"/>
    <cellStyle name="Normal 2 2 3 3 4 3 3" xfId="14841" xr:uid="{00000000-0005-0000-0000-0000FA390000}"/>
    <cellStyle name="Normal 2 2 3 3 4 4" xfId="14842" xr:uid="{00000000-0005-0000-0000-0000FB390000}"/>
    <cellStyle name="Normal 2 2 3 3 4 4 2" xfId="14843" xr:uid="{00000000-0005-0000-0000-0000FC390000}"/>
    <cellStyle name="Normal 2 2 3 3 4 4 2 2" xfId="14844" xr:uid="{00000000-0005-0000-0000-0000FD390000}"/>
    <cellStyle name="Normal 2 2 3 3 4 4 3" xfId="14845" xr:uid="{00000000-0005-0000-0000-0000FE390000}"/>
    <cellStyle name="Normal 2 2 3 3 4 5" xfId="14846" xr:uid="{00000000-0005-0000-0000-0000FF390000}"/>
    <cellStyle name="Normal 2 2 3 3 4 5 2" xfId="14847" xr:uid="{00000000-0005-0000-0000-0000003A0000}"/>
    <cellStyle name="Normal 2 2 3 3 4 6" xfId="14848" xr:uid="{00000000-0005-0000-0000-0000013A0000}"/>
    <cellStyle name="Normal 2 2 3 3 4 6 2" xfId="14849" xr:uid="{00000000-0005-0000-0000-0000023A0000}"/>
    <cellStyle name="Normal 2 2 3 3 4 7" xfId="14850" xr:uid="{00000000-0005-0000-0000-0000033A0000}"/>
    <cellStyle name="Normal 2 2 3 3 5" xfId="14851" xr:uid="{00000000-0005-0000-0000-0000043A0000}"/>
    <cellStyle name="Normal 2 2 3 3 5 2" xfId="14852" xr:uid="{00000000-0005-0000-0000-0000053A0000}"/>
    <cellStyle name="Normal 2 2 3 3 5 2 2" xfId="14853" xr:uid="{00000000-0005-0000-0000-0000063A0000}"/>
    <cellStyle name="Normal 2 2 3 3 5 2 2 2" xfId="14854" xr:uid="{00000000-0005-0000-0000-0000073A0000}"/>
    <cellStyle name="Normal 2 2 3 3 5 2 3" xfId="14855" xr:uid="{00000000-0005-0000-0000-0000083A0000}"/>
    <cellStyle name="Normal 2 2 3 3 5 3" xfId="14856" xr:uid="{00000000-0005-0000-0000-0000093A0000}"/>
    <cellStyle name="Normal 2 2 3 3 5 3 2" xfId="14857" xr:uid="{00000000-0005-0000-0000-00000A3A0000}"/>
    <cellStyle name="Normal 2 2 3 3 5 3 2 2" xfId="14858" xr:uid="{00000000-0005-0000-0000-00000B3A0000}"/>
    <cellStyle name="Normal 2 2 3 3 5 3 3" xfId="14859" xr:uid="{00000000-0005-0000-0000-00000C3A0000}"/>
    <cellStyle name="Normal 2 2 3 3 5 4" xfId="14860" xr:uid="{00000000-0005-0000-0000-00000D3A0000}"/>
    <cellStyle name="Normal 2 2 3 3 5 4 2" xfId="14861" xr:uid="{00000000-0005-0000-0000-00000E3A0000}"/>
    <cellStyle name="Normal 2 2 3 3 5 4 2 2" xfId="14862" xr:uid="{00000000-0005-0000-0000-00000F3A0000}"/>
    <cellStyle name="Normal 2 2 3 3 5 4 3" xfId="14863" xr:uid="{00000000-0005-0000-0000-0000103A0000}"/>
    <cellStyle name="Normal 2 2 3 3 5 5" xfId="14864" xr:uid="{00000000-0005-0000-0000-0000113A0000}"/>
    <cellStyle name="Normal 2 2 3 3 5 5 2" xfId="14865" xr:uid="{00000000-0005-0000-0000-0000123A0000}"/>
    <cellStyle name="Normal 2 2 3 3 5 6" xfId="14866" xr:uid="{00000000-0005-0000-0000-0000133A0000}"/>
    <cellStyle name="Normal 2 2 3 3 5 6 2" xfId="14867" xr:uid="{00000000-0005-0000-0000-0000143A0000}"/>
    <cellStyle name="Normal 2 2 3 3 5 7" xfId="14868" xr:uid="{00000000-0005-0000-0000-0000153A0000}"/>
    <cellStyle name="Normal 2 2 3 3 6" xfId="14869" xr:uid="{00000000-0005-0000-0000-0000163A0000}"/>
    <cellStyle name="Normal 2 2 3 3 6 2" xfId="14870" xr:uid="{00000000-0005-0000-0000-0000173A0000}"/>
    <cellStyle name="Normal 2 2 3 3 6 2 2" xfId="14871" xr:uid="{00000000-0005-0000-0000-0000183A0000}"/>
    <cellStyle name="Normal 2 2 3 3 6 3" xfId="14872" xr:uid="{00000000-0005-0000-0000-0000193A0000}"/>
    <cellStyle name="Normal 2 2 3 3 7" xfId="14873" xr:uid="{00000000-0005-0000-0000-00001A3A0000}"/>
    <cellStyle name="Normal 2 2 3 3 7 2" xfId="14874" xr:uid="{00000000-0005-0000-0000-00001B3A0000}"/>
    <cellStyle name="Normal 2 2 3 3 7 2 2" xfId="14875" xr:uid="{00000000-0005-0000-0000-00001C3A0000}"/>
    <cellStyle name="Normal 2 2 3 3 7 3" xfId="14876" xr:uid="{00000000-0005-0000-0000-00001D3A0000}"/>
    <cellStyle name="Normal 2 2 3 3 8" xfId="14877" xr:uid="{00000000-0005-0000-0000-00001E3A0000}"/>
    <cellStyle name="Normal 2 2 3 3 8 2" xfId="14878" xr:uid="{00000000-0005-0000-0000-00001F3A0000}"/>
    <cellStyle name="Normal 2 2 3 3 8 2 2" xfId="14879" xr:uid="{00000000-0005-0000-0000-0000203A0000}"/>
    <cellStyle name="Normal 2 2 3 3 8 3" xfId="14880" xr:uid="{00000000-0005-0000-0000-0000213A0000}"/>
    <cellStyle name="Normal 2 2 3 3 9" xfId="14881" xr:uid="{00000000-0005-0000-0000-0000223A0000}"/>
    <cellStyle name="Normal 2 2 3 3 9 2" xfId="14882" xr:uid="{00000000-0005-0000-0000-0000233A0000}"/>
    <cellStyle name="Normal 2 2 3 4" xfId="14883" xr:uid="{00000000-0005-0000-0000-0000243A0000}"/>
    <cellStyle name="Normal 2 2 3 4 2" xfId="14884" xr:uid="{00000000-0005-0000-0000-0000253A0000}"/>
    <cellStyle name="Normal 2 2 3 4 2 2" xfId="14885" xr:uid="{00000000-0005-0000-0000-0000263A0000}"/>
    <cellStyle name="Normal 2 2 3 4 2 2 2" xfId="14886" xr:uid="{00000000-0005-0000-0000-0000273A0000}"/>
    <cellStyle name="Normal 2 2 3 4 2 2 2 2" xfId="14887" xr:uid="{00000000-0005-0000-0000-0000283A0000}"/>
    <cellStyle name="Normal 2 2 3 4 2 2 3" xfId="14888" xr:uid="{00000000-0005-0000-0000-0000293A0000}"/>
    <cellStyle name="Normal 2 2 3 4 2 3" xfId="14889" xr:uid="{00000000-0005-0000-0000-00002A3A0000}"/>
    <cellStyle name="Normal 2 2 3 4 2 3 2" xfId="14890" xr:uid="{00000000-0005-0000-0000-00002B3A0000}"/>
    <cellStyle name="Normal 2 2 3 4 2 3 2 2" xfId="14891" xr:uid="{00000000-0005-0000-0000-00002C3A0000}"/>
    <cellStyle name="Normal 2 2 3 4 2 3 3" xfId="14892" xr:uid="{00000000-0005-0000-0000-00002D3A0000}"/>
    <cellStyle name="Normal 2 2 3 4 2 4" xfId="14893" xr:uid="{00000000-0005-0000-0000-00002E3A0000}"/>
    <cellStyle name="Normal 2 2 3 4 2 4 2" xfId="14894" xr:uid="{00000000-0005-0000-0000-00002F3A0000}"/>
    <cellStyle name="Normal 2 2 3 4 2 4 2 2" xfId="14895" xr:uid="{00000000-0005-0000-0000-0000303A0000}"/>
    <cellStyle name="Normal 2 2 3 4 2 4 3" xfId="14896" xr:uid="{00000000-0005-0000-0000-0000313A0000}"/>
    <cellStyle name="Normal 2 2 3 4 2 5" xfId="14897" xr:uid="{00000000-0005-0000-0000-0000323A0000}"/>
    <cellStyle name="Normal 2 2 3 4 2 5 2" xfId="14898" xr:uid="{00000000-0005-0000-0000-0000333A0000}"/>
    <cellStyle name="Normal 2 2 3 4 2 6" xfId="14899" xr:uid="{00000000-0005-0000-0000-0000343A0000}"/>
    <cellStyle name="Normal 2 2 3 4 2 6 2" xfId="14900" xr:uid="{00000000-0005-0000-0000-0000353A0000}"/>
    <cellStyle name="Normal 2 2 3 4 2 7" xfId="14901" xr:uid="{00000000-0005-0000-0000-0000363A0000}"/>
    <cellStyle name="Normal 2 2 3 4 3" xfId="14902" xr:uid="{00000000-0005-0000-0000-0000373A0000}"/>
    <cellStyle name="Normal 2 2 3 4 3 2" xfId="14903" xr:uid="{00000000-0005-0000-0000-0000383A0000}"/>
    <cellStyle name="Normal 2 2 3 4 3 2 2" xfId="14904" xr:uid="{00000000-0005-0000-0000-0000393A0000}"/>
    <cellStyle name="Normal 2 2 3 4 3 2 2 2" xfId="14905" xr:uid="{00000000-0005-0000-0000-00003A3A0000}"/>
    <cellStyle name="Normal 2 2 3 4 3 2 3" xfId="14906" xr:uid="{00000000-0005-0000-0000-00003B3A0000}"/>
    <cellStyle name="Normal 2 2 3 4 3 3" xfId="14907" xr:uid="{00000000-0005-0000-0000-00003C3A0000}"/>
    <cellStyle name="Normal 2 2 3 4 3 3 2" xfId="14908" xr:uid="{00000000-0005-0000-0000-00003D3A0000}"/>
    <cellStyle name="Normal 2 2 3 4 3 3 2 2" xfId="14909" xr:uid="{00000000-0005-0000-0000-00003E3A0000}"/>
    <cellStyle name="Normal 2 2 3 4 3 3 3" xfId="14910" xr:uid="{00000000-0005-0000-0000-00003F3A0000}"/>
    <cellStyle name="Normal 2 2 3 4 3 4" xfId="14911" xr:uid="{00000000-0005-0000-0000-0000403A0000}"/>
    <cellStyle name="Normal 2 2 3 4 3 4 2" xfId="14912" xr:uid="{00000000-0005-0000-0000-0000413A0000}"/>
    <cellStyle name="Normal 2 2 3 4 3 4 2 2" xfId="14913" xr:uid="{00000000-0005-0000-0000-0000423A0000}"/>
    <cellStyle name="Normal 2 2 3 4 3 4 3" xfId="14914" xr:uid="{00000000-0005-0000-0000-0000433A0000}"/>
    <cellStyle name="Normal 2 2 3 4 3 5" xfId="14915" xr:uid="{00000000-0005-0000-0000-0000443A0000}"/>
    <cellStyle name="Normal 2 2 3 4 3 5 2" xfId="14916" xr:uid="{00000000-0005-0000-0000-0000453A0000}"/>
    <cellStyle name="Normal 2 2 3 4 3 6" xfId="14917" xr:uid="{00000000-0005-0000-0000-0000463A0000}"/>
    <cellStyle name="Normal 2 2 3 4 3 6 2" xfId="14918" xr:uid="{00000000-0005-0000-0000-0000473A0000}"/>
    <cellStyle name="Normal 2 2 3 4 3 7" xfId="14919" xr:uid="{00000000-0005-0000-0000-0000483A0000}"/>
    <cellStyle name="Normal 2 2 3 4 4" xfId="14920" xr:uid="{00000000-0005-0000-0000-0000493A0000}"/>
    <cellStyle name="Normal 2 2 3 4 4 2" xfId="14921" xr:uid="{00000000-0005-0000-0000-00004A3A0000}"/>
    <cellStyle name="Normal 2 2 3 4 4 2 2" xfId="14922" xr:uid="{00000000-0005-0000-0000-00004B3A0000}"/>
    <cellStyle name="Normal 2 2 3 4 4 3" xfId="14923" xr:uid="{00000000-0005-0000-0000-00004C3A0000}"/>
    <cellStyle name="Normal 2 2 3 4 5" xfId="14924" xr:uid="{00000000-0005-0000-0000-00004D3A0000}"/>
    <cellStyle name="Normal 2 2 3 4 5 2" xfId="14925" xr:uid="{00000000-0005-0000-0000-00004E3A0000}"/>
    <cellStyle name="Normal 2 2 3 4 5 2 2" xfId="14926" xr:uid="{00000000-0005-0000-0000-00004F3A0000}"/>
    <cellStyle name="Normal 2 2 3 4 5 3" xfId="14927" xr:uid="{00000000-0005-0000-0000-0000503A0000}"/>
    <cellStyle name="Normal 2 2 3 4 6" xfId="14928" xr:uid="{00000000-0005-0000-0000-0000513A0000}"/>
    <cellStyle name="Normal 2 2 3 4 6 2" xfId="14929" xr:uid="{00000000-0005-0000-0000-0000523A0000}"/>
    <cellStyle name="Normal 2 2 3 4 6 2 2" xfId="14930" xr:uid="{00000000-0005-0000-0000-0000533A0000}"/>
    <cellStyle name="Normal 2 2 3 4 6 3" xfId="14931" xr:uid="{00000000-0005-0000-0000-0000543A0000}"/>
    <cellStyle name="Normal 2 2 3 4 7" xfId="14932" xr:uid="{00000000-0005-0000-0000-0000553A0000}"/>
    <cellStyle name="Normal 2 2 3 4 7 2" xfId="14933" xr:uid="{00000000-0005-0000-0000-0000563A0000}"/>
    <cellStyle name="Normal 2 2 3 4 8" xfId="14934" xr:uid="{00000000-0005-0000-0000-0000573A0000}"/>
    <cellStyle name="Normal 2 2 3 4 8 2" xfId="14935" xr:uid="{00000000-0005-0000-0000-0000583A0000}"/>
    <cellStyle name="Normal 2 2 3 4 9" xfId="14936" xr:uid="{00000000-0005-0000-0000-0000593A0000}"/>
    <cellStyle name="Normal 2 2 3 5" xfId="14937" xr:uid="{00000000-0005-0000-0000-00005A3A0000}"/>
    <cellStyle name="Normal 2 2 3 5 2" xfId="14938" xr:uid="{00000000-0005-0000-0000-00005B3A0000}"/>
    <cellStyle name="Normal 2 2 3 5 2 2" xfId="14939" xr:uid="{00000000-0005-0000-0000-00005C3A0000}"/>
    <cellStyle name="Normal 2 2 3 5 2 2 2" xfId="14940" xr:uid="{00000000-0005-0000-0000-00005D3A0000}"/>
    <cellStyle name="Normal 2 2 3 5 2 2 2 2" xfId="14941" xr:uid="{00000000-0005-0000-0000-00005E3A0000}"/>
    <cellStyle name="Normal 2 2 3 5 2 2 3" xfId="14942" xr:uid="{00000000-0005-0000-0000-00005F3A0000}"/>
    <cellStyle name="Normal 2 2 3 5 2 3" xfId="14943" xr:uid="{00000000-0005-0000-0000-0000603A0000}"/>
    <cellStyle name="Normal 2 2 3 5 2 3 2" xfId="14944" xr:uid="{00000000-0005-0000-0000-0000613A0000}"/>
    <cellStyle name="Normal 2 2 3 5 2 3 2 2" xfId="14945" xr:uid="{00000000-0005-0000-0000-0000623A0000}"/>
    <cellStyle name="Normal 2 2 3 5 2 3 3" xfId="14946" xr:uid="{00000000-0005-0000-0000-0000633A0000}"/>
    <cellStyle name="Normal 2 2 3 5 2 4" xfId="14947" xr:uid="{00000000-0005-0000-0000-0000643A0000}"/>
    <cellStyle name="Normal 2 2 3 5 2 4 2" xfId="14948" xr:uid="{00000000-0005-0000-0000-0000653A0000}"/>
    <cellStyle name="Normal 2 2 3 5 2 4 2 2" xfId="14949" xr:uid="{00000000-0005-0000-0000-0000663A0000}"/>
    <cellStyle name="Normal 2 2 3 5 2 4 3" xfId="14950" xr:uid="{00000000-0005-0000-0000-0000673A0000}"/>
    <cellStyle name="Normal 2 2 3 5 2 5" xfId="14951" xr:uid="{00000000-0005-0000-0000-0000683A0000}"/>
    <cellStyle name="Normal 2 2 3 5 2 5 2" xfId="14952" xr:uid="{00000000-0005-0000-0000-0000693A0000}"/>
    <cellStyle name="Normal 2 2 3 5 2 6" xfId="14953" xr:uid="{00000000-0005-0000-0000-00006A3A0000}"/>
    <cellStyle name="Normal 2 2 3 5 2 6 2" xfId="14954" xr:uid="{00000000-0005-0000-0000-00006B3A0000}"/>
    <cellStyle name="Normal 2 2 3 5 2 7" xfId="14955" xr:uid="{00000000-0005-0000-0000-00006C3A0000}"/>
    <cellStyle name="Normal 2 2 3 5 3" xfId="14956" xr:uid="{00000000-0005-0000-0000-00006D3A0000}"/>
    <cellStyle name="Normal 2 2 3 5 3 2" xfId="14957" xr:uid="{00000000-0005-0000-0000-00006E3A0000}"/>
    <cellStyle name="Normal 2 2 3 5 3 2 2" xfId="14958" xr:uid="{00000000-0005-0000-0000-00006F3A0000}"/>
    <cellStyle name="Normal 2 2 3 5 3 3" xfId="14959" xr:uid="{00000000-0005-0000-0000-0000703A0000}"/>
    <cellStyle name="Normal 2 2 3 5 4" xfId="14960" xr:uid="{00000000-0005-0000-0000-0000713A0000}"/>
    <cellStyle name="Normal 2 2 3 5 4 2" xfId="14961" xr:uid="{00000000-0005-0000-0000-0000723A0000}"/>
    <cellStyle name="Normal 2 2 3 5 4 2 2" xfId="14962" xr:uid="{00000000-0005-0000-0000-0000733A0000}"/>
    <cellStyle name="Normal 2 2 3 5 4 3" xfId="14963" xr:uid="{00000000-0005-0000-0000-0000743A0000}"/>
    <cellStyle name="Normal 2 2 3 5 5" xfId="14964" xr:uid="{00000000-0005-0000-0000-0000753A0000}"/>
    <cellStyle name="Normal 2 2 3 5 5 2" xfId="14965" xr:uid="{00000000-0005-0000-0000-0000763A0000}"/>
    <cellStyle name="Normal 2 2 3 5 5 2 2" xfId="14966" xr:uid="{00000000-0005-0000-0000-0000773A0000}"/>
    <cellStyle name="Normal 2 2 3 5 5 3" xfId="14967" xr:uid="{00000000-0005-0000-0000-0000783A0000}"/>
    <cellStyle name="Normal 2 2 3 5 6" xfId="14968" xr:uid="{00000000-0005-0000-0000-0000793A0000}"/>
    <cellStyle name="Normal 2 2 3 5 6 2" xfId="14969" xr:uid="{00000000-0005-0000-0000-00007A3A0000}"/>
    <cellStyle name="Normal 2 2 3 5 7" xfId="14970" xr:uid="{00000000-0005-0000-0000-00007B3A0000}"/>
    <cellStyle name="Normal 2 2 3 5 7 2" xfId="14971" xr:uid="{00000000-0005-0000-0000-00007C3A0000}"/>
    <cellStyle name="Normal 2 2 3 5 8" xfId="14972" xr:uid="{00000000-0005-0000-0000-00007D3A0000}"/>
    <cellStyle name="Normal 2 2 3 6" xfId="14973" xr:uid="{00000000-0005-0000-0000-00007E3A0000}"/>
    <cellStyle name="Normal 2 2 3 6 2" xfId="14974" xr:uid="{00000000-0005-0000-0000-00007F3A0000}"/>
    <cellStyle name="Normal 2 2 3 6 2 2" xfId="14975" xr:uid="{00000000-0005-0000-0000-0000803A0000}"/>
    <cellStyle name="Normal 2 2 3 6 2 2 2" xfId="14976" xr:uid="{00000000-0005-0000-0000-0000813A0000}"/>
    <cellStyle name="Normal 2 2 3 6 2 3" xfId="14977" xr:uid="{00000000-0005-0000-0000-0000823A0000}"/>
    <cellStyle name="Normal 2 2 3 6 3" xfId="14978" xr:uid="{00000000-0005-0000-0000-0000833A0000}"/>
    <cellStyle name="Normal 2 2 3 6 3 2" xfId="14979" xr:uid="{00000000-0005-0000-0000-0000843A0000}"/>
    <cellStyle name="Normal 2 2 3 6 3 2 2" xfId="14980" xr:uid="{00000000-0005-0000-0000-0000853A0000}"/>
    <cellStyle name="Normal 2 2 3 6 3 3" xfId="14981" xr:uid="{00000000-0005-0000-0000-0000863A0000}"/>
    <cellStyle name="Normal 2 2 3 6 4" xfId="14982" xr:uid="{00000000-0005-0000-0000-0000873A0000}"/>
    <cellStyle name="Normal 2 2 3 6 4 2" xfId="14983" xr:uid="{00000000-0005-0000-0000-0000883A0000}"/>
    <cellStyle name="Normal 2 2 3 6 4 2 2" xfId="14984" xr:uid="{00000000-0005-0000-0000-0000893A0000}"/>
    <cellStyle name="Normal 2 2 3 6 4 3" xfId="14985" xr:uid="{00000000-0005-0000-0000-00008A3A0000}"/>
    <cellStyle name="Normal 2 2 3 6 5" xfId="14986" xr:uid="{00000000-0005-0000-0000-00008B3A0000}"/>
    <cellStyle name="Normal 2 2 3 6 5 2" xfId="14987" xr:uid="{00000000-0005-0000-0000-00008C3A0000}"/>
    <cellStyle name="Normal 2 2 3 6 6" xfId="14988" xr:uid="{00000000-0005-0000-0000-00008D3A0000}"/>
    <cellStyle name="Normal 2 2 3 6 6 2" xfId="14989" xr:uid="{00000000-0005-0000-0000-00008E3A0000}"/>
    <cellStyle name="Normal 2 2 3 6 7" xfId="14990" xr:uid="{00000000-0005-0000-0000-00008F3A0000}"/>
    <cellStyle name="Normal 2 2 3 7" xfId="14991" xr:uid="{00000000-0005-0000-0000-0000903A0000}"/>
    <cellStyle name="Normal 2 2 3 7 2" xfId="14992" xr:uid="{00000000-0005-0000-0000-0000913A0000}"/>
    <cellStyle name="Normal 2 2 3 7 2 2" xfId="14993" xr:uid="{00000000-0005-0000-0000-0000923A0000}"/>
    <cellStyle name="Normal 2 2 3 7 2 2 2" xfId="14994" xr:uid="{00000000-0005-0000-0000-0000933A0000}"/>
    <cellStyle name="Normal 2 2 3 7 2 3" xfId="14995" xr:uid="{00000000-0005-0000-0000-0000943A0000}"/>
    <cellStyle name="Normal 2 2 3 7 3" xfId="14996" xr:uid="{00000000-0005-0000-0000-0000953A0000}"/>
    <cellStyle name="Normal 2 2 3 7 3 2" xfId="14997" xr:uid="{00000000-0005-0000-0000-0000963A0000}"/>
    <cellStyle name="Normal 2 2 3 7 3 2 2" xfId="14998" xr:uid="{00000000-0005-0000-0000-0000973A0000}"/>
    <cellStyle name="Normal 2 2 3 7 3 3" xfId="14999" xr:uid="{00000000-0005-0000-0000-0000983A0000}"/>
    <cellStyle name="Normal 2 2 3 7 4" xfId="15000" xr:uid="{00000000-0005-0000-0000-0000993A0000}"/>
    <cellStyle name="Normal 2 2 3 7 4 2" xfId="15001" xr:uid="{00000000-0005-0000-0000-00009A3A0000}"/>
    <cellStyle name="Normal 2 2 3 7 4 2 2" xfId="15002" xr:uid="{00000000-0005-0000-0000-00009B3A0000}"/>
    <cellStyle name="Normal 2 2 3 7 4 3" xfId="15003" xr:uid="{00000000-0005-0000-0000-00009C3A0000}"/>
    <cellStyle name="Normal 2 2 3 7 5" xfId="15004" xr:uid="{00000000-0005-0000-0000-00009D3A0000}"/>
    <cellStyle name="Normal 2 2 3 7 5 2" xfId="15005" xr:uid="{00000000-0005-0000-0000-00009E3A0000}"/>
    <cellStyle name="Normal 2 2 3 7 6" xfId="15006" xr:uid="{00000000-0005-0000-0000-00009F3A0000}"/>
    <cellStyle name="Normal 2 2 3 7 6 2" xfId="15007" xr:uid="{00000000-0005-0000-0000-0000A03A0000}"/>
    <cellStyle name="Normal 2 2 3 7 7" xfId="15008" xr:uid="{00000000-0005-0000-0000-0000A13A0000}"/>
    <cellStyle name="Normal 2 2 3 8" xfId="15009" xr:uid="{00000000-0005-0000-0000-0000A23A0000}"/>
    <cellStyle name="Normal 2 2 3 8 2" xfId="15010" xr:uid="{00000000-0005-0000-0000-0000A33A0000}"/>
    <cellStyle name="Normal 2 2 3 8 2 2" xfId="15011" xr:uid="{00000000-0005-0000-0000-0000A43A0000}"/>
    <cellStyle name="Normal 2 2 3 8 3" xfId="15012" xr:uid="{00000000-0005-0000-0000-0000A53A0000}"/>
    <cellStyle name="Normal 2 2 3 9" xfId="15013" xr:uid="{00000000-0005-0000-0000-0000A63A0000}"/>
    <cellStyle name="Normal 2 2 3 9 2" xfId="15014" xr:uid="{00000000-0005-0000-0000-0000A73A0000}"/>
    <cellStyle name="Normal 2 2 3 9 2 2" xfId="15015" xr:uid="{00000000-0005-0000-0000-0000A83A0000}"/>
    <cellStyle name="Normal 2 2 3 9 3" xfId="15016" xr:uid="{00000000-0005-0000-0000-0000A93A0000}"/>
    <cellStyle name="Normal 2 2 3_Confidential Information" xfId="15017" xr:uid="{00000000-0005-0000-0000-0000AA3A0000}"/>
    <cellStyle name="Normal 2 2 4" xfId="15018" xr:uid="{00000000-0005-0000-0000-0000AB3A0000}"/>
    <cellStyle name="Normal 2 2 5" xfId="15019" xr:uid="{00000000-0005-0000-0000-0000AC3A0000}"/>
    <cellStyle name="Normal 2 2 6" xfId="15020" xr:uid="{00000000-0005-0000-0000-0000AD3A0000}"/>
    <cellStyle name="Normal 2 2 7" xfId="15021" xr:uid="{00000000-0005-0000-0000-0000AE3A0000}"/>
    <cellStyle name="Normal 2 2 8" xfId="15022" xr:uid="{00000000-0005-0000-0000-0000AF3A0000}"/>
    <cellStyle name="Normal 2 2 9" xfId="15023" xr:uid="{00000000-0005-0000-0000-0000B03A0000}"/>
    <cellStyle name="Normal 2 3" xfId="15024" xr:uid="{00000000-0005-0000-0000-0000B13A0000}"/>
    <cellStyle name="Normal 2 3 10" xfId="15025" xr:uid="{00000000-0005-0000-0000-0000B23A0000}"/>
    <cellStyle name="Normal 2 3 10 2" xfId="15026" xr:uid="{00000000-0005-0000-0000-0000B33A0000}"/>
    <cellStyle name="Normal 2 3 10 2 2" xfId="15027" xr:uid="{00000000-0005-0000-0000-0000B43A0000}"/>
    <cellStyle name="Normal 2 3 10 3" xfId="15028" xr:uid="{00000000-0005-0000-0000-0000B53A0000}"/>
    <cellStyle name="Normal 2 3 11" xfId="15029" xr:uid="{00000000-0005-0000-0000-0000B63A0000}"/>
    <cellStyle name="Normal 2 3 11 2" xfId="15030" xr:uid="{00000000-0005-0000-0000-0000B73A0000}"/>
    <cellStyle name="Normal 2 3 11 2 2" xfId="15031" xr:uid="{00000000-0005-0000-0000-0000B83A0000}"/>
    <cellStyle name="Normal 2 3 11 3" xfId="15032" xr:uid="{00000000-0005-0000-0000-0000B93A0000}"/>
    <cellStyle name="Normal 2 3 12" xfId="15033" xr:uid="{00000000-0005-0000-0000-0000BA3A0000}"/>
    <cellStyle name="Normal 2 3 12 2" xfId="15034" xr:uid="{00000000-0005-0000-0000-0000BB3A0000}"/>
    <cellStyle name="Normal 2 3 12 2 2" xfId="15035" xr:uid="{00000000-0005-0000-0000-0000BC3A0000}"/>
    <cellStyle name="Normal 2 3 12 3" xfId="15036" xr:uid="{00000000-0005-0000-0000-0000BD3A0000}"/>
    <cellStyle name="Normal 2 3 13" xfId="15037" xr:uid="{00000000-0005-0000-0000-0000BE3A0000}"/>
    <cellStyle name="Normal 2 3 13 2" xfId="15038" xr:uid="{00000000-0005-0000-0000-0000BF3A0000}"/>
    <cellStyle name="Normal 2 3 13 2 2" xfId="15039" xr:uid="{00000000-0005-0000-0000-0000C03A0000}"/>
    <cellStyle name="Normal 2 3 13 3" xfId="15040" xr:uid="{00000000-0005-0000-0000-0000C13A0000}"/>
    <cellStyle name="Normal 2 3 14" xfId="15041" xr:uid="{00000000-0005-0000-0000-0000C23A0000}"/>
    <cellStyle name="Normal 2 3 14 2" xfId="15042" xr:uid="{00000000-0005-0000-0000-0000C33A0000}"/>
    <cellStyle name="Normal 2 3 15" xfId="15043" xr:uid="{00000000-0005-0000-0000-0000C43A0000}"/>
    <cellStyle name="Normal 2 3 15 2" xfId="15044" xr:uid="{00000000-0005-0000-0000-0000C53A0000}"/>
    <cellStyle name="Normal 2 3 16" xfId="15045" xr:uid="{00000000-0005-0000-0000-0000C63A0000}"/>
    <cellStyle name="Normal 2 3 17" xfId="15046" xr:uid="{00000000-0005-0000-0000-0000C73A0000}"/>
    <cellStyle name="Normal 2 3 2" xfId="15047" xr:uid="{00000000-0005-0000-0000-0000C83A0000}"/>
    <cellStyle name="Normal 2 3 2 10" xfId="15048" xr:uid="{00000000-0005-0000-0000-0000C93A0000}"/>
    <cellStyle name="Normal 2 3 2 10 2" xfId="15049" xr:uid="{00000000-0005-0000-0000-0000CA3A0000}"/>
    <cellStyle name="Normal 2 3 2 10 2 2" xfId="15050" xr:uid="{00000000-0005-0000-0000-0000CB3A0000}"/>
    <cellStyle name="Normal 2 3 2 10 3" xfId="15051" xr:uid="{00000000-0005-0000-0000-0000CC3A0000}"/>
    <cellStyle name="Normal 2 3 2 11" xfId="15052" xr:uid="{00000000-0005-0000-0000-0000CD3A0000}"/>
    <cellStyle name="Normal 2 3 2 11 2" xfId="15053" xr:uid="{00000000-0005-0000-0000-0000CE3A0000}"/>
    <cellStyle name="Normal 2 3 2 12" xfId="15054" xr:uid="{00000000-0005-0000-0000-0000CF3A0000}"/>
    <cellStyle name="Normal 2 3 2 12 2" xfId="15055" xr:uid="{00000000-0005-0000-0000-0000D03A0000}"/>
    <cellStyle name="Normal 2 3 2 13" xfId="15056" xr:uid="{00000000-0005-0000-0000-0000D13A0000}"/>
    <cellStyle name="Normal 2 3 2 2" xfId="15057" xr:uid="{00000000-0005-0000-0000-0000D23A0000}"/>
    <cellStyle name="Normal 2 3 2 2 10" xfId="15058" xr:uid="{00000000-0005-0000-0000-0000D33A0000}"/>
    <cellStyle name="Normal 2 3 2 2 10 2" xfId="15059" xr:uid="{00000000-0005-0000-0000-0000D43A0000}"/>
    <cellStyle name="Normal 2 3 2 2 11" xfId="15060" xr:uid="{00000000-0005-0000-0000-0000D53A0000}"/>
    <cellStyle name="Normal 2 3 2 2 2" xfId="15061" xr:uid="{00000000-0005-0000-0000-0000D63A0000}"/>
    <cellStyle name="Normal 2 3 2 2 2 2" xfId="15062" xr:uid="{00000000-0005-0000-0000-0000D73A0000}"/>
    <cellStyle name="Normal 2 3 2 2 2 2 2" xfId="15063" xr:uid="{00000000-0005-0000-0000-0000D83A0000}"/>
    <cellStyle name="Normal 2 3 2 2 2 2 2 2" xfId="15064" xr:uid="{00000000-0005-0000-0000-0000D93A0000}"/>
    <cellStyle name="Normal 2 3 2 2 2 2 2 2 2" xfId="15065" xr:uid="{00000000-0005-0000-0000-0000DA3A0000}"/>
    <cellStyle name="Normal 2 3 2 2 2 2 2 3" xfId="15066" xr:uid="{00000000-0005-0000-0000-0000DB3A0000}"/>
    <cellStyle name="Normal 2 3 2 2 2 2 3" xfId="15067" xr:uid="{00000000-0005-0000-0000-0000DC3A0000}"/>
    <cellStyle name="Normal 2 3 2 2 2 2 3 2" xfId="15068" xr:uid="{00000000-0005-0000-0000-0000DD3A0000}"/>
    <cellStyle name="Normal 2 3 2 2 2 2 3 2 2" xfId="15069" xr:uid="{00000000-0005-0000-0000-0000DE3A0000}"/>
    <cellStyle name="Normal 2 3 2 2 2 2 3 3" xfId="15070" xr:uid="{00000000-0005-0000-0000-0000DF3A0000}"/>
    <cellStyle name="Normal 2 3 2 2 2 2 4" xfId="15071" xr:uid="{00000000-0005-0000-0000-0000E03A0000}"/>
    <cellStyle name="Normal 2 3 2 2 2 2 4 2" xfId="15072" xr:uid="{00000000-0005-0000-0000-0000E13A0000}"/>
    <cellStyle name="Normal 2 3 2 2 2 2 4 2 2" xfId="15073" xr:uid="{00000000-0005-0000-0000-0000E23A0000}"/>
    <cellStyle name="Normal 2 3 2 2 2 2 4 3" xfId="15074" xr:uid="{00000000-0005-0000-0000-0000E33A0000}"/>
    <cellStyle name="Normal 2 3 2 2 2 2 5" xfId="15075" xr:uid="{00000000-0005-0000-0000-0000E43A0000}"/>
    <cellStyle name="Normal 2 3 2 2 2 2 5 2" xfId="15076" xr:uid="{00000000-0005-0000-0000-0000E53A0000}"/>
    <cellStyle name="Normal 2 3 2 2 2 2 6" xfId="15077" xr:uid="{00000000-0005-0000-0000-0000E63A0000}"/>
    <cellStyle name="Normal 2 3 2 2 2 2 6 2" xfId="15078" xr:uid="{00000000-0005-0000-0000-0000E73A0000}"/>
    <cellStyle name="Normal 2 3 2 2 2 2 7" xfId="15079" xr:uid="{00000000-0005-0000-0000-0000E83A0000}"/>
    <cellStyle name="Normal 2 3 2 2 2 3" xfId="15080" xr:uid="{00000000-0005-0000-0000-0000E93A0000}"/>
    <cellStyle name="Normal 2 3 2 2 2 3 2" xfId="15081" xr:uid="{00000000-0005-0000-0000-0000EA3A0000}"/>
    <cellStyle name="Normal 2 3 2 2 2 3 2 2" xfId="15082" xr:uid="{00000000-0005-0000-0000-0000EB3A0000}"/>
    <cellStyle name="Normal 2 3 2 2 2 3 2 2 2" xfId="15083" xr:uid="{00000000-0005-0000-0000-0000EC3A0000}"/>
    <cellStyle name="Normal 2 3 2 2 2 3 2 3" xfId="15084" xr:uid="{00000000-0005-0000-0000-0000ED3A0000}"/>
    <cellStyle name="Normal 2 3 2 2 2 3 3" xfId="15085" xr:uid="{00000000-0005-0000-0000-0000EE3A0000}"/>
    <cellStyle name="Normal 2 3 2 2 2 3 3 2" xfId="15086" xr:uid="{00000000-0005-0000-0000-0000EF3A0000}"/>
    <cellStyle name="Normal 2 3 2 2 2 3 3 2 2" xfId="15087" xr:uid="{00000000-0005-0000-0000-0000F03A0000}"/>
    <cellStyle name="Normal 2 3 2 2 2 3 3 3" xfId="15088" xr:uid="{00000000-0005-0000-0000-0000F13A0000}"/>
    <cellStyle name="Normal 2 3 2 2 2 3 4" xfId="15089" xr:uid="{00000000-0005-0000-0000-0000F23A0000}"/>
    <cellStyle name="Normal 2 3 2 2 2 3 4 2" xfId="15090" xr:uid="{00000000-0005-0000-0000-0000F33A0000}"/>
    <cellStyle name="Normal 2 3 2 2 2 3 4 2 2" xfId="15091" xr:uid="{00000000-0005-0000-0000-0000F43A0000}"/>
    <cellStyle name="Normal 2 3 2 2 2 3 4 3" xfId="15092" xr:uid="{00000000-0005-0000-0000-0000F53A0000}"/>
    <cellStyle name="Normal 2 3 2 2 2 3 5" xfId="15093" xr:uid="{00000000-0005-0000-0000-0000F63A0000}"/>
    <cellStyle name="Normal 2 3 2 2 2 3 5 2" xfId="15094" xr:uid="{00000000-0005-0000-0000-0000F73A0000}"/>
    <cellStyle name="Normal 2 3 2 2 2 3 6" xfId="15095" xr:uid="{00000000-0005-0000-0000-0000F83A0000}"/>
    <cellStyle name="Normal 2 3 2 2 2 3 6 2" xfId="15096" xr:uid="{00000000-0005-0000-0000-0000F93A0000}"/>
    <cellStyle name="Normal 2 3 2 2 2 3 7" xfId="15097" xr:uid="{00000000-0005-0000-0000-0000FA3A0000}"/>
    <cellStyle name="Normal 2 3 2 2 2 4" xfId="15098" xr:uid="{00000000-0005-0000-0000-0000FB3A0000}"/>
    <cellStyle name="Normal 2 3 2 2 2 4 2" xfId="15099" xr:uid="{00000000-0005-0000-0000-0000FC3A0000}"/>
    <cellStyle name="Normal 2 3 2 2 2 4 2 2" xfId="15100" xr:uid="{00000000-0005-0000-0000-0000FD3A0000}"/>
    <cellStyle name="Normal 2 3 2 2 2 4 3" xfId="15101" xr:uid="{00000000-0005-0000-0000-0000FE3A0000}"/>
    <cellStyle name="Normal 2 3 2 2 2 5" xfId="15102" xr:uid="{00000000-0005-0000-0000-0000FF3A0000}"/>
    <cellStyle name="Normal 2 3 2 2 2 5 2" xfId="15103" xr:uid="{00000000-0005-0000-0000-0000003B0000}"/>
    <cellStyle name="Normal 2 3 2 2 2 5 2 2" xfId="15104" xr:uid="{00000000-0005-0000-0000-0000013B0000}"/>
    <cellStyle name="Normal 2 3 2 2 2 5 3" xfId="15105" xr:uid="{00000000-0005-0000-0000-0000023B0000}"/>
    <cellStyle name="Normal 2 3 2 2 2 6" xfId="15106" xr:uid="{00000000-0005-0000-0000-0000033B0000}"/>
    <cellStyle name="Normal 2 3 2 2 2 6 2" xfId="15107" xr:uid="{00000000-0005-0000-0000-0000043B0000}"/>
    <cellStyle name="Normal 2 3 2 2 2 6 2 2" xfId="15108" xr:uid="{00000000-0005-0000-0000-0000053B0000}"/>
    <cellStyle name="Normal 2 3 2 2 2 6 3" xfId="15109" xr:uid="{00000000-0005-0000-0000-0000063B0000}"/>
    <cellStyle name="Normal 2 3 2 2 2 7" xfId="15110" xr:uid="{00000000-0005-0000-0000-0000073B0000}"/>
    <cellStyle name="Normal 2 3 2 2 2 7 2" xfId="15111" xr:uid="{00000000-0005-0000-0000-0000083B0000}"/>
    <cellStyle name="Normal 2 3 2 2 2 8" xfId="15112" xr:uid="{00000000-0005-0000-0000-0000093B0000}"/>
    <cellStyle name="Normal 2 3 2 2 2 8 2" xfId="15113" xr:uid="{00000000-0005-0000-0000-00000A3B0000}"/>
    <cellStyle name="Normal 2 3 2 2 2 9" xfId="15114" xr:uid="{00000000-0005-0000-0000-00000B3B0000}"/>
    <cellStyle name="Normal 2 3 2 2 3" xfId="15115" xr:uid="{00000000-0005-0000-0000-00000C3B0000}"/>
    <cellStyle name="Normal 2 3 2 2 3 2" xfId="15116" xr:uid="{00000000-0005-0000-0000-00000D3B0000}"/>
    <cellStyle name="Normal 2 3 2 2 3 2 2" xfId="15117" xr:uid="{00000000-0005-0000-0000-00000E3B0000}"/>
    <cellStyle name="Normal 2 3 2 2 3 2 2 2" xfId="15118" xr:uid="{00000000-0005-0000-0000-00000F3B0000}"/>
    <cellStyle name="Normal 2 3 2 2 3 2 2 2 2" xfId="15119" xr:uid="{00000000-0005-0000-0000-0000103B0000}"/>
    <cellStyle name="Normal 2 3 2 2 3 2 2 3" xfId="15120" xr:uid="{00000000-0005-0000-0000-0000113B0000}"/>
    <cellStyle name="Normal 2 3 2 2 3 2 3" xfId="15121" xr:uid="{00000000-0005-0000-0000-0000123B0000}"/>
    <cellStyle name="Normal 2 3 2 2 3 2 3 2" xfId="15122" xr:uid="{00000000-0005-0000-0000-0000133B0000}"/>
    <cellStyle name="Normal 2 3 2 2 3 2 3 2 2" xfId="15123" xr:uid="{00000000-0005-0000-0000-0000143B0000}"/>
    <cellStyle name="Normal 2 3 2 2 3 2 3 3" xfId="15124" xr:uid="{00000000-0005-0000-0000-0000153B0000}"/>
    <cellStyle name="Normal 2 3 2 2 3 2 4" xfId="15125" xr:uid="{00000000-0005-0000-0000-0000163B0000}"/>
    <cellStyle name="Normal 2 3 2 2 3 2 4 2" xfId="15126" xr:uid="{00000000-0005-0000-0000-0000173B0000}"/>
    <cellStyle name="Normal 2 3 2 2 3 2 4 2 2" xfId="15127" xr:uid="{00000000-0005-0000-0000-0000183B0000}"/>
    <cellStyle name="Normal 2 3 2 2 3 2 4 3" xfId="15128" xr:uid="{00000000-0005-0000-0000-0000193B0000}"/>
    <cellStyle name="Normal 2 3 2 2 3 2 5" xfId="15129" xr:uid="{00000000-0005-0000-0000-00001A3B0000}"/>
    <cellStyle name="Normal 2 3 2 2 3 2 5 2" xfId="15130" xr:uid="{00000000-0005-0000-0000-00001B3B0000}"/>
    <cellStyle name="Normal 2 3 2 2 3 2 6" xfId="15131" xr:uid="{00000000-0005-0000-0000-00001C3B0000}"/>
    <cellStyle name="Normal 2 3 2 2 3 2 6 2" xfId="15132" xr:uid="{00000000-0005-0000-0000-00001D3B0000}"/>
    <cellStyle name="Normal 2 3 2 2 3 2 7" xfId="15133" xr:uid="{00000000-0005-0000-0000-00001E3B0000}"/>
    <cellStyle name="Normal 2 3 2 2 3 3" xfId="15134" xr:uid="{00000000-0005-0000-0000-00001F3B0000}"/>
    <cellStyle name="Normal 2 3 2 2 3 3 2" xfId="15135" xr:uid="{00000000-0005-0000-0000-0000203B0000}"/>
    <cellStyle name="Normal 2 3 2 2 3 3 2 2" xfId="15136" xr:uid="{00000000-0005-0000-0000-0000213B0000}"/>
    <cellStyle name="Normal 2 3 2 2 3 3 3" xfId="15137" xr:uid="{00000000-0005-0000-0000-0000223B0000}"/>
    <cellStyle name="Normal 2 3 2 2 3 4" xfId="15138" xr:uid="{00000000-0005-0000-0000-0000233B0000}"/>
    <cellStyle name="Normal 2 3 2 2 3 4 2" xfId="15139" xr:uid="{00000000-0005-0000-0000-0000243B0000}"/>
    <cellStyle name="Normal 2 3 2 2 3 4 2 2" xfId="15140" xr:uid="{00000000-0005-0000-0000-0000253B0000}"/>
    <cellStyle name="Normal 2 3 2 2 3 4 3" xfId="15141" xr:uid="{00000000-0005-0000-0000-0000263B0000}"/>
    <cellStyle name="Normal 2 3 2 2 3 5" xfId="15142" xr:uid="{00000000-0005-0000-0000-0000273B0000}"/>
    <cellStyle name="Normal 2 3 2 2 3 5 2" xfId="15143" xr:uid="{00000000-0005-0000-0000-0000283B0000}"/>
    <cellStyle name="Normal 2 3 2 2 3 5 2 2" xfId="15144" xr:uid="{00000000-0005-0000-0000-0000293B0000}"/>
    <cellStyle name="Normal 2 3 2 2 3 5 3" xfId="15145" xr:uid="{00000000-0005-0000-0000-00002A3B0000}"/>
    <cellStyle name="Normal 2 3 2 2 3 6" xfId="15146" xr:uid="{00000000-0005-0000-0000-00002B3B0000}"/>
    <cellStyle name="Normal 2 3 2 2 3 6 2" xfId="15147" xr:uid="{00000000-0005-0000-0000-00002C3B0000}"/>
    <cellStyle name="Normal 2 3 2 2 3 7" xfId="15148" xr:uid="{00000000-0005-0000-0000-00002D3B0000}"/>
    <cellStyle name="Normal 2 3 2 2 3 7 2" xfId="15149" xr:uid="{00000000-0005-0000-0000-00002E3B0000}"/>
    <cellStyle name="Normal 2 3 2 2 3 8" xfId="15150" xr:uid="{00000000-0005-0000-0000-00002F3B0000}"/>
    <cellStyle name="Normal 2 3 2 2 4" xfId="15151" xr:uid="{00000000-0005-0000-0000-0000303B0000}"/>
    <cellStyle name="Normal 2 3 2 2 4 2" xfId="15152" xr:uid="{00000000-0005-0000-0000-0000313B0000}"/>
    <cellStyle name="Normal 2 3 2 2 4 2 2" xfId="15153" xr:uid="{00000000-0005-0000-0000-0000323B0000}"/>
    <cellStyle name="Normal 2 3 2 2 4 2 2 2" xfId="15154" xr:uid="{00000000-0005-0000-0000-0000333B0000}"/>
    <cellStyle name="Normal 2 3 2 2 4 2 3" xfId="15155" xr:uid="{00000000-0005-0000-0000-0000343B0000}"/>
    <cellStyle name="Normal 2 3 2 2 4 3" xfId="15156" xr:uid="{00000000-0005-0000-0000-0000353B0000}"/>
    <cellStyle name="Normal 2 3 2 2 4 3 2" xfId="15157" xr:uid="{00000000-0005-0000-0000-0000363B0000}"/>
    <cellStyle name="Normal 2 3 2 2 4 3 2 2" xfId="15158" xr:uid="{00000000-0005-0000-0000-0000373B0000}"/>
    <cellStyle name="Normal 2 3 2 2 4 3 3" xfId="15159" xr:uid="{00000000-0005-0000-0000-0000383B0000}"/>
    <cellStyle name="Normal 2 3 2 2 4 4" xfId="15160" xr:uid="{00000000-0005-0000-0000-0000393B0000}"/>
    <cellStyle name="Normal 2 3 2 2 4 4 2" xfId="15161" xr:uid="{00000000-0005-0000-0000-00003A3B0000}"/>
    <cellStyle name="Normal 2 3 2 2 4 4 2 2" xfId="15162" xr:uid="{00000000-0005-0000-0000-00003B3B0000}"/>
    <cellStyle name="Normal 2 3 2 2 4 4 3" xfId="15163" xr:uid="{00000000-0005-0000-0000-00003C3B0000}"/>
    <cellStyle name="Normal 2 3 2 2 4 5" xfId="15164" xr:uid="{00000000-0005-0000-0000-00003D3B0000}"/>
    <cellStyle name="Normal 2 3 2 2 4 5 2" xfId="15165" xr:uid="{00000000-0005-0000-0000-00003E3B0000}"/>
    <cellStyle name="Normal 2 3 2 2 4 6" xfId="15166" xr:uid="{00000000-0005-0000-0000-00003F3B0000}"/>
    <cellStyle name="Normal 2 3 2 2 4 6 2" xfId="15167" xr:uid="{00000000-0005-0000-0000-0000403B0000}"/>
    <cellStyle name="Normal 2 3 2 2 4 7" xfId="15168" xr:uid="{00000000-0005-0000-0000-0000413B0000}"/>
    <cellStyle name="Normal 2 3 2 2 5" xfId="15169" xr:uid="{00000000-0005-0000-0000-0000423B0000}"/>
    <cellStyle name="Normal 2 3 2 2 5 2" xfId="15170" xr:uid="{00000000-0005-0000-0000-0000433B0000}"/>
    <cellStyle name="Normal 2 3 2 2 5 2 2" xfId="15171" xr:uid="{00000000-0005-0000-0000-0000443B0000}"/>
    <cellStyle name="Normal 2 3 2 2 5 2 2 2" xfId="15172" xr:uid="{00000000-0005-0000-0000-0000453B0000}"/>
    <cellStyle name="Normal 2 3 2 2 5 2 3" xfId="15173" xr:uid="{00000000-0005-0000-0000-0000463B0000}"/>
    <cellStyle name="Normal 2 3 2 2 5 3" xfId="15174" xr:uid="{00000000-0005-0000-0000-0000473B0000}"/>
    <cellStyle name="Normal 2 3 2 2 5 3 2" xfId="15175" xr:uid="{00000000-0005-0000-0000-0000483B0000}"/>
    <cellStyle name="Normal 2 3 2 2 5 3 2 2" xfId="15176" xr:uid="{00000000-0005-0000-0000-0000493B0000}"/>
    <cellStyle name="Normal 2 3 2 2 5 3 3" xfId="15177" xr:uid="{00000000-0005-0000-0000-00004A3B0000}"/>
    <cellStyle name="Normal 2 3 2 2 5 4" xfId="15178" xr:uid="{00000000-0005-0000-0000-00004B3B0000}"/>
    <cellStyle name="Normal 2 3 2 2 5 4 2" xfId="15179" xr:uid="{00000000-0005-0000-0000-00004C3B0000}"/>
    <cellStyle name="Normal 2 3 2 2 5 4 2 2" xfId="15180" xr:uid="{00000000-0005-0000-0000-00004D3B0000}"/>
    <cellStyle name="Normal 2 3 2 2 5 4 3" xfId="15181" xr:uid="{00000000-0005-0000-0000-00004E3B0000}"/>
    <cellStyle name="Normal 2 3 2 2 5 5" xfId="15182" xr:uid="{00000000-0005-0000-0000-00004F3B0000}"/>
    <cellStyle name="Normal 2 3 2 2 5 5 2" xfId="15183" xr:uid="{00000000-0005-0000-0000-0000503B0000}"/>
    <cellStyle name="Normal 2 3 2 2 5 6" xfId="15184" xr:uid="{00000000-0005-0000-0000-0000513B0000}"/>
    <cellStyle name="Normal 2 3 2 2 5 6 2" xfId="15185" xr:uid="{00000000-0005-0000-0000-0000523B0000}"/>
    <cellStyle name="Normal 2 3 2 2 5 7" xfId="15186" xr:uid="{00000000-0005-0000-0000-0000533B0000}"/>
    <cellStyle name="Normal 2 3 2 2 6" xfId="15187" xr:uid="{00000000-0005-0000-0000-0000543B0000}"/>
    <cellStyle name="Normal 2 3 2 2 6 2" xfId="15188" xr:uid="{00000000-0005-0000-0000-0000553B0000}"/>
    <cellStyle name="Normal 2 3 2 2 6 2 2" xfId="15189" xr:uid="{00000000-0005-0000-0000-0000563B0000}"/>
    <cellStyle name="Normal 2 3 2 2 6 3" xfId="15190" xr:uid="{00000000-0005-0000-0000-0000573B0000}"/>
    <cellStyle name="Normal 2 3 2 2 7" xfId="15191" xr:uid="{00000000-0005-0000-0000-0000583B0000}"/>
    <cellStyle name="Normal 2 3 2 2 7 2" xfId="15192" xr:uid="{00000000-0005-0000-0000-0000593B0000}"/>
    <cellStyle name="Normal 2 3 2 2 7 2 2" xfId="15193" xr:uid="{00000000-0005-0000-0000-00005A3B0000}"/>
    <cellStyle name="Normal 2 3 2 2 7 3" xfId="15194" xr:uid="{00000000-0005-0000-0000-00005B3B0000}"/>
    <cellStyle name="Normal 2 3 2 2 8" xfId="15195" xr:uid="{00000000-0005-0000-0000-00005C3B0000}"/>
    <cellStyle name="Normal 2 3 2 2 8 2" xfId="15196" xr:uid="{00000000-0005-0000-0000-00005D3B0000}"/>
    <cellStyle name="Normal 2 3 2 2 8 2 2" xfId="15197" xr:uid="{00000000-0005-0000-0000-00005E3B0000}"/>
    <cellStyle name="Normal 2 3 2 2 8 3" xfId="15198" xr:uid="{00000000-0005-0000-0000-00005F3B0000}"/>
    <cellStyle name="Normal 2 3 2 2 9" xfId="15199" xr:uid="{00000000-0005-0000-0000-0000603B0000}"/>
    <cellStyle name="Normal 2 3 2 2 9 2" xfId="15200" xr:uid="{00000000-0005-0000-0000-0000613B0000}"/>
    <cellStyle name="Normal 2 3 2 3" xfId="15201" xr:uid="{00000000-0005-0000-0000-0000623B0000}"/>
    <cellStyle name="Normal 2 3 2 3 10" xfId="15202" xr:uid="{00000000-0005-0000-0000-0000633B0000}"/>
    <cellStyle name="Normal 2 3 2 3 10 2" xfId="15203" xr:uid="{00000000-0005-0000-0000-0000643B0000}"/>
    <cellStyle name="Normal 2 3 2 3 11" xfId="15204" xr:uid="{00000000-0005-0000-0000-0000653B0000}"/>
    <cellStyle name="Normal 2 3 2 3 2" xfId="15205" xr:uid="{00000000-0005-0000-0000-0000663B0000}"/>
    <cellStyle name="Normal 2 3 2 3 2 2" xfId="15206" xr:uid="{00000000-0005-0000-0000-0000673B0000}"/>
    <cellStyle name="Normal 2 3 2 3 2 2 2" xfId="15207" xr:uid="{00000000-0005-0000-0000-0000683B0000}"/>
    <cellStyle name="Normal 2 3 2 3 2 2 2 2" xfId="15208" xr:uid="{00000000-0005-0000-0000-0000693B0000}"/>
    <cellStyle name="Normal 2 3 2 3 2 2 2 2 2" xfId="15209" xr:uid="{00000000-0005-0000-0000-00006A3B0000}"/>
    <cellStyle name="Normal 2 3 2 3 2 2 2 3" xfId="15210" xr:uid="{00000000-0005-0000-0000-00006B3B0000}"/>
    <cellStyle name="Normal 2 3 2 3 2 2 3" xfId="15211" xr:uid="{00000000-0005-0000-0000-00006C3B0000}"/>
    <cellStyle name="Normal 2 3 2 3 2 2 3 2" xfId="15212" xr:uid="{00000000-0005-0000-0000-00006D3B0000}"/>
    <cellStyle name="Normal 2 3 2 3 2 2 3 2 2" xfId="15213" xr:uid="{00000000-0005-0000-0000-00006E3B0000}"/>
    <cellStyle name="Normal 2 3 2 3 2 2 3 3" xfId="15214" xr:uid="{00000000-0005-0000-0000-00006F3B0000}"/>
    <cellStyle name="Normal 2 3 2 3 2 2 4" xfId="15215" xr:uid="{00000000-0005-0000-0000-0000703B0000}"/>
    <cellStyle name="Normal 2 3 2 3 2 2 4 2" xfId="15216" xr:uid="{00000000-0005-0000-0000-0000713B0000}"/>
    <cellStyle name="Normal 2 3 2 3 2 2 4 2 2" xfId="15217" xr:uid="{00000000-0005-0000-0000-0000723B0000}"/>
    <cellStyle name="Normal 2 3 2 3 2 2 4 3" xfId="15218" xr:uid="{00000000-0005-0000-0000-0000733B0000}"/>
    <cellStyle name="Normal 2 3 2 3 2 2 5" xfId="15219" xr:uid="{00000000-0005-0000-0000-0000743B0000}"/>
    <cellStyle name="Normal 2 3 2 3 2 2 5 2" xfId="15220" xr:uid="{00000000-0005-0000-0000-0000753B0000}"/>
    <cellStyle name="Normal 2 3 2 3 2 2 6" xfId="15221" xr:uid="{00000000-0005-0000-0000-0000763B0000}"/>
    <cellStyle name="Normal 2 3 2 3 2 2 6 2" xfId="15222" xr:uid="{00000000-0005-0000-0000-0000773B0000}"/>
    <cellStyle name="Normal 2 3 2 3 2 2 7" xfId="15223" xr:uid="{00000000-0005-0000-0000-0000783B0000}"/>
    <cellStyle name="Normal 2 3 2 3 2 3" xfId="15224" xr:uid="{00000000-0005-0000-0000-0000793B0000}"/>
    <cellStyle name="Normal 2 3 2 3 2 3 2" xfId="15225" xr:uid="{00000000-0005-0000-0000-00007A3B0000}"/>
    <cellStyle name="Normal 2 3 2 3 2 3 2 2" xfId="15226" xr:uid="{00000000-0005-0000-0000-00007B3B0000}"/>
    <cellStyle name="Normal 2 3 2 3 2 3 2 2 2" xfId="15227" xr:uid="{00000000-0005-0000-0000-00007C3B0000}"/>
    <cellStyle name="Normal 2 3 2 3 2 3 2 3" xfId="15228" xr:uid="{00000000-0005-0000-0000-00007D3B0000}"/>
    <cellStyle name="Normal 2 3 2 3 2 3 3" xfId="15229" xr:uid="{00000000-0005-0000-0000-00007E3B0000}"/>
    <cellStyle name="Normal 2 3 2 3 2 3 3 2" xfId="15230" xr:uid="{00000000-0005-0000-0000-00007F3B0000}"/>
    <cellStyle name="Normal 2 3 2 3 2 3 3 2 2" xfId="15231" xr:uid="{00000000-0005-0000-0000-0000803B0000}"/>
    <cellStyle name="Normal 2 3 2 3 2 3 3 3" xfId="15232" xr:uid="{00000000-0005-0000-0000-0000813B0000}"/>
    <cellStyle name="Normal 2 3 2 3 2 3 4" xfId="15233" xr:uid="{00000000-0005-0000-0000-0000823B0000}"/>
    <cellStyle name="Normal 2 3 2 3 2 3 4 2" xfId="15234" xr:uid="{00000000-0005-0000-0000-0000833B0000}"/>
    <cellStyle name="Normal 2 3 2 3 2 3 4 2 2" xfId="15235" xr:uid="{00000000-0005-0000-0000-0000843B0000}"/>
    <cellStyle name="Normal 2 3 2 3 2 3 4 3" xfId="15236" xr:uid="{00000000-0005-0000-0000-0000853B0000}"/>
    <cellStyle name="Normal 2 3 2 3 2 3 5" xfId="15237" xr:uid="{00000000-0005-0000-0000-0000863B0000}"/>
    <cellStyle name="Normal 2 3 2 3 2 3 5 2" xfId="15238" xr:uid="{00000000-0005-0000-0000-0000873B0000}"/>
    <cellStyle name="Normal 2 3 2 3 2 3 6" xfId="15239" xr:uid="{00000000-0005-0000-0000-0000883B0000}"/>
    <cellStyle name="Normal 2 3 2 3 2 3 6 2" xfId="15240" xr:uid="{00000000-0005-0000-0000-0000893B0000}"/>
    <cellStyle name="Normal 2 3 2 3 2 3 7" xfId="15241" xr:uid="{00000000-0005-0000-0000-00008A3B0000}"/>
    <cellStyle name="Normal 2 3 2 3 2 4" xfId="15242" xr:uid="{00000000-0005-0000-0000-00008B3B0000}"/>
    <cellStyle name="Normal 2 3 2 3 2 4 2" xfId="15243" xr:uid="{00000000-0005-0000-0000-00008C3B0000}"/>
    <cellStyle name="Normal 2 3 2 3 2 4 2 2" xfId="15244" xr:uid="{00000000-0005-0000-0000-00008D3B0000}"/>
    <cellStyle name="Normal 2 3 2 3 2 4 3" xfId="15245" xr:uid="{00000000-0005-0000-0000-00008E3B0000}"/>
    <cellStyle name="Normal 2 3 2 3 2 5" xfId="15246" xr:uid="{00000000-0005-0000-0000-00008F3B0000}"/>
    <cellStyle name="Normal 2 3 2 3 2 5 2" xfId="15247" xr:uid="{00000000-0005-0000-0000-0000903B0000}"/>
    <cellStyle name="Normal 2 3 2 3 2 5 2 2" xfId="15248" xr:uid="{00000000-0005-0000-0000-0000913B0000}"/>
    <cellStyle name="Normal 2 3 2 3 2 5 3" xfId="15249" xr:uid="{00000000-0005-0000-0000-0000923B0000}"/>
    <cellStyle name="Normal 2 3 2 3 2 6" xfId="15250" xr:uid="{00000000-0005-0000-0000-0000933B0000}"/>
    <cellStyle name="Normal 2 3 2 3 2 6 2" xfId="15251" xr:uid="{00000000-0005-0000-0000-0000943B0000}"/>
    <cellStyle name="Normal 2 3 2 3 2 6 2 2" xfId="15252" xr:uid="{00000000-0005-0000-0000-0000953B0000}"/>
    <cellStyle name="Normal 2 3 2 3 2 6 3" xfId="15253" xr:uid="{00000000-0005-0000-0000-0000963B0000}"/>
    <cellStyle name="Normal 2 3 2 3 2 7" xfId="15254" xr:uid="{00000000-0005-0000-0000-0000973B0000}"/>
    <cellStyle name="Normal 2 3 2 3 2 7 2" xfId="15255" xr:uid="{00000000-0005-0000-0000-0000983B0000}"/>
    <cellStyle name="Normal 2 3 2 3 2 8" xfId="15256" xr:uid="{00000000-0005-0000-0000-0000993B0000}"/>
    <cellStyle name="Normal 2 3 2 3 2 8 2" xfId="15257" xr:uid="{00000000-0005-0000-0000-00009A3B0000}"/>
    <cellStyle name="Normal 2 3 2 3 2 9" xfId="15258" xr:uid="{00000000-0005-0000-0000-00009B3B0000}"/>
    <cellStyle name="Normal 2 3 2 3 3" xfId="15259" xr:uid="{00000000-0005-0000-0000-00009C3B0000}"/>
    <cellStyle name="Normal 2 3 2 3 3 2" xfId="15260" xr:uid="{00000000-0005-0000-0000-00009D3B0000}"/>
    <cellStyle name="Normal 2 3 2 3 3 2 2" xfId="15261" xr:uid="{00000000-0005-0000-0000-00009E3B0000}"/>
    <cellStyle name="Normal 2 3 2 3 3 2 2 2" xfId="15262" xr:uid="{00000000-0005-0000-0000-00009F3B0000}"/>
    <cellStyle name="Normal 2 3 2 3 3 2 2 2 2" xfId="15263" xr:uid="{00000000-0005-0000-0000-0000A03B0000}"/>
    <cellStyle name="Normal 2 3 2 3 3 2 2 3" xfId="15264" xr:uid="{00000000-0005-0000-0000-0000A13B0000}"/>
    <cellStyle name="Normal 2 3 2 3 3 2 3" xfId="15265" xr:uid="{00000000-0005-0000-0000-0000A23B0000}"/>
    <cellStyle name="Normal 2 3 2 3 3 2 3 2" xfId="15266" xr:uid="{00000000-0005-0000-0000-0000A33B0000}"/>
    <cellStyle name="Normal 2 3 2 3 3 2 3 2 2" xfId="15267" xr:uid="{00000000-0005-0000-0000-0000A43B0000}"/>
    <cellStyle name="Normal 2 3 2 3 3 2 3 3" xfId="15268" xr:uid="{00000000-0005-0000-0000-0000A53B0000}"/>
    <cellStyle name="Normal 2 3 2 3 3 2 4" xfId="15269" xr:uid="{00000000-0005-0000-0000-0000A63B0000}"/>
    <cellStyle name="Normal 2 3 2 3 3 2 4 2" xfId="15270" xr:uid="{00000000-0005-0000-0000-0000A73B0000}"/>
    <cellStyle name="Normal 2 3 2 3 3 2 4 2 2" xfId="15271" xr:uid="{00000000-0005-0000-0000-0000A83B0000}"/>
    <cellStyle name="Normal 2 3 2 3 3 2 4 3" xfId="15272" xr:uid="{00000000-0005-0000-0000-0000A93B0000}"/>
    <cellStyle name="Normal 2 3 2 3 3 2 5" xfId="15273" xr:uid="{00000000-0005-0000-0000-0000AA3B0000}"/>
    <cellStyle name="Normal 2 3 2 3 3 2 5 2" xfId="15274" xr:uid="{00000000-0005-0000-0000-0000AB3B0000}"/>
    <cellStyle name="Normal 2 3 2 3 3 2 6" xfId="15275" xr:uid="{00000000-0005-0000-0000-0000AC3B0000}"/>
    <cellStyle name="Normal 2 3 2 3 3 2 6 2" xfId="15276" xr:uid="{00000000-0005-0000-0000-0000AD3B0000}"/>
    <cellStyle name="Normal 2 3 2 3 3 2 7" xfId="15277" xr:uid="{00000000-0005-0000-0000-0000AE3B0000}"/>
    <cellStyle name="Normal 2 3 2 3 3 3" xfId="15278" xr:uid="{00000000-0005-0000-0000-0000AF3B0000}"/>
    <cellStyle name="Normal 2 3 2 3 3 3 2" xfId="15279" xr:uid="{00000000-0005-0000-0000-0000B03B0000}"/>
    <cellStyle name="Normal 2 3 2 3 3 3 2 2" xfId="15280" xr:uid="{00000000-0005-0000-0000-0000B13B0000}"/>
    <cellStyle name="Normal 2 3 2 3 3 3 3" xfId="15281" xr:uid="{00000000-0005-0000-0000-0000B23B0000}"/>
    <cellStyle name="Normal 2 3 2 3 3 4" xfId="15282" xr:uid="{00000000-0005-0000-0000-0000B33B0000}"/>
    <cellStyle name="Normal 2 3 2 3 3 4 2" xfId="15283" xr:uid="{00000000-0005-0000-0000-0000B43B0000}"/>
    <cellStyle name="Normal 2 3 2 3 3 4 2 2" xfId="15284" xr:uid="{00000000-0005-0000-0000-0000B53B0000}"/>
    <cellStyle name="Normal 2 3 2 3 3 4 3" xfId="15285" xr:uid="{00000000-0005-0000-0000-0000B63B0000}"/>
    <cellStyle name="Normal 2 3 2 3 3 5" xfId="15286" xr:uid="{00000000-0005-0000-0000-0000B73B0000}"/>
    <cellStyle name="Normal 2 3 2 3 3 5 2" xfId="15287" xr:uid="{00000000-0005-0000-0000-0000B83B0000}"/>
    <cellStyle name="Normal 2 3 2 3 3 5 2 2" xfId="15288" xr:uid="{00000000-0005-0000-0000-0000B93B0000}"/>
    <cellStyle name="Normal 2 3 2 3 3 5 3" xfId="15289" xr:uid="{00000000-0005-0000-0000-0000BA3B0000}"/>
    <cellStyle name="Normal 2 3 2 3 3 6" xfId="15290" xr:uid="{00000000-0005-0000-0000-0000BB3B0000}"/>
    <cellStyle name="Normal 2 3 2 3 3 6 2" xfId="15291" xr:uid="{00000000-0005-0000-0000-0000BC3B0000}"/>
    <cellStyle name="Normal 2 3 2 3 3 7" xfId="15292" xr:uid="{00000000-0005-0000-0000-0000BD3B0000}"/>
    <cellStyle name="Normal 2 3 2 3 3 7 2" xfId="15293" xr:uid="{00000000-0005-0000-0000-0000BE3B0000}"/>
    <cellStyle name="Normal 2 3 2 3 3 8" xfId="15294" xr:uid="{00000000-0005-0000-0000-0000BF3B0000}"/>
    <cellStyle name="Normal 2 3 2 3 4" xfId="15295" xr:uid="{00000000-0005-0000-0000-0000C03B0000}"/>
    <cellStyle name="Normal 2 3 2 3 4 2" xfId="15296" xr:uid="{00000000-0005-0000-0000-0000C13B0000}"/>
    <cellStyle name="Normal 2 3 2 3 4 2 2" xfId="15297" xr:uid="{00000000-0005-0000-0000-0000C23B0000}"/>
    <cellStyle name="Normal 2 3 2 3 4 2 2 2" xfId="15298" xr:uid="{00000000-0005-0000-0000-0000C33B0000}"/>
    <cellStyle name="Normal 2 3 2 3 4 2 3" xfId="15299" xr:uid="{00000000-0005-0000-0000-0000C43B0000}"/>
    <cellStyle name="Normal 2 3 2 3 4 3" xfId="15300" xr:uid="{00000000-0005-0000-0000-0000C53B0000}"/>
    <cellStyle name="Normal 2 3 2 3 4 3 2" xfId="15301" xr:uid="{00000000-0005-0000-0000-0000C63B0000}"/>
    <cellStyle name="Normal 2 3 2 3 4 3 2 2" xfId="15302" xr:uid="{00000000-0005-0000-0000-0000C73B0000}"/>
    <cellStyle name="Normal 2 3 2 3 4 3 3" xfId="15303" xr:uid="{00000000-0005-0000-0000-0000C83B0000}"/>
    <cellStyle name="Normal 2 3 2 3 4 4" xfId="15304" xr:uid="{00000000-0005-0000-0000-0000C93B0000}"/>
    <cellStyle name="Normal 2 3 2 3 4 4 2" xfId="15305" xr:uid="{00000000-0005-0000-0000-0000CA3B0000}"/>
    <cellStyle name="Normal 2 3 2 3 4 4 2 2" xfId="15306" xr:uid="{00000000-0005-0000-0000-0000CB3B0000}"/>
    <cellStyle name="Normal 2 3 2 3 4 4 3" xfId="15307" xr:uid="{00000000-0005-0000-0000-0000CC3B0000}"/>
    <cellStyle name="Normal 2 3 2 3 4 5" xfId="15308" xr:uid="{00000000-0005-0000-0000-0000CD3B0000}"/>
    <cellStyle name="Normal 2 3 2 3 4 5 2" xfId="15309" xr:uid="{00000000-0005-0000-0000-0000CE3B0000}"/>
    <cellStyle name="Normal 2 3 2 3 4 6" xfId="15310" xr:uid="{00000000-0005-0000-0000-0000CF3B0000}"/>
    <cellStyle name="Normal 2 3 2 3 4 6 2" xfId="15311" xr:uid="{00000000-0005-0000-0000-0000D03B0000}"/>
    <cellStyle name="Normal 2 3 2 3 4 7" xfId="15312" xr:uid="{00000000-0005-0000-0000-0000D13B0000}"/>
    <cellStyle name="Normal 2 3 2 3 5" xfId="15313" xr:uid="{00000000-0005-0000-0000-0000D23B0000}"/>
    <cellStyle name="Normal 2 3 2 3 5 2" xfId="15314" xr:uid="{00000000-0005-0000-0000-0000D33B0000}"/>
    <cellStyle name="Normal 2 3 2 3 5 2 2" xfId="15315" xr:uid="{00000000-0005-0000-0000-0000D43B0000}"/>
    <cellStyle name="Normal 2 3 2 3 5 2 2 2" xfId="15316" xr:uid="{00000000-0005-0000-0000-0000D53B0000}"/>
    <cellStyle name="Normal 2 3 2 3 5 2 3" xfId="15317" xr:uid="{00000000-0005-0000-0000-0000D63B0000}"/>
    <cellStyle name="Normal 2 3 2 3 5 3" xfId="15318" xr:uid="{00000000-0005-0000-0000-0000D73B0000}"/>
    <cellStyle name="Normal 2 3 2 3 5 3 2" xfId="15319" xr:uid="{00000000-0005-0000-0000-0000D83B0000}"/>
    <cellStyle name="Normal 2 3 2 3 5 3 2 2" xfId="15320" xr:uid="{00000000-0005-0000-0000-0000D93B0000}"/>
    <cellStyle name="Normal 2 3 2 3 5 3 3" xfId="15321" xr:uid="{00000000-0005-0000-0000-0000DA3B0000}"/>
    <cellStyle name="Normal 2 3 2 3 5 4" xfId="15322" xr:uid="{00000000-0005-0000-0000-0000DB3B0000}"/>
    <cellStyle name="Normal 2 3 2 3 5 4 2" xfId="15323" xr:uid="{00000000-0005-0000-0000-0000DC3B0000}"/>
    <cellStyle name="Normal 2 3 2 3 5 4 2 2" xfId="15324" xr:uid="{00000000-0005-0000-0000-0000DD3B0000}"/>
    <cellStyle name="Normal 2 3 2 3 5 4 3" xfId="15325" xr:uid="{00000000-0005-0000-0000-0000DE3B0000}"/>
    <cellStyle name="Normal 2 3 2 3 5 5" xfId="15326" xr:uid="{00000000-0005-0000-0000-0000DF3B0000}"/>
    <cellStyle name="Normal 2 3 2 3 5 5 2" xfId="15327" xr:uid="{00000000-0005-0000-0000-0000E03B0000}"/>
    <cellStyle name="Normal 2 3 2 3 5 6" xfId="15328" xr:uid="{00000000-0005-0000-0000-0000E13B0000}"/>
    <cellStyle name="Normal 2 3 2 3 5 6 2" xfId="15329" xr:uid="{00000000-0005-0000-0000-0000E23B0000}"/>
    <cellStyle name="Normal 2 3 2 3 5 7" xfId="15330" xr:uid="{00000000-0005-0000-0000-0000E33B0000}"/>
    <cellStyle name="Normal 2 3 2 3 6" xfId="15331" xr:uid="{00000000-0005-0000-0000-0000E43B0000}"/>
    <cellStyle name="Normal 2 3 2 3 6 2" xfId="15332" xr:uid="{00000000-0005-0000-0000-0000E53B0000}"/>
    <cellStyle name="Normal 2 3 2 3 6 2 2" xfId="15333" xr:uid="{00000000-0005-0000-0000-0000E63B0000}"/>
    <cellStyle name="Normal 2 3 2 3 6 3" xfId="15334" xr:uid="{00000000-0005-0000-0000-0000E73B0000}"/>
    <cellStyle name="Normal 2 3 2 3 7" xfId="15335" xr:uid="{00000000-0005-0000-0000-0000E83B0000}"/>
    <cellStyle name="Normal 2 3 2 3 7 2" xfId="15336" xr:uid="{00000000-0005-0000-0000-0000E93B0000}"/>
    <cellStyle name="Normal 2 3 2 3 7 2 2" xfId="15337" xr:uid="{00000000-0005-0000-0000-0000EA3B0000}"/>
    <cellStyle name="Normal 2 3 2 3 7 3" xfId="15338" xr:uid="{00000000-0005-0000-0000-0000EB3B0000}"/>
    <cellStyle name="Normal 2 3 2 3 8" xfId="15339" xr:uid="{00000000-0005-0000-0000-0000EC3B0000}"/>
    <cellStyle name="Normal 2 3 2 3 8 2" xfId="15340" xr:uid="{00000000-0005-0000-0000-0000ED3B0000}"/>
    <cellStyle name="Normal 2 3 2 3 8 2 2" xfId="15341" xr:uid="{00000000-0005-0000-0000-0000EE3B0000}"/>
    <cellStyle name="Normal 2 3 2 3 8 3" xfId="15342" xr:uid="{00000000-0005-0000-0000-0000EF3B0000}"/>
    <cellStyle name="Normal 2 3 2 3 9" xfId="15343" xr:uid="{00000000-0005-0000-0000-0000F03B0000}"/>
    <cellStyle name="Normal 2 3 2 3 9 2" xfId="15344" xr:uid="{00000000-0005-0000-0000-0000F13B0000}"/>
    <cellStyle name="Normal 2 3 2 4" xfId="15345" xr:uid="{00000000-0005-0000-0000-0000F23B0000}"/>
    <cellStyle name="Normal 2 3 2 4 2" xfId="15346" xr:uid="{00000000-0005-0000-0000-0000F33B0000}"/>
    <cellStyle name="Normal 2 3 2 4 2 2" xfId="15347" xr:uid="{00000000-0005-0000-0000-0000F43B0000}"/>
    <cellStyle name="Normal 2 3 2 4 2 2 2" xfId="15348" xr:uid="{00000000-0005-0000-0000-0000F53B0000}"/>
    <cellStyle name="Normal 2 3 2 4 2 2 2 2" xfId="15349" xr:uid="{00000000-0005-0000-0000-0000F63B0000}"/>
    <cellStyle name="Normal 2 3 2 4 2 2 3" xfId="15350" xr:uid="{00000000-0005-0000-0000-0000F73B0000}"/>
    <cellStyle name="Normal 2 3 2 4 2 3" xfId="15351" xr:uid="{00000000-0005-0000-0000-0000F83B0000}"/>
    <cellStyle name="Normal 2 3 2 4 2 3 2" xfId="15352" xr:uid="{00000000-0005-0000-0000-0000F93B0000}"/>
    <cellStyle name="Normal 2 3 2 4 2 3 2 2" xfId="15353" xr:uid="{00000000-0005-0000-0000-0000FA3B0000}"/>
    <cellStyle name="Normal 2 3 2 4 2 3 3" xfId="15354" xr:uid="{00000000-0005-0000-0000-0000FB3B0000}"/>
    <cellStyle name="Normal 2 3 2 4 2 4" xfId="15355" xr:uid="{00000000-0005-0000-0000-0000FC3B0000}"/>
    <cellStyle name="Normal 2 3 2 4 2 4 2" xfId="15356" xr:uid="{00000000-0005-0000-0000-0000FD3B0000}"/>
    <cellStyle name="Normal 2 3 2 4 2 4 2 2" xfId="15357" xr:uid="{00000000-0005-0000-0000-0000FE3B0000}"/>
    <cellStyle name="Normal 2 3 2 4 2 4 3" xfId="15358" xr:uid="{00000000-0005-0000-0000-0000FF3B0000}"/>
    <cellStyle name="Normal 2 3 2 4 2 5" xfId="15359" xr:uid="{00000000-0005-0000-0000-0000003C0000}"/>
    <cellStyle name="Normal 2 3 2 4 2 5 2" xfId="15360" xr:uid="{00000000-0005-0000-0000-0000013C0000}"/>
    <cellStyle name="Normal 2 3 2 4 2 6" xfId="15361" xr:uid="{00000000-0005-0000-0000-0000023C0000}"/>
    <cellStyle name="Normal 2 3 2 4 2 6 2" xfId="15362" xr:uid="{00000000-0005-0000-0000-0000033C0000}"/>
    <cellStyle name="Normal 2 3 2 4 2 7" xfId="15363" xr:uid="{00000000-0005-0000-0000-0000043C0000}"/>
    <cellStyle name="Normal 2 3 2 4 3" xfId="15364" xr:uid="{00000000-0005-0000-0000-0000053C0000}"/>
    <cellStyle name="Normal 2 3 2 4 3 2" xfId="15365" xr:uid="{00000000-0005-0000-0000-0000063C0000}"/>
    <cellStyle name="Normal 2 3 2 4 3 2 2" xfId="15366" xr:uid="{00000000-0005-0000-0000-0000073C0000}"/>
    <cellStyle name="Normal 2 3 2 4 3 2 2 2" xfId="15367" xr:uid="{00000000-0005-0000-0000-0000083C0000}"/>
    <cellStyle name="Normal 2 3 2 4 3 2 3" xfId="15368" xr:uid="{00000000-0005-0000-0000-0000093C0000}"/>
    <cellStyle name="Normal 2 3 2 4 3 3" xfId="15369" xr:uid="{00000000-0005-0000-0000-00000A3C0000}"/>
    <cellStyle name="Normal 2 3 2 4 3 3 2" xfId="15370" xr:uid="{00000000-0005-0000-0000-00000B3C0000}"/>
    <cellStyle name="Normal 2 3 2 4 3 3 2 2" xfId="15371" xr:uid="{00000000-0005-0000-0000-00000C3C0000}"/>
    <cellStyle name="Normal 2 3 2 4 3 3 3" xfId="15372" xr:uid="{00000000-0005-0000-0000-00000D3C0000}"/>
    <cellStyle name="Normal 2 3 2 4 3 4" xfId="15373" xr:uid="{00000000-0005-0000-0000-00000E3C0000}"/>
    <cellStyle name="Normal 2 3 2 4 3 4 2" xfId="15374" xr:uid="{00000000-0005-0000-0000-00000F3C0000}"/>
    <cellStyle name="Normal 2 3 2 4 3 4 2 2" xfId="15375" xr:uid="{00000000-0005-0000-0000-0000103C0000}"/>
    <cellStyle name="Normal 2 3 2 4 3 4 3" xfId="15376" xr:uid="{00000000-0005-0000-0000-0000113C0000}"/>
    <cellStyle name="Normal 2 3 2 4 3 5" xfId="15377" xr:uid="{00000000-0005-0000-0000-0000123C0000}"/>
    <cellStyle name="Normal 2 3 2 4 3 5 2" xfId="15378" xr:uid="{00000000-0005-0000-0000-0000133C0000}"/>
    <cellStyle name="Normal 2 3 2 4 3 6" xfId="15379" xr:uid="{00000000-0005-0000-0000-0000143C0000}"/>
    <cellStyle name="Normal 2 3 2 4 3 6 2" xfId="15380" xr:uid="{00000000-0005-0000-0000-0000153C0000}"/>
    <cellStyle name="Normal 2 3 2 4 3 7" xfId="15381" xr:uid="{00000000-0005-0000-0000-0000163C0000}"/>
    <cellStyle name="Normal 2 3 2 4 4" xfId="15382" xr:uid="{00000000-0005-0000-0000-0000173C0000}"/>
    <cellStyle name="Normal 2 3 2 4 4 2" xfId="15383" xr:uid="{00000000-0005-0000-0000-0000183C0000}"/>
    <cellStyle name="Normal 2 3 2 4 4 2 2" xfId="15384" xr:uid="{00000000-0005-0000-0000-0000193C0000}"/>
    <cellStyle name="Normal 2 3 2 4 4 3" xfId="15385" xr:uid="{00000000-0005-0000-0000-00001A3C0000}"/>
    <cellStyle name="Normal 2 3 2 4 5" xfId="15386" xr:uid="{00000000-0005-0000-0000-00001B3C0000}"/>
    <cellStyle name="Normal 2 3 2 4 5 2" xfId="15387" xr:uid="{00000000-0005-0000-0000-00001C3C0000}"/>
    <cellStyle name="Normal 2 3 2 4 5 2 2" xfId="15388" xr:uid="{00000000-0005-0000-0000-00001D3C0000}"/>
    <cellStyle name="Normal 2 3 2 4 5 3" xfId="15389" xr:uid="{00000000-0005-0000-0000-00001E3C0000}"/>
    <cellStyle name="Normal 2 3 2 4 6" xfId="15390" xr:uid="{00000000-0005-0000-0000-00001F3C0000}"/>
    <cellStyle name="Normal 2 3 2 4 6 2" xfId="15391" xr:uid="{00000000-0005-0000-0000-0000203C0000}"/>
    <cellStyle name="Normal 2 3 2 4 6 2 2" xfId="15392" xr:uid="{00000000-0005-0000-0000-0000213C0000}"/>
    <cellStyle name="Normal 2 3 2 4 6 3" xfId="15393" xr:uid="{00000000-0005-0000-0000-0000223C0000}"/>
    <cellStyle name="Normal 2 3 2 4 7" xfId="15394" xr:uid="{00000000-0005-0000-0000-0000233C0000}"/>
    <cellStyle name="Normal 2 3 2 4 7 2" xfId="15395" xr:uid="{00000000-0005-0000-0000-0000243C0000}"/>
    <cellStyle name="Normal 2 3 2 4 8" xfId="15396" xr:uid="{00000000-0005-0000-0000-0000253C0000}"/>
    <cellStyle name="Normal 2 3 2 4 8 2" xfId="15397" xr:uid="{00000000-0005-0000-0000-0000263C0000}"/>
    <cellStyle name="Normal 2 3 2 4 9" xfId="15398" xr:uid="{00000000-0005-0000-0000-0000273C0000}"/>
    <cellStyle name="Normal 2 3 2 5" xfId="15399" xr:uid="{00000000-0005-0000-0000-0000283C0000}"/>
    <cellStyle name="Normal 2 3 2 5 2" xfId="15400" xr:uid="{00000000-0005-0000-0000-0000293C0000}"/>
    <cellStyle name="Normal 2 3 2 5 2 2" xfId="15401" xr:uid="{00000000-0005-0000-0000-00002A3C0000}"/>
    <cellStyle name="Normal 2 3 2 5 2 2 2" xfId="15402" xr:uid="{00000000-0005-0000-0000-00002B3C0000}"/>
    <cellStyle name="Normal 2 3 2 5 2 2 2 2" xfId="15403" xr:uid="{00000000-0005-0000-0000-00002C3C0000}"/>
    <cellStyle name="Normal 2 3 2 5 2 2 3" xfId="15404" xr:uid="{00000000-0005-0000-0000-00002D3C0000}"/>
    <cellStyle name="Normal 2 3 2 5 2 3" xfId="15405" xr:uid="{00000000-0005-0000-0000-00002E3C0000}"/>
    <cellStyle name="Normal 2 3 2 5 2 3 2" xfId="15406" xr:uid="{00000000-0005-0000-0000-00002F3C0000}"/>
    <cellStyle name="Normal 2 3 2 5 2 3 2 2" xfId="15407" xr:uid="{00000000-0005-0000-0000-0000303C0000}"/>
    <cellStyle name="Normal 2 3 2 5 2 3 3" xfId="15408" xr:uid="{00000000-0005-0000-0000-0000313C0000}"/>
    <cellStyle name="Normal 2 3 2 5 2 4" xfId="15409" xr:uid="{00000000-0005-0000-0000-0000323C0000}"/>
    <cellStyle name="Normal 2 3 2 5 2 4 2" xfId="15410" xr:uid="{00000000-0005-0000-0000-0000333C0000}"/>
    <cellStyle name="Normal 2 3 2 5 2 4 2 2" xfId="15411" xr:uid="{00000000-0005-0000-0000-0000343C0000}"/>
    <cellStyle name="Normal 2 3 2 5 2 4 3" xfId="15412" xr:uid="{00000000-0005-0000-0000-0000353C0000}"/>
    <cellStyle name="Normal 2 3 2 5 2 5" xfId="15413" xr:uid="{00000000-0005-0000-0000-0000363C0000}"/>
    <cellStyle name="Normal 2 3 2 5 2 5 2" xfId="15414" xr:uid="{00000000-0005-0000-0000-0000373C0000}"/>
    <cellStyle name="Normal 2 3 2 5 2 6" xfId="15415" xr:uid="{00000000-0005-0000-0000-0000383C0000}"/>
    <cellStyle name="Normal 2 3 2 5 2 6 2" xfId="15416" xr:uid="{00000000-0005-0000-0000-0000393C0000}"/>
    <cellStyle name="Normal 2 3 2 5 2 7" xfId="15417" xr:uid="{00000000-0005-0000-0000-00003A3C0000}"/>
    <cellStyle name="Normal 2 3 2 5 3" xfId="15418" xr:uid="{00000000-0005-0000-0000-00003B3C0000}"/>
    <cellStyle name="Normal 2 3 2 5 3 2" xfId="15419" xr:uid="{00000000-0005-0000-0000-00003C3C0000}"/>
    <cellStyle name="Normal 2 3 2 5 3 2 2" xfId="15420" xr:uid="{00000000-0005-0000-0000-00003D3C0000}"/>
    <cellStyle name="Normal 2 3 2 5 3 3" xfId="15421" xr:uid="{00000000-0005-0000-0000-00003E3C0000}"/>
    <cellStyle name="Normal 2 3 2 5 4" xfId="15422" xr:uid="{00000000-0005-0000-0000-00003F3C0000}"/>
    <cellStyle name="Normal 2 3 2 5 4 2" xfId="15423" xr:uid="{00000000-0005-0000-0000-0000403C0000}"/>
    <cellStyle name="Normal 2 3 2 5 4 2 2" xfId="15424" xr:uid="{00000000-0005-0000-0000-0000413C0000}"/>
    <cellStyle name="Normal 2 3 2 5 4 3" xfId="15425" xr:uid="{00000000-0005-0000-0000-0000423C0000}"/>
    <cellStyle name="Normal 2 3 2 5 5" xfId="15426" xr:uid="{00000000-0005-0000-0000-0000433C0000}"/>
    <cellStyle name="Normal 2 3 2 5 5 2" xfId="15427" xr:uid="{00000000-0005-0000-0000-0000443C0000}"/>
    <cellStyle name="Normal 2 3 2 5 5 2 2" xfId="15428" xr:uid="{00000000-0005-0000-0000-0000453C0000}"/>
    <cellStyle name="Normal 2 3 2 5 5 3" xfId="15429" xr:uid="{00000000-0005-0000-0000-0000463C0000}"/>
    <cellStyle name="Normal 2 3 2 5 6" xfId="15430" xr:uid="{00000000-0005-0000-0000-0000473C0000}"/>
    <cellStyle name="Normal 2 3 2 5 6 2" xfId="15431" xr:uid="{00000000-0005-0000-0000-0000483C0000}"/>
    <cellStyle name="Normal 2 3 2 5 7" xfId="15432" xr:uid="{00000000-0005-0000-0000-0000493C0000}"/>
    <cellStyle name="Normal 2 3 2 5 7 2" xfId="15433" xr:uid="{00000000-0005-0000-0000-00004A3C0000}"/>
    <cellStyle name="Normal 2 3 2 5 8" xfId="15434" xr:uid="{00000000-0005-0000-0000-00004B3C0000}"/>
    <cellStyle name="Normal 2 3 2 6" xfId="15435" xr:uid="{00000000-0005-0000-0000-00004C3C0000}"/>
    <cellStyle name="Normal 2 3 2 6 2" xfId="15436" xr:uid="{00000000-0005-0000-0000-00004D3C0000}"/>
    <cellStyle name="Normal 2 3 2 6 2 2" xfId="15437" xr:uid="{00000000-0005-0000-0000-00004E3C0000}"/>
    <cellStyle name="Normal 2 3 2 6 2 2 2" xfId="15438" xr:uid="{00000000-0005-0000-0000-00004F3C0000}"/>
    <cellStyle name="Normal 2 3 2 6 2 3" xfId="15439" xr:uid="{00000000-0005-0000-0000-0000503C0000}"/>
    <cellStyle name="Normal 2 3 2 6 3" xfId="15440" xr:uid="{00000000-0005-0000-0000-0000513C0000}"/>
    <cellStyle name="Normal 2 3 2 6 3 2" xfId="15441" xr:uid="{00000000-0005-0000-0000-0000523C0000}"/>
    <cellStyle name="Normal 2 3 2 6 3 2 2" xfId="15442" xr:uid="{00000000-0005-0000-0000-0000533C0000}"/>
    <cellStyle name="Normal 2 3 2 6 3 3" xfId="15443" xr:uid="{00000000-0005-0000-0000-0000543C0000}"/>
    <cellStyle name="Normal 2 3 2 6 4" xfId="15444" xr:uid="{00000000-0005-0000-0000-0000553C0000}"/>
    <cellStyle name="Normal 2 3 2 6 4 2" xfId="15445" xr:uid="{00000000-0005-0000-0000-0000563C0000}"/>
    <cellStyle name="Normal 2 3 2 6 4 2 2" xfId="15446" xr:uid="{00000000-0005-0000-0000-0000573C0000}"/>
    <cellStyle name="Normal 2 3 2 6 4 3" xfId="15447" xr:uid="{00000000-0005-0000-0000-0000583C0000}"/>
    <cellStyle name="Normal 2 3 2 6 5" xfId="15448" xr:uid="{00000000-0005-0000-0000-0000593C0000}"/>
    <cellStyle name="Normal 2 3 2 6 5 2" xfId="15449" xr:uid="{00000000-0005-0000-0000-00005A3C0000}"/>
    <cellStyle name="Normal 2 3 2 6 6" xfId="15450" xr:uid="{00000000-0005-0000-0000-00005B3C0000}"/>
    <cellStyle name="Normal 2 3 2 6 6 2" xfId="15451" xr:uid="{00000000-0005-0000-0000-00005C3C0000}"/>
    <cellStyle name="Normal 2 3 2 6 7" xfId="15452" xr:uid="{00000000-0005-0000-0000-00005D3C0000}"/>
    <cellStyle name="Normal 2 3 2 7" xfId="15453" xr:uid="{00000000-0005-0000-0000-00005E3C0000}"/>
    <cellStyle name="Normal 2 3 2 7 2" xfId="15454" xr:uid="{00000000-0005-0000-0000-00005F3C0000}"/>
    <cellStyle name="Normal 2 3 2 7 2 2" xfId="15455" xr:uid="{00000000-0005-0000-0000-0000603C0000}"/>
    <cellStyle name="Normal 2 3 2 7 2 2 2" xfId="15456" xr:uid="{00000000-0005-0000-0000-0000613C0000}"/>
    <cellStyle name="Normal 2 3 2 7 2 3" xfId="15457" xr:uid="{00000000-0005-0000-0000-0000623C0000}"/>
    <cellStyle name="Normal 2 3 2 7 3" xfId="15458" xr:uid="{00000000-0005-0000-0000-0000633C0000}"/>
    <cellStyle name="Normal 2 3 2 7 3 2" xfId="15459" xr:uid="{00000000-0005-0000-0000-0000643C0000}"/>
    <cellStyle name="Normal 2 3 2 7 3 2 2" xfId="15460" xr:uid="{00000000-0005-0000-0000-0000653C0000}"/>
    <cellStyle name="Normal 2 3 2 7 3 3" xfId="15461" xr:uid="{00000000-0005-0000-0000-0000663C0000}"/>
    <cellStyle name="Normal 2 3 2 7 4" xfId="15462" xr:uid="{00000000-0005-0000-0000-0000673C0000}"/>
    <cellStyle name="Normal 2 3 2 7 4 2" xfId="15463" xr:uid="{00000000-0005-0000-0000-0000683C0000}"/>
    <cellStyle name="Normal 2 3 2 7 4 2 2" xfId="15464" xr:uid="{00000000-0005-0000-0000-0000693C0000}"/>
    <cellStyle name="Normal 2 3 2 7 4 3" xfId="15465" xr:uid="{00000000-0005-0000-0000-00006A3C0000}"/>
    <cellStyle name="Normal 2 3 2 7 5" xfId="15466" xr:uid="{00000000-0005-0000-0000-00006B3C0000}"/>
    <cellStyle name="Normal 2 3 2 7 5 2" xfId="15467" xr:uid="{00000000-0005-0000-0000-00006C3C0000}"/>
    <cellStyle name="Normal 2 3 2 7 6" xfId="15468" xr:uid="{00000000-0005-0000-0000-00006D3C0000}"/>
    <cellStyle name="Normal 2 3 2 7 6 2" xfId="15469" xr:uid="{00000000-0005-0000-0000-00006E3C0000}"/>
    <cellStyle name="Normal 2 3 2 7 7" xfId="15470" xr:uid="{00000000-0005-0000-0000-00006F3C0000}"/>
    <cellStyle name="Normal 2 3 2 8" xfId="15471" xr:uid="{00000000-0005-0000-0000-0000703C0000}"/>
    <cellStyle name="Normal 2 3 2 8 2" xfId="15472" xr:uid="{00000000-0005-0000-0000-0000713C0000}"/>
    <cellStyle name="Normal 2 3 2 8 2 2" xfId="15473" xr:uid="{00000000-0005-0000-0000-0000723C0000}"/>
    <cellStyle name="Normal 2 3 2 8 3" xfId="15474" xr:uid="{00000000-0005-0000-0000-0000733C0000}"/>
    <cellStyle name="Normal 2 3 2 9" xfId="15475" xr:uid="{00000000-0005-0000-0000-0000743C0000}"/>
    <cellStyle name="Normal 2 3 2 9 2" xfId="15476" xr:uid="{00000000-0005-0000-0000-0000753C0000}"/>
    <cellStyle name="Normal 2 3 2 9 2 2" xfId="15477" xr:uid="{00000000-0005-0000-0000-0000763C0000}"/>
    <cellStyle name="Normal 2 3 2 9 3" xfId="15478" xr:uid="{00000000-0005-0000-0000-0000773C0000}"/>
    <cellStyle name="Normal 2 3 2_Confidential Information" xfId="15479" xr:uid="{00000000-0005-0000-0000-0000783C0000}"/>
    <cellStyle name="Normal 2 3 3" xfId="15480" xr:uid="{00000000-0005-0000-0000-0000793C0000}"/>
    <cellStyle name="Normal 2 3 3 10" xfId="15481" xr:uid="{00000000-0005-0000-0000-00007A3C0000}"/>
    <cellStyle name="Normal 2 3 3 10 2" xfId="15482" xr:uid="{00000000-0005-0000-0000-00007B3C0000}"/>
    <cellStyle name="Normal 2 3 3 10 2 2" xfId="15483" xr:uid="{00000000-0005-0000-0000-00007C3C0000}"/>
    <cellStyle name="Normal 2 3 3 10 3" xfId="15484" xr:uid="{00000000-0005-0000-0000-00007D3C0000}"/>
    <cellStyle name="Normal 2 3 3 11" xfId="15485" xr:uid="{00000000-0005-0000-0000-00007E3C0000}"/>
    <cellStyle name="Normal 2 3 3 11 2" xfId="15486" xr:uid="{00000000-0005-0000-0000-00007F3C0000}"/>
    <cellStyle name="Normal 2 3 3 12" xfId="15487" xr:uid="{00000000-0005-0000-0000-0000803C0000}"/>
    <cellStyle name="Normal 2 3 3 12 2" xfId="15488" xr:uid="{00000000-0005-0000-0000-0000813C0000}"/>
    <cellStyle name="Normal 2 3 3 13" xfId="15489" xr:uid="{00000000-0005-0000-0000-0000823C0000}"/>
    <cellStyle name="Normal 2 3 3 2" xfId="15490" xr:uid="{00000000-0005-0000-0000-0000833C0000}"/>
    <cellStyle name="Normal 2 3 3 2 10" xfId="15491" xr:uid="{00000000-0005-0000-0000-0000843C0000}"/>
    <cellStyle name="Normal 2 3 3 2 10 2" xfId="15492" xr:uid="{00000000-0005-0000-0000-0000853C0000}"/>
    <cellStyle name="Normal 2 3 3 2 11" xfId="15493" xr:uid="{00000000-0005-0000-0000-0000863C0000}"/>
    <cellStyle name="Normal 2 3 3 2 2" xfId="15494" xr:uid="{00000000-0005-0000-0000-0000873C0000}"/>
    <cellStyle name="Normal 2 3 3 2 2 2" xfId="15495" xr:uid="{00000000-0005-0000-0000-0000883C0000}"/>
    <cellStyle name="Normal 2 3 3 2 2 2 2" xfId="15496" xr:uid="{00000000-0005-0000-0000-0000893C0000}"/>
    <cellStyle name="Normal 2 3 3 2 2 2 2 2" xfId="15497" xr:uid="{00000000-0005-0000-0000-00008A3C0000}"/>
    <cellStyle name="Normal 2 3 3 2 2 2 2 2 2" xfId="15498" xr:uid="{00000000-0005-0000-0000-00008B3C0000}"/>
    <cellStyle name="Normal 2 3 3 2 2 2 2 3" xfId="15499" xr:uid="{00000000-0005-0000-0000-00008C3C0000}"/>
    <cellStyle name="Normal 2 3 3 2 2 2 3" xfId="15500" xr:uid="{00000000-0005-0000-0000-00008D3C0000}"/>
    <cellStyle name="Normal 2 3 3 2 2 2 3 2" xfId="15501" xr:uid="{00000000-0005-0000-0000-00008E3C0000}"/>
    <cellStyle name="Normal 2 3 3 2 2 2 3 2 2" xfId="15502" xr:uid="{00000000-0005-0000-0000-00008F3C0000}"/>
    <cellStyle name="Normal 2 3 3 2 2 2 3 3" xfId="15503" xr:uid="{00000000-0005-0000-0000-0000903C0000}"/>
    <cellStyle name="Normal 2 3 3 2 2 2 4" xfId="15504" xr:uid="{00000000-0005-0000-0000-0000913C0000}"/>
    <cellStyle name="Normal 2 3 3 2 2 2 4 2" xfId="15505" xr:uid="{00000000-0005-0000-0000-0000923C0000}"/>
    <cellStyle name="Normal 2 3 3 2 2 2 4 2 2" xfId="15506" xr:uid="{00000000-0005-0000-0000-0000933C0000}"/>
    <cellStyle name="Normal 2 3 3 2 2 2 4 3" xfId="15507" xr:uid="{00000000-0005-0000-0000-0000943C0000}"/>
    <cellStyle name="Normal 2 3 3 2 2 2 5" xfId="15508" xr:uid="{00000000-0005-0000-0000-0000953C0000}"/>
    <cellStyle name="Normal 2 3 3 2 2 2 5 2" xfId="15509" xr:uid="{00000000-0005-0000-0000-0000963C0000}"/>
    <cellStyle name="Normal 2 3 3 2 2 2 6" xfId="15510" xr:uid="{00000000-0005-0000-0000-0000973C0000}"/>
    <cellStyle name="Normal 2 3 3 2 2 2 6 2" xfId="15511" xr:uid="{00000000-0005-0000-0000-0000983C0000}"/>
    <cellStyle name="Normal 2 3 3 2 2 2 7" xfId="15512" xr:uid="{00000000-0005-0000-0000-0000993C0000}"/>
    <cellStyle name="Normal 2 3 3 2 2 3" xfId="15513" xr:uid="{00000000-0005-0000-0000-00009A3C0000}"/>
    <cellStyle name="Normal 2 3 3 2 2 3 2" xfId="15514" xr:uid="{00000000-0005-0000-0000-00009B3C0000}"/>
    <cellStyle name="Normal 2 3 3 2 2 3 2 2" xfId="15515" xr:uid="{00000000-0005-0000-0000-00009C3C0000}"/>
    <cellStyle name="Normal 2 3 3 2 2 3 2 2 2" xfId="15516" xr:uid="{00000000-0005-0000-0000-00009D3C0000}"/>
    <cellStyle name="Normal 2 3 3 2 2 3 2 3" xfId="15517" xr:uid="{00000000-0005-0000-0000-00009E3C0000}"/>
    <cellStyle name="Normal 2 3 3 2 2 3 3" xfId="15518" xr:uid="{00000000-0005-0000-0000-00009F3C0000}"/>
    <cellStyle name="Normal 2 3 3 2 2 3 3 2" xfId="15519" xr:uid="{00000000-0005-0000-0000-0000A03C0000}"/>
    <cellStyle name="Normal 2 3 3 2 2 3 3 2 2" xfId="15520" xr:uid="{00000000-0005-0000-0000-0000A13C0000}"/>
    <cellStyle name="Normal 2 3 3 2 2 3 3 3" xfId="15521" xr:uid="{00000000-0005-0000-0000-0000A23C0000}"/>
    <cellStyle name="Normal 2 3 3 2 2 3 4" xfId="15522" xr:uid="{00000000-0005-0000-0000-0000A33C0000}"/>
    <cellStyle name="Normal 2 3 3 2 2 3 4 2" xfId="15523" xr:uid="{00000000-0005-0000-0000-0000A43C0000}"/>
    <cellStyle name="Normal 2 3 3 2 2 3 4 2 2" xfId="15524" xr:uid="{00000000-0005-0000-0000-0000A53C0000}"/>
    <cellStyle name="Normal 2 3 3 2 2 3 4 3" xfId="15525" xr:uid="{00000000-0005-0000-0000-0000A63C0000}"/>
    <cellStyle name="Normal 2 3 3 2 2 3 5" xfId="15526" xr:uid="{00000000-0005-0000-0000-0000A73C0000}"/>
    <cellStyle name="Normal 2 3 3 2 2 3 5 2" xfId="15527" xr:uid="{00000000-0005-0000-0000-0000A83C0000}"/>
    <cellStyle name="Normal 2 3 3 2 2 3 6" xfId="15528" xr:uid="{00000000-0005-0000-0000-0000A93C0000}"/>
    <cellStyle name="Normal 2 3 3 2 2 3 6 2" xfId="15529" xr:uid="{00000000-0005-0000-0000-0000AA3C0000}"/>
    <cellStyle name="Normal 2 3 3 2 2 3 7" xfId="15530" xr:uid="{00000000-0005-0000-0000-0000AB3C0000}"/>
    <cellStyle name="Normal 2 3 3 2 2 4" xfId="15531" xr:uid="{00000000-0005-0000-0000-0000AC3C0000}"/>
    <cellStyle name="Normal 2 3 3 2 2 4 2" xfId="15532" xr:uid="{00000000-0005-0000-0000-0000AD3C0000}"/>
    <cellStyle name="Normal 2 3 3 2 2 4 2 2" xfId="15533" xr:uid="{00000000-0005-0000-0000-0000AE3C0000}"/>
    <cellStyle name="Normal 2 3 3 2 2 4 3" xfId="15534" xr:uid="{00000000-0005-0000-0000-0000AF3C0000}"/>
    <cellStyle name="Normal 2 3 3 2 2 5" xfId="15535" xr:uid="{00000000-0005-0000-0000-0000B03C0000}"/>
    <cellStyle name="Normal 2 3 3 2 2 5 2" xfId="15536" xr:uid="{00000000-0005-0000-0000-0000B13C0000}"/>
    <cellStyle name="Normal 2 3 3 2 2 5 2 2" xfId="15537" xr:uid="{00000000-0005-0000-0000-0000B23C0000}"/>
    <cellStyle name="Normal 2 3 3 2 2 5 3" xfId="15538" xr:uid="{00000000-0005-0000-0000-0000B33C0000}"/>
    <cellStyle name="Normal 2 3 3 2 2 6" xfId="15539" xr:uid="{00000000-0005-0000-0000-0000B43C0000}"/>
    <cellStyle name="Normal 2 3 3 2 2 6 2" xfId="15540" xr:uid="{00000000-0005-0000-0000-0000B53C0000}"/>
    <cellStyle name="Normal 2 3 3 2 2 6 2 2" xfId="15541" xr:uid="{00000000-0005-0000-0000-0000B63C0000}"/>
    <cellStyle name="Normal 2 3 3 2 2 6 3" xfId="15542" xr:uid="{00000000-0005-0000-0000-0000B73C0000}"/>
    <cellStyle name="Normal 2 3 3 2 2 7" xfId="15543" xr:uid="{00000000-0005-0000-0000-0000B83C0000}"/>
    <cellStyle name="Normal 2 3 3 2 2 7 2" xfId="15544" xr:uid="{00000000-0005-0000-0000-0000B93C0000}"/>
    <cellStyle name="Normal 2 3 3 2 2 8" xfId="15545" xr:uid="{00000000-0005-0000-0000-0000BA3C0000}"/>
    <cellStyle name="Normal 2 3 3 2 2 8 2" xfId="15546" xr:uid="{00000000-0005-0000-0000-0000BB3C0000}"/>
    <cellStyle name="Normal 2 3 3 2 2 9" xfId="15547" xr:uid="{00000000-0005-0000-0000-0000BC3C0000}"/>
    <cellStyle name="Normal 2 3 3 2 3" xfId="15548" xr:uid="{00000000-0005-0000-0000-0000BD3C0000}"/>
    <cellStyle name="Normal 2 3 3 2 3 2" xfId="15549" xr:uid="{00000000-0005-0000-0000-0000BE3C0000}"/>
    <cellStyle name="Normal 2 3 3 2 3 2 2" xfId="15550" xr:uid="{00000000-0005-0000-0000-0000BF3C0000}"/>
    <cellStyle name="Normal 2 3 3 2 3 2 2 2" xfId="15551" xr:uid="{00000000-0005-0000-0000-0000C03C0000}"/>
    <cellStyle name="Normal 2 3 3 2 3 2 2 2 2" xfId="15552" xr:uid="{00000000-0005-0000-0000-0000C13C0000}"/>
    <cellStyle name="Normal 2 3 3 2 3 2 2 3" xfId="15553" xr:uid="{00000000-0005-0000-0000-0000C23C0000}"/>
    <cellStyle name="Normal 2 3 3 2 3 2 3" xfId="15554" xr:uid="{00000000-0005-0000-0000-0000C33C0000}"/>
    <cellStyle name="Normal 2 3 3 2 3 2 3 2" xfId="15555" xr:uid="{00000000-0005-0000-0000-0000C43C0000}"/>
    <cellStyle name="Normal 2 3 3 2 3 2 3 2 2" xfId="15556" xr:uid="{00000000-0005-0000-0000-0000C53C0000}"/>
    <cellStyle name="Normal 2 3 3 2 3 2 3 3" xfId="15557" xr:uid="{00000000-0005-0000-0000-0000C63C0000}"/>
    <cellStyle name="Normal 2 3 3 2 3 2 4" xfId="15558" xr:uid="{00000000-0005-0000-0000-0000C73C0000}"/>
    <cellStyle name="Normal 2 3 3 2 3 2 4 2" xfId="15559" xr:uid="{00000000-0005-0000-0000-0000C83C0000}"/>
    <cellStyle name="Normal 2 3 3 2 3 2 4 2 2" xfId="15560" xr:uid="{00000000-0005-0000-0000-0000C93C0000}"/>
    <cellStyle name="Normal 2 3 3 2 3 2 4 3" xfId="15561" xr:uid="{00000000-0005-0000-0000-0000CA3C0000}"/>
    <cellStyle name="Normal 2 3 3 2 3 2 5" xfId="15562" xr:uid="{00000000-0005-0000-0000-0000CB3C0000}"/>
    <cellStyle name="Normal 2 3 3 2 3 2 5 2" xfId="15563" xr:uid="{00000000-0005-0000-0000-0000CC3C0000}"/>
    <cellStyle name="Normal 2 3 3 2 3 2 6" xfId="15564" xr:uid="{00000000-0005-0000-0000-0000CD3C0000}"/>
    <cellStyle name="Normal 2 3 3 2 3 2 6 2" xfId="15565" xr:uid="{00000000-0005-0000-0000-0000CE3C0000}"/>
    <cellStyle name="Normal 2 3 3 2 3 2 7" xfId="15566" xr:uid="{00000000-0005-0000-0000-0000CF3C0000}"/>
    <cellStyle name="Normal 2 3 3 2 3 3" xfId="15567" xr:uid="{00000000-0005-0000-0000-0000D03C0000}"/>
    <cellStyle name="Normal 2 3 3 2 3 3 2" xfId="15568" xr:uid="{00000000-0005-0000-0000-0000D13C0000}"/>
    <cellStyle name="Normal 2 3 3 2 3 3 2 2" xfId="15569" xr:uid="{00000000-0005-0000-0000-0000D23C0000}"/>
    <cellStyle name="Normal 2 3 3 2 3 3 3" xfId="15570" xr:uid="{00000000-0005-0000-0000-0000D33C0000}"/>
    <cellStyle name="Normal 2 3 3 2 3 4" xfId="15571" xr:uid="{00000000-0005-0000-0000-0000D43C0000}"/>
    <cellStyle name="Normal 2 3 3 2 3 4 2" xfId="15572" xr:uid="{00000000-0005-0000-0000-0000D53C0000}"/>
    <cellStyle name="Normal 2 3 3 2 3 4 2 2" xfId="15573" xr:uid="{00000000-0005-0000-0000-0000D63C0000}"/>
    <cellStyle name="Normal 2 3 3 2 3 4 3" xfId="15574" xr:uid="{00000000-0005-0000-0000-0000D73C0000}"/>
    <cellStyle name="Normal 2 3 3 2 3 5" xfId="15575" xr:uid="{00000000-0005-0000-0000-0000D83C0000}"/>
    <cellStyle name="Normal 2 3 3 2 3 5 2" xfId="15576" xr:uid="{00000000-0005-0000-0000-0000D93C0000}"/>
    <cellStyle name="Normal 2 3 3 2 3 5 2 2" xfId="15577" xr:uid="{00000000-0005-0000-0000-0000DA3C0000}"/>
    <cellStyle name="Normal 2 3 3 2 3 5 3" xfId="15578" xr:uid="{00000000-0005-0000-0000-0000DB3C0000}"/>
    <cellStyle name="Normal 2 3 3 2 3 6" xfId="15579" xr:uid="{00000000-0005-0000-0000-0000DC3C0000}"/>
    <cellStyle name="Normal 2 3 3 2 3 6 2" xfId="15580" xr:uid="{00000000-0005-0000-0000-0000DD3C0000}"/>
    <cellStyle name="Normal 2 3 3 2 3 7" xfId="15581" xr:uid="{00000000-0005-0000-0000-0000DE3C0000}"/>
    <cellStyle name="Normal 2 3 3 2 3 7 2" xfId="15582" xr:uid="{00000000-0005-0000-0000-0000DF3C0000}"/>
    <cellStyle name="Normal 2 3 3 2 3 8" xfId="15583" xr:uid="{00000000-0005-0000-0000-0000E03C0000}"/>
    <cellStyle name="Normal 2 3 3 2 4" xfId="15584" xr:uid="{00000000-0005-0000-0000-0000E13C0000}"/>
    <cellStyle name="Normal 2 3 3 2 4 2" xfId="15585" xr:uid="{00000000-0005-0000-0000-0000E23C0000}"/>
    <cellStyle name="Normal 2 3 3 2 4 2 2" xfId="15586" xr:uid="{00000000-0005-0000-0000-0000E33C0000}"/>
    <cellStyle name="Normal 2 3 3 2 4 2 2 2" xfId="15587" xr:uid="{00000000-0005-0000-0000-0000E43C0000}"/>
    <cellStyle name="Normal 2 3 3 2 4 2 3" xfId="15588" xr:uid="{00000000-0005-0000-0000-0000E53C0000}"/>
    <cellStyle name="Normal 2 3 3 2 4 3" xfId="15589" xr:uid="{00000000-0005-0000-0000-0000E63C0000}"/>
    <cellStyle name="Normal 2 3 3 2 4 3 2" xfId="15590" xr:uid="{00000000-0005-0000-0000-0000E73C0000}"/>
    <cellStyle name="Normal 2 3 3 2 4 3 2 2" xfId="15591" xr:uid="{00000000-0005-0000-0000-0000E83C0000}"/>
    <cellStyle name="Normal 2 3 3 2 4 3 3" xfId="15592" xr:uid="{00000000-0005-0000-0000-0000E93C0000}"/>
    <cellStyle name="Normal 2 3 3 2 4 4" xfId="15593" xr:uid="{00000000-0005-0000-0000-0000EA3C0000}"/>
    <cellStyle name="Normal 2 3 3 2 4 4 2" xfId="15594" xr:uid="{00000000-0005-0000-0000-0000EB3C0000}"/>
    <cellStyle name="Normal 2 3 3 2 4 4 2 2" xfId="15595" xr:uid="{00000000-0005-0000-0000-0000EC3C0000}"/>
    <cellStyle name="Normal 2 3 3 2 4 4 3" xfId="15596" xr:uid="{00000000-0005-0000-0000-0000ED3C0000}"/>
    <cellStyle name="Normal 2 3 3 2 4 5" xfId="15597" xr:uid="{00000000-0005-0000-0000-0000EE3C0000}"/>
    <cellStyle name="Normal 2 3 3 2 4 5 2" xfId="15598" xr:uid="{00000000-0005-0000-0000-0000EF3C0000}"/>
    <cellStyle name="Normal 2 3 3 2 4 6" xfId="15599" xr:uid="{00000000-0005-0000-0000-0000F03C0000}"/>
    <cellStyle name="Normal 2 3 3 2 4 6 2" xfId="15600" xr:uid="{00000000-0005-0000-0000-0000F13C0000}"/>
    <cellStyle name="Normal 2 3 3 2 4 7" xfId="15601" xr:uid="{00000000-0005-0000-0000-0000F23C0000}"/>
    <cellStyle name="Normal 2 3 3 2 5" xfId="15602" xr:uid="{00000000-0005-0000-0000-0000F33C0000}"/>
    <cellStyle name="Normal 2 3 3 2 5 2" xfId="15603" xr:uid="{00000000-0005-0000-0000-0000F43C0000}"/>
    <cellStyle name="Normal 2 3 3 2 5 2 2" xfId="15604" xr:uid="{00000000-0005-0000-0000-0000F53C0000}"/>
    <cellStyle name="Normal 2 3 3 2 5 2 2 2" xfId="15605" xr:uid="{00000000-0005-0000-0000-0000F63C0000}"/>
    <cellStyle name="Normal 2 3 3 2 5 2 3" xfId="15606" xr:uid="{00000000-0005-0000-0000-0000F73C0000}"/>
    <cellStyle name="Normal 2 3 3 2 5 3" xfId="15607" xr:uid="{00000000-0005-0000-0000-0000F83C0000}"/>
    <cellStyle name="Normal 2 3 3 2 5 3 2" xfId="15608" xr:uid="{00000000-0005-0000-0000-0000F93C0000}"/>
    <cellStyle name="Normal 2 3 3 2 5 3 2 2" xfId="15609" xr:uid="{00000000-0005-0000-0000-0000FA3C0000}"/>
    <cellStyle name="Normal 2 3 3 2 5 3 3" xfId="15610" xr:uid="{00000000-0005-0000-0000-0000FB3C0000}"/>
    <cellStyle name="Normal 2 3 3 2 5 4" xfId="15611" xr:uid="{00000000-0005-0000-0000-0000FC3C0000}"/>
    <cellStyle name="Normal 2 3 3 2 5 4 2" xfId="15612" xr:uid="{00000000-0005-0000-0000-0000FD3C0000}"/>
    <cellStyle name="Normal 2 3 3 2 5 4 2 2" xfId="15613" xr:uid="{00000000-0005-0000-0000-0000FE3C0000}"/>
    <cellStyle name="Normal 2 3 3 2 5 4 3" xfId="15614" xr:uid="{00000000-0005-0000-0000-0000FF3C0000}"/>
    <cellStyle name="Normal 2 3 3 2 5 5" xfId="15615" xr:uid="{00000000-0005-0000-0000-0000003D0000}"/>
    <cellStyle name="Normal 2 3 3 2 5 5 2" xfId="15616" xr:uid="{00000000-0005-0000-0000-0000013D0000}"/>
    <cellStyle name="Normal 2 3 3 2 5 6" xfId="15617" xr:uid="{00000000-0005-0000-0000-0000023D0000}"/>
    <cellStyle name="Normal 2 3 3 2 5 6 2" xfId="15618" xr:uid="{00000000-0005-0000-0000-0000033D0000}"/>
    <cellStyle name="Normal 2 3 3 2 5 7" xfId="15619" xr:uid="{00000000-0005-0000-0000-0000043D0000}"/>
    <cellStyle name="Normal 2 3 3 2 6" xfId="15620" xr:uid="{00000000-0005-0000-0000-0000053D0000}"/>
    <cellStyle name="Normal 2 3 3 2 6 2" xfId="15621" xr:uid="{00000000-0005-0000-0000-0000063D0000}"/>
    <cellStyle name="Normal 2 3 3 2 6 2 2" xfId="15622" xr:uid="{00000000-0005-0000-0000-0000073D0000}"/>
    <cellStyle name="Normal 2 3 3 2 6 3" xfId="15623" xr:uid="{00000000-0005-0000-0000-0000083D0000}"/>
    <cellStyle name="Normal 2 3 3 2 7" xfId="15624" xr:uid="{00000000-0005-0000-0000-0000093D0000}"/>
    <cellStyle name="Normal 2 3 3 2 7 2" xfId="15625" xr:uid="{00000000-0005-0000-0000-00000A3D0000}"/>
    <cellStyle name="Normal 2 3 3 2 7 2 2" xfId="15626" xr:uid="{00000000-0005-0000-0000-00000B3D0000}"/>
    <cellStyle name="Normal 2 3 3 2 7 3" xfId="15627" xr:uid="{00000000-0005-0000-0000-00000C3D0000}"/>
    <cellStyle name="Normal 2 3 3 2 8" xfId="15628" xr:uid="{00000000-0005-0000-0000-00000D3D0000}"/>
    <cellStyle name="Normal 2 3 3 2 8 2" xfId="15629" xr:uid="{00000000-0005-0000-0000-00000E3D0000}"/>
    <cellStyle name="Normal 2 3 3 2 8 2 2" xfId="15630" xr:uid="{00000000-0005-0000-0000-00000F3D0000}"/>
    <cellStyle name="Normal 2 3 3 2 8 3" xfId="15631" xr:uid="{00000000-0005-0000-0000-0000103D0000}"/>
    <cellStyle name="Normal 2 3 3 2 9" xfId="15632" xr:uid="{00000000-0005-0000-0000-0000113D0000}"/>
    <cellStyle name="Normal 2 3 3 2 9 2" xfId="15633" xr:uid="{00000000-0005-0000-0000-0000123D0000}"/>
    <cellStyle name="Normal 2 3 3 3" xfId="15634" xr:uid="{00000000-0005-0000-0000-0000133D0000}"/>
    <cellStyle name="Normal 2 3 3 3 10" xfId="15635" xr:uid="{00000000-0005-0000-0000-0000143D0000}"/>
    <cellStyle name="Normal 2 3 3 3 10 2" xfId="15636" xr:uid="{00000000-0005-0000-0000-0000153D0000}"/>
    <cellStyle name="Normal 2 3 3 3 11" xfId="15637" xr:uid="{00000000-0005-0000-0000-0000163D0000}"/>
    <cellStyle name="Normal 2 3 3 3 2" xfId="15638" xr:uid="{00000000-0005-0000-0000-0000173D0000}"/>
    <cellStyle name="Normal 2 3 3 3 2 2" xfId="15639" xr:uid="{00000000-0005-0000-0000-0000183D0000}"/>
    <cellStyle name="Normal 2 3 3 3 2 2 2" xfId="15640" xr:uid="{00000000-0005-0000-0000-0000193D0000}"/>
    <cellStyle name="Normal 2 3 3 3 2 2 2 2" xfId="15641" xr:uid="{00000000-0005-0000-0000-00001A3D0000}"/>
    <cellStyle name="Normal 2 3 3 3 2 2 2 2 2" xfId="15642" xr:uid="{00000000-0005-0000-0000-00001B3D0000}"/>
    <cellStyle name="Normal 2 3 3 3 2 2 2 3" xfId="15643" xr:uid="{00000000-0005-0000-0000-00001C3D0000}"/>
    <cellStyle name="Normal 2 3 3 3 2 2 3" xfId="15644" xr:uid="{00000000-0005-0000-0000-00001D3D0000}"/>
    <cellStyle name="Normal 2 3 3 3 2 2 3 2" xfId="15645" xr:uid="{00000000-0005-0000-0000-00001E3D0000}"/>
    <cellStyle name="Normal 2 3 3 3 2 2 3 2 2" xfId="15646" xr:uid="{00000000-0005-0000-0000-00001F3D0000}"/>
    <cellStyle name="Normal 2 3 3 3 2 2 3 3" xfId="15647" xr:uid="{00000000-0005-0000-0000-0000203D0000}"/>
    <cellStyle name="Normal 2 3 3 3 2 2 4" xfId="15648" xr:uid="{00000000-0005-0000-0000-0000213D0000}"/>
    <cellStyle name="Normal 2 3 3 3 2 2 4 2" xfId="15649" xr:uid="{00000000-0005-0000-0000-0000223D0000}"/>
    <cellStyle name="Normal 2 3 3 3 2 2 4 2 2" xfId="15650" xr:uid="{00000000-0005-0000-0000-0000233D0000}"/>
    <cellStyle name="Normal 2 3 3 3 2 2 4 3" xfId="15651" xr:uid="{00000000-0005-0000-0000-0000243D0000}"/>
    <cellStyle name="Normal 2 3 3 3 2 2 5" xfId="15652" xr:uid="{00000000-0005-0000-0000-0000253D0000}"/>
    <cellStyle name="Normal 2 3 3 3 2 2 5 2" xfId="15653" xr:uid="{00000000-0005-0000-0000-0000263D0000}"/>
    <cellStyle name="Normal 2 3 3 3 2 2 6" xfId="15654" xr:uid="{00000000-0005-0000-0000-0000273D0000}"/>
    <cellStyle name="Normal 2 3 3 3 2 2 6 2" xfId="15655" xr:uid="{00000000-0005-0000-0000-0000283D0000}"/>
    <cellStyle name="Normal 2 3 3 3 2 2 7" xfId="15656" xr:uid="{00000000-0005-0000-0000-0000293D0000}"/>
    <cellStyle name="Normal 2 3 3 3 2 3" xfId="15657" xr:uid="{00000000-0005-0000-0000-00002A3D0000}"/>
    <cellStyle name="Normal 2 3 3 3 2 3 2" xfId="15658" xr:uid="{00000000-0005-0000-0000-00002B3D0000}"/>
    <cellStyle name="Normal 2 3 3 3 2 3 2 2" xfId="15659" xr:uid="{00000000-0005-0000-0000-00002C3D0000}"/>
    <cellStyle name="Normal 2 3 3 3 2 3 2 2 2" xfId="15660" xr:uid="{00000000-0005-0000-0000-00002D3D0000}"/>
    <cellStyle name="Normal 2 3 3 3 2 3 2 3" xfId="15661" xr:uid="{00000000-0005-0000-0000-00002E3D0000}"/>
    <cellStyle name="Normal 2 3 3 3 2 3 3" xfId="15662" xr:uid="{00000000-0005-0000-0000-00002F3D0000}"/>
    <cellStyle name="Normal 2 3 3 3 2 3 3 2" xfId="15663" xr:uid="{00000000-0005-0000-0000-0000303D0000}"/>
    <cellStyle name="Normal 2 3 3 3 2 3 3 2 2" xfId="15664" xr:uid="{00000000-0005-0000-0000-0000313D0000}"/>
    <cellStyle name="Normal 2 3 3 3 2 3 3 3" xfId="15665" xr:uid="{00000000-0005-0000-0000-0000323D0000}"/>
    <cellStyle name="Normal 2 3 3 3 2 3 4" xfId="15666" xr:uid="{00000000-0005-0000-0000-0000333D0000}"/>
    <cellStyle name="Normal 2 3 3 3 2 3 4 2" xfId="15667" xr:uid="{00000000-0005-0000-0000-0000343D0000}"/>
    <cellStyle name="Normal 2 3 3 3 2 3 4 2 2" xfId="15668" xr:uid="{00000000-0005-0000-0000-0000353D0000}"/>
    <cellStyle name="Normal 2 3 3 3 2 3 4 3" xfId="15669" xr:uid="{00000000-0005-0000-0000-0000363D0000}"/>
    <cellStyle name="Normal 2 3 3 3 2 3 5" xfId="15670" xr:uid="{00000000-0005-0000-0000-0000373D0000}"/>
    <cellStyle name="Normal 2 3 3 3 2 3 5 2" xfId="15671" xr:uid="{00000000-0005-0000-0000-0000383D0000}"/>
    <cellStyle name="Normal 2 3 3 3 2 3 6" xfId="15672" xr:uid="{00000000-0005-0000-0000-0000393D0000}"/>
    <cellStyle name="Normal 2 3 3 3 2 3 6 2" xfId="15673" xr:uid="{00000000-0005-0000-0000-00003A3D0000}"/>
    <cellStyle name="Normal 2 3 3 3 2 3 7" xfId="15674" xr:uid="{00000000-0005-0000-0000-00003B3D0000}"/>
    <cellStyle name="Normal 2 3 3 3 2 4" xfId="15675" xr:uid="{00000000-0005-0000-0000-00003C3D0000}"/>
    <cellStyle name="Normal 2 3 3 3 2 4 2" xfId="15676" xr:uid="{00000000-0005-0000-0000-00003D3D0000}"/>
    <cellStyle name="Normal 2 3 3 3 2 4 2 2" xfId="15677" xr:uid="{00000000-0005-0000-0000-00003E3D0000}"/>
    <cellStyle name="Normal 2 3 3 3 2 4 3" xfId="15678" xr:uid="{00000000-0005-0000-0000-00003F3D0000}"/>
    <cellStyle name="Normal 2 3 3 3 2 5" xfId="15679" xr:uid="{00000000-0005-0000-0000-0000403D0000}"/>
    <cellStyle name="Normal 2 3 3 3 2 5 2" xfId="15680" xr:uid="{00000000-0005-0000-0000-0000413D0000}"/>
    <cellStyle name="Normal 2 3 3 3 2 5 2 2" xfId="15681" xr:uid="{00000000-0005-0000-0000-0000423D0000}"/>
    <cellStyle name="Normal 2 3 3 3 2 5 3" xfId="15682" xr:uid="{00000000-0005-0000-0000-0000433D0000}"/>
    <cellStyle name="Normal 2 3 3 3 2 6" xfId="15683" xr:uid="{00000000-0005-0000-0000-0000443D0000}"/>
    <cellStyle name="Normal 2 3 3 3 2 6 2" xfId="15684" xr:uid="{00000000-0005-0000-0000-0000453D0000}"/>
    <cellStyle name="Normal 2 3 3 3 2 6 2 2" xfId="15685" xr:uid="{00000000-0005-0000-0000-0000463D0000}"/>
    <cellStyle name="Normal 2 3 3 3 2 6 3" xfId="15686" xr:uid="{00000000-0005-0000-0000-0000473D0000}"/>
    <cellStyle name="Normal 2 3 3 3 2 7" xfId="15687" xr:uid="{00000000-0005-0000-0000-0000483D0000}"/>
    <cellStyle name="Normal 2 3 3 3 2 7 2" xfId="15688" xr:uid="{00000000-0005-0000-0000-0000493D0000}"/>
    <cellStyle name="Normal 2 3 3 3 2 8" xfId="15689" xr:uid="{00000000-0005-0000-0000-00004A3D0000}"/>
    <cellStyle name="Normal 2 3 3 3 2 8 2" xfId="15690" xr:uid="{00000000-0005-0000-0000-00004B3D0000}"/>
    <cellStyle name="Normal 2 3 3 3 2 9" xfId="15691" xr:uid="{00000000-0005-0000-0000-00004C3D0000}"/>
    <cellStyle name="Normal 2 3 3 3 3" xfId="15692" xr:uid="{00000000-0005-0000-0000-00004D3D0000}"/>
    <cellStyle name="Normal 2 3 3 3 3 2" xfId="15693" xr:uid="{00000000-0005-0000-0000-00004E3D0000}"/>
    <cellStyle name="Normal 2 3 3 3 3 2 2" xfId="15694" xr:uid="{00000000-0005-0000-0000-00004F3D0000}"/>
    <cellStyle name="Normal 2 3 3 3 3 2 2 2" xfId="15695" xr:uid="{00000000-0005-0000-0000-0000503D0000}"/>
    <cellStyle name="Normal 2 3 3 3 3 2 2 2 2" xfId="15696" xr:uid="{00000000-0005-0000-0000-0000513D0000}"/>
    <cellStyle name="Normal 2 3 3 3 3 2 2 3" xfId="15697" xr:uid="{00000000-0005-0000-0000-0000523D0000}"/>
    <cellStyle name="Normal 2 3 3 3 3 2 3" xfId="15698" xr:uid="{00000000-0005-0000-0000-0000533D0000}"/>
    <cellStyle name="Normal 2 3 3 3 3 2 3 2" xfId="15699" xr:uid="{00000000-0005-0000-0000-0000543D0000}"/>
    <cellStyle name="Normal 2 3 3 3 3 2 3 2 2" xfId="15700" xr:uid="{00000000-0005-0000-0000-0000553D0000}"/>
    <cellStyle name="Normal 2 3 3 3 3 2 3 3" xfId="15701" xr:uid="{00000000-0005-0000-0000-0000563D0000}"/>
    <cellStyle name="Normal 2 3 3 3 3 2 4" xfId="15702" xr:uid="{00000000-0005-0000-0000-0000573D0000}"/>
    <cellStyle name="Normal 2 3 3 3 3 2 4 2" xfId="15703" xr:uid="{00000000-0005-0000-0000-0000583D0000}"/>
    <cellStyle name="Normal 2 3 3 3 3 2 4 2 2" xfId="15704" xr:uid="{00000000-0005-0000-0000-0000593D0000}"/>
    <cellStyle name="Normal 2 3 3 3 3 2 4 3" xfId="15705" xr:uid="{00000000-0005-0000-0000-00005A3D0000}"/>
    <cellStyle name="Normal 2 3 3 3 3 2 5" xfId="15706" xr:uid="{00000000-0005-0000-0000-00005B3D0000}"/>
    <cellStyle name="Normal 2 3 3 3 3 2 5 2" xfId="15707" xr:uid="{00000000-0005-0000-0000-00005C3D0000}"/>
    <cellStyle name="Normal 2 3 3 3 3 2 6" xfId="15708" xr:uid="{00000000-0005-0000-0000-00005D3D0000}"/>
    <cellStyle name="Normal 2 3 3 3 3 2 6 2" xfId="15709" xr:uid="{00000000-0005-0000-0000-00005E3D0000}"/>
    <cellStyle name="Normal 2 3 3 3 3 2 7" xfId="15710" xr:uid="{00000000-0005-0000-0000-00005F3D0000}"/>
    <cellStyle name="Normal 2 3 3 3 3 3" xfId="15711" xr:uid="{00000000-0005-0000-0000-0000603D0000}"/>
    <cellStyle name="Normal 2 3 3 3 3 3 2" xfId="15712" xr:uid="{00000000-0005-0000-0000-0000613D0000}"/>
    <cellStyle name="Normal 2 3 3 3 3 3 2 2" xfId="15713" xr:uid="{00000000-0005-0000-0000-0000623D0000}"/>
    <cellStyle name="Normal 2 3 3 3 3 3 3" xfId="15714" xr:uid="{00000000-0005-0000-0000-0000633D0000}"/>
    <cellStyle name="Normal 2 3 3 3 3 4" xfId="15715" xr:uid="{00000000-0005-0000-0000-0000643D0000}"/>
    <cellStyle name="Normal 2 3 3 3 3 4 2" xfId="15716" xr:uid="{00000000-0005-0000-0000-0000653D0000}"/>
    <cellStyle name="Normal 2 3 3 3 3 4 2 2" xfId="15717" xr:uid="{00000000-0005-0000-0000-0000663D0000}"/>
    <cellStyle name="Normal 2 3 3 3 3 4 3" xfId="15718" xr:uid="{00000000-0005-0000-0000-0000673D0000}"/>
    <cellStyle name="Normal 2 3 3 3 3 5" xfId="15719" xr:uid="{00000000-0005-0000-0000-0000683D0000}"/>
    <cellStyle name="Normal 2 3 3 3 3 5 2" xfId="15720" xr:uid="{00000000-0005-0000-0000-0000693D0000}"/>
    <cellStyle name="Normal 2 3 3 3 3 5 2 2" xfId="15721" xr:uid="{00000000-0005-0000-0000-00006A3D0000}"/>
    <cellStyle name="Normal 2 3 3 3 3 5 3" xfId="15722" xr:uid="{00000000-0005-0000-0000-00006B3D0000}"/>
    <cellStyle name="Normal 2 3 3 3 3 6" xfId="15723" xr:uid="{00000000-0005-0000-0000-00006C3D0000}"/>
    <cellStyle name="Normal 2 3 3 3 3 6 2" xfId="15724" xr:uid="{00000000-0005-0000-0000-00006D3D0000}"/>
    <cellStyle name="Normal 2 3 3 3 3 7" xfId="15725" xr:uid="{00000000-0005-0000-0000-00006E3D0000}"/>
    <cellStyle name="Normal 2 3 3 3 3 7 2" xfId="15726" xr:uid="{00000000-0005-0000-0000-00006F3D0000}"/>
    <cellStyle name="Normal 2 3 3 3 3 8" xfId="15727" xr:uid="{00000000-0005-0000-0000-0000703D0000}"/>
    <cellStyle name="Normal 2 3 3 3 4" xfId="15728" xr:uid="{00000000-0005-0000-0000-0000713D0000}"/>
    <cellStyle name="Normal 2 3 3 3 4 2" xfId="15729" xr:uid="{00000000-0005-0000-0000-0000723D0000}"/>
    <cellStyle name="Normal 2 3 3 3 4 2 2" xfId="15730" xr:uid="{00000000-0005-0000-0000-0000733D0000}"/>
    <cellStyle name="Normal 2 3 3 3 4 2 2 2" xfId="15731" xr:uid="{00000000-0005-0000-0000-0000743D0000}"/>
    <cellStyle name="Normal 2 3 3 3 4 2 3" xfId="15732" xr:uid="{00000000-0005-0000-0000-0000753D0000}"/>
    <cellStyle name="Normal 2 3 3 3 4 3" xfId="15733" xr:uid="{00000000-0005-0000-0000-0000763D0000}"/>
    <cellStyle name="Normal 2 3 3 3 4 3 2" xfId="15734" xr:uid="{00000000-0005-0000-0000-0000773D0000}"/>
    <cellStyle name="Normal 2 3 3 3 4 3 2 2" xfId="15735" xr:uid="{00000000-0005-0000-0000-0000783D0000}"/>
    <cellStyle name="Normal 2 3 3 3 4 3 3" xfId="15736" xr:uid="{00000000-0005-0000-0000-0000793D0000}"/>
    <cellStyle name="Normal 2 3 3 3 4 4" xfId="15737" xr:uid="{00000000-0005-0000-0000-00007A3D0000}"/>
    <cellStyle name="Normal 2 3 3 3 4 4 2" xfId="15738" xr:uid="{00000000-0005-0000-0000-00007B3D0000}"/>
    <cellStyle name="Normal 2 3 3 3 4 4 2 2" xfId="15739" xr:uid="{00000000-0005-0000-0000-00007C3D0000}"/>
    <cellStyle name="Normal 2 3 3 3 4 4 3" xfId="15740" xr:uid="{00000000-0005-0000-0000-00007D3D0000}"/>
    <cellStyle name="Normal 2 3 3 3 4 5" xfId="15741" xr:uid="{00000000-0005-0000-0000-00007E3D0000}"/>
    <cellStyle name="Normal 2 3 3 3 4 5 2" xfId="15742" xr:uid="{00000000-0005-0000-0000-00007F3D0000}"/>
    <cellStyle name="Normal 2 3 3 3 4 6" xfId="15743" xr:uid="{00000000-0005-0000-0000-0000803D0000}"/>
    <cellStyle name="Normal 2 3 3 3 4 6 2" xfId="15744" xr:uid="{00000000-0005-0000-0000-0000813D0000}"/>
    <cellStyle name="Normal 2 3 3 3 4 7" xfId="15745" xr:uid="{00000000-0005-0000-0000-0000823D0000}"/>
    <cellStyle name="Normal 2 3 3 3 5" xfId="15746" xr:uid="{00000000-0005-0000-0000-0000833D0000}"/>
    <cellStyle name="Normal 2 3 3 3 5 2" xfId="15747" xr:uid="{00000000-0005-0000-0000-0000843D0000}"/>
    <cellStyle name="Normal 2 3 3 3 5 2 2" xfId="15748" xr:uid="{00000000-0005-0000-0000-0000853D0000}"/>
    <cellStyle name="Normal 2 3 3 3 5 2 2 2" xfId="15749" xr:uid="{00000000-0005-0000-0000-0000863D0000}"/>
    <cellStyle name="Normal 2 3 3 3 5 2 3" xfId="15750" xr:uid="{00000000-0005-0000-0000-0000873D0000}"/>
    <cellStyle name="Normal 2 3 3 3 5 3" xfId="15751" xr:uid="{00000000-0005-0000-0000-0000883D0000}"/>
    <cellStyle name="Normal 2 3 3 3 5 3 2" xfId="15752" xr:uid="{00000000-0005-0000-0000-0000893D0000}"/>
    <cellStyle name="Normal 2 3 3 3 5 3 2 2" xfId="15753" xr:uid="{00000000-0005-0000-0000-00008A3D0000}"/>
    <cellStyle name="Normal 2 3 3 3 5 3 3" xfId="15754" xr:uid="{00000000-0005-0000-0000-00008B3D0000}"/>
    <cellStyle name="Normal 2 3 3 3 5 4" xfId="15755" xr:uid="{00000000-0005-0000-0000-00008C3D0000}"/>
    <cellStyle name="Normal 2 3 3 3 5 4 2" xfId="15756" xr:uid="{00000000-0005-0000-0000-00008D3D0000}"/>
    <cellStyle name="Normal 2 3 3 3 5 4 2 2" xfId="15757" xr:uid="{00000000-0005-0000-0000-00008E3D0000}"/>
    <cellStyle name="Normal 2 3 3 3 5 4 3" xfId="15758" xr:uid="{00000000-0005-0000-0000-00008F3D0000}"/>
    <cellStyle name="Normal 2 3 3 3 5 5" xfId="15759" xr:uid="{00000000-0005-0000-0000-0000903D0000}"/>
    <cellStyle name="Normal 2 3 3 3 5 5 2" xfId="15760" xr:uid="{00000000-0005-0000-0000-0000913D0000}"/>
    <cellStyle name="Normal 2 3 3 3 5 6" xfId="15761" xr:uid="{00000000-0005-0000-0000-0000923D0000}"/>
    <cellStyle name="Normal 2 3 3 3 5 6 2" xfId="15762" xr:uid="{00000000-0005-0000-0000-0000933D0000}"/>
    <cellStyle name="Normal 2 3 3 3 5 7" xfId="15763" xr:uid="{00000000-0005-0000-0000-0000943D0000}"/>
    <cellStyle name="Normal 2 3 3 3 6" xfId="15764" xr:uid="{00000000-0005-0000-0000-0000953D0000}"/>
    <cellStyle name="Normal 2 3 3 3 6 2" xfId="15765" xr:uid="{00000000-0005-0000-0000-0000963D0000}"/>
    <cellStyle name="Normal 2 3 3 3 6 2 2" xfId="15766" xr:uid="{00000000-0005-0000-0000-0000973D0000}"/>
    <cellStyle name="Normal 2 3 3 3 6 3" xfId="15767" xr:uid="{00000000-0005-0000-0000-0000983D0000}"/>
    <cellStyle name="Normal 2 3 3 3 7" xfId="15768" xr:uid="{00000000-0005-0000-0000-0000993D0000}"/>
    <cellStyle name="Normal 2 3 3 3 7 2" xfId="15769" xr:uid="{00000000-0005-0000-0000-00009A3D0000}"/>
    <cellStyle name="Normal 2 3 3 3 7 2 2" xfId="15770" xr:uid="{00000000-0005-0000-0000-00009B3D0000}"/>
    <cellStyle name="Normal 2 3 3 3 7 3" xfId="15771" xr:uid="{00000000-0005-0000-0000-00009C3D0000}"/>
    <cellStyle name="Normal 2 3 3 3 8" xfId="15772" xr:uid="{00000000-0005-0000-0000-00009D3D0000}"/>
    <cellStyle name="Normal 2 3 3 3 8 2" xfId="15773" xr:uid="{00000000-0005-0000-0000-00009E3D0000}"/>
    <cellStyle name="Normal 2 3 3 3 8 2 2" xfId="15774" xr:uid="{00000000-0005-0000-0000-00009F3D0000}"/>
    <cellStyle name="Normal 2 3 3 3 8 3" xfId="15775" xr:uid="{00000000-0005-0000-0000-0000A03D0000}"/>
    <cellStyle name="Normal 2 3 3 3 9" xfId="15776" xr:uid="{00000000-0005-0000-0000-0000A13D0000}"/>
    <cellStyle name="Normal 2 3 3 3 9 2" xfId="15777" xr:uid="{00000000-0005-0000-0000-0000A23D0000}"/>
    <cellStyle name="Normal 2 3 3 4" xfId="15778" xr:uid="{00000000-0005-0000-0000-0000A33D0000}"/>
    <cellStyle name="Normal 2 3 3 4 2" xfId="15779" xr:uid="{00000000-0005-0000-0000-0000A43D0000}"/>
    <cellStyle name="Normal 2 3 3 4 2 2" xfId="15780" xr:uid="{00000000-0005-0000-0000-0000A53D0000}"/>
    <cellStyle name="Normal 2 3 3 4 2 2 2" xfId="15781" xr:uid="{00000000-0005-0000-0000-0000A63D0000}"/>
    <cellStyle name="Normal 2 3 3 4 2 2 2 2" xfId="15782" xr:uid="{00000000-0005-0000-0000-0000A73D0000}"/>
    <cellStyle name="Normal 2 3 3 4 2 2 3" xfId="15783" xr:uid="{00000000-0005-0000-0000-0000A83D0000}"/>
    <cellStyle name="Normal 2 3 3 4 2 3" xfId="15784" xr:uid="{00000000-0005-0000-0000-0000A93D0000}"/>
    <cellStyle name="Normal 2 3 3 4 2 3 2" xfId="15785" xr:uid="{00000000-0005-0000-0000-0000AA3D0000}"/>
    <cellStyle name="Normal 2 3 3 4 2 3 2 2" xfId="15786" xr:uid="{00000000-0005-0000-0000-0000AB3D0000}"/>
    <cellStyle name="Normal 2 3 3 4 2 3 3" xfId="15787" xr:uid="{00000000-0005-0000-0000-0000AC3D0000}"/>
    <cellStyle name="Normal 2 3 3 4 2 4" xfId="15788" xr:uid="{00000000-0005-0000-0000-0000AD3D0000}"/>
    <cellStyle name="Normal 2 3 3 4 2 4 2" xfId="15789" xr:uid="{00000000-0005-0000-0000-0000AE3D0000}"/>
    <cellStyle name="Normal 2 3 3 4 2 4 2 2" xfId="15790" xr:uid="{00000000-0005-0000-0000-0000AF3D0000}"/>
    <cellStyle name="Normal 2 3 3 4 2 4 3" xfId="15791" xr:uid="{00000000-0005-0000-0000-0000B03D0000}"/>
    <cellStyle name="Normal 2 3 3 4 2 5" xfId="15792" xr:uid="{00000000-0005-0000-0000-0000B13D0000}"/>
    <cellStyle name="Normal 2 3 3 4 2 5 2" xfId="15793" xr:uid="{00000000-0005-0000-0000-0000B23D0000}"/>
    <cellStyle name="Normal 2 3 3 4 2 6" xfId="15794" xr:uid="{00000000-0005-0000-0000-0000B33D0000}"/>
    <cellStyle name="Normal 2 3 3 4 2 6 2" xfId="15795" xr:uid="{00000000-0005-0000-0000-0000B43D0000}"/>
    <cellStyle name="Normal 2 3 3 4 2 7" xfId="15796" xr:uid="{00000000-0005-0000-0000-0000B53D0000}"/>
    <cellStyle name="Normal 2 3 3 4 3" xfId="15797" xr:uid="{00000000-0005-0000-0000-0000B63D0000}"/>
    <cellStyle name="Normal 2 3 3 4 3 2" xfId="15798" xr:uid="{00000000-0005-0000-0000-0000B73D0000}"/>
    <cellStyle name="Normal 2 3 3 4 3 2 2" xfId="15799" xr:uid="{00000000-0005-0000-0000-0000B83D0000}"/>
    <cellStyle name="Normal 2 3 3 4 3 2 2 2" xfId="15800" xr:uid="{00000000-0005-0000-0000-0000B93D0000}"/>
    <cellStyle name="Normal 2 3 3 4 3 2 3" xfId="15801" xr:uid="{00000000-0005-0000-0000-0000BA3D0000}"/>
    <cellStyle name="Normal 2 3 3 4 3 3" xfId="15802" xr:uid="{00000000-0005-0000-0000-0000BB3D0000}"/>
    <cellStyle name="Normal 2 3 3 4 3 3 2" xfId="15803" xr:uid="{00000000-0005-0000-0000-0000BC3D0000}"/>
    <cellStyle name="Normal 2 3 3 4 3 3 2 2" xfId="15804" xr:uid="{00000000-0005-0000-0000-0000BD3D0000}"/>
    <cellStyle name="Normal 2 3 3 4 3 3 3" xfId="15805" xr:uid="{00000000-0005-0000-0000-0000BE3D0000}"/>
    <cellStyle name="Normal 2 3 3 4 3 4" xfId="15806" xr:uid="{00000000-0005-0000-0000-0000BF3D0000}"/>
    <cellStyle name="Normal 2 3 3 4 3 4 2" xfId="15807" xr:uid="{00000000-0005-0000-0000-0000C03D0000}"/>
    <cellStyle name="Normal 2 3 3 4 3 4 2 2" xfId="15808" xr:uid="{00000000-0005-0000-0000-0000C13D0000}"/>
    <cellStyle name="Normal 2 3 3 4 3 4 3" xfId="15809" xr:uid="{00000000-0005-0000-0000-0000C23D0000}"/>
    <cellStyle name="Normal 2 3 3 4 3 5" xfId="15810" xr:uid="{00000000-0005-0000-0000-0000C33D0000}"/>
    <cellStyle name="Normal 2 3 3 4 3 5 2" xfId="15811" xr:uid="{00000000-0005-0000-0000-0000C43D0000}"/>
    <cellStyle name="Normal 2 3 3 4 3 6" xfId="15812" xr:uid="{00000000-0005-0000-0000-0000C53D0000}"/>
    <cellStyle name="Normal 2 3 3 4 3 6 2" xfId="15813" xr:uid="{00000000-0005-0000-0000-0000C63D0000}"/>
    <cellStyle name="Normal 2 3 3 4 3 7" xfId="15814" xr:uid="{00000000-0005-0000-0000-0000C73D0000}"/>
    <cellStyle name="Normal 2 3 3 4 4" xfId="15815" xr:uid="{00000000-0005-0000-0000-0000C83D0000}"/>
    <cellStyle name="Normal 2 3 3 4 4 2" xfId="15816" xr:uid="{00000000-0005-0000-0000-0000C93D0000}"/>
    <cellStyle name="Normal 2 3 3 4 4 2 2" xfId="15817" xr:uid="{00000000-0005-0000-0000-0000CA3D0000}"/>
    <cellStyle name="Normal 2 3 3 4 4 3" xfId="15818" xr:uid="{00000000-0005-0000-0000-0000CB3D0000}"/>
    <cellStyle name="Normal 2 3 3 4 5" xfId="15819" xr:uid="{00000000-0005-0000-0000-0000CC3D0000}"/>
    <cellStyle name="Normal 2 3 3 4 5 2" xfId="15820" xr:uid="{00000000-0005-0000-0000-0000CD3D0000}"/>
    <cellStyle name="Normal 2 3 3 4 5 2 2" xfId="15821" xr:uid="{00000000-0005-0000-0000-0000CE3D0000}"/>
    <cellStyle name="Normal 2 3 3 4 5 3" xfId="15822" xr:uid="{00000000-0005-0000-0000-0000CF3D0000}"/>
    <cellStyle name="Normal 2 3 3 4 6" xfId="15823" xr:uid="{00000000-0005-0000-0000-0000D03D0000}"/>
    <cellStyle name="Normal 2 3 3 4 6 2" xfId="15824" xr:uid="{00000000-0005-0000-0000-0000D13D0000}"/>
    <cellStyle name="Normal 2 3 3 4 6 2 2" xfId="15825" xr:uid="{00000000-0005-0000-0000-0000D23D0000}"/>
    <cellStyle name="Normal 2 3 3 4 6 3" xfId="15826" xr:uid="{00000000-0005-0000-0000-0000D33D0000}"/>
    <cellStyle name="Normal 2 3 3 4 7" xfId="15827" xr:uid="{00000000-0005-0000-0000-0000D43D0000}"/>
    <cellStyle name="Normal 2 3 3 4 7 2" xfId="15828" xr:uid="{00000000-0005-0000-0000-0000D53D0000}"/>
    <cellStyle name="Normal 2 3 3 4 8" xfId="15829" xr:uid="{00000000-0005-0000-0000-0000D63D0000}"/>
    <cellStyle name="Normal 2 3 3 4 8 2" xfId="15830" xr:uid="{00000000-0005-0000-0000-0000D73D0000}"/>
    <cellStyle name="Normal 2 3 3 4 9" xfId="15831" xr:uid="{00000000-0005-0000-0000-0000D83D0000}"/>
    <cellStyle name="Normal 2 3 3 5" xfId="15832" xr:uid="{00000000-0005-0000-0000-0000D93D0000}"/>
    <cellStyle name="Normal 2 3 3 5 2" xfId="15833" xr:uid="{00000000-0005-0000-0000-0000DA3D0000}"/>
    <cellStyle name="Normal 2 3 3 5 2 2" xfId="15834" xr:uid="{00000000-0005-0000-0000-0000DB3D0000}"/>
    <cellStyle name="Normal 2 3 3 5 2 2 2" xfId="15835" xr:uid="{00000000-0005-0000-0000-0000DC3D0000}"/>
    <cellStyle name="Normal 2 3 3 5 2 2 2 2" xfId="15836" xr:uid="{00000000-0005-0000-0000-0000DD3D0000}"/>
    <cellStyle name="Normal 2 3 3 5 2 2 3" xfId="15837" xr:uid="{00000000-0005-0000-0000-0000DE3D0000}"/>
    <cellStyle name="Normal 2 3 3 5 2 3" xfId="15838" xr:uid="{00000000-0005-0000-0000-0000DF3D0000}"/>
    <cellStyle name="Normal 2 3 3 5 2 3 2" xfId="15839" xr:uid="{00000000-0005-0000-0000-0000E03D0000}"/>
    <cellStyle name="Normal 2 3 3 5 2 3 2 2" xfId="15840" xr:uid="{00000000-0005-0000-0000-0000E13D0000}"/>
    <cellStyle name="Normal 2 3 3 5 2 3 3" xfId="15841" xr:uid="{00000000-0005-0000-0000-0000E23D0000}"/>
    <cellStyle name="Normal 2 3 3 5 2 4" xfId="15842" xr:uid="{00000000-0005-0000-0000-0000E33D0000}"/>
    <cellStyle name="Normal 2 3 3 5 2 4 2" xfId="15843" xr:uid="{00000000-0005-0000-0000-0000E43D0000}"/>
    <cellStyle name="Normal 2 3 3 5 2 4 2 2" xfId="15844" xr:uid="{00000000-0005-0000-0000-0000E53D0000}"/>
    <cellStyle name="Normal 2 3 3 5 2 4 3" xfId="15845" xr:uid="{00000000-0005-0000-0000-0000E63D0000}"/>
    <cellStyle name="Normal 2 3 3 5 2 5" xfId="15846" xr:uid="{00000000-0005-0000-0000-0000E73D0000}"/>
    <cellStyle name="Normal 2 3 3 5 2 5 2" xfId="15847" xr:uid="{00000000-0005-0000-0000-0000E83D0000}"/>
    <cellStyle name="Normal 2 3 3 5 2 6" xfId="15848" xr:uid="{00000000-0005-0000-0000-0000E93D0000}"/>
    <cellStyle name="Normal 2 3 3 5 2 6 2" xfId="15849" xr:uid="{00000000-0005-0000-0000-0000EA3D0000}"/>
    <cellStyle name="Normal 2 3 3 5 2 7" xfId="15850" xr:uid="{00000000-0005-0000-0000-0000EB3D0000}"/>
    <cellStyle name="Normal 2 3 3 5 3" xfId="15851" xr:uid="{00000000-0005-0000-0000-0000EC3D0000}"/>
    <cellStyle name="Normal 2 3 3 5 3 2" xfId="15852" xr:uid="{00000000-0005-0000-0000-0000ED3D0000}"/>
    <cellStyle name="Normal 2 3 3 5 3 2 2" xfId="15853" xr:uid="{00000000-0005-0000-0000-0000EE3D0000}"/>
    <cellStyle name="Normal 2 3 3 5 3 3" xfId="15854" xr:uid="{00000000-0005-0000-0000-0000EF3D0000}"/>
    <cellStyle name="Normal 2 3 3 5 4" xfId="15855" xr:uid="{00000000-0005-0000-0000-0000F03D0000}"/>
    <cellStyle name="Normal 2 3 3 5 4 2" xfId="15856" xr:uid="{00000000-0005-0000-0000-0000F13D0000}"/>
    <cellStyle name="Normal 2 3 3 5 4 2 2" xfId="15857" xr:uid="{00000000-0005-0000-0000-0000F23D0000}"/>
    <cellStyle name="Normal 2 3 3 5 4 3" xfId="15858" xr:uid="{00000000-0005-0000-0000-0000F33D0000}"/>
    <cellStyle name="Normal 2 3 3 5 5" xfId="15859" xr:uid="{00000000-0005-0000-0000-0000F43D0000}"/>
    <cellStyle name="Normal 2 3 3 5 5 2" xfId="15860" xr:uid="{00000000-0005-0000-0000-0000F53D0000}"/>
    <cellStyle name="Normal 2 3 3 5 5 2 2" xfId="15861" xr:uid="{00000000-0005-0000-0000-0000F63D0000}"/>
    <cellStyle name="Normal 2 3 3 5 5 3" xfId="15862" xr:uid="{00000000-0005-0000-0000-0000F73D0000}"/>
    <cellStyle name="Normal 2 3 3 5 6" xfId="15863" xr:uid="{00000000-0005-0000-0000-0000F83D0000}"/>
    <cellStyle name="Normal 2 3 3 5 6 2" xfId="15864" xr:uid="{00000000-0005-0000-0000-0000F93D0000}"/>
    <cellStyle name="Normal 2 3 3 5 7" xfId="15865" xr:uid="{00000000-0005-0000-0000-0000FA3D0000}"/>
    <cellStyle name="Normal 2 3 3 5 7 2" xfId="15866" xr:uid="{00000000-0005-0000-0000-0000FB3D0000}"/>
    <cellStyle name="Normal 2 3 3 5 8" xfId="15867" xr:uid="{00000000-0005-0000-0000-0000FC3D0000}"/>
    <cellStyle name="Normal 2 3 3 6" xfId="15868" xr:uid="{00000000-0005-0000-0000-0000FD3D0000}"/>
    <cellStyle name="Normal 2 3 3 6 2" xfId="15869" xr:uid="{00000000-0005-0000-0000-0000FE3D0000}"/>
    <cellStyle name="Normal 2 3 3 6 2 2" xfId="15870" xr:uid="{00000000-0005-0000-0000-0000FF3D0000}"/>
    <cellStyle name="Normal 2 3 3 6 2 2 2" xfId="15871" xr:uid="{00000000-0005-0000-0000-0000003E0000}"/>
    <cellStyle name="Normal 2 3 3 6 2 3" xfId="15872" xr:uid="{00000000-0005-0000-0000-0000013E0000}"/>
    <cellStyle name="Normal 2 3 3 6 3" xfId="15873" xr:uid="{00000000-0005-0000-0000-0000023E0000}"/>
    <cellStyle name="Normal 2 3 3 6 3 2" xfId="15874" xr:uid="{00000000-0005-0000-0000-0000033E0000}"/>
    <cellStyle name="Normal 2 3 3 6 3 2 2" xfId="15875" xr:uid="{00000000-0005-0000-0000-0000043E0000}"/>
    <cellStyle name="Normal 2 3 3 6 3 3" xfId="15876" xr:uid="{00000000-0005-0000-0000-0000053E0000}"/>
    <cellStyle name="Normal 2 3 3 6 4" xfId="15877" xr:uid="{00000000-0005-0000-0000-0000063E0000}"/>
    <cellStyle name="Normal 2 3 3 6 4 2" xfId="15878" xr:uid="{00000000-0005-0000-0000-0000073E0000}"/>
    <cellStyle name="Normal 2 3 3 6 4 2 2" xfId="15879" xr:uid="{00000000-0005-0000-0000-0000083E0000}"/>
    <cellStyle name="Normal 2 3 3 6 4 3" xfId="15880" xr:uid="{00000000-0005-0000-0000-0000093E0000}"/>
    <cellStyle name="Normal 2 3 3 6 5" xfId="15881" xr:uid="{00000000-0005-0000-0000-00000A3E0000}"/>
    <cellStyle name="Normal 2 3 3 6 5 2" xfId="15882" xr:uid="{00000000-0005-0000-0000-00000B3E0000}"/>
    <cellStyle name="Normal 2 3 3 6 6" xfId="15883" xr:uid="{00000000-0005-0000-0000-00000C3E0000}"/>
    <cellStyle name="Normal 2 3 3 6 6 2" xfId="15884" xr:uid="{00000000-0005-0000-0000-00000D3E0000}"/>
    <cellStyle name="Normal 2 3 3 6 7" xfId="15885" xr:uid="{00000000-0005-0000-0000-00000E3E0000}"/>
    <cellStyle name="Normal 2 3 3 7" xfId="15886" xr:uid="{00000000-0005-0000-0000-00000F3E0000}"/>
    <cellStyle name="Normal 2 3 3 7 2" xfId="15887" xr:uid="{00000000-0005-0000-0000-0000103E0000}"/>
    <cellStyle name="Normal 2 3 3 7 2 2" xfId="15888" xr:uid="{00000000-0005-0000-0000-0000113E0000}"/>
    <cellStyle name="Normal 2 3 3 7 2 2 2" xfId="15889" xr:uid="{00000000-0005-0000-0000-0000123E0000}"/>
    <cellStyle name="Normal 2 3 3 7 2 3" xfId="15890" xr:uid="{00000000-0005-0000-0000-0000133E0000}"/>
    <cellStyle name="Normal 2 3 3 7 3" xfId="15891" xr:uid="{00000000-0005-0000-0000-0000143E0000}"/>
    <cellStyle name="Normal 2 3 3 7 3 2" xfId="15892" xr:uid="{00000000-0005-0000-0000-0000153E0000}"/>
    <cellStyle name="Normal 2 3 3 7 3 2 2" xfId="15893" xr:uid="{00000000-0005-0000-0000-0000163E0000}"/>
    <cellStyle name="Normal 2 3 3 7 3 3" xfId="15894" xr:uid="{00000000-0005-0000-0000-0000173E0000}"/>
    <cellStyle name="Normal 2 3 3 7 4" xfId="15895" xr:uid="{00000000-0005-0000-0000-0000183E0000}"/>
    <cellStyle name="Normal 2 3 3 7 4 2" xfId="15896" xr:uid="{00000000-0005-0000-0000-0000193E0000}"/>
    <cellStyle name="Normal 2 3 3 7 4 2 2" xfId="15897" xr:uid="{00000000-0005-0000-0000-00001A3E0000}"/>
    <cellStyle name="Normal 2 3 3 7 4 3" xfId="15898" xr:uid="{00000000-0005-0000-0000-00001B3E0000}"/>
    <cellStyle name="Normal 2 3 3 7 5" xfId="15899" xr:uid="{00000000-0005-0000-0000-00001C3E0000}"/>
    <cellStyle name="Normal 2 3 3 7 5 2" xfId="15900" xr:uid="{00000000-0005-0000-0000-00001D3E0000}"/>
    <cellStyle name="Normal 2 3 3 7 6" xfId="15901" xr:uid="{00000000-0005-0000-0000-00001E3E0000}"/>
    <cellStyle name="Normal 2 3 3 7 6 2" xfId="15902" xr:uid="{00000000-0005-0000-0000-00001F3E0000}"/>
    <cellStyle name="Normal 2 3 3 7 7" xfId="15903" xr:uid="{00000000-0005-0000-0000-0000203E0000}"/>
    <cellStyle name="Normal 2 3 3 8" xfId="15904" xr:uid="{00000000-0005-0000-0000-0000213E0000}"/>
    <cellStyle name="Normal 2 3 3 8 2" xfId="15905" xr:uid="{00000000-0005-0000-0000-0000223E0000}"/>
    <cellStyle name="Normal 2 3 3 8 2 2" xfId="15906" xr:uid="{00000000-0005-0000-0000-0000233E0000}"/>
    <cellStyle name="Normal 2 3 3 8 3" xfId="15907" xr:uid="{00000000-0005-0000-0000-0000243E0000}"/>
    <cellStyle name="Normal 2 3 3 9" xfId="15908" xr:uid="{00000000-0005-0000-0000-0000253E0000}"/>
    <cellStyle name="Normal 2 3 3 9 2" xfId="15909" xr:uid="{00000000-0005-0000-0000-0000263E0000}"/>
    <cellStyle name="Normal 2 3 3 9 2 2" xfId="15910" xr:uid="{00000000-0005-0000-0000-0000273E0000}"/>
    <cellStyle name="Normal 2 3 3 9 3" xfId="15911" xr:uid="{00000000-0005-0000-0000-0000283E0000}"/>
    <cellStyle name="Normal 2 3 3_Confidential Information" xfId="15912" xr:uid="{00000000-0005-0000-0000-0000293E0000}"/>
    <cellStyle name="Normal 2 3 4" xfId="15913" xr:uid="{00000000-0005-0000-0000-00002A3E0000}"/>
    <cellStyle name="Normal 2 3 4 10" xfId="15914" xr:uid="{00000000-0005-0000-0000-00002B3E0000}"/>
    <cellStyle name="Normal 2 3 4 10 2" xfId="15915" xr:uid="{00000000-0005-0000-0000-00002C3E0000}"/>
    <cellStyle name="Normal 2 3 4 11" xfId="15916" xr:uid="{00000000-0005-0000-0000-00002D3E0000}"/>
    <cellStyle name="Normal 2 3 4 2" xfId="15917" xr:uid="{00000000-0005-0000-0000-00002E3E0000}"/>
    <cellStyle name="Normal 2 3 4 2 2" xfId="15918" xr:uid="{00000000-0005-0000-0000-00002F3E0000}"/>
    <cellStyle name="Normal 2 3 4 2 2 2" xfId="15919" xr:uid="{00000000-0005-0000-0000-0000303E0000}"/>
    <cellStyle name="Normal 2 3 4 2 2 2 2" xfId="15920" xr:uid="{00000000-0005-0000-0000-0000313E0000}"/>
    <cellStyle name="Normal 2 3 4 2 2 2 2 2" xfId="15921" xr:uid="{00000000-0005-0000-0000-0000323E0000}"/>
    <cellStyle name="Normal 2 3 4 2 2 2 3" xfId="15922" xr:uid="{00000000-0005-0000-0000-0000333E0000}"/>
    <cellStyle name="Normal 2 3 4 2 2 3" xfId="15923" xr:uid="{00000000-0005-0000-0000-0000343E0000}"/>
    <cellStyle name="Normal 2 3 4 2 2 3 2" xfId="15924" xr:uid="{00000000-0005-0000-0000-0000353E0000}"/>
    <cellStyle name="Normal 2 3 4 2 2 3 2 2" xfId="15925" xr:uid="{00000000-0005-0000-0000-0000363E0000}"/>
    <cellStyle name="Normal 2 3 4 2 2 3 3" xfId="15926" xr:uid="{00000000-0005-0000-0000-0000373E0000}"/>
    <cellStyle name="Normal 2 3 4 2 2 4" xfId="15927" xr:uid="{00000000-0005-0000-0000-0000383E0000}"/>
    <cellStyle name="Normal 2 3 4 2 2 4 2" xfId="15928" xr:uid="{00000000-0005-0000-0000-0000393E0000}"/>
    <cellStyle name="Normal 2 3 4 2 2 4 2 2" xfId="15929" xr:uid="{00000000-0005-0000-0000-00003A3E0000}"/>
    <cellStyle name="Normal 2 3 4 2 2 4 3" xfId="15930" xr:uid="{00000000-0005-0000-0000-00003B3E0000}"/>
    <cellStyle name="Normal 2 3 4 2 2 5" xfId="15931" xr:uid="{00000000-0005-0000-0000-00003C3E0000}"/>
    <cellStyle name="Normal 2 3 4 2 2 5 2" xfId="15932" xr:uid="{00000000-0005-0000-0000-00003D3E0000}"/>
    <cellStyle name="Normal 2 3 4 2 2 6" xfId="15933" xr:uid="{00000000-0005-0000-0000-00003E3E0000}"/>
    <cellStyle name="Normal 2 3 4 2 2 6 2" xfId="15934" xr:uid="{00000000-0005-0000-0000-00003F3E0000}"/>
    <cellStyle name="Normal 2 3 4 2 2 7" xfId="15935" xr:uid="{00000000-0005-0000-0000-0000403E0000}"/>
    <cellStyle name="Normal 2 3 4 2 3" xfId="15936" xr:uid="{00000000-0005-0000-0000-0000413E0000}"/>
    <cellStyle name="Normal 2 3 4 2 3 2" xfId="15937" xr:uid="{00000000-0005-0000-0000-0000423E0000}"/>
    <cellStyle name="Normal 2 3 4 2 3 2 2" xfId="15938" xr:uid="{00000000-0005-0000-0000-0000433E0000}"/>
    <cellStyle name="Normal 2 3 4 2 3 2 2 2" xfId="15939" xr:uid="{00000000-0005-0000-0000-0000443E0000}"/>
    <cellStyle name="Normal 2 3 4 2 3 2 3" xfId="15940" xr:uid="{00000000-0005-0000-0000-0000453E0000}"/>
    <cellStyle name="Normal 2 3 4 2 3 3" xfId="15941" xr:uid="{00000000-0005-0000-0000-0000463E0000}"/>
    <cellStyle name="Normal 2 3 4 2 3 3 2" xfId="15942" xr:uid="{00000000-0005-0000-0000-0000473E0000}"/>
    <cellStyle name="Normal 2 3 4 2 3 3 2 2" xfId="15943" xr:uid="{00000000-0005-0000-0000-0000483E0000}"/>
    <cellStyle name="Normal 2 3 4 2 3 3 3" xfId="15944" xr:uid="{00000000-0005-0000-0000-0000493E0000}"/>
    <cellStyle name="Normal 2 3 4 2 3 4" xfId="15945" xr:uid="{00000000-0005-0000-0000-00004A3E0000}"/>
    <cellStyle name="Normal 2 3 4 2 3 4 2" xfId="15946" xr:uid="{00000000-0005-0000-0000-00004B3E0000}"/>
    <cellStyle name="Normal 2 3 4 2 3 4 2 2" xfId="15947" xr:uid="{00000000-0005-0000-0000-00004C3E0000}"/>
    <cellStyle name="Normal 2 3 4 2 3 4 3" xfId="15948" xr:uid="{00000000-0005-0000-0000-00004D3E0000}"/>
    <cellStyle name="Normal 2 3 4 2 3 5" xfId="15949" xr:uid="{00000000-0005-0000-0000-00004E3E0000}"/>
    <cellStyle name="Normal 2 3 4 2 3 5 2" xfId="15950" xr:uid="{00000000-0005-0000-0000-00004F3E0000}"/>
    <cellStyle name="Normal 2 3 4 2 3 6" xfId="15951" xr:uid="{00000000-0005-0000-0000-0000503E0000}"/>
    <cellStyle name="Normal 2 3 4 2 3 6 2" xfId="15952" xr:uid="{00000000-0005-0000-0000-0000513E0000}"/>
    <cellStyle name="Normal 2 3 4 2 3 7" xfId="15953" xr:uid="{00000000-0005-0000-0000-0000523E0000}"/>
    <cellStyle name="Normal 2 3 4 2 4" xfId="15954" xr:uid="{00000000-0005-0000-0000-0000533E0000}"/>
    <cellStyle name="Normal 2 3 4 2 4 2" xfId="15955" xr:uid="{00000000-0005-0000-0000-0000543E0000}"/>
    <cellStyle name="Normal 2 3 4 2 4 2 2" xfId="15956" xr:uid="{00000000-0005-0000-0000-0000553E0000}"/>
    <cellStyle name="Normal 2 3 4 2 4 3" xfId="15957" xr:uid="{00000000-0005-0000-0000-0000563E0000}"/>
    <cellStyle name="Normal 2 3 4 2 5" xfId="15958" xr:uid="{00000000-0005-0000-0000-0000573E0000}"/>
    <cellStyle name="Normal 2 3 4 2 5 2" xfId="15959" xr:uid="{00000000-0005-0000-0000-0000583E0000}"/>
    <cellStyle name="Normal 2 3 4 2 5 2 2" xfId="15960" xr:uid="{00000000-0005-0000-0000-0000593E0000}"/>
    <cellStyle name="Normal 2 3 4 2 5 3" xfId="15961" xr:uid="{00000000-0005-0000-0000-00005A3E0000}"/>
    <cellStyle name="Normal 2 3 4 2 6" xfId="15962" xr:uid="{00000000-0005-0000-0000-00005B3E0000}"/>
    <cellStyle name="Normal 2 3 4 2 6 2" xfId="15963" xr:uid="{00000000-0005-0000-0000-00005C3E0000}"/>
    <cellStyle name="Normal 2 3 4 2 6 2 2" xfId="15964" xr:uid="{00000000-0005-0000-0000-00005D3E0000}"/>
    <cellStyle name="Normal 2 3 4 2 6 3" xfId="15965" xr:uid="{00000000-0005-0000-0000-00005E3E0000}"/>
    <cellStyle name="Normal 2 3 4 2 7" xfId="15966" xr:uid="{00000000-0005-0000-0000-00005F3E0000}"/>
    <cellStyle name="Normal 2 3 4 2 7 2" xfId="15967" xr:uid="{00000000-0005-0000-0000-0000603E0000}"/>
    <cellStyle name="Normal 2 3 4 2 8" xfId="15968" xr:uid="{00000000-0005-0000-0000-0000613E0000}"/>
    <cellStyle name="Normal 2 3 4 2 8 2" xfId="15969" xr:uid="{00000000-0005-0000-0000-0000623E0000}"/>
    <cellStyle name="Normal 2 3 4 2 9" xfId="15970" xr:uid="{00000000-0005-0000-0000-0000633E0000}"/>
    <cellStyle name="Normal 2 3 4 3" xfId="15971" xr:uid="{00000000-0005-0000-0000-0000643E0000}"/>
    <cellStyle name="Normal 2 3 4 3 2" xfId="15972" xr:uid="{00000000-0005-0000-0000-0000653E0000}"/>
    <cellStyle name="Normal 2 3 4 3 2 2" xfId="15973" xr:uid="{00000000-0005-0000-0000-0000663E0000}"/>
    <cellStyle name="Normal 2 3 4 3 2 2 2" xfId="15974" xr:uid="{00000000-0005-0000-0000-0000673E0000}"/>
    <cellStyle name="Normal 2 3 4 3 2 2 2 2" xfId="15975" xr:uid="{00000000-0005-0000-0000-0000683E0000}"/>
    <cellStyle name="Normal 2 3 4 3 2 2 3" xfId="15976" xr:uid="{00000000-0005-0000-0000-0000693E0000}"/>
    <cellStyle name="Normal 2 3 4 3 2 3" xfId="15977" xr:uid="{00000000-0005-0000-0000-00006A3E0000}"/>
    <cellStyle name="Normal 2 3 4 3 2 3 2" xfId="15978" xr:uid="{00000000-0005-0000-0000-00006B3E0000}"/>
    <cellStyle name="Normal 2 3 4 3 2 3 2 2" xfId="15979" xr:uid="{00000000-0005-0000-0000-00006C3E0000}"/>
    <cellStyle name="Normal 2 3 4 3 2 3 3" xfId="15980" xr:uid="{00000000-0005-0000-0000-00006D3E0000}"/>
    <cellStyle name="Normal 2 3 4 3 2 4" xfId="15981" xr:uid="{00000000-0005-0000-0000-00006E3E0000}"/>
    <cellStyle name="Normal 2 3 4 3 2 4 2" xfId="15982" xr:uid="{00000000-0005-0000-0000-00006F3E0000}"/>
    <cellStyle name="Normal 2 3 4 3 2 4 2 2" xfId="15983" xr:uid="{00000000-0005-0000-0000-0000703E0000}"/>
    <cellStyle name="Normal 2 3 4 3 2 4 3" xfId="15984" xr:uid="{00000000-0005-0000-0000-0000713E0000}"/>
    <cellStyle name="Normal 2 3 4 3 2 5" xfId="15985" xr:uid="{00000000-0005-0000-0000-0000723E0000}"/>
    <cellStyle name="Normal 2 3 4 3 2 5 2" xfId="15986" xr:uid="{00000000-0005-0000-0000-0000733E0000}"/>
    <cellStyle name="Normal 2 3 4 3 2 6" xfId="15987" xr:uid="{00000000-0005-0000-0000-0000743E0000}"/>
    <cellStyle name="Normal 2 3 4 3 2 6 2" xfId="15988" xr:uid="{00000000-0005-0000-0000-0000753E0000}"/>
    <cellStyle name="Normal 2 3 4 3 2 7" xfId="15989" xr:uid="{00000000-0005-0000-0000-0000763E0000}"/>
    <cellStyle name="Normal 2 3 4 3 3" xfId="15990" xr:uid="{00000000-0005-0000-0000-0000773E0000}"/>
    <cellStyle name="Normal 2 3 4 3 3 2" xfId="15991" xr:uid="{00000000-0005-0000-0000-0000783E0000}"/>
    <cellStyle name="Normal 2 3 4 3 3 2 2" xfId="15992" xr:uid="{00000000-0005-0000-0000-0000793E0000}"/>
    <cellStyle name="Normal 2 3 4 3 3 3" xfId="15993" xr:uid="{00000000-0005-0000-0000-00007A3E0000}"/>
    <cellStyle name="Normal 2 3 4 3 4" xfId="15994" xr:uid="{00000000-0005-0000-0000-00007B3E0000}"/>
    <cellStyle name="Normal 2 3 4 3 4 2" xfId="15995" xr:uid="{00000000-0005-0000-0000-00007C3E0000}"/>
    <cellStyle name="Normal 2 3 4 3 4 2 2" xfId="15996" xr:uid="{00000000-0005-0000-0000-00007D3E0000}"/>
    <cellStyle name="Normal 2 3 4 3 4 3" xfId="15997" xr:uid="{00000000-0005-0000-0000-00007E3E0000}"/>
    <cellStyle name="Normal 2 3 4 3 5" xfId="15998" xr:uid="{00000000-0005-0000-0000-00007F3E0000}"/>
    <cellStyle name="Normal 2 3 4 3 5 2" xfId="15999" xr:uid="{00000000-0005-0000-0000-0000803E0000}"/>
    <cellStyle name="Normal 2 3 4 3 5 2 2" xfId="16000" xr:uid="{00000000-0005-0000-0000-0000813E0000}"/>
    <cellStyle name="Normal 2 3 4 3 5 3" xfId="16001" xr:uid="{00000000-0005-0000-0000-0000823E0000}"/>
    <cellStyle name="Normal 2 3 4 3 6" xfId="16002" xr:uid="{00000000-0005-0000-0000-0000833E0000}"/>
    <cellStyle name="Normal 2 3 4 3 6 2" xfId="16003" xr:uid="{00000000-0005-0000-0000-0000843E0000}"/>
    <cellStyle name="Normal 2 3 4 3 7" xfId="16004" xr:uid="{00000000-0005-0000-0000-0000853E0000}"/>
    <cellStyle name="Normal 2 3 4 3 7 2" xfId="16005" xr:uid="{00000000-0005-0000-0000-0000863E0000}"/>
    <cellStyle name="Normal 2 3 4 3 8" xfId="16006" xr:uid="{00000000-0005-0000-0000-0000873E0000}"/>
    <cellStyle name="Normal 2 3 4 4" xfId="16007" xr:uid="{00000000-0005-0000-0000-0000883E0000}"/>
    <cellStyle name="Normal 2 3 4 4 2" xfId="16008" xr:uid="{00000000-0005-0000-0000-0000893E0000}"/>
    <cellStyle name="Normal 2 3 4 4 2 2" xfId="16009" xr:uid="{00000000-0005-0000-0000-00008A3E0000}"/>
    <cellStyle name="Normal 2 3 4 4 2 2 2" xfId="16010" xr:uid="{00000000-0005-0000-0000-00008B3E0000}"/>
    <cellStyle name="Normal 2 3 4 4 2 3" xfId="16011" xr:uid="{00000000-0005-0000-0000-00008C3E0000}"/>
    <cellStyle name="Normal 2 3 4 4 3" xfId="16012" xr:uid="{00000000-0005-0000-0000-00008D3E0000}"/>
    <cellStyle name="Normal 2 3 4 4 3 2" xfId="16013" xr:uid="{00000000-0005-0000-0000-00008E3E0000}"/>
    <cellStyle name="Normal 2 3 4 4 3 2 2" xfId="16014" xr:uid="{00000000-0005-0000-0000-00008F3E0000}"/>
    <cellStyle name="Normal 2 3 4 4 3 3" xfId="16015" xr:uid="{00000000-0005-0000-0000-0000903E0000}"/>
    <cellStyle name="Normal 2 3 4 4 4" xfId="16016" xr:uid="{00000000-0005-0000-0000-0000913E0000}"/>
    <cellStyle name="Normal 2 3 4 4 4 2" xfId="16017" xr:uid="{00000000-0005-0000-0000-0000923E0000}"/>
    <cellStyle name="Normal 2 3 4 4 4 2 2" xfId="16018" xr:uid="{00000000-0005-0000-0000-0000933E0000}"/>
    <cellStyle name="Normal 2 3 4 4 4 3" xfId="16019" xr:uid="{00000000-0005-0000-0000-0000943E0000}"/>
    <cellStyle name="Normal 2 3 4 4 5" xfId="16020" xr:uid="{00000000-0005-0000-0000-0000953E0000}"/>
    <cellStyle name="Normal 2 3 4 4 5 2" xfId="16021" xr:uid="{00000000-0005-0000-0000-0000963E0000}"/>
    <cellStyle name="Normal 2 3 4 4 6" xfId="16022" xr:uid="{00000000-0005-0000-0000-0000973E0000}"/>
    <cellStyle name="Normal 2 3 4 4 6 2" xfId="16023" xr:uid="{00000000-0005-0000-0000-0000983E0000}"/>
    <cellStyle name="Normal 2 3 4 4 7" xfId="16024" xr:uid="{00000000-0005-0000-0000-0000993E0000}"/>
    <cellStyle name="Normal 2 3 4 5" xfId="16025" xr:uid="{00000000-0005-0000-0000-00009A3E0000}"/>
    <cellStyle name="Normal 2 3 4 5 2" xfId="16026" xr:uid="{00000000-0005-0000-0000-00009B3E0000}"/>
    <cellStyle name="Normal 2 3 4 5 2 2" xfId="16027" xr:uid="{00000000-0005-0000-0000-00009C3E0000}"/>
    <cellStyle name="Normal 2 3 4 5 2 2 2" xfId="16028" xr:uid="{00000000-0005-0000-0000-00009D3E0000}"/>
    <cellStyle name="Normal 2 3 4 5 2 3" xfId="16029" xr:uid="{00000000-0005-0000-0000-00009E3E0000}"/>
    <cellStyle name="Normal 2 3 4 5 3" xfId="16030" xr:uid="{00000000-0005-0000-0000-00009F3E0000}"/>
    <cellStyle name="Normal 2 3 4 5 3 2" xfId="16031" xr:uid="{00000000-0005-0000-0000-0000A03E0000}"/>
    <cellStyle name="Normal 2 3 4 5 3 2 2" xfId="16032" xr:uid="{00000000-0005-0000-0000-0000A13E0000}"/>
    <cellStyle name="Normal 2 3 4 5 3 3" xfId="16033" xr:uid="{00000000-0005-0000-0000-0000A23E0000}"/>
    <cellStyle name="Normal 2 3 4 5 4" xfId="16034" xr:uid="{00000000-0005-0000-0000-0000A33E0000}"/>
    <cellStyle name="Normal 2 3 4 5 4 2" xfId="16035" xr:uid="{00000000-0005-0000-0000-0000A43E0000}"/>
    <cellStyle name="Normal 2 3 4 5 4 2 2" xfId="16036" xr:uid="{00000000-0005-0000-0000-0000A53E0000}"/>
    <cellStyle name="Normal 2 3 4 5 4 3" xfId="16037" xr:uid="{00000000-0005-0000-0000-0000A63E0000}"/>
    <cellStyle name="Normal 2 3 4 5 5" xfId="16038" xr:uid="{00000000-0005-0000-0000-0000A73E0000}"/>
    <cellStyle name="Normal 2 3 4 5 5 2" xfId="16039" xr:uid="{00000000-0005-0000-0000-0000A83E0000}"/>
    <cellStyle name="Normal 2 3 4 5 6" xfId="16040" xr:uid="{00000000-0005-0000-0000-0000A93E0000}"/>
    <cellStyle name="Normal 2 3 4 5 6 2" xfId="16041" xr:uid="{00000000-0005-0000-0000-0000AA3E0000}"/>
    <cellStyle name="Normal 2 3 4 5 7" xfId="16042" xr:uid="{00000000-0005-0000-0000-0000AB3E0000}"/>
    <cellStyle name="Normal 2 3 4 6" xfId="16043" xr:uid="{00000000-0005-0000-0000-0000AC3E0000}"/>
    <cellStyle name="Normal 2 3 4 6 2" xfId="16044" xr:uid="{00000000-0005-0000-0000-0000AD3E0000}"/>
    <cellStyle name="Normal 2 3 4 6 2 2" xfId="16045" xr:uid="{00000000-0005-0000-0000-0000AE3E0000}"/>
    <cellStyle name="Normal 2 3 4 6 3" xfId="16046" xr:uid="{00000000-0005-0000-0000-0000AF3E0000}"/>
    <cellStyle name="Normal 2 3 4 7" xfId="16047" xr:uid="{00000000-0005-0000-0000-0000B03E0000}"/>
    <cellStyle name="Normal 2 3 4 7 2" xfId="16048" xr:uid="{00000000-0005-0000-0000-0000B13E0000}"/>
    <cellStyle name="Normal 2 3 4 7 2 2" xfId="16049" xr:uid="{00000000-0005-0000-0000-0000B23E0000}"/>
    <cellStyle name="Normal 2 3 4 7 3" xfId="16050" xr:uid="{00000000-0005-0000-0000-0000B33E0000}"/>
    <cellStyle name="Normal 2 3 4 8" xfId="16051" xr:uid="{00000000-0005-0000-0000-0000B43E0000}"/>
    <cellStyle name="Normal 2 3 4 8 2" xfId="16052" xr:uid="{00000000-0005-0000-0000-0000B53E0000}"/>
    <cellStyle name="Normal 2 3 4 8 2 2" xfId="16053" xr:uid="{00000000-0005-0000-0000-0000B63E0000}"/>
    <cellStyle name="Normal 2 3 4 8 3" xfId="16054" xr:uid="{00000000-0005-0000-0000-0000B73E0000}"/>
    <cellStyle name="Normal 2 3 4 9" xfId="16055" xr:uid="{00000000-0005-0000-0000-0000B83E0000}"/>
    <cellStyle name="Normal 2 3 4 9 2" xfId="16056" xr:uid="{00000000-0005-0000-0000-0000B93E0000}"/>
    <cellStyle name="Normal 2 3 5" xfId="16057" xr:uid="{00000000-0005-0000-0000-0000BA3E0000}"/>
    <cellStyle name="Normal 2 3 5 10" xfId="16058" xr:uid="{00000000-0005-0000-0000-0000BB3E0000}"/>
    <cellStyle name="Normal 2 3 5 10 2" xfId="16059" xr:uid="{00000000-0005-0000-0000-0000BC3E0000}"/>
    <cellStyle name="Normal 2 3 5 11" xfId="16060" xr:uid="{00000000-0005-0000-0000-0000BD3E0000}"/>
    <cellStyle name="Normal 2 3 5 2" xfId="16061" xr:uid="{00000000-0005-0000-0000-0000BE3E0000}"/>
    <cellStyle name="Normal 2 3 5 2 2" xfId="16062" xr:uid="{00000000-0005-0000-0000-0000BF3E0000}"/>
    <cellStyle name="Normal 2 3 5 2 2 2" xfId="16063" xr:uid="{00000000-0005-0000-0000-0000C03E0000}"/>
    <cellStyle name="Normal 2 3 5 2 2 2 2" xfId="16064" xr:uid="{00000000-0005-0000-0000-0000C13E0000}"/>
    <cellStyle name="Normal 2 3 5 2 2 2 2 2" xfId="16065" xr:uid="{00000000-0005-0000-0000-0000C23E0000}"/>
    <cellStyle name="Normal 2 3 5 2 2 2 3" xfId="16066" xr:uid="{00000000-0005-0000-0000-0000C33E0000}"/>
    <cellStyle name="Normal 2 3 5 2 2 3" xfId="16067" xr:uid="{00000000-0005-0000-0000-0000C43E0000}"/>
    <cellStyle name="Normal 2 3 5 2 2 3 2" xfId="16068" xr:uid="{00000000-0005-0000-0000-0000C53E0000}"/>
    <cellStyle name="Normal 2 3 5 2 2 3 2 2" xfId="16069" xr:uid="{00000000-0005-0000-0000-0000C63E0000}"/>
    <cellStyle name="Normal 2 3 5 2 2 3 3" xfId="16070" xr:uid="{00000000-0005-0000-0000-0000C73E0000}"/>
    <cellStyle name="Normal 2 3 5 2 2 4" xfId="16071" xr:uid="{00000000-0005-0000-0000-0000C83E0000}"/>
    <cellStyle name="Normal 2 3 5 2 2 4 2" xfId="16072" xr:uid="{00000000-0005-0000-0000-0000C93E0000}"/>
    <cellStyle name="Normal 2 3 5 2 2 4 2 2" xfId="16073" xr:uid="{00000000-0005-0000-0000-0000CA3E0000}"/>
    <cellStyle name="Normal 2 3 5 2 2 4 3" xfId="16074" xr:uid="{00000000-0005-0000-0000-0000CB3E0000}"/>
    <cellStyle name="Normal 2 3 5 2 2 5" xfId="16075" xr:uid="{00000000-0005-0000-0000-0000CC3E0000}"/>
    <cellStyle name="Normal 2 3 5 2 2 5 2" xfId="16076" xr:uid="{00000000-0005-0000-0000-0000CD3E0000}"/>
    <cellStyle name="Normal 2 3 5 2 2 6" xfId="16077" xr:uid="{00000000-0005-0000-0000-0000CE3E0000}"/>
    <cellStyle name="Normal 2 3 5 2 2 6 2" xfId="16078" xr:uid="{00000000-0005-0000-0000-0000CF3E0000}"/>
    <cellStyle name="Normal 2 3 5 2 2 7" xfId="16079" xr:uid="{00000000-0005-0000-0000-0000D03E0000}"/>
    <cellStyle name="Normal 2 3 5 2 3" xfId="16080" xr:uid="{00000000-0005-0000-0000-0000D13E0000}"/>
    <cellStyle name="Normal 2 3 5 2 3 2" xfId="16081" xr:uid="{00000000-0005-0000-0000-0000D23E0000}"/>
    <cellStyle name="Normal 2 3 5 2 3 2 2" xfId="16082" xr:uid="{00000000-0005-0000-0000-0000D33E0000}"/>
    <cellStyle name="Normal 2 3 5 2 3 2 2 2" xfId="16083" xr:uid="{00000000-0005-0000-0000-0000D43E0000}"/>
    <cellStyle name="Normal 2 3 5 2 3 2 3" xfId="16084" xr:uid="{00000000-0005-0000-0000-0000D53E0000}"/>
    <cellStyle name="Normal 2 3 5 2 3 3" xfId="16085" xr:uid="{00000000-0005-0000-0000-0000D63E0000}"/>
    <cellStyle name="Normal 2 3 5 2 3 3 2" xfId="16086" xr:uid="{00000000-0005-0000-0000-0000D73E0000}"/>
    <cellStyle name="Normal 2 3 5 2 3 3 2 2" xfId="16087" xr:uid="{00000000-0005-0000-0000-0000D83E0000}"/>
    <cellStyle name="Normal 2 3 5 2 3 3 3" xfId="16088" xr:uid="{00000000-0005-0000-0000-0000D93E0000}"/>
    <cellStyle name="Normal 2 3 5 2 3 4" xfId="16089" xr:uid="{00000000-0005-0000-0000-0000DA3E0000}"/>
    <cellStyle name="Normal 2 3 5 2 3 4 2" xfId="16090" xr:uid="{00000000-0005-0000-0000-0000DB3E0000}"/>
    <cellStyle name="Normal 2 3 5 2 3 4 2 2" xfId="16091" xr:uid="{00000000-0005-0000-0000-0000DC3E0000}"/>
    <cellStyle name="Normal 2 3 5 2 3 4 3" xfId="16092" xr:uid="{00000000-0005-0000-0000-0000DD3E0000}"/>
    <cellStyle name="Normal 2 3 5 2 3 5" xfId="16093" xr:uid="{00000000-0005-0000-0000-0000DE3E0000}"/>
    <cellStyle name="Normal 2 3 5 2 3 5 2" xfId="16094" xr:uid="{00000000-0005-0000-0000-0000DF3E0000}"/>
    <cellStyle name="Normal 2 3 5 2 3 6" xfId="16095" xr:uid="{00000000-0005-0000-0000-0000E03E0000}"/>
    <cellStyle name="Normal 2 3 5 2 3 6 2" xfId="16096" xr:uid="{00000000-0005-0000-0000-0000E13E0000}"/>
    <cellStyle name="Normal 2 3 5 2 3 7" xfId="16097" xr:uid="{00000000-0005-0000-0000-0000E23E0000}"/>
    <cellStyle name="Normal 2 3 5 2 4" xfId="16098" xr:uid="{00000000-0005-0000-0000-0000E33E0000}"/>
    <cellStyle name="Normal 2 3 5 2 4 2" xfId="16099" xr:uid="{00000000-0005-0000-0000-0000E43E0000}"/>
    <cellStyle name="Normal 2 3 5 2 4 2 2" xfId="16100" xr:uid="{00000000-0005-0000-0000-0000E53E0000}"/>
    <cellStyle name="Normal 2 3 5 2 4 3" xfId="16101" xr:uid="{00000000-0005-0000-0000-0000E63E0000}"/>
    <cellStyle name="Normal 2 3 5 2 5" xfId="16102" xr:uid="{00000000-0005-0000-0000-0000E73E0000}"/>
    <cellStyle name="Normal 2 3 5 2 5 2" xfId="16103" xr:uid="{00000000-0005-0000-0000-0000E83E0000}"/>
    <cellStyle name="Normal 2 3 5 2 5 2 2" xfId="16104" xr:uid="{00000000-0005-0000-0000-0000E93E0000}"/>
    <cellStyle name="Normal 2 3 5 2 5 3" xfId="16105" xr:uid="{00000000-0005-0000-0000-0000EA3E0000}"/>
    <cellStyle name="Normal 2 3 5 2 6" xfId="16106" xr:uid="{00000000-0005-0000-0000-0000EB3E0000}"/>
    <cellStyle name="Normal 2 3 5 2 6 2" xfId="16107" xr:uid="{00000000-0005-0000-0000-0000EC3E0000}"/>
    <cellStyle name="Normal 2 3 5 2 6 2 2" xfId="16108" xr:uid="{00000000-0005-0000-0000-0000ED3E0000}"/>
    <cellStyle name="Normal 2 3 5 2 6 3" xfId="16109" xr:uid="{00000000-0005-0000-0000-0000EE3E0000}"/>
    <cellStyle name="Normal 2 3 5 2 7" xfId="16110" xr:uid="{00000000-0005-0000-0000-0000EF3E0000}"/>
    <cellStyle name="Normal 2 3 5 2 7 2" xfId="16111" xr:uid="{00000000-0005-0000-0000-0000F03E0000}"/>
    <cellStyle name="Normal 2 3 5 2 8" xfId="16112" xr:uid="{00000000-0005-0000-0000-0000F13E0000}"/>
    <cellStyle name="Normal 2 3 5 2 8 2" xfId="16113" xr:uid="{00000000-0005-0000-0000-0000F23E0000}"/>
    <cellStyle name="Normal 2 3 5 2 9" xfId="16114" xr:uid="{00000000-0005-0000-0000-0000F33E0000}"/>
    <cellStyle name="Normal 2 3 5 3" xfId="16115" xr:uid="{00000000-0005-0000-0000-0000F43E0000}"/>
    <cellStyle name="Normal 2 3 5 3 2" xfId="16116" xr:uid="{00000000-0005-0000-0000-0000F53E0000}"/>
    <cellStyle name="Normal 2 3 5 3 2 2" xfId="16117" xr:uid="{00000000-0005-0000-0000-0000F63E0000}"/>
    <cellStyle name="Normal 2 3 5 3 2 2 2" xfId="16118" xr:uid="{00000000-0005-0000-0000-0000F73E0000}"/>
    <cellStyle name="Normal 2 3 5 3 2 2 2 2" xfId="16119" xr:uid="{00000000-0005-0000-0000-0000F83E0000}"/>
    <cellStyle name="Normal 2 3 5 3 2 2 3" xfId="16120" xr:uid="{00000000-0005-0000-0000-0000F93E0000}"/>
    <cellStyle name="Normal 2 3 5 3 2 3" xfId="16121" xr:uid="{00000000-0005-0000-0000-0000FA3E0000}"/>
    <cellStyle name="Normal 2 3 5 3 2 3 2" xfId="16122" xr:uid="{00000000-0005-0000-0000-0000FB3E0000}"/>
    <cellStyle name="Normal 2 3 5 3 2 3 2 2" xfId="16123" xr:uid="{00000000-0005-0000-0000-0000FC3E0000}"/>
    <cellStyle name="Normal 2 3 5 3 2 3 3" xfId="16124" xr:uid="{00000000-0005-0000-0000-0000FD3E0000}"/>
    <cellStyle name="Normal 2 3 5 3 2 4" xfId="16125" xr:uid="{00000000-0005-0000-0000-0000FE3E0000}"/>
    <cellStyle name="Normal 2 3 5 3 2 4 2" xfId="16126" xr:uid="{00000000-0005-0000-0000-0000FF3E0000}"/>
    <cellStyle name="Normal 2 3 5 3 2 4 2 2" xfId="16127" xr:uid="{00000000-0005-0000-0000-0000003F0000}"/>
    <cellStyle name="Normal 2 3 5 3 2 4 3" xfId="16128" xr:uid="{00000000-0005-0000-0000-0000013F0000}"/>
    <cellStyle name="Normal 2 3 5 3 2 5" xfId="16129" xr:uid="{00000000-0005-0000-0000-0000023F0000}"/>
    <cellStyle name="Normal 2 3 5 3 2 5 2" xfId="16130" xr:uid="{00000000-0005-0000-0000-0000033F0000}"/>
    <cellStyle name="Normal 2 3 5 3 2 6" xfId="16131" xr:uid="{00000000-0005-0000-0000-0000043F0000}"/>
    <cellStyle name="Normal 2 3 5 3 2 6 2" xfId="16132" xr:uid="{00000000-0005-0000-0000-0000053F0000}"/>
    <cellStyle name="Normal 2 3 5 3 2 7" xfId="16133" xr:uid="{00000000-0005-0000-0000-0000063F0000}"/>
    <cellStyle name="Normal 2 3 5 3 3" xfId="16134" xr:uid="{00000000-0005-0000-0000-0000073F0000}"/>
    <cellStyle name="Normal 2 3 5 3 3 2" xfId="16135" xr:uid="{00000000-0005-0000-0000-0000083F0000}"/>
    <cellStyle name="Normal 2 3 5 3 3 2 2" xfId="16136" xr:uid="{00000000-0005-0000-0000-0000093F0000}"/>
    <cellStyle name="Normal 2 3 5 3 3 3" xfId="16137" xr:uid="{00000000-0005-0000-0000-00000A3F0000}"/>
    <cellStyle name="Normal 2 3 5 3 4" xfId="16138" xr:uid="{00000000-0005-0000-0000-00000B3F0000}"/>
    <cellStyle name="Normal 2 3 5 3 4 2" xfId="16139" xr:uid="{00000000-0005-0000-0000-00000C3F0000}"/>
    <cellStyle name="Normal 2 3 5 3 4 2 2" xfId="16140" xr:uid="{00000000-0005-0000-0000-00000D3F0000}"/>
    <cellStyle name="Normal 2 3 5 3 4 3" xfId="16141" xr:uid="{00000000-0005-0000-0000-00000E3F0000}"/>
    <cellStyle name="Normal 2 3 5 3 5" xfId="16142" xr:uid="{00000000-0005-0000-0000-00000F3F0000}"/>
    <cellStyle name="Normal 2 3 5 3 5 2" xfId="16143" xr:uid="{00000000-0005-0000-0000-0000103F0000}"/>
    <cellStyle name="Normal 2 3 5 3 5 2 2" xfId="16144" xr:uid="{00000000-0005-0000-0000-0000113F0000}"/>
    <cellStyle name="Normal 2 3 5 3 5 3" xfId="16145" xr:uid="{00000000-0005-0000-0000-0000123F0000}"/>
    <cellStyle name="Normal 2 3 5 3 6" xfId="16146" xr:uid="{00000000-0005-0000-0000-0000133F0000}"/>
    <cellStyle name="Normal 2 3 5 3 6 2" xfId="16147" xr:uid="{00000000-0005-0000-0000-0000143F0000}"/>
    <cellStyle name="Normal 2 3 5 3 7" xfId="16148" xr:uid="{00000000-0005-0000-0000-0000153F0000}"/>
    <cellStyle name="Normal 2 3 5 3 7 2" xfId="16149" xr:uid="{00000000-0005-0000-0000-0000163F0000}"/>
    <cellStyle name="Normal 2 3 5 3 8" xfId="16150" xr:uid="{00000000-0005-0000-0000-0000173F0000}"/>
    <cellStyle name="Normal 2 3 5 4" xfId="16151" xr:uid="{00000000-0005-0000-0000-0000183F0000}"/>
    <cellStyle name="Normal 2 3 5 4 2" xfId="16152" xr:uid="{00000000-0005-0000-0000-0000193F0000}"/>
    <cellStyle name="Normal 2 3 5 4 2 2" xfId="16153" xr:uid="{00000000-0005-0000-0000-00001A3F0000}"/>
    <cellStyle name="Normal 2 3 5 4 2 2 2" xfId="16154" xr:uid="{00000000-0005-0000-0000-00001B3F0000}"/>
    <cellStyle name="Normal 2 3 5 4 2 3" xfId="16155" xr:uid="{00000000-0005-0000-0000-00001C3F0000}"/>
    <cellStyle name="Normal 2 3 5 4 3" xfId="16156" xr:uid="{00000000-0005-0000-0000-00001D3F0000}"/>
    <cellStyle name="Normal 2 3 5 4 3 2" xfId="16157" xr:uid="{00000000-0005-0000-0000-00001E3F0000}"/>
    <cellStyle name="Normal 2 3 5 4 3 2 2" xfId="16158" xr:uid="{00000000-0005-0000-0000-00001F3F0000}"/>
    <cellStyle name="Normal 2 3 5 4 3 3" xfId="16159" xr:uid="{00000000-0005-0000-0000-0000203F0000}"/>
    <cellStyle name="Normal 2 3 5 4 4" xfId="16160" xr:uid="{00000000-0005-0000-0000-0000213F0000}"/>
    <cellStyle name="Normal 2 3 5 4 4 2" xfId="16161" xr:uid="{00000000-0005-0000-0000-0000223F0000}"/>
    <cellStyle name="Normal 2 3 5 4 4 2 2" xfId="16162" xr:uid="{00000000-0005-0000-0000-0000233F0000}"/>
    <cellStyle name="Normal 2 3 5 4 4 3" xfId="16163" xr:uid="{00000000-0005-0000-0000-0000243F0000}"/>
    <cellStyle name="Normal 2 3 5 4 5" xfId="16164" xr:uid="{00000000-0005-0000-0000-0000253F0000}"/>
    <cellStyle name="Normal 2 3 5 4 5 2" xfId="16165" xr:uid="{00000000-0005-0000-0000-0000263F0000}"/>
    <cellStyle name="Normal 2 3 5 4 6" xfId="16166" xr:uid="{00000000-0005-0000-0000-0000273F0000}"/>
    <cellStyle name="Normal 2 3 5 4 6 2" xfId="16167" xr:uid="{00000000-0005-0000-0000-0000283F0000}"/>
    <cellStyle name="Normal 2 3 5 4 7" xfId="16168" xr:uid="{00000000-0005-0000-0000-0000293F0000}"/>
    <cellStyle name="Normal 2 3 5 5" xfId="16169" xr:uid="{00000000-0005-0000-0000-00002A3F0000}"/>
    <cellStyle name="Normal 2 3 5 5 2" xfId="16170" xr:uid="{00000000-0005-0000-0000-00002B3F0000}"/>
    <cellStyle name="Normal 2 3 5 5 2 2" xfId="16171" xr:uid="{00000000-0005-0000-0000-00002C3F0000}"/>
    <cellStyle name="Normal 2 3 5 5 2 2 2" xfId="16172" xr:uid="{00000000-0005-0000-0000-00002D3F0000}"/>
    <cellStyle name="Normal 2 3 5 5 2 3" xfId="16173" xr:uid="{00000000-0005-0000-0000-00002E3F0000}"/>
    <cellStyle name="Normal 2 3 5 5 3" xfId="16174" xr:uid="{00000000-0005-0000-0000-00002F3F0000}"/>
    <cellStyle name="Normal 2 3 5 5 3 2" xfId="16175" xr:uid="{00000000-0005-0000-0000-0000303F0000}"/>
    <cellStyle name="Normal 2 3 5 5 3 2 2" xfId="16176" xr:uid="{00000000-0005-0000-0000-0000313F0000}"/>
    <cellStyle name="Normal 2 3 5 5 3 3" xfId="16177" xr:uid="{00000000-0005-0000-0000-0000323F0000}"/>
    <cellStyle name="Normal 2 3 5 5 4" xfId="16178" xr:uid="{00000000-0005-0000-0000-0000333F0000}"/>
    <cellStyle name="Normal 2 3 5 5 4 2" xfId="16179" xr:uid="{00000000-0005-0000-0000-0000343F0000}"/>
    <cellStyle name="Normal 2 3 5 5 4 2 2" xfId="16180" xr:uid="{00000000-0005-0000-0000-0000353F0000}"/>
    <cellStyle name="Normal 2 3 5 5 4 3" xfId="16181" xr:uid="{00000000-0005-0000-0000-0000363F0000}"/>
    <cellStyle name="Normal 2 3 5 5 5" xfId="16182" xr:uid="{00000000-0005-0000-0000-0000373F0000}"/>
    <cellStyle name="Normal 2 3 5 5 5 2" xfId="16183" xr:uid="{00000000-0005-0000-0000-0000383F0000}"/>
    <cellStyle name="Normal 2 3 5 5 6" xfId="16184" xr:uid="{00000000-0005-0000-0000-0000393F0000}"/>
    <cellStyle name="Normal 2 3 5 5 6 2" xfId="16185" xr:uid="{00000000-0005-0000-0000-00003A3F0000}"/>
    <cellStyle name="Normal 2 3 5 5 7" xfId="16186" xr:uid="{00000000-0005-0000-0000-00003B3F0000}"/>
    <cellStyle name="Normal 2 3 5 6" xfId="16187" xr:uid="{00000000-0005-0000-0000-00003C3F0000}"/>
    <cellStyle name="Normal 2 3 5 6 2" xfId="16188" xr:uid="{00000000-0005-0000-0000-00003D3F0000}"/>
    <cellStyle name="Normal 2 3 5 6 2 2" xfId="16189" xr:uid="{00000000-0005-0000-0000-00003E3F0000}"/>
    <cellStyle name="Normal 2 3 5 6 3" xfId="16190" xr:uid="{00000000-0005-0000-0000-00003F3F0000}"/>
    <cellStyle name="Normal 2 3 5 7" xfId="16191" xr:uid="{00000000-0005-0000-0000-0000403F0000}"/>
    <cellStyle name="Normal 2 3 5 7 2" xfId="16192" xr:uid="{00000000-0005-0000-0000-0000413F0000}"/>
    <cellStyle name="Normal 2 3 5 7 2 2" xfId="16193" xr:uid="{00000000-0005-0000-0000-0000423F0000}"/>
    <cellStyle name="Normal 2 3 5 7 3" xfId="16194" xr:uid="{00000000-0005-0000-0000-0000433F0000}"/>
    <cellStyle name="Normal 2 3 5 8" xfId="16195" xr:uid="{00000000-0005-0000-0000-0000443F0000}"/>
    <cellStyle name="Normal 2 3 5 8 2" xfId="16196" xr:uid="{00000000-0005-0000-0000-0000453F0000}"/>
    <cellStyle name="Normal 2 3 5 8 2 2" xfId="16197" xr:uid="{00000000-0005-0000-0000-0000463F0000}"/>
    <cellStyle name="Normal 2 3 5 8 3" xfId="16198" xr:uid="{00000000-0005-0000-0000-0000473F0000}"/>
    <cellStyle name="Normal 2 3 5 9" xfId="16199" xr:uid="{00000000-0005-0000-0000-0000483F0000}"/>
    <cellStyle name="Normal 2 3 5 9 2" xfId="16200" xr:uid="{00000000-0005-0000-0000-0000493F0000}"/>
    <cellStyle name="Normal 2 3 6" xfId="16201" xr:uid="{00000000-0005-0000-0000-00004A3F0000}"/>
    <cellStyle name="Normal 2 3 6 2" xfId="16202" xr:uid="{00000000-0005-0000-0000-00004B3F0000}"/>
    <cellStyle name="Normal 2 3 6 2 2" xfId="16203" xr:uid="{00000000-0005-0000-0000-00004C3F0000}"/>
    <cellStyle name="Normal 2 3 6 2 2 2" xfId="16204" xr:uid="{00000000-0005-0000-0000-00004D3F0000}"/>
    <cellStyle name="Normal 2 3 6 2 2 2 2" xfId="16205" xr:uid="{00000000-0005-0000-0000-00004E3F0000}"/>
    <cellStyle name="Normal 2 3 6 2 2 3" xfId="16206" xr:uid="{00000000-0005-0000-0000-00004F3F0000}"/>
    <cellStyle name="Normal 2 3 6 2 3" xfId="16207" xr:uid="{00000000-0005-0000-0000-0000503F0000}"/>
    <cellStyle name="Normal 2 3 6 2 3 2" xfId="16208" xr:uid="{00000000-0005-0000-0000-0000513F0000}"/>
    <cellStyle name="Normal 2 3 6 2 3 2 2" xfId="16209" xr:uid="{00000000-0005-0000-0000-0000523F0000}"/>
    <cellStyle name="Normal 2 3 6 2 3 3" xfId="16210" xr:uid="{00000000-0005-0000-0000-0000533F0000}"/>
    <cellStyle name="Normal 2 3 6 2 4" xfId="16211" xr:uid="{00000000-0005-0000-0000-0000543F0000}"/>
    <cellStyle name="Normal 2 3 6 2 4 2" xfId="16212" xr:uid="{00000000-0005-0000-0000-0000553F0000}"/>
    <cellStyle name="Normal 2 3 6 2 4 2 2" xfId="16213" xr:uid="{00000000-0005-0000-0000-0000563F0000}"/>
    <cellStyle name="Normal 2 3 6 2 4 3" xfId="16214" xr:uid="{00000000-0005-0000-0000-0000573F0000}"/>
    <cellStyle name="Normal 2 3 6 2 5" xfId="16215" xr:uid="{00000000-0005-0000-0000-0000583F0000}"/>
    <cellStyle name="Normal 2 3 6 2 5 2" xfId="16216" xr:uid="{00000000-0005-0000-0000-0000593F0000}"/>
    <cellStyle name="Normal 2 3 6 2 6" xfId="16217" xr:uid="{00000000-0005-0000-0000-00005A3F0000}"/>
    <cellStyle name="Normal 2 3 6 2 6 2" xfId="16218" xr:uid="{00000000-0005-0000-0000-00005B3F0000}"/>
    <cellStyle name="Normal 2 3 6 2 7" xfId="16219" xr:uid="{00000000-0005-0000-0000-00005C3F0000}"/>
    <cellStyle name="Normal 2 3 6 3" xfId="16220" xr:uid="{00000000-0005-0000-0000-00005D3F0000}"/>
    <cellStyle name="Normal 2 3 6 3 2" xfId="16221" xr:uid="{00000000-0005-0000-0000-00005E3F0000}"/>
    <cellStyle name="Normal 2 3 6 3 2 2" xfId="16222" xr:uid="{00000000-0005-0000-0000-00005F3F0000}"/>
    <cellStyle name="Normal 2 3 6 3 2 2 2" xfId="16223" xr:uid="{00000000-0005-0000-0000-0000603F0000}"/>
    <cellStyle name="Normal 2 3 6 3 2 3" xfId="16224" xr:uid="{00000000-0005-0000-0000-0000613F0000}"/>
    <cellStyle name="Normal 2 3 6 3 3" xfId="16225" xr:uid="{00000000-0005-0000-0000-0000623F0000}"/>
    <cellStyle name="Normal 2 3 6 3 3 2" xfId="16226" xr:uid="{00000000-0005-0000-0000-0000633F0000}"/>
    <cellStyle name="Normal 2 3 6 3 3 2 2" xfId="16227" xr:uid="{00000000-0005-0000-0000-0000643F0000}"/>
    <cellStyle name="Normal 2 3 6 3 3 3" xfId="16228" xr:uid="{00000000-0005-0000-0000-0000653F0000}"/>
    <cellStyle name="Normal 2 3 6 3 4" xfId="16229" xr:uid="{00000000-0005-0000-0000-0000663F0000}"/>
    <cellStyle name="Normal 2 3 6 3 4 2" xfId="16230" xr:uid="{00000000-0005-0000-0000-0000673F0000}"/>
    <cellStyle name="Normal 2 3 6 3 4 2 2" xfId="16231" xr:uid="{00000000-0005-0000-0000-0000683F0000}"/>
    <cellStyle name="Normal 2 3 6 3 4 3" xfId="16232" xr:uid="{00000000-0005-0000-0000-0000693F0000}"/>
    <cellStyle name="Normal 2 3 6 3 5" xfId="16233" xr:uid="{00000000-0005-0000-0000-00006A3F0000}"/>
    <cellStyle name="Normal 2 3 6 3 5 2" xfId="16234" xr:uid="{00000000-0005-0000-0000-00006B3F0000}"/>
    <cellStyle name="Normal 2 3 6 3 6" xfId="16235" xr:uid="{00000000-0005-0000-0000-00006C3F0000}"/>
    <cellStyle name="Normal 2 3 6 3 6 2" xfId="16236" xr:uid="{00000000-0005-0000-0000-00006D3F0000}"/>
    <cellStyle name="Normal 2 3 6 3 7" xfId="16237" xr:uid="{00000000-0005-0000-0000-00006E3F0000}"/>
    <cellStyle name="Normal 2 3 6 4" xfId="16238" xr:uid="{00000000-0005-0000-0000-00006F3F0000}"/>
    <cellStyle name="Normal 2 3 6 4 2" xfId="16239" xr:uid="{00000000-0005-0000-0000-0000703F0000}"/>
    <cellStyle name="Normal 2 3 6 4 2 2" xfId="16240" xr:uid="{00000000-0005-0000-0000-0000713F0000}"/>
    <cellStyle name="Normal 2 3 6 4 3" xfId="16241" xr:uid="{00000000-0005-0000-0000-0000723F0000}"/>
    <cellStyle name="Normal 2 3 6 5" xfId="16242" xr:uid="{00000000-0005-0000-0000-0000733F0000}"/>
    <cellStyle name="Normal 2 3 6 5 2" xfId="16243" xr:uid="{00000000-0005-0000-0000-0000743F0000}"/>
    <cellStyle name="Normal 2 3 6 5 2 2" xfId="16244" xr:uid="{00000000-0005-0000-0000-0000753F0000}"/>
    <cellStyle name="Normal 2 3 6 5 3" xfId="16245" xr:uid="{00000000-0005-0000-0000-0000763F0000}"/>
    <cellStyle name="Normal 2 3 6 6" xfId="16246" xr:uid="{00000000-0005-0000-0000-0000773F0000}"/>
    <cellStyle name="Normal 2 3 6 6 2" xfId="16247" xr:uid="{00000000-0005-0000-0000-0000783F0000}"/>
    <cellStyle name="Normal 2 3 6 6 2 2" xfId="16248" xr:uid="{00000000-0005-0000-0000-0000793F0000}"/>
    <cellStyle name="Normal 2 3 6 6 3" xfId="16249" xr:uid="{00000000-0005-0000-0000-00007A3F0000}"/>
    <cellStyle name="Normal 2 3 6 7" xfId="16250" xr:uid="{00000000-0005-0000-0000-00007B3F0000}"/>
    <cellStyle name="Normal 2 3 6 7 2" xfId="16251" xr:uid="{00000000-0005-0000-0000-00007C3F0000}"/>
    <cellStyle name="Normal 2 3 6 8" xfId="16252" xr:uid="{00000000-0005-0000-0000-00007D3F0000}"/>
    <cellStyle name="Normal 2 3 6 8 2" xfId="16253" xr:uid="{00000000-0005-0000-0000-00007E3F0000}"/>
    <cellStyle name="Normal 2 3 6 9" xfId="16254" xr:uid="{00000000-0005-0000-0000-00007F3F0000}"/>
    <cellStyle name="Normal 2 3 7" xfId="16255" xr:uid="{00000000-0005-0000-0000-0000803F0000}"/>
    <cellStyle name="Normal 2 3 7 2" xfId="16256" xr:uid="{00000000-0005-0000-0000-0000813F0000}"/>
    <cellStyle name="Normal 2 3 7 2 2" xfId="16257" xr:uid="{00000000-0005-0000-0000-0000823F0000}"/>
    <cellStyle name="Normal 2 3 7 2 2 2" xfId="16258" xr:uid="{00000000-0005-0000-0000-0000833F0000}"/>
    <cellStyle name="Normal 2 3 7 2 2 2 2" xfId="16259" xr:uid="{00000000-0005-0000-0000-0000843F0000}"/>
    <cellStyle name="Normal 2 3 7 2 2 3" xfId="16260" xr:uid="{00000000-0005-0000-0000-0000853F0000}"/>
    <cellStyle name="Normal 2 3 7 2 3" xfId="16261" xr:uid="{00000000-0005-0000-0000-0000863F0000}"/>
    <cellStyle name="Normal 2 3 7 2 3 2" xfId="16262" xr:uid="{00000000-0005-0000-0000-0000873F0000}"/>
    <cellStyle name="Normal 2 3 7 2 3 2 2" xfId="16263" xr:uid="{00000000-0005-0000-0000-0000883F0000}"/>
    <cellStyle name="Normal 2 3 7 2 3 3" xfId="16264" xr:uid="{00000000-0005-0000-0000-0000893F0000}"/>
    <cellStyle name="Normal 2 3 7 2 4" xfId="16265" xr:uid="{00000000-0005-0000-0000-00008A3F0000}"/>
    <cellStyle name="Normal 2 3 7 2 4 2" xfId="16266" xr:uid="{00000000-0005-0000-0000-00008B3F0000}"/>
    <cellStyle name="Normal 2 3 7 2 4 2 2" xfId="16267" xr:uid="{00000000-0005-0000-0000-00008C3F0000}"/>
    <cellStyle name="Normal 2 3 7 2 4 3" xfId="16268" xr:uid="{00000000-0005-0000-0000-00008D3F0000}"/>
    <cellStyle name="Normal 2 3 7 2 5" xfId="16269" xr:uid="{00000000-0005-0000-0000-00008E3F0000}"/>
    <cellStyle name="Normal 2 3 7 2 5 2" xfId="16270" xr:uid="{00000000-0005-0000-0000-00008F3F0000}"/>
    <cellStyle name="Normal 2 3 7 2 6" xfId="16271" xr:uid="{00000000-0005-0000-0000-0000903F0000}"/>
    <cellStyle name="Normal 2 3 7 2 6 2" xfId="16272" xr:uid="{00000000-0005-0000-0000-0000913F0000}"/>
    <cellStyle name="Normal 2 3 7 2 7" xfId="16273" xr:uid="{00000000-0005-0000-0000-0000923F0000}"/>
    <cellStyle name="Normal 2 3 7 3" xfId="16274" xr:uid="{00000000-0005-0000-0000-0000933F0000}"/>
    <cellStyle name="Normal 2 3 7 3 2" xfId="16275" xr:uid="{00000000-0005-0000-0000-0000943F0000}"/>
    <cellStyle name="Normal 2 3 7 3 2 2" xfId="16276" xr:uid="{00000000-0005-0000-0000-0000953F0000}"/>
    <cellStyle name="Normal 2 3 7 3 3" xfId="16277" xr:uid="{00000000-0005-0000-0000-0000963F0000}"/>
    <cellStyle name="Normal 2 3 7 4" xfId="16278" xr:uid="{00000000-0005-0000-0000-0000973F0000}"/>
    <cellStyle name="Normal 2 3 7 4 2" xfId="16279" xr:uid="{00000000-0005-0000-0000-0000983F0000}"/>
    <cellStyle name="Normal 2 3 7 4 2 2" xfId="16280" xr:uid="{00000000-0005-0000-0000-0000993F0000}"/>
    <cellStyle name="Normal 2 3 7 4 3" xfId="16281" xr:uid="{00000000-0005-0000-0000-00009A3F0000}"/>
    <cellStyle name="Normal 2 3 7 5" xfId="16282" xr:uid="{00000000-0005-0000-0000-00009B3F0000}"/>
    <cellStyle name="Normal 2 3 7 5 2" xfId="16283" xr:uid="{00000000-0005-0000-0000-00009C3F0000}"/>
    <cellStyle name="Normal 2 3 7 5 2 2" xfId="16284" xr:uid="{00000000-0005-0000-0000-00009D3F0000}"/>
    <cellStyle name="Normal 2 3 7 5 3" xfId="16285" xr:uid="{00000000-0005-0000-0000-00009E3F0000}"/>
    <cellStyle name="Normal 2 3 7 6" xfId="16286" xr:uid="{00000000-0005-0000-0000-00009F3F0000}"/>
    <cellStyle name="Normal 2 3 7 6 2" xfId="16287" xr:uid="{00000000-0005-0000-0000-0000A03F0000}"/>
    <cellStyle name="Normal 2 3 7 7" xfId="16288" xr:uid="{00000000-0005-0000-0000-0000A13F0000}"/>
    <cellStyle name="Normal 2 3 7 7 2" xfId="16289" xr:uid="{00000000-0005-0000-0000-0000A23F0000}"/>
    <cellStyle name="Normal 2 3 7 8" xfId="16290" xr:uid="{00000000-0005-0000-0000-0000A33F0000}"/>
    <cellStyle name="Normal 2 3 8" xfId="16291" xr:uid="{00000000-0005-0000-0000-0000A43F0000}"/>
    <cellStyle name="Normal 2 3 8 2" xfId="16292" xr:uid="{00000000-0005-0000-0000-0000A53F0000}"/>
    <cellStyle name="Normal 2 3 8 2 2" xfId="16293" xr:uid="{00000000-0005-0000-0000-0000A63F0000}"/>
    <cellStyle name="Normal 2 3 8 2 2 2" xfId="16294" xr:uid="{00000000-0005-0000-0000-0000A73F0000}"/>
    <cellStyle name="Normal 2 3 8 2 3" xfId="16295" xr:uid="{00000000-0005-0000-0000-0000A83F0000}"/>
    <cellStyle name="Normal 2 3 8 3" xfId="16296" xr:uid="{00000000-0005-0000-0000-0000A93F0000}"/>
    <cellStyle name="Normal 2 3 8 3 2" xfId="16297" xr:uid="{00000000-0005-0000-0000-0000AA3F0000}"/>
    <cellStyle name="Normal 2 3 8 3 2 2" xfId="16298" xr:uid="{00000000-0005-0000-0000-0000AB3F0000}"/>
    <cellStyle name="Normal 2 3 8 3 3" xfId="16299" xr:uid="{00000000-0005-0000-0000-0000AC3F0000}"/>
    <cellStyle name="Normal 2 3 8 4" xfId="16300" xr:uid="{00000000-0005-0000-0000-0000AD3F0000}"/>
    <cellStyle name="Normal 2 3 8 4 2" xfId="16301" xr:uid="{00000000-0005-0000-0000-0000AE3F0000}"/>
    <cellStyle name="Normal 2 3 8 4 2 2" xfId="16302" xr:uid="{00000000-0005-0000-0000-0000AF3F0000}"/>
    <cellStyle name="Normal 2 3 8 4 3" xfId="16303" xr:uid="{00000000-0005-0000-0000-0000B03F0000}"/>
    <cellStyle name="Normal 2 3 8 5" xfId="16304" xr:uid="{00000000-0005-0000-0000-0000B13F0000}"/>
    <cellStyle name="Normal 2 3 8 5 2" xfId="16305" xr:uid="{00000000-0005-0000-0000-0000B23F0000}"/>
    <cellStyle name="Normal 2 3 8 6" xfId="16306" xr:uid="{00000000-0005-0000-0000-0000B33F0000}"/>
    <cellStyle name="Normal 2 3 8 6 2" xfId="16307" xr:uid="{00000000-0005-0000-0000-0000B43F0000}"/>
    <cellStyle name="Normal 2 3 8 7" xfId="16308" xr:uid="{00000000-0005-0000-0000-0000B53F0000}"/>
    <cellStyle name="Normal 2 3 9" xfId="16309" xr:uid="{00000000-0005-0000-0000-0000B63F0000}"/>
    <cellStyle name="Normal 2 3 9 2" xfId="16310" xr:uid="{00000000-0005-0000-0000-0000B73F0000}"/>
    <cellStyle name="Normal 2 3 9 2 2" xfId="16311" xr:uid="{00000000-0005-0000-0000-0000B83F0000}"/>
    <cellStyle name="Normal 2 3 9 2 2 2" xfId="16312" xr:uid="{00000000-0005-0000-0000-0000B93F0000}"/>
    <cellStyle name="Normal 2 3 9 2 3" xfId="16313" xr:uid="{00000000-0005-0000-0000-0000BA3F0000}"/>
    <cellStyle name="Normal 2 3 9 3" xfId="16314" xr:uid="{00000000-0005-0000-0000-0000BB3F0000}"/>
    <cellStyle name="Normal 2 3 9 3 2" xfId="16315" xr:uid="{00000000-0005-0000-0000-0000BC3F0000}"/>
    <cellStyle name="Normal 2 3 9 3 2 2" xfId="16316" xr:uid="{00000000-0005-0000-0000-0000BD3F0000}"/>
    <cellStyle name="Normal 2 3 9 3 3" xfId="16317" xr:uid="{00000000-0005-0000-0000-0000BE3F0000}"/>
    <cellStyle name="Normal 2 3 9 4" xfId="16318" xr:uid="{00000000-0005-0000-0000-0000BF3F0000}"/>
    <cellStyle name="Normal 2 3 9 4 2" xfId="16319" xr:uid="{00000000-0005-0000-0000-0000C03F0000}"/>
    <cellStyle name="Normal 2 3 9 4 2 2" xfId="16320" xr:uid="{00000000-0005-0000-0000-0000C13F0000}"/>
    <cellStyle name="Normal 2 3 9 4 3" xfId="16321" xr:uid="{00000000-0005-0000-0000-0000C23F0000}"/>
    <cellStyle name="Normal 2 3 9 5" xfId="16322" xr:uid="{00000000-0005-0000-0000-0000C33F0000}"/>
    <cellStyle name="Normal 2 3 9 5 2" xfId="16323" xr:uid="{00000000-0005-0000-0000-0000C43F0000}"/>
    <cellStyle name="Normal 2 3 9 6" xfId="16324" xr:uid="{00000000-0005-0000-0000-0000C53F0000}"/>
    <cellStyle name="Normal 2 3 9 6 2" xfId="16325" xr:uid="{00000000-0005-0000-0000-0000C63F0000}"/>
    <cellStyle name="Normal 2 3 9 7" xfId="16326" xr:uid="{00000000-0005-0000-0000-0000C73F0000}"/>
    <cellStyle name="Normal 2 3_Confidential Information" xfId="16327" xr:uid="{00000000-0005-0000-0000-0000C83F0000}"/>
    <cellStyle name="Normal 2 4" xfId="16328" xr:uid="{00000000-0005-0000-0000-0000C93F0000}"/>
    <cellStyle name="Normal 2 4 10" xfId="16329" xr:uid="{00000000-0005-0000-0000-0000CA3F0000}"/>
    <cellStyle name="Normal 2 4 10 2" xfId="16330" xr:uid="{00000000-0005-0000-0000-0000CB3F0000}"/>
    <cellStyle name="Normal 2 4 10 2 2" xfId="16331" xr:uid="{00000000-0005-0000-0000-0000CC3F0000}"/>
    <cellStyle name="Normal 2 4 10 3" xfId="16332" xr:uid="{00000000-0005-0000-0000-0000CD3F0000}"/>
    <cellStyle name="Normal 2 4 11" xfId="16333" xr:uid="{00000000-0005-0000-0000-0000CE3F0000}"/>
    <cellStyle name="Normal 2 4 11 2" xfId="16334" xr:uid="{00000000-0005-0000-0000-0000CF3F0000}"/>
    <cellStyle name="Normal 2 4 11 2 2" xfId="16335" xr:uid="{00000000-0005-0000-0000-0000D03F0000}"/>
    <cellStyle name="Normal 2 4 11 3" xfId="16336" xr:uid="{00000000-0005-0000-0000-0000D13F0000}"/>
    <cellStyle name="Normal 2 4 12" xfId="16337" xr:uid="{00000000-0005-0000-0000-0000D23F0000}"/>
    <cellStyle name="Normal 2 4 12 2" xfId="16338" xr:uid="{00000000-0005-0000-0000-0000D33F0000}"/>
    <cellStyle name="Normal 2 4 12 2 2" xfId="16339" xr:uid="{00000000-0005-0000-0000-0000D43F0000}"/>
    <cellStyle name="Normal 2 4 12 3" xfId="16340" xr:uid="{00000000-0005-0000-0000-0000D53F0000}"/>
    <cellStyle name="Normal 2 4 13" xfId="16341" xr:uid="{00000000-0005-0000-0000-0000D63F0000}"/>
    <cellStyle name="Normal 2 4 13 2" xfId="16342" xr:uid="{00000000-0005-0000-0000-0000D73F0000}"/>
    <cellStyle name="Normal 2 4 13 2 2" xfId="16343" xr:uid="{00000000-0005-0000-0000-0000D83F0000}"/>
    <cellStyle name="Normal 2 4 13 3" xfId="16344" xr:uid="{00000000-0005-0000-0000-0000D93F0000}"/>
    <cellStyle name="Normal 2 4 14" xfId="16345" xr:uid="{00000000-0005-0000-0000-0000DA3F0000}"/>
    <cellStyle name="Normal 2 4 14 2" xfId="16346" xr:uid="{00000000-0005-0000-0000-0000DB3F0000}"/>
    <cellStyle name="Normal 2 4 15" xfId="16347" xr:uid="{00000000-0005-0000-0000-0000DC3F0000}"/>
    <cellStyle name="Normal 2 4 15 2" xfId="16348" xr:uid="{00000000-0005-0000-0000-0000DD3F0000}"/>
    <cellStyle name="Normal 2 4 16" xfId="16349" xr:uid="{00000000-0005-0000-0000-0000DE3F0000}"/>
    <cellStyle name="Normal 2 4 16 2" xfId="16350" xr:uid="{00000000-0005-0000-0000-0000DF3F0000}"/>
    <cellStyle name="Normal 2 4 17" xfId="16351" xr:uid="{00000000-0005-0000-0000-0000E03F0000}"/>
    <cellStyle name="Normal 2 4 2" xfId="16352" xr:uid="{00000000-0005-0000-0000-0000E13F0000}"/>
    <cellStyle name="Normal 2 4 2 10" xfId="16353" xr:uid="{00000000-0005-0000-0000-0000E23F0000}"/>
    <cellStyle name="Normal 2 4 2 10 2" xfId="16354" xr:uid="{00000000-0005-0000-0000-0000E33F0000}"/>
    <cellStyle name="Normal 2 4 2 10 2 2" xfId="16355" xr:uid="{00000000-0005-0000-0000-0000E43F0000}"/>
    <cellStyle name="Normal 2 4 2 10 3" xfId="16356" xr:uid="{00000000-0005-0000-0000-0000E53F0000}"/>
    <cellStyle name="Normal 2 4 2 11" xfId="16357" xr:uid="{00000000-0005-0000-0000-0000E63F0000}"/>
    <cellStyle name="Normal 2 4 2 11 2" xfId="16358" xr:uid="{00000000-0005-0000-0000-0000E73F0000}"/>
    <cellStyle name="Normal 2 4 2 12" xfId="16359" xr:uid="{00000000-0005-0000-0000-0000E83F0000}"/>
    <cellStyle name="Normal 2 4 2 12 2" xfId="16360" xr:uid="{00000000-0005-0000-0000-0000E93F0000}"/>
    <cellStyle name="Normal 2 4 2 13" xfId="16361" xr:uid="{00000000-0005-0000-0000-0000EA3F0000}"/>
    <cellStyle name="Normal 2 4 2 2" xfId="16362" xr:uid="{00000000-0005-0000-0000-0000EB3F0000}"/>
    <cellStyle name="Normal 2 4 2 2 10" xfId="16363" xr:uid="{00000000-0005-0000-0000-0000EC3F0000}"/>
    <cellStyle name="Normal 2 4 2 2 10 2" xfId="16364" xr:uid="{00000000-0005-0000-0000-0000ED3F0000}"/>
    <cellStyle name="Normal 2 4 2 2 11" xfId="16365" xr:uid="{00000000-0005-0000-0000-0000EE3F0000}"/>
    <cellStyle name="Normal 2 4 2 2 2" xfId="16366" xr:uid="{00000000-0005-0000-0000-0000EF3F0000}"/>
    <cellStyle name="Normal 2 4 2 2 2 2" xfId="16367" xr:uid="{00000000-0005-0000-0000-0000F03F0000}"/>
    <cellStyle name="Normal 2 4 2 2 2 2 2" xfId="16368" xr:uid="{00000000-0005-0000-0000-0000F13F0000}"/>
    <cellStyle name="Normal 2 4 2 2 2 2 2 2" xfId="16369" xr:uid="{00000000-0005-0000-0000-0000F23F0000}"/>
    <cellStyle name="Normal 2 4 2 2 2 2 2 2 2" xfId="16370" xr:uid="{00000000-0005-0000-0000-0000F33F0000}"/>
    <cellStyle name="Normal 2 4 2 2 2 2 2 3" xfId="16371" xr:uid="{00000000-0005-0000-0000-0000F43F0000}"/>
    <cellStyle name="Normal 2 4 2 2 2 2 3" xfId="16372" xr:uid="{00000000-0005-0000-0000-0000F53F0000}"/>
    <cellStyle name="Normal 2 4 2 2 2 2 3 2" xfId="16373" xr:uid="{00000000-0005-0000-0000-0000F63F0000}"/>
    <cellStyle name="Normal 2 4 2 2 2 2 3 2 2" xfId="16374" xr:uid="{00000000-0005-0000-0000-0000F73F0000}"/>
    <cellStyle name="Normal 2 4 2 2 2 2 3 3" xfId="16375" xr:uid="{00000000-0005-0000-0000-0000F83F0000}"/>
    <cellStyle name="Normal 2 4 2 2 2 2 4" xfId="16376" xr:uid="{00000000-0005-0000-0000-0000F93F0000}"/>
    <cellStyle name="Normal 2 4 2 2 2 2 4 2" xfId="16377" xr:uid="{00000000-0005-0000-0000-0000FA3F0000}"/>
    <cellStyle name="Normal 2 4 2 2 2 2 4 2 2" xfId="16378" xr:uid="{00000000-0005-0000-0000-0000FB3F0000}"/>
    <cellStyle name="Normal 2 4 2 2 2 2 4 3" xfId="16379" xr:uid="{00000000-0005-0000-0000-0000FC3F0000}"/>
    <cellStyle name="Normal 2 4 2 2 2 2 5" xfId="16380" xr:uid="{00000000-0005-0000-0000-0000FD3F0000}"/>
    <cellStyle name="Normal 2 4 2 2 2 2 5 2" xfId="16381" xr:uid="{00000000-0005-0000-0000-0000FE3F0000}"/>
    <cellStyle name="Normal 2 4 2 2 2 2 6" xfId="16382" xr:uid="{00000000-0005-0000-0000-0000FF3F0000}"/>
    <cellStyle name="Normal 2 4 2 2 2 2 6 2" xfId="16383" xr:uid="{00000000-0005-0000-0000-000000400000}"/>
    <cellStyle name="Normal 2 4 2 2 2 2 7" xfId="16384" xr:uid="{00000000-0005-0000-0000-000001400000}"/>
    <cellStyle name="Normal 2 4 2 2 2 3" xfId="16385" xr:uid="{00000000-0005-0000-0000-000002400000}"/>
    <cellStyle name="Normal 2 4 2 2 2 3 2" xfId="16386" xr:uid="{00000000-0005-0000-0000-000003400000}"/>
    <cellStyle name="Normal 2 4 2 2 2 3 2 2" xfId="16387" xr:uid="{00000000-0005-0000-0000-000004400000}"/>
    <cellStyle name="Normal 2 4 2 2 2 3 2 2 2" xfId="16388" xr:uid="{00000000-0005-0000-0000-000005400000}"/>
    <cellStyle name="Normal 2 4 2 2 2 3 2 3" xfId="16389" xr:uid="{00000000-0005-0000-0000-000006400000}"/>
    <cellStyle name="Normal 2 4 2 2 2 3 3" xfId="16390" xr:uid="{00000000-0005-0000-0000-000007400000}"/>
    <cellStyle name="Normal 2 4 2 2 2 3 3 2" xfId="16391" xr:uid="{00000000-0005-0000-0000-000008400000}"/>
    <cellStyle name="Normal 2 4 2 2 2 3 3 2 2" xfId="16392" xr:uid="{00000000-0005-0000-0000-000009400000}"/>
    <cellStyle name="Normal 2 4 2 2 2 3 3 3" xfId="16393" xr:uid="{00000000-0005-0000-0000-00000A400000}"/>
    <cellStyle name="Normal 2 4 2 2 2 3 4" xfId="16394" xr:uid="{00000000-0005-0000-0000-00000B400000}"/>
    <cellStyle name="Normal 2 4 2 2 2 3 4 2" xfId="16395" xr:uid="{00000000-0005-0000-0000-00000C400000}"/>
    <cellStyle name="Normal 2 4 2 2 2 3 4 2 2" xfId="16396" xr:uid="{00000000-0005-0000-0000-00000D400000}"/>
    <cellStyle name="Normal 2 4 2 2 2 3 4 3" xfId="16397" xr:uid="{00000000-0005-0000-0000-00000E400000}"/>
    <cellStyle name="Normal 2 4 2 2 2 3 5" xfId="16398" xr:uid="{00000000-0005-0000-0000-00000F400000}"/>
    <cellStyle name="Normal 2 4 2 2 2 3 5 2" xfId="16399" xr:uid="{00000000-0005-0000-0000-000010400000}"/>
    <cellStyle name="Normal 2 4 2 2 2 3 6" xfId="16400" xr:uid="{00000000-0005-0000-0000-000011400000}"/>
    <cellStyle name="Normal 2 4 2 2 2 3 6 2" xfId="16401" xr:uid="{00000000-0005-0000-0000-000012400000}"/>
    <cellStyle name="Normal 2 4 2 2 2 3 7" xfId="16402" xr:uid="{00000000-0005-0000-0000-000013400000}"/>
    <cellStyle name="Normal 2 4 2 2 2 4" xfId="16403" xr:uid="{00000000-0005-0000-0000-000014400000}"/>
    <cellStyle name="Normal 2 4 2 2 2 4 2" xfId="16404" xr:uid="{00000000-0005-0000-0000-000015400000}"/>
    <cellStyle name="Normal 2 4 2 2 2 4 2 2" xfId="16405" xr:uid="{00000000-0005-0000-0000-000016400000}"/>
    <cellStyle name="Normal 2 4 2 2 2 4 3" xfId="16406" xr:uid="{00000000-0005-0000-0000-000017400000}"/>
    <cellStyle name="Normal 2 4 2 2 2 5" xfId="16407" xr:uid="{00000000-0005-0000-0000-000018400000}"/>
    <cellStyle name="Normal 2 4 2 2 2 5 2" xfId="16408" xr:uid="{00000000-0005-0000-0000-000019400000}"/>
    <cellStyle name="Normal 2 4 2 2 2 5 2 2" xfId="16409" xr:uid="{00000000-0005-0000-0000-00001A400000}"/>
    <cellStyle name="Normal 2 4 2 2 2 5 3" xfId="16410" xr:uid="{00000000-0005-0000-0000-00001B400000}"/>
    <cellStyle name="Normal 2 4 2 2 2 6" xfId="16411" xr:uid="{00000000-0005-0000-0000-00001C400000}"/>
    <cellStyle name="Normal 2 4 2 2 2 6 2" xfId="16412" xr:uid="{00000000-0005-0000-0000-00001D400000}"/>
    <cellStyle name="Normal 2 4 2 2 2 6 2 2" xfId="16413" xr:uid="{00000000-0005-0000-0000-00001E400000}"/>
    <cellStyle name="Normal 2 4 2 2 2 6 3" xfId="16414" xr:uid="{00000000-0005-0000-0000-00001F400000}"/>
    <cellStyle name="Normal 2 4 2 2 2 7" xfId="16415" xr:uid="{00000000-0005-0000-0000-000020400000}"/>
    <cellStyle name="Normal 2 4 2 2 2 7 2" xfId="16416" xr:uid="{00000000-0005-0000-0000-000021400000}"/>
    <cellStyle name="Normal 2 4 2 2 2 8" xfId="16417" xr:uid="{00000000-0005-0000-0000-000022400000}"/>
    <cellStyle name="Normal 2 4 2 2 2 8 2" xfId="16418" xr:uid="{00000000-0005-0000-0000-000023400000}"/>
    <cellStyle name="Normal 2 4 2 2 2 9" xfId="16419" xr:uid="{00000000-0005-0000-0000-000024400000}"/>
    <cellStyle name="Normal 2 4 2 2 3" xfId="16420" xr:uid="{00000000-0005-0000-0000-000025400000}"/>
    <cellStyle name="Normal 2 4 2 2 3 2" xfId="16421" xr:uid="{00000000-0005-0000-0000-000026400000}"/>
    <cellStyle name="Normal 2 4 2 2 3 2 2" xfId="16422" xr:uid="{00000000-0005-0000-0000-000027400000}"/>
    <cellStyle name="Normal 2 4 2 2 3 2 2 2" xfId="16423" xr:uid="{00000000-0005-0000-0000-000028400000}"/>
    <cellStyle name="Normal 2 4 2 2 3 2 2 2 2" xfId="16424" xr:uid="{00000000-0005-0000-0000-000029400000}"/>
    <cellStyle name="Normal 2 4 2 2 3 2 2 3" xfId="16425" xr:uid="{00000000-0005-0000-0000-00002A400000}"/>
    <cellStyle name="Normal 2 4 2 2 3 2 3" xfId="16426" xr:uid="{00000000-0005-0000-0000-00002B400000}"/>
    <cellStyle name="Normal 2 4 2 2 3 2 3 2" xfId="16427" xr:uid="{00000000-0005-0000-0000-00002C400000}"/>
    <cellStyle name="Normal 2 4 2 2 3 2 3 2 2" xfId="16428" xr:uid="{00000000-0005-0000-0000-00002D400000}"/>
    <cellStyle name="Normal 2 4 2 2 3 2 3 3" xfId="16429" xr:uid="{00000000-0005-0000-0000-00002E400000}"/>
    <cellStyle name="Normal 2 4 2 2 3 2 4" xfId="16430" xr:uid="{00000000-0005-0000-0000-00002F400000}"/>
    <cellStyle name="Normal 2 4 2 2 3 2 4 2" xfId="16431" xr:uid="{00000000-0005-0000-0000-000030400000}"/>
    <cellStyle name="Normal 2 4 2 2 3 2 4 2 2" xfId="16432" xr:uid="{00000000-0005-0000-0000-000031400000}"/>
    <cellStyle name="Normal 2 4 2 2 3 2 4 3" xfId="16433" xr:uid="{00000000-0005-0000-0000-000032400000}"/>
    <cellStyle name="Normal 2 4 2 2 3 2 5" xfId="16434" xr:uid="{00000000-0005-0000-0000-000033400000}"/>
    <cellStyle name="Normal 2 4 2 2 3 2 5 2" xfId="16435" xr:uid="{00000000-0005-0000-0000-000034400000}"/>
    <cellStyle name="Normal 2 4 2 2 3 2 6" xfId="16436" xr:uid="{00000000-0005-0000-0000-000035400000}"/>
    <cellStyle name="Normal 2 4 2 2 3 2 6 2" xfId="16437" xr:uid="{00000000-0005-0000-0000-000036400000}"/>
    <cellStyle name="Normal 2 4 2 2 3 2 7" xfId="16438" xr:uid="{00000000-0005-0000-0000-000037400000}"/>
    <cellStyle name="Normal 2 4 2 2 3 3" xfId="16439" xr:uid="{00000000-0005-0000-0000-000038400000}"/>
    <cellStyle name="Normal 2 4 2 2 3 3 2" xfId="16440" xr:uid="{00000000-0005-0000-0000-000039400000}"/>
    <cellStyle name="Normal 2 4 2 2 3 3 2 2" xfId="16441" xr:uid="{00000000-0005-0000-0000-00003A400000}"/>
    <cellStyle name="Normal 2 4 2 2 3 3 3" xfId="16442" xr:uid="{00000000-0005-0000-0000-00003B400000}"/>
    <cellStyle name="Normal 2 4 2 2 3 4" xfId="16443" xr:uid="{00000000-0005-0000-0000-00003C400000}"/>
    <cellStyle name="Normal 2 4 2 2 3 4 2" xfId="16444" xr:uid="{00000000-0005-0000-0000-00003D400000}"/>
    <cellStyle name="Normal 2 4 2 2 3 4 2 2" xfId="16445" xr:uid="{00000000-0005-0000-0000-00003E400000}"/>
    <cellStyle name="Normal 2 4 2 2 3 4 3" xfId="16446" xr:uid="{00000000-0005-0000-0000-00003F400000}"/>
    <cellStyle name="Normal 2 4 2 2 3 5" xfId="16447" xr:uid="{00000000-0005-0000-0000-000040400000}"/>
    <cellStyle name="Normal 2 4 2 2 3 5 2" xfId="16448" xr:uid="{00000000-0005-0000-0000-000041400000}"/>
    <cellStyle name="Normal 2 4 2 2 3 5 2 2" xfId="16449" xr:uid="{00000000-0005-0000-0000-000042400000}"/>
    <cellStyle name="Normal 2 4 2 2 3 5 3" xfId="16450" xr:uid="{00000000-0005-0000-0000-000043400000}"/>
    <cellStyle name="Normal 2 4 2 2 3 6" xfId="16451" xr:uid="{00000000-0005-0000-0000-000044400000}"/>
    <cellStyle name="Normal 2 4 2 2 3 6 2" xfId="16452" xr:uid="{00000000-0005-0000-0000-000045400000}"/>
    <cellStyle name="Normal 2 4 2 2 3 7" xfId="16453" xr:uid="{00000000-0005-0000-0000-000046400000}"/>
    <cellStyle name="Normal 2 4 2 2 3 7 2" xfId="16454" xr:uid="{00000000-0005-0000-0000-000047400000}"/>
    <cellStyle name="Normal 2 4 2 2 3 8" xfId="16455" xr:uid="{00000000-0005-0000-0000-000048400000}"/>
    <cellStyle name="Normal 2 4 2 2 4" xfId="16456" xr:uid="{00000000-0005-0000-0000-000049400000}"/>
    <cellStyle name="Normal 2 4 2 2 4 2" xfId="16457" xr:uid="{00000000-0005-0000-0000-00004A400000}"/>
    <cellStyle name="Normal 2 4 2 2 4 2 2" xfId="16458" xr:uid="{00000000-0005-0000-0000-00004B400000}"/>
    <cellStyle name="Normal 2 4 2 2 4 2 2 2" xfId="16459" xr:uid="{00000000-0005-0000-0000-00004C400000}"/>
    <cellStyle name="Normal 2 4 2 2 4 2 3" xfId="16460" xr:uid="{00000000-0005-0000-0000-00004D400000}"/>
    <cellStyle name="Normal 2 4 2 2 4 3" xfId="16461" xr:uid="{00000000-0005-0000-0000-00004E400000}"/>
    <cellStyle name="Normal 2 4 2 2 4 3 2" xfId="16462" xr:uid="{00000000-0005-0000-0000-00004F400000}"/>
    <cellStyle name="Normal 2 4 2 2 4 3 2 2" xfId="16463" xr:uid="{00000000-0005-0000-0000-000050400000}"/>
    <cellStyle name="Normal 2 4 2 2 4 3 3" xfId="16464" xr:uid="{00000000-0005-0000-0000-000051400000}"/>
    <cellStyle name="Normal 2 4 2 2 4 4" xfId="16465" xr:uid="{00000000-0005-0000-0000-000052400000}"/>
    <cellStyle name="Normal 2 4 2 2 4 4 2" xfId="16466" xr:uid="{00000000-0005-0000-0000-000053400000}"/>
    <cellStyle name="Normal 2 4 2 2 4 4 2 2" xfId="16467" xr:uid="{00000000-0005-0000-0000-000054400000}"/>
    <cellStyle name="Normal 2 4 2 2 4 4 3" xfId="16468" xr:uid="{00000000-0005-0000-0000-000055400000}"/>
    <cellStyle name="Normal 2 4 2 2 4 5" xfId="16469" xr:uid="{00000000-0005-0000-0000-000056400000}"/>
    <cellStyle name="Normal 2 4 2 2 4 5 2" xfId="16470" xr:uid="{00000000-0005-0000-0000-000057400000}"/>
    <cellStyle name="Normal 2 4 2 2 4 6" xfId="16471" xr:uid="{00000000-0005-0000-0000-000058400000}"/>
    <cellStyle name="Normal 2 4 2 2 4 6 2" xfId="16472" xr:uid="{00000000-0005-0000-0000-000059400000}"/>
    <cellStyle name="Normal 2 4 2 2 4 7" xfId="16473" xr:uid="{00000000-0005-0000-0000-00005A400000}"/>
    <cellStyle name="Normal 2 4 2 2 5" xfId="16474" xr:uid="{00000000-0005-0000-0000-00005B400000}"/>
    <cellStyle name="Normal 2 4 2 2 5 2" xfId="16475" xr:uid="{00000000-0005-0000-0000-00005C400000}"/>
    <cellStyle name="Normal 2 4 2 2 5 2 2" xfId="16476" xr:uid="{00000000-0005-0000-0000-00005D400000}"/>
    <cellStyle name="Normal 2 4 2 2 5 2 2 2" xfId="16477" xr:uid="{00000000-0005-0000-0000-00005E400000}"/>
    <cellStyle name="Normal 2 4 2 2 5 2 3" xfId="16478" xr:uid="{00000000-0005-0000-0000-00005F400000}"/>
    <cellStyle name="Normal 2 4 2 2 5 3" xfId="16479" xr:uid="{00000000-0005-0000-0000-000060400000}"/>
    <cellStyle name="Normal 2 4 2 2 5 3 2" xfId="16480" xr:uid="{00000000-0005-0000-0000-000061400000}"/>
    <cellStyle name="Normal 2 4 2 2 5 3 2 2" xfId="16481" xr:uid="{00000000-0005-0000-0000-000062400000}"/>
    <cellStyle name="Normal 2 4 2 2 5 3 3" xfId="16482" xr:uid="{00000000-0005-0000-0000-000063400000}"/>
    <cellStyle name="Normal 2 4 2 2 5 4" xfId="16483" xr:uid="{00000000-0005-0000-0000-000064400000}"/>
    <cellStyle name="Normal 2 4 2 2 5 4 2" xfId="16484" xr:uid="{00000000-0005-0000-0000-000065400000}"/>
    <cellStyle name="Normal 2 4 2 2 5 4 2 2" xfId="16485" xr:uid="{00000000-0005-0000-0000-000066400000}"/>
    <cellStyle name="Normal 2 4 2 2 5 4 3" xfId="16486" xr:uid="{00000000-0005-0000-0000-000067400000}"/>
    <cellStyle name="Normal 2 4 2 2 5 5" xfId="16487" xr:uid="{00000000-0005-0000-0000-000068400000}"/>
    <cellStyle name="Normal 2 4 2 2 5 5 2" xfId="16488" xr:uid="{00000000-0005-0000-0000-000069400000}"/>
    <cellStyle name="Normal 2 4 2 2 5 6" xfId="16489" xr:uid="{00000000-0005-0000-0000-00006A400000}"/>
    <cellStyle name="Normal 2 4 2 2 5 6 2" xfId="16490" xr:uid="{00000000-0005-0000-0000-00006B400000}"/>
    <cellStyle name="Normal 2 4 2 2 5 7" xfId="16491" xr:uid="{00000000-0005-0000-0000-00006C400000}"/>
    <cellStyle name="Normal 2 4 2 2 6" xfId="16492" xr:uid="{00000000-0005-0000-0000-00006D400000}"/>
    <cellStyle name="Normal 2 4 2 2 6 2" xfId="16493" xr:uid="{00000000-0005-0000-0000-00006E400000}"/>
    <cellStyle name="Normal 2 4 2 2 6 2 2" xfId="16494" xr:uid="{00000000-0005-0000-0000-00006F400000}"/>
    <cellStyle name="Normal 2 4 2 2 6 3" xfId="16495" xr:uid="{00000000-0005-0000-0000-000070400000}"/>
    <cellStyle name="Normal 2 4 2 2 7" xfId="16496" xr:uid="{00000000-0005-0000-0000-000071400000}"/>
    <cellStyle name="Normal 2 4 2 2 7 2" xfId="16497" xr:uid="{00000000-0005-0000-0000-000072400000}"/>
    <cellStyle name="Normal 2 4 2 2 7 2 2" xfId="16498" xr:uid="{00000000-0005-0000-0000-000073400000}"/>
    <cellStyle name="Normal 2 4 2 2 7 3" xfId="16499" xr:uid="{00000000-0005-0000-0000-000074400000}"/>
    <cellStyle name="Normal 2 4 2 2 8" xfId="16500" xr:uid="{00000000-0005-0000-0000-000075400000}"/>
    <cellStyle name="Normal 2 4 2 2 8 2" xfId="16501" xr:uid="{00000000-0005-0000-0000-000076400000}"/>
    <cellStyle name="Normal 2 4 2 2 8 2 2" xfId="16502" xr:uid="{00000000-0005-0000-0000-000077400000}"/>
    <cellStyle name="Normal 2 4 2 2 8 3" xfId="16503" xr:uid="{00000000-0005-0000-0000-000078400000}"/>
    <cellStyle name="Normal 2 4 2 2 9" xfId="16504" xr:uid="{00000000-0005-0000-0000-000079400000}"/>
    <cellStyle name="Normal 2 4 2 2 9 2" xfId="16505" xr:uid="{00000000-0005-0000-0000-00007A400000}"/>
    <cellStyle name="Normal 2 4 2 3" xfId="16506" xr:uid="{00000000-0005-0000-0000-00007B400000}"/>
    <cellStyle name="Normal 2 4 2 3 10" xfId="16507" xr:uid="{00000000-0005-0000-0000-00007C400000}"/>
    <cellStyle name="Normal 2 4 2 3 10 2" xfId="16508" xr:uid="{00000000-0005-0000-0000-00007D400000}"/>
    <cellStyle name="Normal 2 4 2 3 11" xfId="16509" xr:uid="{00000000-0005-0000-0000-00007E400000}"/>
    <cellStyle name="Normal 2 4 2 3 2" xfId="16510" xr:uid="{00000000-0005-0000-0000-00007F400000}"/>
    <cellStyle name="Normal 2 4 2 3 2 2" xfId="16511" xr:uid="{00000000-0005-0000-0000-000080400000}"/>
    <cellStyle name="Normal 2 4 2 3 2 2 2" xfId="16512" xr:uid="{00000000-0005-0000-0000-000081400000}"/>
    <cellStyle name="Normal 2 4 2 3 2 2 2 2" xfId="16513" xr:uid="{00000000-0005-0000-0000-000082400000}"/>
    <cellStyle name="Normal 2 4 2 3 2 2 2 2 2" xfId="16514" xr:uid="{00000000-0005-0000-0000-000083400000}"/>
    <cellStyle name="Normal 2 4 2 3 2 2 2 3" xfId="16515" xr:uid="{00000000-0005-0000-0000-000084400000}"/>
    <cellStyle name="Normal 2 4 2 3 2 2 3" xfId="16516" xr:uid="{00000000-0005-0000-0000-000085400000}"/>
    <cellStyle name="Normal 2 4 2 3 2 2 3 2" xfId="16517" xr:uid="{00000000-0005-0000-0000-000086400000}"/>
    <cellStyle name="Normal 2 4 2 3 2 2 3 2 2" xfId="16518" xr:uid="{00000000-0005-0000-0000-000087400000}"/>
    <cellStyle name="Normal 2 4 2 3 2 2 3 3" xfId="16519" xr:uid="{00000000-0005-0000-0000-000088400000}"/>
    <cellStyle name="Normal 2 4 2 3 2 2 4" xfId="16520" xr:uid="{00000000-0005-0000-0000-000089400000}"/>
    <cellStyle name="Normal 2 4 2 3 2 2 4 2" xfId="16521" xr:uid="{00000000-0005-0000-0000-00008A400000}"/>
    <cellStyle name="Normal 2 4 2 3 2 2 4 2 2" xfId="16522" xr:uid="{00000000-0005-0000-0000-00008B400000}"/>
    <cellStyle name="Normal 2 4 2 3 2 2 4 3" xfId="16523" xr:uid="{00000000-0005-0000-0000-00008C400000}"/>
    <cellStyle name="Normal 2 4 2 3 2 2 5" xfId="16524" xr:uid="{00000000-0005-0000-0000-00008D400000}"/>
    <cellStyle name="Normal 2 4 2 3 2 2 5 2" xfId="16525" xr:uid="{00000000-0005-0000-0000-00008E400000}"/>
    <cellStyle name="Normal 2 4 2 3 2 2 6" xfId="16526" xr:uid="{00000000-0005-0000-0000-00008F400000}"/>
    <cellStyle name="Normal 2 4 2 3 2 2 6 2" xfId="16527" xr:uid="{00000000-0005-0000-0000-000090400000}"/>
    <cellStyle name="Normal 2 4 2 3 2 2 7" xfId="16528" xr:uid="{00000000-0005-0000-0000-000091400000}"/>
    <cellStyle name="Normal 2 4 2 3 2 3" xfId="16529" xr:uid="{00000000-0005-0000-0000-000092400000}"/>
    <cellStyle name="Normal 2 4 2 3 2 3 2" xfId="16530" xr:uid="{00000000-0005-0000-0000-000093400000}"/>
    <cellStyle name="Normal 2 4 2 3 2 3 2 2" xfId="16531" xr:uid="{00000000-0005-0000-0000-000094400000}"/>
    <cellStyle name="Normal 2 4 2 3 2 3 2 2 2" xfId="16532" xr:uid="{00000000-0005-0000-0000-000095400000}"/>
    <cellStyle name="Normal 2 4 2 3 2 3 2 3" xfId="16533" xr:uid="{00000000-0005-0000-0000-000096400000}"/>
    <cellStyle name="Normal 2 4 2 3 2 3 3" xfId="16534" xr:uid="{00000000-0005-0000-0000-000097400000}"/>
    <cellStyle name="Normal 2 4 2 3 2 3 3 2" xfId="16535" xr:uid="{00000000-0005-0000-0000-000098400000}"/>
    <cellStyle name="Normal 2 4 2 3 2 3 3 2 2" xfId="16536" xr:uid="{00000000-0005-0000-0000-000099400000}"/>
    <cellStyle name="Normal 2 4 2 3 2 3 3 3" xfId="16537" xr:uid="{00000000-0005-0000-0000-00009A400000}"/>
    <cellStyle name="Normal 2 4 2 3 2 3 4" xfId="16538" xr:uid="{00000000-0005-0000-0000-00009B400000}"/>
    <cellStyle name="Normal 2 4 2 3 2 3 4 2" xfId="16539" xr:uid="{00000000-0005-0000-0000-00009C400000}"/>
    <cellStyle name="Normal 2 4 2 3 2 3 4 2 2" xfId="16540" xr:uid="{00000000-0005-0000-0000-00009D400000}"/>
    <cellStyle name="Normal 2 4 2 3 2 3 4 3" xfId="16541" xr:uid="{00000000-0005-0000-0000-00009E400000}"/>
    <cellStyle name="Normal 2 4 2 3 2 3 5" xfId="16542" xr:uid="{00000000-0005-0000-0000-00009F400000}"/>
    <cellStyle name="Normal 2 4 2 3 2 3 5 2" xfId="16543" xr:uid="{00000000-0005-0000-0000-0000A0400000}"/>
    <cellStyle name="Normal 2 4 2 3 2 3 6" xfId="16544" xr:uid="{00000000-0005-0000-0000-0000A1400000}"/>
    <cellStyle name="Normal 2 4 2 3 2 3 6 2" xfId="16545" xr:uid="{00000000-0005-0000-0000-0000A2400000}"/>
    <cellStyle name="Normal 2 4 2 3 2 3 7" xfId="16546" xr:uid="{00000000-0005-0000-0000-0000A3400000}"/>
    <cellStyle name="Normal 2 4 2 3 2 4" xfId="16547" xr:uid="{00000000-0005-0000-0000-0000A4400000}"/>
    <cellStyle name="Normal 2 4 2 3 2 4 2" xfId="16548" xr:uid="{00000000-0005-0000-0000-0000A5400000}"/>
    <cellStyle name="Normal 2 4 2 3 2 4 2 2" xfId="16549" xr:uid="{00000000-0005-0000-0000-0000A6400000}"/>
    <cellStyle name="Normal 2 4 2 3 2 4 3" xfId="16550" xr:uid="{00000000-0005-0000-0000-0000A7400000}"/>
    <cellStyle name="Normal 2 4 2 3 2 5" xfId="16551" xr:uid="{00000000-0005-0000-0000-0000A8400000}"/>
    <cellStyle name="Normal 2 4 2 3 2 5 2" xfId="16552" xr:uid="{00000000-0005-0000-0000-0000A9400000}"/>
    <cellStyle name="Normal 2 4 2 3 2 5 2 2" xfId="16553" xr:uid="{00000000-0005-0000-0000-0000AA400000}"/>
    <cellStyle name="Normal 2 4 2 3 2 5 3" xfId="16554" xr:uid="{00000000-0005-0000-0000-0000AB400000}"/>
    <cellStyle name="Normal 2 4 2 3 2 6" xfId="16555" xr:uid="{00000000-0005-0000-0000-0000AC400000}"/>
    <cellStyle name="Normal 2 4 2 3 2 6 2" xfId="16556" xr:uid="{00000000-0005-0000-0000-0000AD400000}"/>
    <cellStyle name="Normal 2 4 2 3 2 6 2 2" xfId="16557" xr:uid="{00000000-0005-0000-0000-0000AE400000}"/>
    <cellStyle name="Normal 2 4 2 3 2 6 3" xfId="16558" xr:uid="{00000000-0005-0000-0000-0000AF400000}"/>
    <cellStyle name="Normal 2 4 2 3 2 7" xfId="16559" xr:uid="{00000000-0005-0000-0000-0000B0400000}"/>
    <cellStyle name="Normal 2 4 2 3 2 7 2" xfId="16560" xr:uid="{00000000-0005-0000-0000-0000B1400000}"/>
    <cellStyle name="Normal 2 4 2 3 2 8" xfId="16561" xr:uid="{00000000-0005-0000-0000-0000B2400000}"/>
    <cellStyle name="Normal 2 4 2 3 2 8 2" xfId="16562" xr:uid="{00000000-0005-0000-0000-0000B3400000}"/>
    <cellStyle name="Normal 2 4 2 3 2 9" xfId="16563" xr:uid="{00000000-0005-0000-0000-0000B4400000}"/>
    <cellStyle name="Normal 2 4 2 3 3" xfId="16564" xr:uid="{00000000-0005-0000-0000-0000B5400000}"/>
    <cellStyle name="Normal 2 4 2 3 3 2" xfId="16565" xr:uid="{00000000-0005-0000-0000-0000B6400000}"/>
    <cellStyle name="Normal 2 4 2 3 3 2 2" xfId="16566" xr:uid="{00000000-0005-0000-0000-0000B7400000}"/>
    <cellStyle name="Normal 2 4 2 3 3 2 2 2" xfId="16567" xr:uid="{00000000-0005-0000-0000-0000B8400000}"/>
    <cellStyle name="Normal 2 4 2 3 3 2 2 2 2" xfId="16568" xr:uid="{00000000-0005-0000-0000-0000B9400000}"/>
    <cellStyle name="Normal 2 4 2 3 3 2 2 3" xfId="16569" xr:uid="{00000000-0005-0000-0000-0000BA400000}"/>
    <cellStyle name="Normal 2 4 2 3 3 2 3" xfId="16570" xr:uid="{00000000-0005-0000-0000-0000BB400000}"/>
    <cellStyle name="Normal 2 4 2 3 3 2 3 2" xfId="16571" xr:uid="{00000000-0005-0000-0000-0000BC400000}"/>
    <cellStyle name="Normal 2 4 2 3 3 2 3 2 2" xfId="16572" xr:uid="{00000000-0005-0000-0000-0000BD400000}"/>
    <cellStyle name="Normal 2 4 2 3 3 2 3 3" xfId="16573" xr:uid="{00000000-0005-0000-0000-0000BE400000}"/>
    <cellStyle name="Normal 2 4 2 3 3 2 4" xfId="16574" xr:uid="{00000000-0005-0000-0000-0000BF400000}"/>
    <cellStyle name="Normal 2 4 2 3 3 2 4 2" xfId="16575" xr:uid="{00000000-0005-0000-0000-0000C0400000}"/>
    <cellStyle name="Normal 2 4 2 3 3 2 4 2 2" xfId="16576" xr:uid="{00000000-0005-0000-0000-0000C1400000}"/>
    <cellStyle name="Normal 2 4 2 3 3 2 4 3" xfId="16577" xr:uid="{00000000-0005-0000-0000-0000C2400000}"/>
    <cellStyle name="Normal 2 4 2 3 3 2 5" xfId="16578" xr:uid="{00000000-0005-0000-0000-0000C3400000}"/>
    <cellStyle name="Normal 2 4 2 3 3 2 5 2" xfId="16579" xr:uid="{00000000-0005-0000-0000-0000C4400000}"/>
    <cellStyle name="Normal 2 4 2 3 3 2 6" xfId="16580" xr:uid="{00000000-0005-0000-0000-0000C5400000}"/>
    <cellStyle name="Normal 2 4 2 3 3 2 6 2" xfId="16581" xr:uid="{00000000-0005-0000-0000-0000C6400000}"/>
    <cellStyle name="Normal 2 4 2 3 3 2 7" xfId="16582" xr:uid="{00000000-0005-0000-0000-0000C7400000}"/>
    <cellStyle name="Normal 2 4 2 3 3 3" xfId="16583" xr:uid="{00000000-0005-0000-0000-0000C8400000}"/>
    <cellStyle name="Normal 2 4 2 3 3 3 2" xfId="16584" xr:uid="{00000000-0005-0000-0000-0000C9400000}"/>
    <cellStyle name="Normal 2 4 2 3 3 3 2 2" xfId="16585" xr:uid="{00000000-0005-0000-0000-0000CA400000}"/>
    <cellStyle name="Normal 2 4 2 3 3 3 3" xfId="16586" xr:uid="{00000000-0005-0000-0000-0000CB400000}"/>
    <cellStyle name="Normal 2 4 2 3 3 4" xfId="16587" xr:uid="{00000000-0005-0000-0000-0000CC400000}"/>
    <cellStyle name="Normal 2 4 2 3 3 4 2" xfId="16588" xr:uid="{00000000-0005-0000-0000-0000CD400000}"/>
    <cellStyle name="Normal 2 4 2 3 3 4 2 2" xfId="16589" xr:uid="{00000000-0005-0000-0000-0000CE400000}"/>
    <cellStyle name="Normal 2 4 2 3 3 4 3" xfId="16590" xr:uid="{00000000-0005-0000-0000-0000CF400000}"/>
    <cellStyle name="Normal 2 4 2 3 3 5" xfId="16591" xr:uid="{00000000-0005-0000-0000-0000D0400000}"/>
    <cellStyle name="Normal 2 4 2 3 3 5 2" xfId="16592" xr:uid="{00000000-0005-0000-0000-0000D1400000}"/>
    <cellStyle name="Normal 2 4 2 3 3 5 2 2" xfId="16593" xr:uid="{00000000-0005-0000-0000-0000D2400000}"/>
    <cellStyle name="Normal 2 4 2 3 3 5 3" xfId="16594" xr:uid="{00000000-0005-0000-0000-0000D3400000}"/>
    <cellStyle name="Normal 2 4 2 3 3 6" xfId="16595" xr:uid="{00000000-0005-0000-0000-0000D4400000}"/>
    <cellStyle name="Normal 2 4 2 3 3 6 2" xfId="16596" xr:uid="{00000000-0005-0000-0000-0000D5400000}"/>
    <cellStyle name="Normal 2 4 2 3 3 7" xfId="16597" xr:uid="{00000000-0005-0000-0000-0000D6400000}"/>
    <cellStyle name="Normal 2 4 2 3 3 7 2" xfId="16598" xr:uid="{00000000-0005-0000-0000-0000D7400000}"/>
    <cellStyle name="Normal 2 4 2 3 3 8" xfId="16599" xr:uid="{00000000-0005-0000-0000-0000D8400000}"/>
    <cellStyle name="Normal 2 4 2 3 4" xfId="16600" xr:uid="{00000000-0005-0000-0000-0000D9400000}"/>
    <cellStyle name="Normal 2 4 2 3 4 2" xfId="16601" xr:uid="{00000000-0005-0000-0000-0000DA400000}"/>
    <cellStyle name="Normal 2 4 2 3 4 2 2" xfId="16602" xr:uid="{00000000-0005-0000-0000-0000DB400000}"/>
    <cellStyle name="Normal 2 4 2 3 4 2 2 2" xfId="16603" xr:uid="{00000000-0005-0000-0000-0000DC400000}"/>
    <cellStyle name="Normal 2 4 2 3 4 2 3" xfId="16604" xr:uid="{00000000-0005-0000-0000-0000DD400000}"/>
    <cellStyle name="Normal 2 4 2 3 4 3" xfId="16605" xr:uid="{00000000-0005-0000-0000-0000DE400000}"/>
    <cellStyle name="Normal 2 4 2 3 4 3 2" xfId="16606" xr:uid="{00000000-0005-0000-0000-0000DF400000}"/>
    <cellStyle name="Normal 2 4 2 3 4 3 2 2" xfId="16607" xr:uid="{00000000-0005-0000-0000-0000E0400000}"/>
    <cellStyle name="Normal 2 4 2 3 4 3 3" xfId="16608" xr:uid="{00000000-0005-0000-0000-0000E1400000}"/>
    <cellStyle name="Normal 2 4 2 3 4 4" xfId="16609" xr:uid="{00000000-0005-0000-0000-0000E2400000}"/>
    <cellStyle name="Normal 2 4 2 3 4 4 2" xfId="16610" xr:uid="{00000000-0005-0000-0000-0000E3400000}"/>
    <cellStyle name="Normal 2 4 2 3 4 4 2 2" xfId="16611" xr:uid="{00000000-0005-0000-0000-0000E4400000}"/>
    <cellStyle name="Normal 2 4 2 3 4 4 3" xfId="16612" xr:uid="{00000000-0005-0000-0000-0000E5400000}"/>
    <cellStyle name="Normal 2 4 2 3 4 5" xfId="16613" xr:uid="{00000000-0005-0000-0000-0000E6400000}"/>
    <cellStyle name="Normal 2 4 2 3 4 5 2" xfId="16614" xr:uid="{00000000-0005-0000-0000-0000E7400000}"/>
    <cellStyle name="Normal 2 4 2 3 4 6" xfId="16615" xr:uid="{00000000-0005-0000-0000-0000E8400000}"/>
    <cellStyle name="Normal 2 4 2 3 4 6 2" xfId="16616" xr:uid="{00000000-0005-0000-0000-0000E9400000}"/>
    <cellStyle name="Normal 2 4 2 3 4 7" xfId="16617" xr:uid="{00000000-0005-0000-0000-0000EA400000}"/>
    <cellStyle name="Normal 2 4 2 3 5" xfId="16618" xr:uid="{00000000-0005-0000-0000-0000EB400000}"/>
    <cellStyle name="Normal 2 4 2 3 5 2" xfId="16619" xr:uid="{00000000-0005-0000-0000-0000EC400000}"/>
    <cellStyle name="Normal 2 4 2 3 5 2 2" xfId="16620" xr:uid="{00000000-0005-0000-0000-0000ED400000}"/>
    <cellStyle name="Normal 2 4 2 3 5 2 2 2" xfId="16621" xr:uid="{00000000-0005-0000-0000-0000EE400000}"/>
    <cellStyle name="Normal 2 4 2 3 5 2 3" xfId="16622" xr:uid="{00000000-0005-0000-0000-0000EF400000}"/>
    <cellStyle name="Normal 2 4 2 3 5 3" xfId="16623" xr:uid="{00000000-0005-0000-0000-0000F0400000}"/>
    <cellStyle name="Normal 2 4 2 3 5 3 2" xfId="16624" xr:uid="{00000000-0005-0000-0000-0000F1400000}"/>
    <cellStyle name="Normal 2 4 2 3 5 3 2 2" xfId="16625" xr:uid="{00000000-0005-0000-0000-0000F2400000}"/>
    <cellStyle name="Normal 2 4 2 3 5 3 3" xfId="16626" xr:uid="{00000000-0005-0000-0000-0000F3400000}"/>
    <cellStyle name="Normal 2 4 2 3 5 4" xfId="16627" xr:uid="{00000000-0005-0000-0000-0000F4400000}"/>
    <cellStyle name="Normal 2 4 2 3 5 4 2" xfId="16628" xr:uid="{00000000-0005-0000-0000-0000F5400000}"/>
    <cellStyle name="Normal 2 4 2 3 5 4 2 2" xfId="16629" xr:uid="{00000000-0005-0000-0000-0000F6400000}"/>
    <cellStyle name="Normal 2 4 2 3 5 4 3" xfId="16630" xr:uid="{00000000-0005-0000-0000-0000F7400000}"/>
    <cellStyle name="Normal 2 4 2 3 5 5" xfId="16631" xr:uid="{00000000-0005-0000-0000-0000F8400000}"/>
    <cellStyle name="Normal 2 4 2 3 5 5 2" xfId="16632" xr:uid="{00000000-0005-0000-0000-0000F9400000}"/>
    <cellStyle name="Normal 2 4 2 3 5 6" xfId="16633" xr:uid="{00000000-0005-0000-0000-0000FA400000}"/>
    <cellStyle name="Normal 2 4 2 3 5 6 2" xfId="16634" xr:uid="{00000000-0005-0000-0000-0000FB400000}"/>
    <cellStyle name="Normal 2 4 2 3 5 7" xfId="16635" xr:uid="{00000000-0005-0000-0000-0000FC400000}"/>
    <cellStyle name="Normal 2 4 2 3 6" xfId="16636" xr:uid="{00000000-0005-0000-0000-0000FD400000}"/>
    <cellStyle name="Normal 2 4 2 3 6 2" xfId="16637" xr:uid="{00000000-0005-0000-0000-0000FE400000}"/>
    <cellStyle name="Normal 2 4 2 3 6 2 2" xfId="16638" xr:uid="{00000000-0005-0000-0000-0000FF400000}"/>
    <cellStyle name="Normal 2 4 2 3 6 3" xfId="16639" xr:uid="{00000000-0005-0000-0000-000000410000}"/>
    <cellStyle name="Normal 2 4 2 3 7" xfId="16640" xr:uid="{00000000-0005-0000-0000-000001410000}"/>
    <cellStyle name="Normal 2 4 2 3 7 2" xfId="16641" xr:uid="{00000000-0005-0000-0000-000002410000}"/>
    <cellStyle name="Normal 2 4 2 3 7 2 2" xfId="16642" xr:uid="{00000000-0005-0000-0000-000003410000}"/>
    <cellStyle name="Normal 2 4 2 3 7 3" xfId="16643" xr:uid="{00000000-0005-0000-0000-000004410000}"/>
    <cellStyle name="Normal 2 4 2 3 8" xfId="16644" xr:uid="{00000000-0005-0000-0000-000005410000}"/>
    <cellStyle name="Normal 2 4 2 3 8 2" xfId="16645" xr:uid="{00000000-0005-0000-0000-000006410000}"/>
    <cellStyle name="Normal 2 4 2 3 8 2 2" xfId="16646" xr:uid="{00000000-0005-0000-0000-000007410000}"/>
    <cellStyle name="Normal 2 4 2 3 8 3" xfId="16647" xr:uid="{00000000-0005-0000-0000-000008410000}"/>
    <cellStyle name="Normal 2 4 2 3 9" xfId="16648" xr:uid="{00000000-0005-0000-0000-000009410000}"/>
    <cellStyle name="Normal 2 4 2 3 9 2" xfId="16649" xr:uid="{00000000-0005-0000-0000-00000A410000}"/>
    <cellStyle name="Normal 2 4 2 4" xfId="16650" xr:uid="{00000000-0005-0000-0000-00000B410000}"/>
    <cellStyle name="Normal 2 4 2 4 2" xfId="16651" xr:uid="{00000000-0005-0000-0000-00000C410000}"/>
    <cellStyle name="Normal 2 4 2 4 2 2" xfId="16652" xr:uid="{00000000-0005-0000-0000-00000D410000}"/>
    <cellStyle name="Normal 2 4 2 4 2 2 2" xfId="16653" xr:uid="{00000000-0005-0000-0000-00000E410000}"/>
    <cellStyle name="Normal 2 4 2 4 2 2 2 2" xfId="16654" xr:uid="{00000000-0005-0000-0000-00000F410000}"/>
    <cellStyle name="Normal 2 4 2 4 2 2 3" xfId="16655" xr:uid="{00000000-0005-0000-0000-000010410000}"/>
    <cellStyle name="Normal 2 4 2 4 2 3" xfId="16656" xr:uid="{00000000-0005-0000-0000-000011410000}"/>
    <cellStyle name="Normal 2 4 2 4 2 3 2" xfId="16657" xr:uid="{00000000-0005-0000-0000-000012410000}"/>
    <cellStyle name="Normal 2 4 2 4 2 3 2 2" xfId="16658" xr:uid="{00000000-0005-0000-0000-000013410000}"/>
    <cellStyle name="Normal 2 4 2 4 2 3 3" xfId="16659" xr:uid="{00000000-0005-0000-0000-000014410000}"/>
    <cellStyle name="Normal 2 4 2 4 2 4" xfId="16660" xr:uid="{00000000-0005-0000-0000-000015410000}"/>
    <cellStyle name="Normal 2 4 2 4 2 4 2" xfId="16661" xr:uid="{00000000-0005-0000-0000-000016410000}"/>
    <cellStyle name="Normal 2 4 2 4 2 4 2 2" xfId="16662" xr:uid="{00000000-0005-0000-0000-000017410000}"/>
    <cellStyle name="Normal 2 4 2 4 2 4 3" xfId="16663" xr:uid="{00000000-0005-0000-0000-000018410000}"/>
    <cellStyle name="Normal 2 4 2 4 2 5" xfId="16664" xr:uid="{00000000-0005-0000-0000-000019410000}"/>
    <cellStyle name="Normal 2 4 2 4 2 5 2" xfId="16665" xr:uid="{00000000-0005-0000-0000-00001A410000}"/>
    <cellStyle name="Normal 2 4 2 4 2 6" xfId="16666" xr:uid="{00000000-0005-0000-0000-00001B410000}"/>
    <cellStyle name="Normal 2 4 2 4 2 6 2" xfId="16667" xr:uid="{00000000-0005-0000-0000-00001C410000}"/>
    <cellStyle name="Normal 2 4 2 4 2 7" xfId="16668" xr:uid="{00000000-0005-0000-0000-00001D410000}"/>
    <cellStyle name="Normal 2 4 2 4 3" xfId="16669" xr:uid="{00000000-0005-0000-0000-00001E410000}"/>
    <cellStyle name="Normal 2 4 2 4 3 2" xfId="16670" xr:uid="{00000000-0005-0000-0000-00001F410000}"/>
    <cellStyle name="Normal 2 4 2 4 3 2 2" xfId="16671" xr:uid="{00000000-0005-0000-0000-000020410000}"/>
    <cellStyle name="Normal 2 4 2 4 3 2 2 2" xfId="16672" xr:uid="{00000000-0005-0000-0000-000021410000}"/>
    <cellStyle name="Normal 2 4 2 4 3 2 3" xfId="16673" xr:uid="{00000000-0005-0000-0000-000022410000}"/>
    <cellStyle name="Normal 2 4 2 4 3 3" xfId="16674" xr:uid="{00000000-0005-0000-0000-000023410000}"/>
    <cellStyle name="Normal 2 4 2 4 3 3 2" xfId="16675" xr:uid="{00000000-0005-0000-0000-000024410000}"/>
    <cellStyle name="Normal 2 4 2 4 3 3 2 2" xfId="16676" xr:uid="{00000000-0005-0000-0000-000025410000}"/>
    <cellStyle name="Normal 2 4 2 4 3 3 3" xfId="16677" xr:uid="{00000000-0005-0000-0000-000026410000}"/>
    <cellStyle name="Normal 2 4 2 4 3 4" xfId="16678" xr:uid="{00000000-0005-0000-0000-000027410000}"/>
    <cellStyle name="Normal 2 4 2 4 3 4 2" xfId="16679" xr:uid="{00000000-0005-0000-0000-000028410000}"/>
    <cellStyle name="Normal 2 4 2 4 3 4 2 2" xfId="16680" xr:uid="{00000000-0005-0000-0000-000029410000}"/>
    <cellStyle name="Normal 2 4 2 4 3 4 3" xfId="16681" xr:uid="{00000000-0005-0000-0000-00002A410000}"/>
    <cellStyle name="Normal 2 4 2 4 3 5" xfId="16682" xr:uid="{00000000-0005-0000-0000-00002B410000}"/>
    <cellStyle name="Normal 2 4 2 4 3 5 2" xfId="16683" xr:uid="{00000000-0005-0000-0000-00002C410000}"/>
    <cellStyle name="Normal 2 4 2 4 3 6" xfId="16684" xr:uid="{00000000-0005-0000-0000-00002D410000}"/>
    <cellStyle name="Normal 2 4 2 4 3 6 2" xfId="16685" xr:uid="{00000000-0005-0000-0000-00002E410000}"/>
    <cellStyle name="Normal 2 4 2 4 3 7" xfId="16686" xr:uid="{00000000-0005-0000-0000-00002F410000}"/>
    <cellStyle name="Normal 2 4 2 4 4" xfId="16687" xr:uid="{00000000-0005-0000-0000-000030410000}"/>
    <cellStyle name="Normal 2 4 2 4 4 2" xfId="16688" xr:uid="{00000000-0005-0000-0000-000031410000}"/>
    <cellStyle name="Normal 2 4 2 4 4 2 2" xfId="16689" xr:uid="{00000000-0005-0000-0000-000032410000}"/>
    <cellStyle name="Normal 2 4 2 4 4 3" xfId="16690" xr:uid="{00000000-0005-0000-0000-000033410000}"/>
    <cellStyle name="Normal 2 4 2 4 5" xfId="16691" xr:uid="{00000000-0005-0000-0000-000034410000}"/>
    <cellStyle name="Normal 2 4 2 4 5 2" xfId="16692" xr:uid="{00000000-0005-0000-0000-000035410000}"/>
    <cellStyle name="Normal 2 4 2 4 5 2 2" xfId="16693" xr:uid="{00000000-0005-0000-0000-000036410000}"/>
    <cellStyle name="Normal 2 4 2 4 5 3" xfId="16694" xr:uid="{00000000-0005-0000-0000-000037410000}"/>
    <cellStyle name="Normal 2 4 2 4 6" xfId="16695" xr:uid="{00000000-0005-0000-0000-000038410000}"/>
    <cellStyle name="Normal 2 4 2 4 6 2" xfId="16696" xr:uid="{00000000-0005-0000-0000-000039410000}"/>
    <cellStyle name="Normal 2 4 2 4 6 2 2" xfId="16697" xr:uid="{00000000-0005-0000-0000-00003A410000}"/>
    <cellStyle name="Normal 2 4 2 4 6 3" xfId="16698" xr:uid="{00000000-0005-0000-0000-00003B410000}"/>
    <cellStyle name="Normal 2 4 2 4 7" xfId="16699" xr:uid="{00000000-0005-0000-0000-00003C410000}"/>
    <cellStyle name="Normal 2 4 2 4 7 2" xfId="16700" xr:uid="{00000000-0005-0000-0000-00003D410000}"/>
    <cellStyle name="Normal 2 4 2 4 8" xfId="16701" xr:uid="{00000000-0005-0000-0000-00003E410000}"/>
    <cellStyle name="Normal 2 4 2 4 8 2" xfId="16702" xr:uid="{00000000-0005-0000-0000-00003F410000}"/>
    <cellStyle name="Normal 2 4 2 4 9" xfId="16703" xr:uid="{00000000-0005-0000-0000-000040410000}"/>
    <cellStyle name="Normal 2 4 2 5" xfId="16704" xr:uid="{00000000-0005-0000-0000-000041410000}"/>
    <cellStyle name="Normal 2 4 2 5 2" xfId="16705" xr:uid="{00000000-0005-0000-0000-000042410000}"/>
    <cellStyle name="Normal 2 4 2 5 2 2" xfId="16706" xr:uid="{00000000-0005-0000-0000-000043410000}"/>
    <cellStyle name="Normal 2 4 2 5 2 2 2" xfId="16707" xr:uid="{00000000-0005-0000-0000-000044410000}"/>
    <cellStyle name="Normal 2 4 2 5 2 2 2 2" xfId="16708" xr:uid="{00000000-0005-0000-0000-000045410000}"/>
    <cellStyle name="Normal 2 4 2 5 2 2 3" xfId="16709" xr:uid="{00000000-0005-0000-0000-000046410000}"/>
    <cellStyle name="Normal 2 4 2 5 2 3" xfId="16710" xr:uid="{00000000-0005-0000-0000-000047410000}"/>
    <cellStyle name="Normal 2 4 2 5 2 3 2" xfId="16711" xr:uid="{00000000-0005-0000-0000-000048410000}"/>
    <cellStyle name="Normal 2 4 2 5 2 3 2 2" xfId="16712" xr:uid="{00000000-0005-0000-0000-000049410000}"/>
    <cellStyle name="Normal 2 4 2 5 2 3 3" xfId="16713" xr:uid="{00000000-0005-0000-0000-00004A410000}"/>
    <cellStyle name="Normal 2 4 2 5 2 4" xfId="16714" xr:uid="{00000000-0005-0000-0000-00004B410000}"/>
    <cellStyle name="Normal 2 4 2 5 2 4 2" xfId="16715" xr:uid="{00000000-0005-0000-0000-00004C410000}"/>
    <cellStyle name="Normal 2 4 2 5 2 4 2 2" xfId="16716" xr:uid="{00000000-0005-0000-0000-00004D410000}"/>
    <cellStyle name="Normal 2 4 2 5 2 4 3" xfId="16717" xr:uid="{00000000-0005-0000-0000-00004E410000}"/>
    <cellStyle name="Normal 2 4 2 5 2 5" xfId="16718" xr:uid="{00000000-0005-0000-0000-00004F410000}"/>
    <cellStyle name="Normal 2 4 2 5 2 5 2" xfId="16719" xr:uid="{00000000-0005-0000-0000-000050410000}"/>
    <cellStyle name="Normal 2 4 2 5 2 6" xfId="16720" xr:uid="{00000000-0005-0000-0000-000051410000}"/>
    <cellStyle name="Normal 2 4 2 5 2 6 2" xfId="16721" xr:uid="{00000000-0005-0000-0000-000052410000}"/>
    <cellStyle name="Normal 2 4 2 5 2 7" xfId="16722" xr:uid="{00000000-0005-0000-0000-000053410000}"/>
    <cellStyle name="Normal 2 4 2 5 3" xfId="16723" xr:uid="{00000000-0005-0000-0000-000054410000}"/>
    <cellStyle name="Normal 2 4 2 5 3 2" xfId="16724" xr:uid="{00000000-0005-0000-0000-000055410000}"/>
    <cellStyle name="Normal 2 4 2 5 3 2 2" xfId="16725" xr:uid="{00000000-0005-0000-0000-000056410000}"/>
    <cellStyle name="Normal 2 4 2 5 3 3" xfId="16726" xr:uid="{00000000-0005-0000-0000-000057410000}"/>
    <cellStyle name="Normal 2 4 2 5 4" xfId="16727" xr:uid="{00000000-0005-0000-0000-000058410000}"/>
    <cellStyle name="Normal 2 4 2 5 4 2" xfId="16728" xr:uid="{00000000-0005-0000-0000-000059410000}"/>
    <cellStyle name="Normal 2 4 2 5 4 2 2" xfId="16729" xr:uid="{00000000-0005-0000-0000-00005A410000}"/>
    <cellStyle name="Normal 2 4 2 5 4 3" xfId="16730" xr:uid="{00000000-0005-0000-0000-00005B410000}"/>
    <cellStyle name="Normal 2 4 2 5 5" xfId="16731" xr:uid="{00000000-0005-0000-0000-00005C410000}"/>
    <cellStyle name="Normal 2 4 2 5 5 2" xfId="16732" xr:uid="{00000000-0005-0000-0000-00005D410000}"/>
    <cellStyle name="Normal 2 4 2 5 5 2 2" xfId="16733" xr:uid="{00000000-0005-0000-0000-00005E410000}"/>
    <cellStyle name="Normal 2 4 2 5 5 3" xfId="16734" xr:uid="{00000000-0005-0000-0000-00005F410000}"/>
    <cellStyle name="Normal 2 4 2 5 6" xfId="16735" xr:uid="{00000000-0005-0000-0000-000060410000}"/>
    <cellStyle name="Normal 2 4 2 5 6 2" xfId="16736" xr:uid="{00000000-0005-0000-0000-000061410000}"/>
    <cellStyle name="Normal 2 4 2 5 7" xfId="16737" xr:uid="{00000000-0005-0000-0000-000062410000}"/>
    <cellStyle name="Normal 2 4 2 5 7 2" xfId="16738" xr:uid="{00000000-0005-0000-0000-000063410000}"/>
    <cellStyle name="Normal 2 4 2 5 8" xfId="16739" xr:uid="{00000000-0005-0000-0000-000064410000}"/>
    <cellStyle name="Normal 2 4 2 6" xfId="16740" xr:uid="{00000000-0005-0000-0000-000065410000}"/>
    <cellStyle name="Normal 2 4 2 6 2" xfId="16741" xr:uid="{00000000-0005-0000-0000-000066410000}"/>
    <cellStyle name="Normal 2 4 2 6 2 2" xfId="16742" xr:uid="{00000000-0005-0000-0000-000067410000}"/>
    <cellStyle name="Normal 2 4 2 6 2 2 2" xfId="16743" xr:uid="{00000000-0005-0000-0000-000068410000}"/>
    <cellStyle name="Normal 2 4 2 6 2 3" xfId="16744" xr:uid="{00000000-0005-0000-0000-000069410000}"/>
    <cellStyle name="Normal 2 4 2 6 3" xfId="16745" xr:uid="{00000000-0005-0000-0000-00006A410000}"/>
    <cellStyle name="Normal 2 4 2 6 3 2" xfId="16746" xr:uid="{00000000-0005-0000-0000-00006B410000}"/>
    <cellStyle name="Normal 2 4 2 6 3 2 2" xfId="16747" xr:uid="{00000000-0005-0000-0000-00006C410000}"/>
    <cellStyle name="Normal 2 4 2 6 3 3" xfId="16748" xr:uid="{00000000-0005-0000-0000-00006D410000}"/>
    <cellStyle name="Normal 2 4 2 6 4" xfId="16749" xr:uid="{00000000-0005-0000-0000-00006E410000}"/>
    <cellStyle name="Normal 2 4 2 6 4 2" xfId="16750" xr:uid="{00000000-0005-0000-0000-00006F410000}"/>
    <cellStyle name="Normal 2 4 2 6 4 2 2" xfId="16751" xr:uid="{00000000-0005-0000-0000-000070410000}"/>
    <cellStyle name="Normal 2 4 2 6 4 3" xfId="16752" xr:uid="{00000000-0005-0000-0000-000071410000}"/>
    <cellStyle name="Normal 2 4 2 6 5" xfId="16753" xr:uid="{00000000-0005-0000-0000-000072410000}"/>
    <cellStyle name="Normal 2 4 2 6 5 2" xfId="16754" xr:uid="{00000000-0005-0000-0000-000073410000}"/>
    <cellStyle name="Normal 2 4 2 6 6" xfId="16755" xr:uid="{00000000-0005-0000-0000-000074410000}"/>
    <cellStyle name="Normal 2 4 2 6 6 2" xfId="16756" xr:uid="{00000000-0005-0000-0000-000075410000}"/>
    <cellStyle name="Normal 2 4 2 6 7" xfId="16757" xr:uid="{00000000-0005-0000-0000-000076410000}"/>
    <cellStyle name="Normal 2 4 2 7" xfId="16758" xr:uid="{00000000-0005-0000-0000-000077410000}"/>
    <cellStyle name="Normal 2 4 2 7 2" xfId="16759" xr:uid="{00000000-0005-0000-0000-000078410000}"/>
    <cellStyle name="Normal 2 4 2 7 2 2" xfId="16760" xr:uid="{00000000-0005-0000-0000-000079410000}"/>
    <cellStyle name="Normal 2 4 2 7 2 2 2" xfId="16761" xr:uid="{00000000-0005-0000-0000-00007A410000}"/>
    <cellStyle name="Normal 2 4 2 7 2 3" xfId="16762" xr:uid="{00000000-0005-0000-0000-00007B410000}"/>
    <cellStyle name="Normal 2 4 2 7 3" xfId="16763" xr:uid="{00000000-0005-0000-0000-00007C410000}"/>
    <cellStyle name="Normal 2 4 2 7 3 2" xfId="16764" xr:uid="{00000000-0005-0000-0000-00007D410000}"/>
    <cellStyle name="Normal 2 4 2 7 3 2 2" xfId="16765" xr:uid="{00000000-0005-0000-0000-00007E410000}"/>
    <cellStyle name="Normal 2 4 2 7 3 3" xfId="16766" xr:uid="{00000000-0005-0000-0000-00007F410000}"/>
    <cellStyle name="Normal 2 4 2 7 4" xfId="16767" xr:uid="{00000000-0005-0000-0000-000080410000}"/>
    <cellStyle name="Normal 2 4 2 7 4 2" xfId="16768" xr:uid="{00000000-0005-0000-0000-000081410000}"/>
    <cellStyle name="Normal 2 4 2 7 4 2 2" xfId="16769" xr:uid="{00000000-0005-0000-0000-000082410000}"/>
    <cellStyle name="Normal 2 4 2 7 4 3" xfId="16770" xr:uid="{00000000-0005-0000-0000-000083410000}"/>
    <cellStyle name="Normal 2 4 2 7 5" xfId="16771" xr:uid="{00000000-0005-0000-0000-000084410000}"/>
    <cellStyle name="Normal 2 4 2 7 5 2" xfId="16772" xr:uid="{00000000-0005-0000-0000-000085410000}"/>
    <cellStyle name="Normal 2 4 2 7 6" xfId="16773" xr:uid="{00000000-0005-0000-0000-000086410000}"/>
    <cellStyle name="Normal 2 4 2 7 6 2" xfId="16774" xr:uid="{00000000-0005-0000-0000-000087410000}"/>
    <cellStyle name="Normal 2 4 2 7 7" xfId="16775" xr:uid="{00000000-0005-0000-0000-000088410000}"/>
    <cellStyle name="Normal 2 4 2 8" xfId="16776" xr:uid="{00000000-0005-0000-0000-000089410000}"/>
    <cellStyle name="Normal 2 4 2 8 2" xfId="16777" xr:uid="{00000000-0005-0000-0000-00008A410000}"/>
    <cellStyle name="Normal 2 4 2 8 2 2" xfId="16778" xr:uid="{00000000-0005-0000-0000-00008B410000}"/>
    <cellStyle name="Normal 2 4 2 8 3" xfId="16779" xr:uid="{00000000-0005-0000-0000-00008C410000}"/>
    <cellStyle name="Normal 2 4 2 9" xfId="16780" xr:uid="{00000000-0005-0000-0000-00008D410000}"/>
    <cellStyle name="Normal 2 4 2 9 2" xfId="16781" xr:uid="{00000000-0005-0000-0000-00008E410000}"/>
    <cellStyle name="Normal 2 4 2 9 2 2" xfId="16782" xr:uid="{00000000-0005-0000-0000-00008F410000}"/>
    <cellStyle name="Normal 2 4 2 9 3" xfId="16783" xr:uid="{00000000-0005-0000-0000-000090410000}"/>
    <cellStyle name="Normal 2 4 2_Confidential Information" xfId="16784" xr:uid="{00000000-0005-0000-0000-000091410000}"/>
    <cellStyle name="Normal 2 4 3" xfId="16785" xr:uid="{00000000-0005-0000-0000-000092410000}"/>
    <cellStyle name="Normal 2 4 3 10" xfId="16786" xr:uid="{00000000-0005-0000-0000-000093410000}"/>
    <cellStyle name="Normal 2 4 3 10 2" xfId="16787" xr:uid="{00000000-0005-0000-0000-000094410000}"/>
    <cellStyle name="Normal 2 4 3 10 2 2" xfId="16788" xr:uid="{00000000-0005-0000-0000-000095410000}"/>
    <cellStyle name="Normal 2 4 3 10 3" xfId="16789" xr:uid="{00000000-0005-0000-0000-000096410000}"/>
    <cellStyle name="Normal 2 4 3 11" xfId="16790" xr:uid="{00000000-0005-0000-0000-000097410000}"/>
    <cellStyle name="Normal 2 4 3 11 2" xfId="16791" xr:uid="{00000000-0005-0000-0000-000098410000}"/>
    <cellStyle name="Normal 2 4 3 12" xfId="16792" xr:uid="{00000000-0005-0000-0000-000099410000}"/>
    <cellStyle name="Normal 2 4 3 12 2" xfId="16793" xr:uid="{00000000-0005-0000-0000-00009A410000}"/>
    <cellStyle name="Normal 2 4 3 13" xfId="16794" xr:uid="{00000000-0005-0000-0000-00009B410000}"/>
    <cellStyle name="Normal 2 4 3 2" xfId="16795" xr:uid="{00000000-0005-0000-0000-00009C410000}"/>
    <cellStyle name="Normal 2 4 3 2 10" xfId="16796" xr:uid="{00000000-0005-0000-0000-00009D410000}"/>
    <cellStyle name="Normal 2 4 3 2 10 2" xfId="16797" xr:uid="{00000000-0005-0000-0000-00009E410000}"/>
    <cellStyle name="Normal 2 4 3 2 11" xfId="16798" xr:uid="{00000000-0005-0000-0000-00009F410000}"/>
    <cellStyle name="Normal 2 4 3 2 2" xfId="16799" xr:uid="{00000000-0005-0000-0000-0000A0410000}"/>
    <cellStyle name="Normal 2 4 3 2 2 2" xfId="16800" xr:uid="{00000000-0005-0000-0000-0000A1410000}"/>
    <cellStyle name="Normal 2 4 3 2 2 2 2" xfId="16801" xr:uid="{00000000-0005-0000-0000-0000A2410000}"/>
    <cellStyle name="Normal 2 4 3 2 2 2 2 2" xfId="16802" xr:uid="{00000000-0005-0000-0000-0000A3410000}"/>
    <cellStyle name="Normal 2 4 3 2 2 2 2 2 2" xfId="16803" xr:uid="{00000000-0005-0000-0000-0000A4410000}"/>
    <cellStyle name="Normal 2 4 3 2 2 2 2 3" xfId="16804" xr:uid="{00000000-0005-0000-0000-0000A5410000}"/>
    <cellStyle name="Normal 2 4 3 2 2 2 3" xfId="16805" xr:uid="{00000000-0005-0000-0000-0000A6410000}"/>
    <cellStyle name="Normal 2 4 3 2 2 2 3 2" xfId="16806" xr:uid="{00000000-0005-0000-0000-0000A7410000}"/>
    <cellStyle name="Normal 2 4 3 2 2 2 3 2 2" xfId="16807" xr:uid="{00000000-0005-0000-0000-0000A8410000}"/>
    <cellStyle name="Normal 2 4 3 2 2 2 3 3" xfId="16808" xr:uid="{00000000-0005-0000-0000-0000A9410000}"/>
    <cellStyle name="Normal 2 4 3 2 2 2 4" xfId="16809" xr:uid="{00000000-0005-0000-0000-0000AA410000}"/>
    <cellStyle name="Normal 2 4 3 2 2 2 4 2" xfId="16810" xr:uid="{00000000-0005-0000-0000-0000AB410000}"/>
    <cellStyle name="Normal 2 4 3 2 2 2 4 2 2" xfId="16811" xr:uid="{00000000-0005-0000-0000-0000AC410000}"/>
    <cellStyle name="Normal 2 4 3 2 2 2 4 3" xfId="16812" xr:uid="{00000000-0005-0000-0000-0000AD410000}"/>
    <cellStyle name="Normal 2 4 3 2 2 2 5" xfId="16813" xr:uid="{00000000-0005-0000-0000-0000AE410000}"/>
    <cellStyle name="Normal 2 4 3 2 2 2 5 2" xfId="16814" xr:uid="{00000000-0005-0000-0000-0000AF410000}"/>
    <cellStyle name="Normal 2 4 3 2 2 2 6" xfId="16815" xr:uid="{00000000-0005-0000-0000-0000B0410000}"/>
    <cellStyle name="Normal 2 4 3 2 2 2 6 2" xfId="16816" xr:uid="{00000000-0005-0000-0000-0000B1410000}"/>
    <cellStyle name="Normal 2 4 3 2 2 2 7" xfId="16817" xr:uid="{00000000-0005-0000-0000-0000B2410000}"/>
    <cellStyle name="Normal 2 4 3 2 2 3" xfId="16818" xr:uid="{00000000-0005-0000-0000-0000B3410000}"/>
    <cellStyle name="Normal 2 4 3 2 2 3 2" xfId="16819" xr:uid="{00000000-0005-0000-0000-0000B4410000}"/>
    <cellStyle name="Normal 2 4 3 2 2 3 2 2" xfId="16820" xr:uid="{00000000-0005-0000-0000-0000B5410000}"/>
    <cellStyle name="Normal 2 4 3 2 2 3 2 2 2" xfId="16821" xr:uid="{00000000-0005-0000-0000-0000B6410000}"/>
    <cellStyle name="Normal 2 4 3 2 2 3 2 3" xfId="16822" xr:uid="{00000000-0005-0000-0000-0000B7410000}"/>
    <cellStyle name="Normal 2 4 3 2 2 3 3" xfId="16823" xr:uid="{00000000-0005-0000-0000-0000B8410000}"/>
    <cellStyle name="Normal 2 4 3 2 2 3 3 2" xfId="16824" xr:uid="{00000000-0005-0000-0000-0000B9410000}"/>
    <cellStyle name="Normal 2 4 3 2 2 3 3 2 2" xfId="16825" xr:uid="{00000000-0005-0000-0000-0000BA410000}"/>
    <cellStyle name="Normal 2 4 3 2 2 3 3 3" xfId="16826" xr:uid="{00000000-0005-0000-0000-0000BB410000}"/>
    <cellStyle name="Normal 2 4 3 2 2 3 4" xfId="16827" xr:uid="{00000000-0005-0000-0000-0000BC410000}"/>
    <cellStyle name="Normal 2 4 3 2 2 3 4 2" xfId="16828" xr:uid="{00000000-0005-0000-0000-0000BD410000}"/>
    <cellStyle name="Normal 2 4 3 2 2 3 4 2 2" xfId="16829" xr:uid="{00000000-0005-0000-0000-0000BE410000}"/>
    <cellStyle name="Normal 2 4 3 2 2 3 4 3" xfId="16830" xr:uid="{00000000-0005-0000-0000-0000BF410000}"/>
    <cellStyle name="Normal 2 4 3 2 2 3 5" xfId="16831" xr:uid="{00000000-0005-0000-0000-0000C0410000}"/>
    <cellStyle name="Normal 2 4 3 2 2 3 5 2" xfId="16832" xr:uid="{00000000-0005-0000-0000-0000C1410000}"/>
    <cellStyle name="Normal 2 4 3 2 2 3 6" xfId="16833" xr:uid="{00000000-0005-0000-0000-0000C2410000}"/>
    <cellStyle name="Normal 2 4 3 2 2 3 6 2" xfId="16834" xr:uid="{00000000-0005-0000-0000-0000C3410000}"/>
    <cellStyle name="Normal 2 4 3 2 2 3 7" xfId="16835" xr:uid="{00000000-0005-0000-0000-0000C4410000}"/>
    <cellStyle name="Normal 2 4 3 2 2 4" xfId="16836" xr:uid="{00000000-0005-0000-0000-0000C5410000}"/>
    <cellStyle name="Normal 2 4 3 2 2 4 2" xfId="16837" xr:uid="{00000000-0005-0000-0000-0000C6410000}"/>
    <cellStyle name="Normal 2 4 3 2 2 4 2 2" xfId="16838" xr:uid="{00000000-0005-0000-0000-0000C7410000}"/>
    <cellStyle name="Normal 2 4 3 2 2 4 3" xfId="16839" xr:uid="{00000000-0005-0000-0000-0000C8410000}"/>
    <cellStyle name="Normal 2 4 3 2 2 5" xfId="16840" xr:uid="{00000000-0005-0000-0000-0000C9410000}"/>
    <cellStyle name="Normal 2 4 3 2 2 5 2" xfId="16841" xr:uid="{00000000-0005-0000-0000-0000CA410000}"/>
    <cellStyle name="Normal 2 4 3 2 2 5 2 2" xfId="16842" xr:uid="{00000000-0005-0000-0000-0000CB410000}"/>
    <cellStyle name="Normal 2 4 3 2 2 5 3" xfId="16843" xr:uid="{00000000-0005-0000-0000-0000CC410000}"/>
    <cellStyle name="Normal 2 4 3 2 2 6" xfId="16844" xr:uid="{00000000-0005-0000-0000-0000CD410000}"/>
    <cellStyle name="Normal 2 4 3 2 2 6 2" xfId="16845" xr:uid="{00000000-0005-0000-0000-0000CE410000}"/>
    <cellStyle name="Normal 2 4 3 2 2 6 2 2" xfId="16846" xr:uid="{00000000-0005-0000-0000-0000CF410000}"/>
    <cellStyle name="Normal 2 4 3 2 2 6 3" xfId="16847" xr:uid="{00000000-0005-0000-0000-0000D0410000}"/>
    <cellStyle name="Normal 2 4 3 2 2 7" xfId="16848" xr:uid="{00000000-0005-0000-0000-0000D1410000}"/>
    <cellStyle name="Normal 2 4 3 2 2 7 2" xfId="16849" xr:uid="{00000000-0005-0000-0000-0000D2410000}"/>
    <cellStyle name="Normal 2 4 3 2 2 8" xfId="16850" xr:uid="{00000000-0005-0000-0000-0000D3410000}"/>
    <cellStyle name="Normal 2 4 3 2 2 8 2" xfId="16851" xr:uid="{00000000-0005-0000-0000-0000D4410000}"/>
    <cellStyle name="Normal 2 4 3 2 2 9" xfId="16852" xr:uid="{00000000-0005-0000-0000-0000D5410000}"/>
    <cellStyle name="Normal 2 4 3 2 3" xfId="16853" xr:uid="{00000000-0005-0000-0000-0000D6410000}"/>
    <cellStyle name="Normal 2 4 3 2 3 2" xfId="16854" xr:uid="{00000000-0005-0000-0000-0000D7410000}"/>
    <cellStyle name="Normal 2 4 3 2 3 2 2" xfId="16855" xr:uid="{00000000-0005-0000-0000-0000D8410000}"/>
    <cellStyle name="Normal 2 4 3 2 3 2 2 2" xfId="16856" xr:uid="{00000000-0005-0000-0000-0000D9410000}"/>
    <cellStyle name="Normal 2 4 3 2 3 2 2 2 2" xfId="16857" xr:uid="{00000000-0005-0000-0000-0000DA410000}"/>
    <cellStyle name="Normal 2 4 3 2 3 2 2 3" xfId="16858" xr:uid="{00000000-0005-0000-0000-0000DB410000}"/>
    <cellStyle name="Normal 2 4 3 2 3 2 3" xfId="16859" xr:uid="{00000000-0005-0000-0000-0000DC410000}"/>
    <cellStyle name="Normal 2 4 3 2 3 2 3 2" xfId="16860" xr:uid="{00000000-0005-0000-0000-0000DD410000}"/>
    <cellStyle name="Normal 2 4 3 2 3 2 3 2 2" xfId="16861" xr:uid="{00000000-0005-0000-0000-0000DE410000}"/>
    <cellStyle name="Normal 2 4 3 2 3 2 3 3" xfId="16862" xr:uid="{00000000-0005-0000-0000-0000DF410000}"/>
    <cellStyle name="Normal 2 4 3 2 3 2 4" xfId="16863" xr:uid="{00000000-0005-0000-0000-0000E0410000}"/>
    <cellStyle name="Normal 2 4 3 2 3 2 4 2" xfId="16864" xr:uid="{00000000-0005-0000-0000-0000E1410000}"/>
    <cellStyle name="Normal 2 4 3 2 3 2 4 2 2" xfId="16865" xr:uid="{00000000-0005-0000-0000-0000E2410000}"/>
    <cellStyle name="Normal 2 4 3 2 3 2 4 3" xfId="16866" xr:uid="{00000000-0005-0000-0000-0000E3410000}"/>
    <cellStyle name="Normal 2 4 3 2 3 2 5" xfId="16867" xr:uid="{00000000-0005-0000-0000-0000E4410000}"/>
    <cellStyle name="Normal 2 4 3 2 3 2 5 2" xfId="16868" xr:uid="{00000000-0005-0000-0000-0000E5410000}"/>
    <cellStyle name="Normal 2 4 3 2 3 2 6" xfId="16869" xr:uid="{00000000-0005-0000-0000-0000E6410000}"/>
    <cellStyle name="Normal 2 4 3 2 3 2 6 2" xfId="16870" xr:uid="{00000000-0005-0000-0000-0000E7410000}"/>
    <cellStyle name="Normal 2 4 3 2 3 2 7" xfId="16871" xr:uid="{00000000-0005-0000-0000-0000E8410000}"/>
    <cellStyle name="Normal 2 4 3 2 3 3" xfId="16872" xr:uid="{00000000-0005-0000-0000-0000E9410000}"/>
    <cellStyle name="Normal 2 4 3 2 3 3 2" xfId="16873" xr:uid="{00000000-0005-0000-0000-0000EA410000}"/>
    <cellStyle name="Normal 2 4 3 2 3 3 2 2" xfId="16874" xr:uid="{00000000-0005-0000-0000-0000EB410000}"/>
    <cellStyle name="Normal 2 4 3 2 3 3 3" xfId="16875" xr:uid="{00000000-0005-0000-0000-0000EC410000}"/>
    <cellStyle name="Normal 2 4 3 2 3 4" xfId="16876" xr:uid="{00000000-0005-0000-0000-0000ED410000}"/>
    <cellStyle name="Normal 2 4 3 2 3 4 2" xfId="16877" xr:uid="{00000000-0005-0000-0000-0000EE410000}"/>
    <cellStyle name="Normal 2 4 3 2 3 4 2 2" xfId="16878" xr:uid="{00000000-0005-0000-0000-0000EF410000}"/>
    <cellStyle name="Normal 2 4 3 2 3 4 3" xfId="16879" xr:uid="{00000000-0005-0000-0000-0000F0410000}"/>
    <cellStyle name="Normal 2 4 3 2 3 5" xfId="16880" xr:uid="{00000000-0005-0000-0000-0000F1410000}"/>
    <cellStyle name="Normal 2 4 3 2 3 5 2" xfId="16881" xr:uid="{00000000-0005-0000-0000-0000F2410000}"/>
    <cellStyle name="Normal 2 4 3 2 3 5 2 2" xfId="16882" xr:uid="{00000000-0005-0000-0000-0000F3410000}"/>
    <cellStyle name="Normal 2 4 3 2 3 5 3" xfId="16883" xr:uid="{00000000-0005-0000-0000-0000F4410000}"/>
    <cellStyle name="Normal 2 4 3 2 3 6" xfId="16884" xr:uid="{00000000-0005-0000-0000-0000F5410000}"/>
    <cellStyle name="Normal 2 4 3 2 3 6 2" xfId="16885" xr:uid="{00000000-0005-0000-0000-0000F6410000}"/>
    <cellStyle name="Normal 2 4 3 2 3 7" xfId="16886" xr:uid="{00000000-0005-0000-0000-0000F7410000}"/>
    <cellStyle name="Normal 2 4 3 2 3 7 2" xfId="16887" xr:uid="{00000000-0005-0000-0000-0000F8410000}"/>
    <cellStyle name="Normal 2 4 3 2 3 8" xfId="16888" xr:uid="{00000000-0005-0000-0000-0000F9410000}"/>
    <cellStyle name="Normal 2 4 3 2 4" xfId="16889" xr:uid="{00000000-0005-0000-0000-0000FA410000}"/>
    <cellStyle name="Normal 2 4 3 2 4 2" xfId="16890" xr:uid="{00000000-0005-0000-0000-0000FB410000}"/>
    <cellStyle name="Normal 2 4 3 2 4 2 2" xfId="16891" xr:uid="{00000000-0005-0000-0000-0000FC410000}"/>
    <cellStyle name="Normal 2 4 3 2 4 2 2 2" xfId="16892" xr:uid="{00000000-0005-0000-0000-0000FD410000}"/>
    <cellStyle name="Normal 2 4 3 2 4 2 3" xfId="16893" xr:uid="{00000000-0005-0000-0000-0000FE410000}"/>
    <cellStyle name="Normal 2 4 3 2 4 3" xfId="16894" xr:uid="{00000000-0005-0000-0000-0000FF410000}"/>
    <cellStyle name="Normal 2 4 3 2 4 3 2" xfId="16895" xr:uid="{00000000-0005-0000-0000-000000420000}"/>
    <cellStyle name="Normal 2 4 3 2 4 3 2 2" xfId="16896" xr:uid="{00000000-0005-0000-0000-000001420000}"/>
    <cellStyle name="Normal 2 4 3 2 4 3 3" xfId="16897" xr:uid="{00000000-0005-0000-0000-000002420000}"/>
    <cellStyle name="Normal 2 4 3 2 4 4" xfId="16898" xr:uid="{00000000-0005-0000-0000-000003420000}"/>
    <cellStyle name="Normal 2 4 3 2 4 4 2" xfId="16899" xr:uid="{00000000-0005-0000-0000-000004420000}"/>
    <cellStyle name="Normal 2 4 3 2 4 4 2 2" xfId="16900" xr:uid="{00000000-0005-0000-0000-000005420000}"/>
    <cellStyle name="Normal 2 4 3 2 4 4 3" xfId="16901" xr:uid="{00000000-0005-0000-0000-000006420000}"/>
    <cellStyle name="Normal 2 4 3 2 4 5" xfId="16902" xr:uid="{00000000-0005-0000-0000-000007420000}"/>
    <cellStyle name="Normal 2 4 3 2 4 5 2" xfId="16903" xr:uid="{00000000-0005-0000-0000-000008420000}"/>
    <cellStyle name="Normal 2 4 3 2 4 6" xfId="16904" xr:uid="{00000000-0005-0000-0000-000009420000}"/>
    <cellStyle name="Normal 2 4 3 2 4 6 2" xfId="16905" xr:uid="{00000000-0005-0000-0000-00000A420000}"/>
    <cellStyle name="Normal 2 4 3 2 4 7" xfId="16906" xr:uid="{00000000-0005-0000-0000-00000B420000}"/>
    <cellStyle name="Normal 2 4 3 2 5" xfId="16907" xr:uid="{00000000-0005-0000-0000-00000C420000}"/>
    <cellStyle name="Normal 2 4 3 2 5 2" xfId="16908" xr:uid="{00000000-0005-0000-0000-00000D420000}"/>
    <cellStyle name="Normal 2 4 3 2 5 2 2" xfId="16909" xr:uid="{00000000-0005-0000-0000-00000E420000}"/>
    <cellStyle name="Normal 2 4 3 2 5 2 2 2" xfId="16910" xr:uid="{00000000-0005-0000-0000-00000F420000}"/>
    <cellStyle name="Normal 2 4 3 2 5 2 3" xfId="16911" xr:uid="{00000000-0005-0000-0000-000010420000}"/>
    <cellStyle name="Normal 2 4 3 2 5 3" xfId="16912" xr:uid="{00000000-0005-0000-0000-000011420000}"/>
    <cellStyle name="Normal 2 4 3 2 5 3 2" xfId="16913" xr:uid="{00000000-0005-0000-0000-000012420000}"/>
    <cellStyle name="Normal 2 4 3 2 5 3 2 2" xfId="16914" xr:uid="{00000000-0005-0000-0000-000013420000}"/>
    <cellStyle name="Normal 2 4 3 2 5 3 3" xfId="16915" xr:uid="{00000000-0005-0000-0000-000014420000}"/>
    <cellStyle name="Normal 2 4 3 2 5 4" xfId="16916" xr:uid="{00000000-0005-0000-0000-000015420000}"/>
    <cellStyle name="Normal 2 4 3 2 5 4 2" xfId="16917" xr:uid="{00000000-0005-0000-0000-000016420000}"/>
    <cellStyle name="Normal 2 4 3 2 5 4 2 2" xfId="16918" xr:uid="{00000000-0005-0000-0000-000017420000}"/>
    <cellStyle name="Normal 2 4 3 2 5 4 3" xfId="16919" xr:uid="{00000000-0005-0000-0000-000018420000}"/>
    <cellStyle name="Normal 2 4 3 2 5 5" xfId="16920" xr:uid="{00000000-0005-0000-0000-000019420000}"/>
    <cellStyle name="Normal 2 4 3 2 5 5 2" xfId="16921" xr:uid="{00000000-0005-0000-0000-00001A420000}"/>
    <cellStyle name="Normal 2 4 3 2 5 6" xfId="16922" xr:uid="{00000000-0005-0000-0000-00001B420000}"/>
    <cellStyle name="Normal 2 4 3 2 5 6 2" xfId="16923" xr:uid="{00000000-0005-0000-0000-00001C420000}"/>
    <cellStyle name="Normal 2 4 3 2 5 7" xfId="16924" xr:uid="{00000000-0005-0000-0000-00001D420000}"/>
    <cellStyle name="Normal 2 4 3 2 6" xfId="16925" xr:uid="{00000000-0005-0000-0000-00001E420000}"/>
    <cellStyle name="Normal 2 4 3 2 6 2" xfId="16926" xr:uid="{00000000-0005-0000-0000-00001F420000}"/>
    <cellStyle name="Normal 2 4 3 2 6 2 2" xfId="16927" xr:uid="{00000000-0005-0000-0000-000020420000}"/>
    <cellStyle name="Normal 2 4 3 2 6 3" xfId="16928" xr:uid="{00000000-0005-0000-0000-000021420000}"/>
    <cellStyle name="Normal 2 4 3 2 7" xfId="16929" xr:uid="{00000000-0005-0000-0000-000022420000}"/>
    <cellStyle name="Normal 2 4 3 2 7 2" xfId="16930" xr:uid="{00000000-0005-0000-0000-000023420000}"/>
    <cellStyle name="Normal 2 4 3 2 7 2 2" xfId="16931" xr:uid="{00000000-0005-0000-0000-000024420000}"/>
    <cellStyle name="Normal 2 4 3 2 7 3" xfId="16932" xr:uid="{00000000-0005-0000-0000-000025420000}"/>
    <cellStyle name="Normal 2 4 3 2 8" xfId="16933" xr:uid="{00000000-0005-0000-0000-000026420000}"/>
    <cellStyle name="Normal 2 4 3 2 8 2" xfId="16934" xr:uid="{00000000-0005-0000-0000-000027420000}"/>
    <cellStyle name="Normal 2 4 3 2 8 2 2" xfId="16935" xr:uid="{00000000-0005-0000-0000-000028420000}"/>
    <cellStyle name="Normal 2 4 3 2 8 3" xfId="16936" xr:uid="{00000000-0005-0000-0000-000029420000}"/>
    <cellStyle name="Normal 2 4 3 2 9" xfId="16937" xr:uid="{00000000-0005-0000-0000-00002A420000}"/>
    <cellStyle name="Normal 2 4 3 2 9 2" xfId="16938" xr:uid="{00000000-0005-0000-0000-00002B420000}"/>
    <cellStyle name="Normal 2 4 3 3" xfId="16939" xr:uid="{00000000-0005-0000-0000-00002C420000}"/>
    <cellStyle name="Normal 2 4 3 3 10" xfId="16940" xr:uid="{00000000-0005-0000-0000-00002D420000}"/>
    <cellStyle name="Normal 2 4 3 3 10 2" xfId="16941" xr:uid="{00000000-0005-0000-0000-00002E420000}"/>
    <cellStyle name="Normal 2 4 3 3 11" xfId="16942" xr:uid="{00000000-0005-0000-0000-00002F420000}"/>
    <cellStyle name="Normal 2 4 3 3 2" xfId="16943" xr:uid="{00000000-0005-0000-0000-000030420000}"/>
    <cellStyle name="Normal 2 4 3 3 2 2" xfId="16944" xr:uid="{00000000-0005-0000-0000-000031420000}"/>
    <cellStyle name="Normal 2 4 3 3 2 2 2" xfId="16945" xr:uid="{00000000-0005-0000-0000-000032420000}"/>
    <cellStyle name="Normal 2 4 3 3 2 2 2 2" xfId="16946" xr:uid="{00000000-0005-0000-0000-000033420000}"/>
    <cellStyle name="Normal 2 4 3 3 2 2 2 2 2" xfId="16947" xr:uid="{00000000-0005-0000-0000-000034420000}"/>
    <cellStyle name="Normal 2 4 3 3 2 2 2 3" xfId="16948" xr:uid="{00000000-0005-0000-0000-000035420000}"/>
    <cellStyle name="Normal 2 4 3 3 2 2 3" xfId="16949" xr:uid="{00000000-0005-0000-0000-000036420000}"/>
    <cellStyle name="Normal 2 4 3 3 2 2 3 2" xfId="16950" xr:uid="{00000000-0005-0000-0000-000037420000}"/>
    <cellStyle name="Normal 2 4 3 3 2 2 3 2 2" xfId="16951" xr:uid="{00000000-0005-0000-0000-000038420000}"/>
    <cellStyle name="Normal 2 4 3 3 2 2 3 3" xfId="16952" xr:uid="{00000000-0005-0000-0000-000039420000}"/>
    <cellStyle name="Normal 2 4 3 3 2 2 4" xfId="16953" xr:uid="{00000000-0005-0000-0000-00003A420000}"/>
    <cellStyle name="Normal 2 4 3 3 2 2 4 2" xfId="16954" xr:uid="{00000000-0005-0000-0000-00003B420000}"/>
    <cellStyle name="Normal 2 4 3 3 2 2 4 2 2" xfId="16955" xr:uid="{00000000-0005-0000-0000-00003C420000}"/>
    <cellStyle name="Normal 2 4 3 3 2 2 4 3" xfId="16956" xr:uid="{00000000-0005-0000-0000-00003D420000}"/>
    <cellStyle name="Normal 2 4 3 3 2 2 5" xfId="16957" xr:uid="{00000000-0005-0000-0000-00003E420000}"/>
    <cellStyle name="Normal 2 4 3 3 2 2 5 2" xfId="16958" xr:uid="{00000000-0005-0000-0000-00003F420000}"/>
    <cellStyle name="Normal 2 4 3 3 2 2 6" xfId="16959" xr:uid="{00000000-0005-0000-0000-000040420000}"/>
    <cellStyle name="Normal 2 4 3 3 2 2 6 2" xfId="16960" xr:uid="{00000000-0005-0000-0000-000041420000}"/>
    <cellStyle name="Normal 2 4 3 3 2 2 7" xfId="16961" xr:uid="{00000000-0005-0000-0000-000042420000}"/>
    <cellStyle name="Normal 2 4 3 3 2 3" xfId="16962" xr:uid="{00000000-0005-0000-0000-000043420000}"/>
    <cellStyle name="Normal 2 4 3 3 2 3 2" xfId="16963" xr:uid="{00000000-0005-0000-0000-000044420000}"/>
    <cellStyle name="Normal 2 4 3 3 2 3 2 2" xfId="16964" xr:uid="{00000000-0005-0000-0000-000045420000}"/>
    <cellStyle name="Normal 2 4 3 3 2 3 2 2 2" xfId="16965" xr:uid="{00000000-0005-0000-0000-000046420000}"/>
    <cellStyle name="Normal 2 4 3 3 2 3 2 3" xfId="16966" xr:uid="{00000000-0005-0000-0000-000047420000}"/>
    <cellStyle name="Normal 2 4 3 3 2 3 3" xfId="16967" xr:uid="{00000000-0005-0000-0000-000048420000}"/>
    <cellStyle name="Normal 2 4 3 3 2 3 3 2" xfId="16968" xr:uid="{00000000-0005-0000-0000-000049420000}"/>
    <cellStyle name="Normal 2 4 3 3 2 3 3 2 2" xfId="16969" xr:uid="{00000000-0005-0000-0000-00004A420000}"/>
    <cellStyle name="Normal 2 4 3 3 2 3 3 3" xfId="16970" xr:uid="{00000000-0005-0000-0000-00004B420000}"/>
    <cellStyle name="Normal 2 4 3 3 2 3 4" xfId="16971" xr:uid="{00000000-0005-0000-0000-00004C420000}"/>
    <cellStyle name="Normal 2 4 3 3 2 3 4 2" xfId="16972" xr:uid="{00000000-0005-0000-0000-00004D420000}"/>
    <cellStyle name="Normal 2 4 3 3 2 3 4 2 2" xfId="16973" xr:uid="{00000000-0005-0000-0000-00004E420000}"/>
    <cellStyle name="Normal 2 4 3 3 2 3 4 3" xfId="16974" xr:uid="{00000000-0005-0000-0000-00004F420000}"/>
    <cellStyle name="Normal 2 4 3 3 2 3 5" xfId="16975" xr:uid="{00000000-0005-0000-0000-000050420000}"/>
    <cellStyle name="Normal 2 4 3 3 2 3 5 2" xfId="16976" xr:uid="{00000000-0005-0000-0000-000051420000}"/>
    <cellStyle name="Normal 2 4 3 3 2 3 6" xfId="16977" xr:uid="{00000000-0005-0000-0000-000052420000}"/>
    <cellStyle name="Normal 2 4 3 3 2 3 6 2" xfId="16978" xr:uid="{00000000-0005-0000-0000-000053420000}"/>
    <cellStyle name="Normal 2 4 3 3 2 3 7" xfId="16979" xr:uid="{00000000-0005-0000-0000-000054420000}"/>
    <cellStyle name="Normal 2 4 3 3 2 4" xfId="16980" xr:uid="{00000000-0005-0000-0000-000055420000}"/>
    <cellStyle name="Normal 2 4 3 3 2 4 2" xfId="16981" xr:uid="{00000000-0005-0000-0000-000056420000}"/>
    <cellStyle name="Normal 2 4 3 3 2 4 2 2" xfId="16982" xr:uid="{00000000-0005-0000-0000-000057420000}"/>
    <cellStyle name="Normal 2 4 3 3 2 4 3" xfId="16983" xr:uid="{00000000-0005-0000-0000-000058420000}"/>
    <cellStyle name="Normal 2 4 3 3 2 5" xfId="16984" xr:uid="{00000000-0005-0000-0000-000059420000}"/>
    <cellStyle name="Normal 2 4 3 3 2 5 2" xfId="16985" xr:uid="{00000000-0005-0000-0000-00005A420000}"/>
    <cellStyle name="Normal 2 4 3 3 2 5 2 2" xfId="16986" xr:uid="{00000000-0005-0000-0000-00005B420000}"/>
    <cellStyle name="Normal 2 4 3 3 2 5 3" xfId="16987" xr:uid="{00000000-0005-0000-0000-00005C420000}"/>
    <cellStyle name="Normal 2 4 3 3 2 6" xfId="16988" xr:uid="{00000000-0005-0000-0000-00005D420000}"/>
    <cellStyle name="Normal 2 4 3 3 2 6 2" xfId="16989" xr:uid="{00000000-0005-0000-0000-00005E420000}"/>
    <cellStyle name="Normal 2 4 3 3 2 6 2 2" xfId="16990" xr:uid="{00000000-0005-0000-0000-00005F420000}"/>
    <cellStyle name="Normal 2 4 3 3 2 6 3" xfId="16991" xr:uid="{00000000-0005-0000-0000-000060420000}"/>
    <cellStyle name="Normal 2 4 3 3 2 7" xfId="16992" xr:uid="{00000000-0005-0000-0000-000061420000}"/>
    <cellStyle name="Normal 2 4 3 3 2 7 2" xfId="16993" xr:uid="{00000000-0005-0000-0000-000062420000}"/>
    <cellStyle name="Normal 2 4 3 3 2 8" xfId="16994" xr:uid="{00000000-0005-0000-0000-000063420000}"/>
    <cellStyle name="Normal 2 4 3 3 2 8 2" xfId="16995" xr:uid="{00000000-0005-0000-0000-000064420000}"/>
    <cellStyle name="Normal 2 4 3 3 2 9" xfId="16996" xr:uid="{00000000-0005-0000-0000-000065420000}"/>
    <cellStyle name="Normal 2 4 3 3 3" xfId="16997" xr:uid="{00000000-0005-0000-0000-000066420000}"/>
    <cellStyle name="Normal 2 4 3 3 3 2" xfId="16998" xr:uid="{00000000-0005-0000-0000-000067420000}"/>
    <cellStyle name="Normal 2 4 3 3 3 2 2" xfId="16999" xr:uid="{00000000-0005-0000-0000-000068420000}"/>
    <cellStyle name="Normal 2 4 3 3 3 2 2 2" xfId="17000" xr:uid="{00000000-0005-0000-0000-000069420000}"/>
    <cellStyle name="Normal 2 4 3 3 3 2 2 2 2" xfId="17001" xr:uid="{00000000-0005-0000-0000-00006A420000}"/>
    <cellStyle name="Normal 2 4 3 3 3 2 2 3" xfId="17002" xr:uid="{00000000-0005-0000-0000-00006B420000}"/>
    <cellStyle name="Normal 2 4 3 3 3 2 3" xfId="17003" xr:uid="{00000000-0005-0000-0000-00006C420000}"/>
    <cellStyle name="Normal 2 4 3 3 3 2 3 2" xfId="17004" xr:uid="{00000000-0005-0000-0000-00006D420000}"/>
    <cellStyle name="Normal 2 4 3 3 3 2 3 2 2" xfId="17005" xr:uid="{00000000-0005-0000-0000-00006E420000}"/>
    <cellStyle name="Normal 2 4 3 3 3 2 3 3" xfId="17006" xr:uid="{00000000-0005-0000-0000-00006F420000}"/>
    <cellStyle name="Normal 2 4 3 3 3 2 4" xfId="17007" xr:uid="{00000000-0005-0000-0000-000070420000}"/>
    <cellStyle name="Normal 2 4 3 3 3 2 4 2" xfId="17008" xr:uid="{00000000-0005-0000-0000-000071420000}"/>
    <cellStyle name="Normal 2 4 3 3 3 2 4 2 2" xfId="17009" xr:uid="{00000000-0005-0000-0000-000072420000}"/>
    <cellStyle name="Normal 2 4 3 3 3 2 4 3" xfId="17010" xr:uid="{00000000-0005-0000-0000-000073420000}"/>
    <cellStyle name="Normal 2 4 3 3 3 2 5" xfId="17011" xr:uid="{00000000-0005-0000-0000-000074420000}"/>
    <cellStyle name="Normal 2 4 3 3 3 2 5 2" xfId="17012" xr:uid="{00000000-0005-0000-0000-000075420000}"/>
    <cellStyle name="Normal 2 4 3 3 3 2 6" xfId="17013" xr:uid="{00000000-0005-0000-0000-000076420000}"/>
    <cellStyle name="Normal 2 4 3 3 3 2 6 2" xfId="17014" xr:uid="{00000000-0005-0000-0000-000077420000}"/>
    <cellStyle name="Normal 2 4 3 3 3 2 7" xfId="17015" xr:uid="{00000000-0005-0000-0000-000078420000}"/>
    <cellStyle name="Normal 2 4 3 3 3 3" xfId="17016" xr:uid="{00000000-0005-0000-0000-000079420000}"/>
    <cellStyle name="Normal 2 4 3 3 3 3 2" xfId="17017" xr:uid="{00000000-0005-0000-0000-00007A420000}"/>
    <cellStyle name="Normal 2 4 3 3 3 3 2 2" xfId="17018" xr:uid="{00000000-0005-0000-0000-00007B420000}"/>
    <cellStyle name="Normal 2 4 3 3 3 3 3" xfId="17019" xr:uid="{00000000-0005-0000-0000-00007C420000}"/>
    <cellStyle name="Normal 2 4 3 3 3 4" xfId="17020" xr:uid="{00000000-0005-0000-0000-00007D420000}"/>
    <cellStyle name="Normal 2 4 3 3 3 4 2" xfId="17021" xr:uid="{00000000-0005-0000-0000-00007E420000}"/>
    <cellStyle name="Normal 2 4 3 3 3 4 2 2" xfId="17022" xr:uid="{00000000-0005-0000-0000-00007F420000}"/>
    <cellStyle name="Normal 2 4 3 3 3 4 3" xfId="17023" xr:uid="{00000000-0005-0000-0000-000080420000}"/>
    <cellStyle name="Normal 2 4 3 3 3 5" xfId="17024" xr:uid="{00000000-0005-0000-0000-000081420000}"/>
    <cellStyle name="Normal 2 4 3 3 3 5 2" xfId="17025" xr:uid="{00000000-0005-0000-0000-000082420000}"/>
    <cellStyle name="Normal 2 4 3 3 3 5 2 2" xfId="17026" xr:uid="{00000000-0005-0000-0000-000083420000}"/>
    <cellStyle name="Normal 2 4 3 3 3 5 3" xfId="17027" xr:uid="{00000000-0005-0000-0000-000084420000}"/>
    <cellStyle name="Normal 2 4 3 3 3 6" xfId="17028" xr:uid="{00000000-0005-0000-0000-000085420000}"/>
    <cellStyle name="Normal 2 4 3 3 3 6 2" xfId="17029" xr:uid="{00000000-0005-0000-0000-000086420000}"/>
    <cellStyle name="Normal 2 4 3 3 3 7" xfId="17030" xr:uid="{00000000-0005-0000-0000-000087420000}"/>
    <cellStyle name="Normal 2 4 3 3 3 7 2" xfId="17031" xr:uid="{00000000-0005-0000-0000-000088420000}"/>
    <cellStyle name="Normal 2 4 3 3 3 8" xfId="17032" xr:uid="{00000000-0005-0000-0000-000089420000}"/>
    <cellStyle name="Normal 2 4 3 3 4" xfId="17033" xr:uid="{00000000-0005-0000-0000-00008A420000}"/>
    <cellStyle name="Normal 2 4 3 3 4 2" xfId="17034" xr:uid="{00000000-0005-0000-0000-00008B420000}"/>
    <cellStyle name="Normal 2 4 3 3 4 2 2" xfId="17035" xr:uid="{00000000-0005-0000-0000-00008C420000}"/>
    <cellStyle name="Normal 2 4 3 3 4 2 2 2" xfId="17036" xr:uid="{00000000-0005-0000-0000-00008D420000}"/>
    <cellStyle name="Normal 2 4 3 3 4 2 3" xfId="17037" xr:uid="{00000000-0005-0000-0000-00008E420000}"/>
    <cellStyle name="Normal 2 4 3 3 4 3" xfId="17038" xr:uid="{00000000-0005-0000-0000-00008F420000}"/>
    <cellStyle name="Normal 2 4 3 3 4 3 2" xfId="17039" xr:uid="{00000000-0005-0000-0000-000090420000}"/>
    <cellStyle name="Normal 2 4 3 3 4 3 2 2" xfId="17040" xr:uid="{00000000-0005-0000-0000-000091420000}"/>
    <cellStyle name="Normal 2 4 3 3 4 3 3" xfId="17041" xr:uid="{00000000-0005-0000-0000-000092420000}"/>
    <cellStyle name="Normal 2 4 3 3 4 4" xfId="17042" xr:uid="{00000000-0005-0000-0000-000093420000}"/>
    <cellStyle name="Normal 2 4 3 3 4 4 2" xfId="17043" xr:uid="{00000000-0005-0000-0000-000094420000}"/>
    <cellStyle name="Normal 2 4 3 3 4 4 2 2" xfId="17044" xr:uid="{00000000-0005-0000-0000-000095420000}"/>
    <cellStyle name="Normal 2 4 3 3 4 4 3" xfId="17045" xr:uid="{00000000-0005-0000-0000-000096420000}"/>
    <cellStyle name="Normal 2 4 3 3 4 5" xfId="17046" xr:uid="{00000000-0005-0000-0000-000097420000}"/>
    <cellStyle name="Normal 2 4 3 3 4 5 2" xfId="17047" xr:uid="{00000000-0005-0000-0000-000098420000}"/>
    <cellStyle name="Normal 2 4 3 3 4 6" xfId="17048" xr:uid="{00000000-0005-0000-0000-000099420000}"/>
    <cellStyle name="Normal 2 4 3 3 4 6 2" xfId="17049" xr:uid="{00000000-0005-0000-0000-00009A420000}"/>
    <cellStyle name="Normal 2 4 3 3 4 7" xfId="17050" xr:uid="{00000000-0005-0000-0000-00009B420000}"/>
    <cellStyle name="Normal 2 4 3 3 5" xfId="17051" xr:uid="{00000000-0005-0000-0000-00009C420000}"/>
    <cellStyle name="Normal 2 4 3 3 5 2" xfId="17052" xr:uid="{00000000-0005-0000-0000-00009D420000}"/>
    <cellStyle name="Normal 2 4 3 3 5 2 2" xfId="17053" xr:uid="{00000000-0005-0000-0000-00009E420000}"/>
    <cellStyle name="Normal 2 4 3 3 5 2 2 2" xfId="17054" xr:uid="{00000000-0005-0000-0000-00009F420000}"/>
    <cellStyle name="Normal 2 4 3 3 5 2 3" xfId="17055" xr:uid="{00000000-0005-0000-0000-0000A0420000}"/>
    <cellStyle name="Normal 2 4 3 3 5 3" xfId="17056" xr:uid="{00000000-0005-0000-0000-0000A1420000}"/>
    <cellStyle name="Normal 2 4 3 3 5 3 2" xfId="17057" xr:uid="{00000000-0005-0000-0000-0000A2420000}"/>
    <cellStyle name="Normal 2 4 3 3 5 3 2 2" xfId="17058" xr:uid="{00000000-0005-0000-0000-0000A3420000}"/>
    <cellStyle name="Normal 2 4 3 3 5 3 3" xfId="17059" xr:uid="{00000000-0005-0000-0000-0000A4420000}"/>
    <cellStyle name="Normal 2 4 3 3 5 4" xfId="17060" xr:uid="{00000000-0005-0000-0000-0000A5420000}"/>
    <cellStyle name="Normal 2 4 3 3 5 4 2" xfId="17061" xr:uid="{00000000-0005-0000-0000-0000A6420000}"/>
    <cellStyle name="Normal 2 4 3 3 5 4 2 2" xfId="17062" xr:uid="{00000000-0005-0000-0000-0000A7420000}"/>
    <cellStyle name="Normal 2 4 3 3 5 4 3" xfId="17063" xr:uid="{00000000-0005-0000-0000-0000A8420000}"/>
    <cellStyle name="Normal 2 4 3 3 5 5" xfId="17064" xr:uid="{00000000-0005-0000-0000-0000A9420000}"/>
    <cellStyle name="Normal 2 4 3 3 5 5 2" xfId="17065" xr:uid="{00000000-0005-0000-0000-0000AA420000}"/>
    <cellStyle name="Normal 2 4 3 3 5 6" xfId="17066" xr:uid="{00000000-0005-0000-0000-0000AB420000}"/>
    <cellStyle name="Normal 2 4 3 3 5 6 2" xfId="17067" xr:uid="{00000000-0005-0000-0000-0000AC420000}"/>
    <cellStyle name="Normal 2 4 3 3 5 7" xfId="17068" xr:uid="{00000000-0005-0000-0000-0000AD420000}"/>
    <cellStyle name="Normal 2 4 3 3 6" xfId="17069" xr:uid="{00000000-0005-0000-0000-0000AE420000}"/>
    <cellStyle name="Normal 2 4 3 3 6 2" xfId="17070" xr:uid="{00000000-0005-0000-0000-0000AF420000}"/>
    <cellStyle name="Normal 2 4 3 3 6 2 2" xfId="17071" xr:uid="{00000000-0005-0000-0000-0000B0420000}"/>
    <cellStyle name="Normal 2 4 3 3 6 3" xfId="17072" xr:uid="{00000000-0005-0000-0000-0000B1420000}"/>
    <cellStyle name="Normal 2 4 3 3 7" xfId="17073" xr:uid="{00000000-0005-0000-0000-0000B2420000}"/>
    <cellStyle name="Normal 2 4 3 3 7 2" xfId="17074" xr:uid="{00000000-0005-0000-0000-0000B3420000}"/>
    <cellStyle name="Normal 2 4 3 3 7 2 2" xfId="17075" xr:uid="{00000000-0005-0000-0000-0000B4420000}"/>
    <cellStyle name="Normal 2 4 3 3 7 3" xfId="17076" xr:uid="{00000000-0005-0000-0000-0000B5420000}"/>
    <cellStyle name="Normal 2 4 3 3 8" xfId="17077" xr:uid="{00000000-0005-0000-0000-0000B6420000}"/>
    <cellStyle name="Normal 2 4 3 3 8 2" xfId="17078" xr:uid="{00000000-0005-0000-0000-0000B7420000}"/>
    <cellStyle name="Normal 2 4 3 3 8 2 2" xfId="17079" xr:uid="{00000000-0005-0000-0000-0000B8420000}"/>
    <cellStyle name="Normal 2 4 3 3 8 3" xfId="17080" xr:uid="{00000000-0005-0000-0000-0000B9420000}"/>
    <cellStyle name="Normal 2 4 3 3 9" xfId="17081" xr:uid="{00000000-0005-0000-0000-0000BA420000}"/>
    <cellStyle name="Normal 2 4 3 3 9 2" xfId="17082" xr:uid="{00000000-0005-0000-0000-0000BB420000}"/>
    <cellStyle name="Normal 2 4 3 4" xfId="17083" xr:uid="{00000000-0005-0000-0000-0000BC420000}"/>
    <cellStyle name="Normal 2 4 3 4 2" xfId="17084" xr:uid="{00000000-0005-0000-0000-0000BD420000}"/>
    <cellStyle name="Normal 2 4 3 4 2 2" xfId="17085" xr:uid="{00000000-0005-0000-0000-0000BE420000}"/>
    <cellStyle name="Normal 2 4 3 4 2 2 2" xfId="17086" xr:uid="{00000000-0005-0000-0000-0000BF420000}"/>
    <cellStyle name="Normal 2 4 3 4 2 2 2 2" xfId="17087" xr:uid="{00000000-0005-0000-0000-0000C0420000}"/>
    <cellStyle name="Normal 2 4 3 4 2 2 3" xfId="17088" xr:uid="{00000000-0005-0000-0000-0000C1420000}"/>
    <cellStyle name="Normal 2 4 3 4 2 3" xfId="17089" xr:uid="{00000000-0005-0000-0000-0000C2420000}"/>
    <cellStyle name="Normal 2 4 3 4 2 3 2" xfId="17090" xr:uid="{00000000-0005-0000-0000-0000C3420000}"/>
    <cellStyle name="Normal 2 4 3 4 2 3 2 2" xfId="17091" xr:uid="{00000000-0005-0000-0000-0000C4420000}"/>
    <cellStyle name="Normal 2 4 3 4 2 3 3" xfId="17092" xr:uid="{00000000-0005-0000-0000-0000C5420000}"/>
    <cellStyle name="Normal 2 4 3 4 2 4" xfId="17093" xr:uid="{00000000-0005-0000-0000-0000C6420000}"/>
    <cellStyle name="Normal 2 4 3 4 2 4 2" xfId="17094" xr:uid="{00000000-0005-0000-0000-0000C7420000}"/>
    <cellStyle name="Normal 2 4 3 4 2 4 2 2" xfId="17095" xr:uid="{00000000-0005-0000-0000-0000C8420000}"/>
    <cellStyle name="Normal 2 4 3 4 2 4 3" xfId="17096" xr:uid="{00000000-0005-0000-0000-0000C9420000}"/>
    <cellStyle name="Normal 2 4 3 4 2 5" xfId="17097" xr:uid="{00000000-0005-0000-0000-0000CA420000}"/>
    <cellStyle name="Normal 2 4 3 4 2 5 2" xfId="17098" xr:uid="{00000000-0005-0000-0000-0000CB420000}"/>
    <cellStyle name="Normal 2 4 3 4 2 6" xfId="17099" xr:uid="{00000000-0005-0000-0000-0000CC420000}"/>
    <cellStyle name="Normal 2 4 3 4 2 6 2" xfId="17100" xr:uid="{00000000-0005-0000-0000-0000CD420000}"/>
    <cellStyle name="Normal 2 4 3 4 2 7" xfId="17101" xr:uid="{00000000-0005-0000-0000-0000CE420000}"/>
    <cellStyle name="Normal 2 4 3 4 3" xfId="17102" xr:uid="{00000000-0005-0000-0000-0000CF420000}"/>
    <cellStyle name="Normal 2 4 3 4 3 2" xfId="17103" xr:uid="{00000000-0005-0000-0000-0000D0420000}"/>
    <cellStyle name="Normal 2 4 3 4 3 2 2" xfId="17104" xr:uid="{00000000-0005-0000-0000-0000D1420000}"/>
    <cellStyle name="Normal 2 4 3 4 3 2 2 2" xfId="17105" xr:uid="{00000000-0005-0000-0000-0000D2420000}"/>
    <cellStyle name="Normal 2 4 3 4 3 2 3" xfId="17106" xr:uid="{00000000-0005-0000-0000-0000D3420000}"/>
    <cellStyle name="Normal 2 4 3 4 3 3" xfId="17107" xr:uid="{00000000-0005-0000-0000-0000D4420000}"/>
    <cellStyle name="Normal 2 4 3 4 3 3 2" xfId="17108" xr:uid="{00000000-0005-0000-0000-0000D5420000}"/>
    <cellStyle name="Normal 2 4 3 4 3 3 2 2" xfId="17109" xr:uid="{00000000-0005-0000-0000-0000D6420000}"/>
    <cellStyle name="Normal 2 4 3 4 3 3 3" xfId="17110" xr:uid="{00000000-0005-0000-0000-0000D7420000}"/>
    <cellStyle name="Normal 2 4 3 4 3 4" xfId="17111" xr:uid="{00000000-0005-0000-0000-0000D8420000}"/>
    <cellStyle name="Normal 2 4 3 4 3 4 2" xfId="17112" xr:uid="{00000000-0005-0000-0000-0000D9420000}"/>
    <cellStyle name="Normal 2 4 3 4 3 4 2 2" xfId="17113" xr:uid="{00000000-0005-0000-0000-0000DA420000}"/>
    <cellStyle name="Normal 2 4 3 4 3 4 3" xfId="17114" xr:uid="{00000000-0005-0000-0000-0000DB420000}"/>
    <cellStyle name="Normal 2 4 3 4 3 5" xfId="17115" xr:uid="{00000000-0005-0000-0000-0000DC420000}"/>
    <cellStyle name="Normal 2 4 3 4 3 5 2" xfId="17116" xr:uid="{00000000-0005-0000-0000-0000DD420000}"/>
    <cellStyle name="Normal 2 4 3 4 3 6" xfId="17117" xr:uid="{00000000-0005-0000-0000-0000DE420000}"/>
    <cellStyle name="Normal 2 4 3 4 3 6 2" xfId="17118" xr:uid="{00000000-0005-0000-0000-0000DF420000}"/>
    <cellStyle name="Normal 2 4 3 4 3 7" xfId="17119" xr:uid="{00000000-0005-0000-0000-0000E0420000}"/>
    <cellStyle name="Normal 2 4 3 4 4" xfId="17120" xr:uid="{00000000-0005-0000-0000-0000E1420000}"/>
    <cellStyle name="Normal 2 4 3 4 4 2" xfId="17121" xr:uid="{00000000-0005-0000-0000-0000E2420000}"/>
    <cellStyle name="Normal 2 4 3 4 4 2 2" xfId="17122" xr:uid="{00000000-0005-0000-0000-0000E3420000}"/>
    <cellStyle name="Normal 2 4 3 4 4 3" xfId="17123" xr:uid="{00000000-0005-0000-0000-0000E4420000}"/>
    <cellStyle name="Normal 2 4 3 4 5" xfId="17124" xr:uid="{00000000-0005-0000-0000-0000E5420000}"/>
    <cellStyle name="Normal 2 4 3 4 5 2" xfId="17125" xr:uid="{00000000-0005-0000-0000-0000E6420000}"/>
    <cellStyle name="Normal 2 4 3 4 5 2 2" xfId="17126" xr:uid="{00000000-0005-0000-0000-0000E7420000}"/>
    <cellStyle name="Normal 2 4 3 4 5 3" xfId="17127" xr:uid="{00000000-0005-0000-0000-0000E8420000}"/>
    <cellStyle name="Normal 2 4 3 4 6" xfId="17128" xr:uid="{00000000-0005-0000-0000-0000E9420000}"/>
    <cellStyle name="Normal 2 4 3 4 6 2" xfId="17129" xr:uid="{00000000-0005-0000-0000-0000EA420000}"/>
    <cellStyle name="Normal 2 4 3 4 6 2 2" xfId="17130" xr:uid="{00000000-0005-0000-0000-0000EB420000}"/>
    <cellStyle name="Normal 2 4 3 4 6 3" xfId="17131" xr:uid="{00000000-0005-0000-0000-0000EC420000}"/>
    <cellStyle name="Normal 2 4 3 4 7" xfId="17132" xr:uid="{00000000-0005-0000-0000-0000ED420000}"/>
    <cellStyle name="Normal 2 4 3 4 7 2" xfId="17133" xr:uid="{00000000-0005-0000-0000-0000EE420000}"/>
    <cellStyle name="Normal 2 4 3 4 8" xfId="17134" xr:uid="{00000000-0005-0000-0000-0000EF420000}"/>
    <cellStyle name="Normal 2 4 3 4 8 2" xfId="17135" xr:uid="{00000000-0005-0000-0000-0000F0420000}"/>
    <cellStyle name="Normal 2 4 3 4 9" xfId="17136" xr:uid="{00000000-0005-0000-0000-0000F1420000}"/>
    <cellStyle name="Normal 2 4 3 5" xfId="17137" xr:uid="{00000000-0005-0000-0000-0000F2420000}"/>
    <cellStyle name="Normal 2 4 3 5 2" xfId="17138" xr:uid="{00000000-0005-0000-0000-0000F3420000}"/>
    <cellStyle name="Normal 2 4 3 5 2 2" xfId="17139" xr:uid="{00000000-0005-0000-0000-0000F4420000}"/>
    <cellStyle name="Normal 2 4 3 5 2 2 2" xfId="17140" xr:uid="{00000000-0005-0000-0000-0000F5420000}"/>
    <cellStyle name="Normal 2 4 3 5 2 2 2 2" xfId="17141" xr:uid="{00000000-0005-0000-0000-0000F6420000}"/>
    <cellStyle name="Normal 2 4 3 5 2 2 3" xfId="17142" xr:uid="{00000000-0005-0000-0000-0000F7420000}"/>
    <cellStyle name="Normal 2 4 3 5 2 3" xfId="17143" xr:uid="{00000000-0005-0000-0000-0000F8420000}"/>
    <cellStyle name="Normal 2 4 3 5 2 3 2" xfId="17144" xr:uid="{00000000-0005-0000-0000-0000F9420000}"/>
    <cellStyle name="Normal 2 4 3 5 2 3 2 2" xfId="17145" xr:uid="{00000000-0005-0000-0000-0000FA420000}"/>
    <cellStyle name="Normal 2 4 3 5 2 3 3" xfId="17146" xr:uid="{00000000-0005-0000-0000-0000FB420000}"/>
    <cellStyle name="Normal 2 4 3 5 2 4" xfId="17147" xr:uid="{00000000-0005-0000-0000-0000FC420000}"/>
    <cellStyle name="Normal 2 4 3 5 2 4 2" xfId="17148" xr:uid="{00000000-0005-0000-0000-0000FD420000}"/>
    <cellStyle name="Normal 2 4 3 5 2 4 2 2" xfId="17149" xr:uid="{00000000-0005-0000-0000-0000FE420000}"/>
    <cellStyle name="Normal 2 4 3 5 2 4 3" xfId="17150" xr:uid="{00000000-0005-0000-0000-0000FF420000}"/>
    <cellStyle name="Normal 2 4 3 5 2 5" xfId="17151" xr:uid="{00000000-0005-0000-0000-000000430000}"/>
    <cellStyle name="Normal 2 4 3 5 2 5 2" xfId="17152" xr:uid="{00000000-0005-0000-0000-000001430000}"/>
    <cellStyle name="Normal 2 4 3 5 2 6" xfId="17153" xr:uid="{00000000-0005-0000-0000-000002430000}"/>
    <cellStyle name="Normal 2 4 3 5 2 6 2" xfId="17154" xr:uid="{00000000-0005-0000-0000-000003430000}"/>
    <cellStyle name="Normal 2 4 3 5 2 7" xfId="17155" xr:uid="{00000000-0005-0000-0000-000004430000}"/>
    <cellStyle name="Normal 2 4 3 5 3" xfId="17156" xr:uid="{00000000-0005-0000-0000-000005430000}"/>
    <cellStyle name="Normal 2 4 3 5 3 2" xfId="17157" xr:uid="{00000000-0005-0000-0000-000006430000}"/>
    <cellStyle name="Normal 2 4 3 5 3 2 2" xfId="17158" xr:uid="{00000000-0005-0000-0000-000007430000}"/>
    <cellStyle name="Normal 2 4 3 5 3 3" xfId="17159" xr:uid="{00000000-0005-0000-0000-000008430000}"/>
    <cellStyle name="Normal 2 4 3 5 4" xfId="17160" xr:uid="{00000000-0005-0000-0000-000009430000}"/>
    <cellStyle name="Normal 2 4 3 5 4 2" xfId="17161" xr:uid="{00000000-0005-0000-0000-00000A430000}"/>
    <cellStyle name="Normal 2 4 3 5 4 2 2" xfId="17162" xr:uid="{00000000-0005-0000-0000-00000B430000}"/>
    <cellStyle name="Normal 2 4 3 5 4 3" xfId="17163" xr:uid="{00000000-0005-0000-0000-00000C430000}"/>
    <cellStyle name="Normal 2 4 3 5 5" xfId="17164" xr:uid="{00000000-0005-0000-0000-00000D430000}"/>
    <cellStyle name="Normal 2 4 3 5 5 2" xfId="17165" xr:uid="{00000000-0005-0000-0000-00000E430000}"/>
    <cellStyle name="Normal 2 4 3 5 5 2 2" xfId="17166" xr:uid="{00000000-0005-0000-0000-00000F430000}"/>
    <cellStyle name="Normal 2 4 3 5 5 3" xfId="17167" xr:uid="{00000000-0005-0000-0000-000010430000}"/>
    <cellStyle name="Normal 2 4 3 5 6" xfId="17168" xr:uid="{00000000-0005-0000-0000-000011430000}"/>
    <cellStyle name="Normal 2 4 3 5 6 2" xfId="17169" xr:uid="{00000000-0005-0000-0000-000012430000}"/>
    <cellStyle name="Normal 2 4 3 5 7" xfId="17170" xr:uid="{00000000-0005-0000-0000-000013430000}"/>
    <cellStyle name="Normal 2 4 3 5 7 2" xfId="17171" xr:uid="{00000000-0005-0000-0000-000014430000}"/>
    <cellStyle name="Normal 2 4 3 5 8" xfId="17172" xr:uid="{00000000-0005-0000-0000-000015430000}"/>
    <cellStyle name="Normal 2 4 3 6" xfId="17173" xr:uid="{00000000-0005-0000-0000-000016430000}"/>
    <cellStyle name="Normal 2 4 3 6 2" xfId="17174" xr:uid="{00000000-0005-0000-0000-000017430000}"/>
    <cellStyle name="Normal 2 4 3 6 2 2" xfId="17175" xr:uid="{00000000-0005-0000-0000-000018430000}"/>
    <cellStyle name="Normal 2 4 3 6 2 2 2" xfId="17176" xr:uid="{00000000-0005-0000-0000-000019430000}"/>
    <cellStyle name="Normal 2 4 3 6 2 3" xfId="17177" xr:uid="{00000000-0005-0000-0000-00001A430000}"/>
    <cellStyle name="Normal 2 4 3 6 3" xfId="17178" xr:uid="{00000000-0005-0000-0000-00001B430000}"/>
    <cellStyle name="Normal 2 4 3 6 3 2" xfId="17179" xr:uid="{00000000-0005-0000-0000-00001C430000}"/>
    <cellStyle name="Normal 2 4 3 6 3 2 2" xfId="17180" xr:uid="{00000000-0005-0000-0000-00001D430000}"/>
    <cellStyle name="Normal 2 4 3 6 3 3" xfId="17181" xr:uid="{00000000-0005-0000-0000-00001E430000}"/>
    <cellStyle name="Normal 2 4 3 6 4" xfId="17182" xr:uid="{00000000-0005-0000-0000-00001F430000}"/>
    <cellStyle name="Normal 2 4 3 6 4 2" xfId="17183" xr:uid="{00000000-0005-0000-0000-000020430000}"/>
    <cellStyle name="Normal 2 4 3 6 4 2 2" xfId="17184" xr:uid="{00000000-0005-0000-0000-000021430000}"/>
    <cellStyle name="Normal 2 4 3 6 4 3" xfId="17185" xr:uid="{00000000-0005-0000-0000-000022430000}"/>
    <cellStyle name="Normal 2 4 3 6 5" xfId="17186" xr:uid="{00000000-0005-0000-0000-000023430000}"/>
    <cellStyle name="Normal 2 4 3 6 5 2" xfId="17187" xr:uid="{00000000-0005-0000-0000-000024430000}"/>
    <cellStyle name="Normal 2 4 3 6 6" xfId="17188" xr:uid="{00000000-0005-0000-0000-000025430000}"/>
    <cellStyle name="Normal 2 4 3 6 6 2" xfId="17189" xr:uid="{00000000-0005-0000-0000-000026430000}"/>
    <cellStyle name="Normal 2 4 3 6 7" xfId="17190" xr:uid="{00000000-0005-0000-0000-000027430000}"/>
    <cellStyle name="Normal 2 4 3 7" xfId="17191" xr:uid="{00000000-0005-0000-0000-000028430000}"/>
    <cellStyle name="Normal 2 4 3 7 2" xfId="17192" xr:uid="{00000000-0005-0000-0000-000029430000}"/>
    <cellStyle name="Normal 2 4 3 7 2 2" xfId="17193" xr:uid="{00000000-0005-0000-0000-00002A430000}"/>
    <cellStyle name="Normal 2 4 3 7 2 2 2" xfId="17194" xr:uid="{00000000-0005-0000-0000-00002B430000}"/>
    <cellStyle name="Normal 2 4 3 7 2 3" xfId="17195" xr:uid="{00000000-0005-0000-0000-00002C430000}"/>
    <cellStyle name="Normal 2 4 3 7 3" xfId="17196" xr:uid="{00000000-0005-0000-0000-00002D430000}"/>
    <cellStyle name="Normal 2 4 3 7 3 2" xfId="17197" xr:uid="{00000000-0005-0000-0000-00002E430000}"/>
    <cellStyle name="Normal 2 4 3 7 3 2 2" xfId="17198" xr:uid="{00000000-0005-0000-0000-00002F430000}"/>
    <cellStyle name="Normal 2 4 3 7 3 3" xfId="17199" xr:uid="{00000000-0005-0000-0000-000030430000}"/>
    <cellStyle name="Normal 2 4 3 7 4" xfId="17200" xr:uid="{00000000-0005-0000-0000-000031430000}"/>
    <cellStyle name="Normal 2 4 3 7 4 2" xfId="17201" xr:uid="{00000000-0005-0000-0000-000032430000}"/>
    <cellStyle name="Normal 2 4 3 7 4 2 2" xfId="17202" xr:uid="{00000000-0005-0000-0000-000033430000}"/>
    <cellStyle name="Normal 2 4 3 7 4 3" xfId="17203" xr:uid="{00000000-0005-0000-0000-000034430000}"/>
    <cellStyle name="Normal 2 4 3 7 5" xfId="17204" xr:uid="{00000000-0005-0000-0000-000035430000}"/>
    <cellStyle name="Normal 2 4 3 7 5 2" xfId="17205" xr:uid="{00000000-0005-0000-0000-000036430000}"/>
    <cellStyle name="Normal 2 4 3 7 6" xfId="17206" xr:uid="{00000000-0005-0000-0000-000037430000}"/>
    <cellStyle name="Normal 2 4 3 7 6 2" xfId="17207" xr:uid="{00000000-0005-0000-0000-000038430000}"/>
    <cellStyle name="Normal 2 4 3 7 7" xfId="17208" xr:uid="{00000000-0005-0000-0000-000039430000}"/>
    <cellStyle name="Normal 2 4 3 8" xfId="17209" xr:uid="{00000000-0005-0000-0000-00003A430000}"/>
    <cellStyle name="Normal 2 4 3 8 2" xfId="17210" xr:uid="{00000000-0005-0000-0000-00003B430000}"/>
    <cellStyle name="Normal 2 4 3 8 2 2" xfId="17211" xr:uid="{00000000-0005-0000-0000-00003C430000}"/>
    <cellStyle name="Normal 2 4 3 8 3" xfId="17212" xr:uid="{00000000-0005-0000-0000-00003D430000}"/>
    <cellStyle name="Normal 2 4 3 9" xfId="17213" xr:uid="{00000000-0005-0000-0000-00003E430000}"/>
    <cellStyle name="Normal 2 4 3 9 2" xfId="17214" xr:uid="{00000000-0005-0000-0000-00003F430000}"/>
    <cellStyle name="Normal 2 4 3 9 2 2" xfId="17215" xr:uid="{00000000-0005-0000-0000-000040430000}"/>
    <cellStyle name="Normal 2 4 3 9 3" xfId="17216" xr:uid="{00000000-0005-0000-0000-000041430000}"/>
    <cellStyle name="Normal 2 4 3_Confidential Information" xfId="17217" xr:uid="{00000000-0005-0000-0000-000042430000}"/>
    <cellStyle name="Normal 2 4 4" xfId="17218" xr:uid="{00000000-0005-0000-0000-000043430000}"/>
    <cellStyle name="Normal 2 4 4 10" xfId="17219" xr:uid="{00000000-0005-0000-0000-000044430000}"/>
    <cellStyle name="Normal 2 4 4 10 2" xfId="17220" xr:uid="{00000000-0005-0000-0000-000045430000}"/>
    <cellStyle name="Normal 2 4 4 11" xfId="17221" xr:uid="{00000000-0005-0000-0000-000046430000}"/>
    <cellStyle name="Normal 2 4 4 2" xfId="17222" xr:uid="{00000000-0005-0000-0000-000047430000}"/>
    <cellStyle name="Normal 2 4 4 2 2" xfId="17223" xr:uid="{00000000-0005-0000-0000-000048430000}"/>
    <cellStyle name="Normal 2 4 4 2 2 2" xfId="17224" xr:uid="{00000000-0005-0000-0000-000049430000}"/>
    <cellStyle name="Normal 2 4 4 2 2 2 2" xfId="17225" xr:uid="{00000000-0005-0000-0000-00004A430000}"/>
    <cellStyle name="Normal 2 4 4 2 2 2 2 2" xfId="17226" xr:uid="{00000000-0005-0000-0000-00004B430000}"/>
    <cellStyle name="Normal 2 4 4 2 2 2 3" xfId="17227" xr:uid="{00000000-0005-0000-0000-00004C430000}"/>
    <cellStyle name="Normal 2 4 4 2 2 3" xfId="17228" xr:uid="{00000000-0005-0000-0000-00004D430000}"/>
    <cellStyle name="Normal 2 4 4 2 2 3 2" xfId="17229" xr:uid="{00000000-0005-0000-0000-00004E430000}"/>
    <cellStyle name="Normal 2 4 4 2 2 3 2 2" xfId="17230" xr:uid="{00000000-0005-0000-0000-00004F430000}"/>
    <cellStyle name="Normal 2 4 4 2 2 3 3" xfId="17231" xr:uid="{00000000-0005-0000-0000-000050430000}"/>
    <cellStyle name="Normal 2 4 4 2 2 4" xfId="17232" xr:uid="{00000000-0005-0000-0000-000051430000}"/>
    <cellStyle name="Normal 2 4 4 2 2 4 2" xfId="17233" xr:uid="{00000000-0005-0000-0000-000052430000}"/>
    <cellStyle name="Normal 2 4 4 2 2 4 2 2" xfId="17234" xr:uid="{00000000-0005-0000-0000-000053430000}"/>
    <cellStyle name="Normal 2 4 4 2 2 4 3" xfId="17235" xr:uid="{00000000-0005-0000-0000-000054430000}"/>
    <cellStyle name="Normal 2 4 4 2 2 5" xfId="17236" xr:uid="{00000000-0005-0000-0000-000055430000}"/>
    <cellStyle name="Normal 2 4 4 2 2 5 2" xfId="17237" xr:uid="{00000000-0005-0000-0000-000056430000}"/>
    <cellStyle name="Normal 2 4 4 2 2 6" xfId="17238" xr:uid="{00000000-0005-0000-0000-000057430000}"/>
    <cellStyle name="Normal 2 4 4 2 2 6 2" xfId="17239" xr:uid="{00000000-0005-0000-0000-000058430000}"/>
    <cellStyle name="Normal 2 4 4 2 2 7" xfId="17240" xr:uid="{00000000-0005-0000-0000-000059430000}"/>
    <cellStyle name="Normal 2 4 4 2 3" xfId="17241" xr:uid="{00000000-0005-0000-0000-00005A430000}"/>
    <cellStyle name="Normal 2 4 4 2 3 2" xfId="17242" xr:uid="{00000000-0005-0000-0000-00005B430000}"/>
    <cellStyle name="Normal 2 4 4 2 3 2 2" xfId="17243" xr:uid="{00000000-0005-0000-0000-00005C430000}"/>
    <cellStyle name="Normal 2 4 4 2 3 2 2 2" xfId="17244" xr:uid="{00000000-0005-0000-0000-00005D430000}"/>
    <cellStyle name="Normal 2 4 4 2 3 2 3" xfId="17245" xr:uid="{00000000-0005-0000-0000-00005E430000}"/>
    <cellStyle name="Normal 2 4 4 2 3 3" xfId="17246" xr:uid="{00000000-0005-0000-0000-00005F430000}"/>
    <cellStyle name="Normal 2 4 4 2 3 3 2" xfId="17247" xr:uid="{00000000-0005-0000-0000-000060430000}"/>
    <cellStyle name="Normal 2 4 4 2 3 3 2 2" xfId="17248" xr:uid="{00000000-0005-0000-0000-000061430000}"/>
    <cellStyle name="Normal 2 4 4 2 3 3 3" xfId="17249" xr:uid="{00000000-0005-0000-0000-000062430000}"/>
    <cellStyle name="Normal 2 4 4 2 3 4" xfId="17250" xr:uid="{00000000-0005-0000-0000-000063430000}"/>
    <cellStyle name="Normal 2 4 4 2 3 4 2" xfId="17251" xr:uid="{00000000-0005-0000-0000-000064430000}"/>
    <cellStyle name="Normal 2 4 4 2 3 4 2 2" xfId="17252" xr:uid="{00000000-0005-0000-0000-000065430000}"/>
    <cellStyle name="Normal 2 4 4 2 3 4 3" xfId="17253" xr:uid="{00000000-0005-0000-0000-000066430000}"/>
    <cellStyle name="Normal 2 4 4 2 3 5" xfId="17254" xr:uid="{00000000-0005-0000-0000-000067430000}"/>
    <cellStyle name="Normal 2 4 4 2 3 5 2" xfId="17255" xr:uid="{00000000-0005-0000-0000-000068430000}"/>
    <cellStyle name="Normal 2 4 4 2 3 6" xfId="17256" xr:uid="{00000000-0005-0000-0000-000069430000}"/>
    <cellStyle name="Normal 2 4 4 2 3 6 2" xfId="17257" xr:uid="{00000000-0005-0000-0000-00006A430000}"/>
    <cellStyle name="Normal 2 4 4 2 3 7" xfId="17258" xr:uid="{00000000-0005-0000-0000-00006B430000}"/>
    <cellStyle name="Normal 2 4 4 2 4" xfId="17259" xr:uid="{00000000-0005-0000-0000-00006C430000}"/>
    <cellStyle name="Normal 2 4 4 2 4 2" xfId="17260" xr:uid="{00000000-0005-0000-0000-00006D430000}"/>
    <cellStyle name="Normal 2 4 4 2 4 2 2" xfId="17261" xr:uid="{00000000-0005-0000-0000-00006E430000}"/>
    <cellStyle name="Normal 2 4 4 2 4 3" xfId="17262" xr:uid="{00000000-0005-0000-0000-00006F430000}"/>
    <cellStyle name="Normal 2 4 4 2 5" xfId="17263" xr:uid="{00000000-0005-0000-0000-000070430000}"/>
    <cellStyle name="Normal 2 4 4 2 5 2" xfId="17264" xr:uid="{00000000-0005-0000-0000-000071430000}"/>
    <cellStyle name="Normal 2 4 4 2 5 2 2" xfId="17265" xr:uid="{00000000-0005-0000-0000-000072430000}"/>
    <cellStyle name="Normal 2 4 4 2 5 3" xfId="17266" xr:uid="{00000000-0005-0000-0000-000073430000}"/>
    <cellStyle name="Normal 2 4 4 2 6" xfId="17267" xr:uid="{00000000-0005-0000-0000-000074430000}"/>
    <cellStyle name="Normal 2 4 4 2 6 2" xfId="17268" xr:uid="{00000000-0005-0000-0000-000075430000}"/>
    <cellStyle name="Normal 2 4 4 2 6 2 2" xfId="17269" xr:uid="{00000000-0005-0000-0000-000076430000}"/>
    <cellStyle name="Normal 2 4 4 2 6 3" xfId="17270" xr:uid="{00000000-0005-0000-0000-000077430000}"/>
    <cellStyle name="Normal 2 4 4 2 7" xfId="17271" xr:uid="{00000000-0005-0000-0000-000078430000}"/>
    <cellStyle name="Normal 2 4 4 2 7 2" xfId="17272" xr:uid="{00000000-0005-0000-0000-000079430000}"/>
    <cellStyle name="Normal 2 4 4 2 8" xfId="17273" xr:uid="{00000000-0005-0000-0000-00007A430000}"/>
    <cellStyle name="Normal 2 4 4 2 8 2" xfId="17274" xr:uid="{00000000-0005-0000-0000-00007B430000}"/>
    <cellStyle name="Normal 2 4 4 2 9" xfId="17275" xr:uid="{00000000-0005-0000-0000-00007C430000}"/>
    <cellStyle name="Normal 2 4 4 3" xfId="17276" xr:uid="{00000000-0005-0000-0000-00007D430000}"/>
    <cellStyle name="Normal 2 4 4 3 2" xfId="17277" xr:uid="{00000000-0005-0000-0000-00007E430000}"/>
    <cellStyle name="Normal 2 4 4 3 2 2" xfId="17278" xr:uid="{00000000-0005-0000-0000-00007F430000}"/>
    <cellStyle name="Normal 2 4 4 3 2 2 2" xfId="17279" xr:uid="{00000000-0005-0000-0000-000080430000}"/>
    <cellStyle name="Normal 2 4 4 3 2 2 2 2" xfId="17280" xr:uid="{00000000-0005-0000-0000-000081430000}"/>
    <cellStyle name="Normal 2 4 4 3 2 2 3" xfId="17281" xr:uid="{00000000-0005-0000-0000-000082430000}"/>
    <cellStyle name="Normal 2 4 4 3 2 3" xfId="17282" xr:uid="{00000000-0005-0000-0000-000083430000}"/>
    <cellStyle name="Normal 2 4 4 3 2 3 2" xfId="17283" xr:uid="{00000000-0005-0000-0000-000084430000}"/>
    <cellStyle name="Normal 2 4 4 3 2 3 2 2" xfId="17284" xr:uid="{00000000-0005-0000-0000-000085430000}"/>
    <cellStyle name="Normal 2 4 4 3 2 3 3" xfId="17285" xr:uid="{00000000-0005-0000-0000-000086430000}"/>
    <cellStyle name="Normal 2 4 4 3 2 4" xfId="17286" xr:uid="{00000000-0005-0000-0000-000087430000}"/>
    <cellStyle name="Normal 2 4 4 3 2 4 2" xfId="17287" xr:uid="{00000000-0005-0000-0000-000088430000}"/>
    <cellStyle name="Normal 2 4 4 3 2 4 2 2" xfId="17288" xr:uid="{00000000-0005-0000-0000-000089430000}"/>
    <cellStyle name="Normal 2 4 4 3 2 4 3" xfId="17289" xr:uid="{00000000-0005-0000-0000-00008A430000}"/>
    <cellStyle name="Normal 2 4 4 3 2 5" xfId="17290" xr:uid="{00000000-0005-0000-0000-00008B430000}"/>
    <cellStyle name="Normal 2 4 4 3 2 5 2" xfId="17291" xr:uid="{00000000-0005-0000-0000-00008C430000}"/>
    <cellStyle name="Normal 2 4 4 3 2 6" xfId="17292" xr:uid="{00000000-0005-0000-0000-00008D430000}"/>
    <cellStyle name="Normal 2 4 4 3 2 6 2" xfId="17293" xr:uid="{00000000-0005-0000-0000-00008E430000}"/>
    <cellStyle name="Normal 2 4 4 3 2 7" xfId="17294" xr:uid="{00000000-0005-0000-0000-00008F430000}"/>
    <cellStyle name="Normal 2 4 4 3 3" xfId="17295" xr:uid="{00000000-0005-0000-0000-000090430000}"/>
    <cellStyle name="Normal 2 4 4 3 3 2" xfId="17296" xr:uid="{00000000-0005-0000-0000-000091430000}"/>
    <cellStyle name="Normal 2 4 4 3 3 2 2" xfId="17297" xr:uid="{00000000-0005-0000-0000-000092430000}"/>
    <cellStyle name="Normal 2 4 4 3 3 3" xfId="17298" xr:uid="{00000000-0005-0000-0000-000093430000}"/>
    <cellStyle name="Normal 2 4 4 3 4" xfId="17299" xr:uid="{00000000-0005-0000-0000-000094430000}"/>
    <cellStyle name="Normal 2 4 4 3 4 2" xfId="17300" xr:uid="{00000000-0005-0000-0000-000095430000}"/>
    <cellStyle name="Normal 2 4 4 3 4 2 2" xfId="17301" xr:uid="{00000000-0005-0000-0000-000096430000}"/>
    <cellStyle name="Normal 2 4 4 3 4 3" xfId="17302" xr:uid="{00000000-0005-0000-0000-000097430000}"/>
    <cellStyle name="Normal 2 4 4 3 5" xfId="17303" xr:uid="{00000000-0005-0000-0000-000098430000}"/>
    <cellStyle name="Normal 2 4 4 3 5 2" xfId="17304" xr:uid="{00000000-0005-0000-0000-000099430000}"/>
    <cellStyle name="Normal 2 4 4 3 5 2 2" xfId="17305" xr:uid="{00000000-0005-0000-0000-00009A430000}"/>
    <cellStyle name="Normal 2 4 4 3 5 3" xfId="17306" xr:uid="{00000000-0005-0000-0000-00009B430000}"/>
    <cellStyle name="Normal 2 4 4 3 6" xfId="17307" xr:uid="{00000000-0005-0000-0000-00009C430000}"/>
    <cellStyle name="Normal 2 4 4 3 6 2" xfId="17308" xr:uid="{00000000-0005-0000-0000-00009D430000}"/>
    <cellStyle name="Normal 2 4 4 3 7" xfId="17309" xr:uid="{00000000-0005-0000-0000-00009E430000}"/>
    <cellStyle name="Normal 2 4 4 3 7 2" xfId="17310" xr:uid="{00000000-0005-0000-0000-00009F430000}"/>
    <cellStyle name="Normal 2 4 4 3 8" xfId="17311" xr:uid="{00000000-0005-0000-0000-0000A0430000}"/>
    <cellStyle name="Normal 2 4 4 4" xfId="17312" xr:uid="{00000000-0005-0000-0000-0000A1430000}"/>
    <cellStyle name="Normal 2 4 4 4 2" xfId="17313" xr:uid="{00000000-0005-0000-0000-0000A2430000}"/>
    <cellStyle name="Normal 2 4 4 4 2 2" xfId="17314" xr:uid="{00000000-0005-0000-0000-0000A3430000}"/>
    <cellStyle name="Normal 2 4 4 4 2 2 2" xfId="17315" xr:uid="{00000000-0005-0000-0000-0000A4430000}"/>
    <cellStyle name="Normal 2 4 4 4 2 3" xfId="17316" xr:uid="{00000000-0005-0000-0000-0000A5430000}"/>
    <cellStyle name="Normal 2 4 4 4 3" xfId="17317" xr:uid="{00000000-0005-0000-0000-0000A6430000}"/>
    <cellStyle name="Normal 2 4 4 4 3 2" xfId="17318" xr:uid="{00000000-0005-0000-0000-0000A7430000}"/>
    <cellStyle name="Normal 2 4 4 4 3 2 2" xfId="17319" xr:uid="{00000000-0005-0000-0000-0000A8430000}"/>
    <cellStyle name="Normal 2 4 4 4 3 3" xfId="17320" xr:uid="{00000000-0005-0000-0000-0000A9430000}"/>
    <cellStyle name="Normal 2 4 4 4 4" xfId="17321" xr:uid="{00000000-0005-0000-0000-0000AA430000}"/>
    <cellStyle name="Normal 2 4 4 4 4 2" xfId="17322" xr:uid="{00000000-0005-0000-0000-0000AB430000}"/>
    <cellStyle name="Normal 2 4 4 4 4 2 2" xfId="17323" xr:uid="{00000000-0005-0000-0000-0000AC430000}"/>
    <cellStyle name="Normal 2 4 4 4 4 3" xfId="17324" xr:uid="{00000000-0005-0000-0000-0000AD430000}"/>
    <cellStyle name="Normal 2 4 4 4 5" xfId="17325" xr:uid="{00000000-0005-0000-0000-0000AE430000}"/>
    <cellStyle name="Normal 2 4 4 4 5 2" xfId="17326" xr:uid="{00000000-0005-0000-0000-0000AF430000}"/>
    <cellStyle name="Normal 2 4 4 4 6" xfId="17327" xr:uid="{00000000-0005-0000-0000-0000B0430000}"/>
    <cellStyle name="Normal 2 4 4 4 6 2" xfId="17328" xr:uid="{00000000-0005-0000-0000-0000B1430000}"/>
    <cellStyle name="Normal 2 4 4 4 7" xfId="17329" xr:uid="{00000000-0005-0000-0000-0000B2430000}"/>
    <cellStyle name="Normal 2 4 4 5" xfId="17330" xr:uid="{00000000-0005-0000-0000-0000B3430000}"/>
    <cellStyle name="Normal 2 4 4 5 2" xfId="17331" xr:uid="{00000000-0005-0000-0000-0000B4430000}"/>
    <cellStyle name="Normal 2 4 4 5 2 2" xfId="17332" xr:uid="{00000000-0005-0000-0000-0000B5430000}"/>
    <cellStyle name="Normal 2 4 4 5 2 2 2" xfId="17333" xr:uid="{00000000-0005-0000-0000-0000B6430000}"/>
    <cellStyle name="Normal 2 4 4 5 2 3" xfId="17334" xr:uid="{00000000-0005-0000-0000-0000B7430000}"/>
    <cellStyle name="Normal 2 4 4 5 3" xfId="17335" xr:uid="{00000000-0005-0000-0000-0000B8430000}"/>
    <cellStyle name="Normal 2 4 4 5 3 2" xfId="17336" xr:uid="{00000000-0005-0000-0000-0000B9430000}"/>
    <cellStyle name="Normal 2 4 4 5 3 2 2" xfId="17337" xr:uid="{00000000-0005-0000-0000-0000BA430000}"/>
    <cellStyle name="Normal 2 4 4 5 3 3" xfId="17338" xr:uid="{00000000-0005-0000-0000-0000BB430000}"/>
    <cellStyle name="Normal 2 4 4 5 4" xfId="17339" xr:uid="{00000000-0005-0000-0000-0000BC430000}"/>
    <cellStyle name="Normal 2 4 4 5 4 2" xfId="17340" xr:uid="{00000000-0005-0000-0000-0000BD430000}"/>
    <cellStyle name="Normal 2 4 4 5 4 2 2" xfId="17341" xr:uid="{00000000-0005-0000-0000-0000BE430000}"/>
    <cellStyle name="Normal 2 4 4 5 4 3" xfId="17342" xr:uid="{00000000-0005-0000-0000-0000BF430000}"/>
    <cellStyle name="Normal 2 4 4 5 5" xfId="17343" xr:uid="{00000000-0005-0000-0000-0000C0430000}"/>
    <cellStyle name="Normal 2 4 4 5 5 2" xfId="17344" xr:uid="{00000000-0005-0000-0000-0000C1430000}"/>
    <cellStyle name="Normal 2 4 4 5 6" xfId="17345" xr:uid="{00000000-0005-0000-0000-0000C2430000}"/>
    <cellStyle name="Normal 2 4 4 5 6 2" xfId="17346" xr:uid="{00000000-0005-0000-0000-0000C3430000}"/>
    <cellStyle name="Normal 2 4 4 5 7" xfId="17347" xr:uid="{00000000-0005-0000-0000-0000C4430000}"/>
    <cellStyle name="Normal 2 4 4 6" xfId="17348" xr:uid="{00000000-0005-0000-0000-0000C5430000}"/>
    <cellStyle name="Normal 2 4 4 6 2" xfId="17349" xr:uid="{00000000-0005-0000-0000-0000C6430000}"/>
    <cellStyle name="Normal 2 4 4 6 2 2" xfId="17350" xr:uid="{00000000-0005-0000-0000-0000C7430000}"/>
    <cellStyle name="Normal 2 4 4 6 3" xfId="17351" xr:uid="{00000000-0005-0000-0000-0000C8430000}"/>
    <cellStyle name="Normal 2 4 4 7" xfId="17352" xr:uid="{00000000-0005-0000-0000-0000C9430000}"/>
    <cellStyle name="Normal 2 4 4 7 2" xfId="17353" xr:uid="{00000000-0005-0000-0000-0000CA430000}"/>
    <cellStyle name="Normal 2 4 4 7 2 2" xfId="17354" xr:uid="{00000000-0005-0000-0000-0000CB430000}"/>
    <cellStyle name="Normal 2 4 4 7 3" xfId="17355" xr:uid="{00000000-0005-0000-0000-0000CC430000}"/>
    <cellStyle name="Normal 2 4 4 8" xfId="17356" xr:uid="{00000000-0005-0000-0000-0000CD430000}"/>
    <cellStyle name="Normal 2 4 4 8 2" xfId="17357" xr:uid="{00000000-0005-0000-0000-0000CE430000}"/>
    <cellStyle name="Normal 2 4 4 8 2 2" xfId="17358" xr:uid="{00000000-0005-0000-0000-0000CF430000}"/>
    <cellStyle name="Normal 2 4 4 8 3" xfId="17359" xr:uid="{00000000-0005-0000-0000-0000D0430000}"/>
    <cellStyle name="Normal 2 4 4 9" xfId="17360" xr:uid="{00000000-0005-0000-0000-0000D1430000}"/>
    <cellStyle name="Normal 2 4 4 9 2" xfId="17361" xr:uid="{00000000-0005-0000-0000-0000D2430000}"/>
    <cellStyle name="Normal 2 4 5" xfId="17362" xr:uid="{00000000-0005-0000-0000-0000D3430000}"/>
    <cellStyle name="Normal 2 4 5 10" xfId="17363" xr:uid="{00000000-0005-0000-0000-0000D4430000}"/>
    <cellStyle name="Normal 2 4 5 10 2" xfId="17364" xr:uid="{00000000-0005-0000-0000-0000D5430000}"/>
    <cellStyle name="Normal 2 4 5 11" xfId="17365" xr:uid="{00000000-0005-0000-0000-0000D6430000}"/>
    <cellStyle name="Normal 2 4 5 2" xfId="17366" xr:uid="{00000000-0005-0000-0000-0000D7430000}"/>
    <cellStyle name="Normal 2 4 5 2 2" xfId="17367" xr:uid="{00000000-0005-0000-0000-0000D8430000}"/>
    <cellStyle name="Normal 2 4 5 2 2 2" xfId="17368" xr:uid="{00000000-0005-0000-0000-0000D9430000}"/>
    <cellStyle name="Normal 2 4 5 2 2 2 2" xfId="17369" xr:uid="{00000000-0005-0000-0000-0000DA430000}"/>
    <cellStyle name="Normal 2 4 5 2 2 2 2 2" xfId="17370" xr:uid="{00000000-0005-0000-0000-0000DB430000}"/>
    <cellStyle name="Normal 2 4 5 2 2 2 3" xfId="17371" xr:uid="{00000000-0005-0000-0000-0000DC430000}"/>
    <cellStyle name="Normal 2 4 5 2 2 3" xfId="17372" xr:uid="{00000000-0005-0000-0000-0000DD430000}"/>
    <cellStyle name="Normal 2 4 5 2 2 3 2" xfId="17373" xr:uid="{00000000-0005-0000-0000-0000DE430000}"/>
    <cellStyle name="Normal 2 4 5 2 2 3 2 2" xfId="17374" xr:uid="{00000000-0005-0000-0000-0000DF430000}"/>
    <cellStyle name="Normal 2 4 5 2 2 3 3" xfId="17375" xr:uid="{00000000-0005-0000-0000-0000E0430000}"/>
    <cellStyle name="Normal 2 4 5 2 2 4" xfId="17376" xr:uid="{00000000-0005-0000-0000-0000E1430000}"/>
    <cellStyle name="Normal 2 4 5 2 2 4 2" xfId="17377" xr:uid="{00000000-0005-0000-0000-0000E2430000}"/>
    <cellStyle name="Normal 2 4 5 2 2 4 2 2" xfId="17378" xr:uid="{00000000-0005-0000-0000-0000E3430000}"/>
    <cellStyle name="Normal 2 4 5 2 2 4 3" xfId="17379" xr:uid="{00000000-0005-0000-0000-0000E4430000}"/>
    <cellStyle name="Normal 2 4 5 2 2 5" xfId="17380" xr:uid="{00000000-0005-0000-0000-0000E5430000}"/>
    <cellStyle name="Normal 2 4 5 2 2 5 2" xfId="17381" xr:uid="{00000000-0005-0000-0000-0000E6430000}"/>
    <cellStyle name="Normal 2 4 5 2 2 6" xfId="17382" xr:uid="{00000000-0005-0000-0000-0000E7430000}"/>
    <cellStyle name="Normal 2 4 5 2 2 6 2" xfId="17383" xr:uid="{00000000-0005-0000-0000-0000E8430000}"/>
    <cellStyle name="Normal 2 4 5 2 2 7" xfId="17384" xr:uid="{00000000-0005-0000-0000-0000E9430000}"/>
    <cellStyle name="Normal 2 4 5 2 3" xfId="17385" xr:uid="{00000000-0005-0000-0000-0000EA430000}"/>
    <cellStyle name="Normal 2 4 5 2 3 2" xfId="17386" xr:uid="{00000000-0005-0000-0000-0000EB430000}"/>
    <cellStyle name="Normal 2 4 5 2 3 2 2" xfId="17387" xr:uid="{00000000-0005-0000-0000-0000EC430000}"/>
    <cellStyle name="Normal 2 4 5 2 3 2 2 2" xfId="17388" xr:uid="{00000000-0005-0000-0000-0000ED430000}"/>
    <cellStyle name="Normal 2 4 5 2 3 2 3" xfId="17389" xr:uid="{00000000-0005-0000-0000-0000EE430000}"/>
    <cellStyle name="Normal 2 4 5 2 3 3" xfId="17390" xr:uid="{00000000-0005-0000-0000-0000EF430000}"/>
    <cellStyle name="Normal 2 4 5 2 3 3 2" xfId="17391" xr:uid="{00000000-0005-0000-0000-0000F0430000}"/>
    <cellStyle name="Normal 2 4 5 2 3 3 2 2" xfId="17392" xr:uid="{00000000-0005-0000-0000-0000F1430000}"/>
    <cellStyle name="Normal 2 4 5 2 3 3 3" xfId="17393" xr:uid="{00000000-0005-0000-0000-0000F2430000}"/>
    <cellStyle name="Normal 2 4 5 2 3 4" xfId="17394" xr:uid="{00000000-0005-0000-0000-0000F3430000}"/>
    <cellStyle name="Normal 2 4 5 2 3 4 2" xfId="17395" xr:uid="{00000000-0005-0000-0000-0000F4430000}"/>
    <cellStyle name="Normal 2 4 5 2 3 4 2 2" xfId="17396" xr:uid="{00000000-0005-0000-0000-0000F5430000}"/>
    <cellStyle name="Normal 2 4 5 2 3 4 3" xfId="17397" xr:uid="{00000000-0005-0000-0000-0000F6430000}"/>
    <cellStyle name="Normal 2 4 5 2 3 5" xfId="17398" xr:uid="{00000000-0005-0000-0000-0000F7430000}"/>
    <cellStyle name="Normal 2 4 5 2 3 5 2" xfId="17399" xr:uid="{00000000-0005-0000-0000-0000F8430000}"/>
    <cellStyle name="Normal 2 4 5 2 3 6" xfId="17400" xr:uid="{00000000-0005-0000-0000-0000F9430000}"/>
    <cellStyle name="Normal 2 4 5 2 3 6 2" xfId="17401" xr:uid="{00000000-0005-0000-0000-0000FA430000}"/>
    <cellStyle name="Normal 2 4 5 2 3 7" xfId="17402" xr:uid="{00000000-0005-0000-0000-0000FB430000}"/>
    <cellStyle name="Normal 2 4 5 2 4" xfId="17403" xr:uid="{00000000-0005-0000-0000-0000FC430000}"/>
    <cellStyle name="Normal 2 4 5 2 4 2" xfId="17404" xr:uid="{00000000-0005-0000-0000-0000FD430000}"/>
    <cellStyle name="Normal 2 4 5 2 4 2 2" xfId="17405" xr:uid="{00000000-0005-0000-0000-0000FE430000}"/>
    <cellStyle name="Normal 2 4 5 2 4 3" xfId="17406" xr:uid="{00000000-0005-0000-0000-0000FF430000}"/>
    <cellStyle name="Normal 2 4 5 2 5" xfId="17407" xr:uid="{00000000-0005-0000-0000-000000440000}"/>
    <cellStyle name="Normal 2 4 5 2 5 2" xfId="17408" xr:uid="{00000000-0005-0000-0000-000001440000}"/>
    <cellStyle name="Normal 2 4 5 2 5 2 2" xfId="17409" xr:uid="{00000000-0005-0000-0000-000002440000}"/>
    <cellStyle name="Normal 2 4 5 2 5 3" xfId="17410" xr:uid="{00000000-0005-0000-0000-000003440000}"/>
    <cellStyle name="Normal 2 4 5 2 6" xfId="17411" xr:uid="{00000000-0005-0000-0000-000004440000}"/>
    <cellStyle name="Normal 2 4 5 2 6 2" xfId="17412" xr:uid="{00000000-0005-0000-0000-000005440000}"/>
    <cellStyle name="Normal 2 4 5 2 6 2 2" xfId="17413" xr:uid="{00000000-0005-0000-0000-000006440000}"/>
    <cellStyle name="Normal 2 4 5 2 6 3" xfId="17414" xr:uid="{00000000-0005-0000-0000-000007440000}"/>
    <cellStyle name="Normal 2 4 5 2 7" xfId="17415" xr:uid="{00000000-0005-0000-0000-000008440000}"/>
    <cellStyle name="Normal 2 4 5 2 7 2" xfId="17416" xr:uid="{00000000-0005-0000-0000-000009440000}"/>
    <cellStyle name="Normal 2 4 5 2 8" xfId="17417" xr:uid="{00000000-0005-0000-0000-00000A440000}"/>
    <cellStyle name="Normal 2 4 5 2 8 2" xfId="17418" xr:uid="{00000000-0005-0000-0000-00000B440000}"/>
    <cellStyle name="Normal 2 4 5 2 9" xfId="17419" xr:uid="{00000000-0005-0000-0000-00000C440000}"/>
    <cellStyle name="Normal 2 4 5 3" xfId="17420" xr:uid="{00000000-0005-0000-0000-00000D440000}"/>
    <cellStyle name="Normal 2 4 5 3 2" xfId="17421" xr:uid="{00000000-0005-0000-0000-00000E440000}"/>
    <cellStyle name="Normal 2 4 5 3 2 2" xfId="17422" xr:uid="{00000000-0005-0000-0000-00000F440000}"/>
    <cellStyle name="Normal 2 4 5 3 2 2 2" xfId="17423" xr:uid="{00000000-0005-0000-0000-000010440000}"/>
    <cellStyle name="Normal 2 4 5 3 2 2 2 2" xfId="17424" xr:uid="{00000000-0005-0000-0000-000011440000}"/>
    <cellStyle name="Normal 2 4 5 3 2 2 3" xfId="17425" xr:uid="{00000000-0005-0000-0000-000012440000}"/>
    <cellStyle name="Normal 2 4 5 3 2 3" xfId="17426" xr:uid="{00000000-0005-0000-0000-000013440000}"/>
    <cellStyle name="Normal 2 4 5 3 2 3 2" xfId="17427" xr:uid="{00000000-0005-0000-0000-000014440000}"/>
    <cellStyle name="Normal 2 4 5 3 2 3 2 2" xfId="17428" xr:uid="{00000000-0005-0000-0000-000015440000}"/>
    <cellStyle name="Normal 2 4 5 3 2 3 3" xfId="17429" xr:uid="{00000000-0005-0000-0000-000016440000}"/>
    <cellStyle name="Normal 2 4 5 3 2 4" xfId="17430" xr:uid="{00000000-0005-0000-0000-000017440000}"/>
    <cellStyle name="Normal 2 4 5 3 2 4 2" xfId="17431" xr:uid="{00000000-0005-0000-0000-000018440000}"/>
    <cellStyle name="Normal 2 4 5 3 2 4 2 2" xfId="17432" xr:uid="{00000000-0005-0000-0000-000019440000}"/>
    <cellStyle name="Normal 2 4 5 3 2 4 3" xfId="17433" xr:uid="{00000000-0005-0000-0000-00001A440000}"/>
    <cellStyle name="Normal 2 4 5 3 2 5" xfId="17434" xr:uid="{00000000-0005-0000-0000-00001B440000}"/>
    <cellStyle name="Normal 2 4 5 3 2 5 2" xfId="17435" xr:uid="{00000000-0005-0000-0000-00001C440000}"/>
    <cellStyle name="Normal 2 4 5 3 2 6" xfId="17436" xr:uid="{00000000-0005-0000-0000-00001D440000}"/>
    <cellStyle name="Normal 2 4 5 3 2 6 2" xfId="17437" xr:uid="{00000000-0005-0000-0000-00001E440000}"/>
    <cellStyle name="Normal 2 4 5 3 2 7" xfId="17438" xr:uid="{00000000-0005-0000-0000-00001F440000}"/>
    <cellStyle name="Normal 2 4 5 3 3" xfId="17439" xr:uid="{00000000-0005-0000-0000-000020440000}"/>
    <cellStyle name="Normal 2 4 5 3 3 2" xfId="17440" xr:uid="{00000000-0005-0000-0000-000021440000}"/>
    <cellStyle name="Normal 2 4 5 3 3 2 2" xfId="17441" xr:uid="{00000000-0005-0000-0000-000022440000}"/>
    <cellStyle name="Normal 2 4 5 3 3 3" xfId="17442" xr:uid="{00000000-0005-0000-0000-000023440000}"/>
    <cellStyle name="Normal 2 4 5 3 4" xfId="17443" xr:uid="{00000000-0005-0000-0000-000024440000}"/>
    <cellStyle name="Normal 2 4 5 3 4 2" xfId="17444" xr:uid="{00000000-0005-0000-0000-000025440000}"/>
    <cellStyle name="Normal 2 4 5 3 4 2 2" xfId="17445" xr:uid="{00000000-0005-0000-0000-000026440000}"/>
    <cellStyle name="Normal 2 4 5 3 4 3" xfId="17446" xr:uid="{00000000-0005-0000-0000-000027440000}"/>
    <cellStyle name="Normal 2 4 5 3 5" xfId="17447" xr:uid="{00000000-0005-0000-0000-000028440000}"/>
    <cellStyle name="Normal 2 4 5 3 5 2" xfId="17448" xr:uid="{00000000-0005-0000-0000-000029440000}"/>
    <cellStyle name="Normal 2 4 5 3 5 2 2" xfId="17449" xr:uid="{00000000-0005-0000-0000-00002A440000}"/>
    <cellStyle name="Normal 2 4 5 3 5 3" xfId="17450" xr:uid="{00000000-0005-0000-0000-00002B440000}"/>
    <cellStyle name="Normal 2 4 5 3 6" xfId="17451" xr:uid="{00000000-0005-0000-0000-00002C440000}"/>
    <cellStyle name="Normal 2 4 5 3 6 2" xfId="17452" xr:uid="{00000000-0005-0000-0000-00002D440000}"/>
    <cellStyle name="Normal 2 4 5 3 7" xfId="17453" xr:uid="{00000000-0005-0000-0000-00002E440000}"/>
    <cellStyle name="Normal 2 4 5 3 7 2" xfId="17454" xr:uid="{00000000-0005-0000-0000-00002F440000}"/>
    <cellStyle name="Normal 2 4 5 3 8" xfId="17455" xr:uid="{00000000-0005-0000-0000-000030440000}"/>
    <cellStyle name="Normal 2 4 5 4" xfId="17456" xr:uid="{00000000-0005-0000-0000-000031440000}"/>
    <cellStyle name="Normal 2 4 5 4 2" xfId="17457" xr:uid="{00000000-0005-0000-0000-000032440000}"/>
    <cellStyle name="Normal 2 4 5 4 2 2" xfId="17458" xr:uid="{00000000-0005-0000-0000-000033440000}"/>
    <cellStyle name="Normal 2 4 5 4 2 2 2" xfId="17459" xr:uid="{00000000-0005-0000-0000-000034440000}"/>
    <cellStyle name="Normal 2 4 5 4 2 3" xfId="17460" xr:uid="{00000000-0005-0000-0000-000035440000}"/>
    <cellStyle name="Normal 2 4 5 4 3" xfId="17461" xr:uid="{00000000-0005-0000-0000-000036440000}"/>
    <cellStyle name="Normal 2 4 5 4 3 2" xfId="17462" xr:uid="{00000000-0005-0000-0000-000037440000}"/>
    <cellStyle name="Normal 2 4 5 4 3 2 2" xfId="17463" xr:uid="{00000000-0005-0000-0000-000038440000}"/>
    <cellStyle name="Normal 2 4 5 4 3 3" xfId="17464" xr:uid="{00000000-0005-0000-0000-000039440000}"/>
    <cellStyle name="Normal 2 4 5 4 4" xfId="17465" xr:uid="{00000000-0005-0000-0000-00003A440000}"/>
    <cellStyle name="Normal 2 4 5 4 4 2" xfId="17466" xr:uid="{00000000-0005-0000-0000-00003B440000}"/>
    <cellStyle name="Normal 2 4 5 4 4 2 2" xfId="17467" xr:uid="{00000000-0005-0000-0000-00003C440000}"/>
    <cellStyle name="Normal 2 4 5 4 4 3" xfId="17468" xr:uid="{00000000-0005-0000-0000-00003D440000}"/>
    <cellStyle name="Normal 2 4 5 4 5" xfId="17469" xr:uid="{00000000-0005-0000-0000-00003E440000}"/>
    <cellStyle name="Normal 2 4 5 4 5 2" xfId="17470" xr:uid="{00000000-0005-0000-0000-00003F440000}"/>
    <cellStyle name="Normal 2 4 5 4 6" xfId="17471" xr:uid="{00000000-0005-0000-0000-000040440000}"/>
    <cellStyle name="Normal 2 4 5 4 6 2" xfId="17472" xr:uid="{00000000-0005-0000-0000-000041440000}"/>
    <cellStyle name="Normal 2 4 5 4 7" xfId="17473" xr:uid="{00000000-0005-0000-0000-000042440000}"/>
    <cellStyle name="Normal 2 4 5 5" xfId="17474" xr:uid="{00000000-0005-0000-0000-000043440000}"/>
    <cellStyle name="Normal 2 4 5 5 2" xfId="17475" xr:uid="{00000000-0005-0000-0000-000044440000}"/>
    <cellStyle name="Normal 2 4 5 5 2 2" xfId="17476" xr:uid="{00000000-0005-0000-0000-000045440000}"/>
    <cellStyle name="Normal 2 4 5 5 2 2 2" xfId="17477" xr:uid="{00000000-0005-0000-0000-000046440000}"/>
    <cellStyle name="Normal 2 4 5 5 2 3" xfId="17478" xr:uid="{00000000-0005-0000-0000-000047440000}"/>
    <cellStyle name="Normal 2 4 5 5 3" xfId="17479" xr:uid="{00000000-0005-0000-0000-000048440000}"/>
    <cellStyle name="Normal 2 4 5 5 3 2" xfId="17480" xr:uid="{00000000-0005-0000-0000-000049440000}"/>
    <cellStyle name="Normal 2 4 5 5 3 2 2" xfId="17481" xr:uid="{00000000-0005-0000-0000-00004A440000}"/>
    <cellStyle name="Normal 2 4 5 5 3 3" xfId="17482" xr:uid="{00000000-0005-0000-0000-00004B440000}"/>
    <cellStyle name="Normal 2 4 5 5 4" xfId="17483" xr:uid="{00000000-0005-0000-0000-00004C440000}"/>
    <cellStyle name="Normal 2 4 5 5 4 2" xfId="17484" xr:uid="{00000000-0005-0000-0000-00004D440000}"/>
    <cellStyle name="Normal 2 4 5 5 4 2 2" xfId="17485" xr:uid="{00000000-0005-0000-0000-00004E440000}"/>
    <cellStyle name="Normal 2 4 5 5 4 3" xfId="17486" xr:uid="{00000000-0005-0000-0000-00004F440000}"/>
    <cellStyle name="Normal 2 4 5 5 5" xfId="17487" xr:uid="{00000000-0005-0000-0000-000050440000}"/>
    <cellStyle name="Normal 2 4 5 5 5 2" xfId="17488" xr:uid="{00000000-0005-0000-0000-000051440000}"/>
    <cellStyle name="Normal 2 4 5 5 6" xfId="17489" xr:uid="{00000000-0005-0000-0000-000052440000}"/>
    <cellStyle name="Normal 2 4 5 5 6 2" xfId="17490" xr:uid="{00000000-0005-0000-0000-000053440000}"/>
    <cellStyle name="Normal 2 4 5 5 7" xfId="17491" xr:uid="{00000000-0005-0000-0000-000054440000}"/>
    <cellStyle name="Normal 2 4 5 6" xfId="17492" xr:uid="{00000000-0005-0000-0000-000055440000}"/>
    <cellStyle name="Normal 2 4 5 6 2" xfId="17493" xr:uid="{00000000-0005-0000-0000-000056440000}"/>
    <cellStyle name="Normal 2 4 5 6 2 2" xfId="17494" xr:uid="{00000000-0005-0000-0000-000057440000}"/>
    <cellStyle name="Normal 2 4 5 6 3" xfId="17495" xr:uid="{00000000-0005-0000-0000-000058440000}"/>
    <cellStyle name="Normal 2 4 5 7" xfId="17496" xr:uid="{00000000-0005-0000-0000-000059440000}"/>
    <cellStyle name="Normal 2 4 5 7 2" xfId="17497" xr:uid="{00000000-0005-0000-0000-00005A440000}"/>
    <cellStyle name="Normal 2 4 5 7 2 2" xfId="17498" xr:uid="{00000000-0005-0000-0000-00005B440000}"/>
    <cellStyle name="Normal 2 4 5 7 3" xfId="17499" xr:uid="{00000000-0005-0000-0000-00005C440000}"/>
    <cellStyle name="Normal 2 4 5 8" xfId="17500" xr:uid="{00000000-0005-0000-0000-00005D440000}"/>
    <cellStyle name="Normal 2 4 5 8 2" xfId="17501" xr:uid="{00000000-0005-0000-0000-00005E440000}"/>
    <cellStyle name="Normal 2 4 5 8 2 2" xfId="17502" xr:uid="{00000000-0005-0000-0000-00005F440000}"/>
    <cellStyle name="Normal 2 4 5 8 3" xfId="17503" xr:uid="{00000000-0005-0000-0000-000060440000}"/>
    <cellStyle name="Normal 2 4 5 9" xfId="17504" xr:uid="{00000000-0005-0000-0000-000061440000}"/>
    <cellStyle name="Normal 2 4 5 9 2" xfId="17505" xr:uid="{00000000-0005-0000-0000-000062440000}"/>
    <cellStyle name="Normal 2 4 6" xfId="17506" xr:uid="{00000000-0005-0000-0000-000063440000}"/>
    <cellStyle name="Normal 2 4 6 2" xfId="17507" xr:uid="{00000000-0005-0000-0000-000064440000}"/>
    <cellStyle name="Normal 2 4 6 2 2" xfId="17508" xr:uid="{00000000-0005-0000-0000-000065440000}"/>
    <cellStyle name="Normal 2 4 6 2 2 2" xfId="17509" xr:uid="{00000000-0005-0000-0000-000066440000}"/>
    <cellStyle name="Normal 2 4 6 2 2 2 2" xfId="17510" xr:uid="{00000000-0005-0000-0000-000067440000}"/>
    <cellStyle name="Normal 2 4 6 2 2 3" xfId="17511" xr:uid="{00000000-0005-0000-0000-000068440000}"/>
    <cellStyle name="Normal 2 4 6 2 3" xfId="17512" xr:uid="{00000000-0005-0000-0000-000069440000}"/>
    <cellStyle name="Normal 2 4 6 2 3 2" xfId="17513" xr:uid="{00000000-0005-0000-0000-00006A440000}"/>
    <cellStyle name="Normal 2 4 6 2 3 2 2" xfId="17514" xr:uid="{00000000-0005-0000-0000-00006B440000}"/>
    <cellStyle name="Normal 2 4 6 2 3 3" xfId="17515" xr:uid="{00000000-0005-0000-0000-00006C440000}"/>
    <cellStyle name="Normal 2 4 6 2 4" xfId="17516" xr:uid="{00000000-0005-0000-0000-00006D440000}"/>
    <cellStyle name="Normal 2 4 6 2 4 2" xfId="17517" xr:uid="{00000000-0005-0000-0000-00006E440000}"/>
    <cellStyle name="Normal 2 4 6 2 4 2 2" xfId="17518" xr:uid="{00000000-0005-0000-0000-00006F440000}"/>
    <cellStyle name="Normal 2 4 6 2 4 3" xfId="17519" xr:uid="{00000000-0005-0000-0000-000070440000}"/>
    <cellStyle name="Normal 2 4 6 2 5" xfId="17520" xr:uid="{00000000-0005-0000-0000-000071440000}"/>
    <cellStyle name="Normal 2 4 6 2 5 2" xfId="17521" xr:uid="{00000000-0005-0000-0000-000072440000}"/>
    <cellStyle name="Normal 2 4 6 2 6" xfId="17522" xr:uid="{00000000-0005-0000-0000-000073440000}"/>
    <cellStyle name="Normal 2 4 6 2 6 2" xfId="17523" xr:uid="{00000000-0005-0000-0000-000074440000}"/>
    <cellStyle name="Normal 2 4 6 2 7" xfId="17524" xr:uid="{00000000-0005-0000-0000-000075440000}"/>
    <cellStyle name="Normal 2 4 6 3" xfId="17525" xr:uid="{00000000-0005-0000-0000-000076440000}"/>
    <cellStyle name="Normal 2 4 6 3 2" xfId="17526" xr:uid="{00000000-0005-0000-0000-000077440000}"/>
    <cellStyle name="Normal 2 4 6 3 2 2" xfId="17527" xr:uid="{00000000-0005-0000-0000-000078440000}"/>
    <cellStyle name="Normal 2 4 6 3 2 2 2" xfId="17528" xr:uid="{00000000-0005-0000-0000-000079440000}"/>
    <cellStyle name="Normal 2 4 6 3 2 3" xfId="17529" xr:uid="{00000000-0005-0000-0000-00007A440000}"/>
    <cellStyle name="Normal 2 4 6 3 3" xfId="17530" xr:uid="{00000000-0005-0000-0000-00007B440000}"/>
    <cellStyle name="Normal 2 4 6 3 3 2" xfId="17531" xr:uid="{00000000-0005-0000-0000-00007C440000}"/>
    <cellStyle name="Normal 2 4 6 3 3 2 2" xfId="17532" xr:uid="{00000000-0005-0000-0000-00007D440000}"/>
    <cellStyle name="Normal 2 4 6 3 3 3" xfId="17533" xr:uid="{00000000-0005-0000-0000-00007E440000}"/>
    <cellStyle name="Normal 2 4 6 3 4" xfId="17534" xr:uid="{00000000-0005-0000-0000-00007F440000}"/>
    <cellStyle name="Normal 2 4 6 3 4 2" xfId="17535" xr:uid="{00000000-0005-0000-0000-000080440000}"/>
    <cellStyle name="Normal 2 4 6 3 4 2 2" xfId="17536" xr:uid="{00000000-0005-0000-0000-000081440000}"/>
    <cellStyle name="Normal 2 4 6 3 4 3" xfId="17537" xr:uid="{00000000-0005-0000-0000-000082440000}"/>
    <cellStyle name="Normal 2 4 6 3 5" xfId="17538" xr:uid="{00000000-0005-0000-0000-000083440000}"/>
    <cellStyle name="Normal 2 4 6 3 5 2" xfId="17539" xr:uid="{00000000-0005-0000-0000-000084440000}"/>
    <cellStyle name="Normal 2 4 6 3 6" xfId="17540" xr:uid="{00000000-0005-0000-0000-000085440000}"/>
    <cellStyle name="Normal 2 4 6 3 6 2" xfId="17541" xr:uid="{00000000-0005-0000-0000-000086440000}"/>
    <cellStyle name="Normal 2 4 6 3 7" xfId="17542" xr:uid="{00000000-0005-0000-0000-000087440000}"/>
    <cellStyle name="Normal 2 4 6 4" xfId="17543" xr:uid="{00000000-0005-0000-0000-000088440000}"/>
    <cellStyle name="Normal 2 4 6 4 2" xfId="17544" xr:uid="{00000000-0005-0000-0000-000089440000}"/>
    <cellStyle name="Normal 2 4 6 4 2 2" xfId="17545" xr:uid="{00000000-0005-0000-0000-00008A440000}"/>
    <cellStyle name="Normal 2 4 6 4 3" xfId="17546" xr:uid="{00000000-0005-0000-0000-00008B440000}"/>
    <cellStyle name="Normal 2 4 6 5" xfId="17547" xr:uid="{00000000-0005-0000-0000-00008C440000}"/>
    <cellStyle name="Normal 2 4 6 5 2" xfId="17548" xr:uid="{00000000-0005-0000-0000-00008D440000}"/>
    <cellStyle name="Normal 2 4 6 5 2 2" xfId="17549" xr:uid="{00000000-0005-0000-0000-00008E440000}"/>
    <cellStyle name="Normal 2 4 6 5 3" xfId="17550" xr:uid="{00000000-0005-0000-0000-00008F440000}"/>
    <cellStyle name="Normal 2 4 6 6" xfId="17551" xr:uid="{00000000-0005-0000-0000-000090440000}"/>
    <cellStyle name="Normal 2 4 6 6 2" xfId="17552" xr:uid="{00000000-0005-0000-0000-000091440000}"/>
    <cellStyle name="Normal 2 4 6 6 2 2" xfId="17553" xr:uid="{00000000-0005-0000-0000-000092440000}"/>
    <cellStyle name="Normal 2 4 6 6 3" xfId="17554" xr:uid="{00000000-0005-0000-0000-000093440000}"/>
    <cellStyle name="Normal 2 4 6 7" xfId="17555" xr:uid="{00000000-0005-0000-0000-000094440000}"/>
    <cellStyle name="Normal 2 4 6 7 2" xfId="17556" xr:uid="{00000000-0005-0000-0000-000095440000}"/>
    <cellStyle name="Normal 2 4 6 8" xfId="17557" xr:uid="{00000000-0005-0000-0000-000096440000}"/>
    <cellStyle name="Normal 2 4 6 8 2" xfId="17558" xr:uid="{00000000-0005-0000-0000-000097440000}"/>
    <cellStyle name="Normal 2 4 6 9" xfId="17559" xr:uid="{00000000-0005-0000-0000-000098440000}"/>
    <cellStyle name="Normal 2 4 7" xfId="17560" xr:uid="{00000000-0005-0000-0000-000099440000}"/>
    <cellStyle name="Normal 2 4 7 2" xfId="17561" xr:uid="{00000000-0005-0000-0000-00009A440000}"/>
    <cellStyle name="Normal 2 4 7 2 2" xfId="17562" xr:uid="{00000000-0005-0000-0000-00009B440000}"/>
    <cellStyle name="Normal 2 4 7 2 2 2" xfId="17563" xr:uid="{00000000-0005-0000-0000-00009C440000}"/>
    <cellStyle name="Normal 2 4 7 2 2 2 2" xfId="17564" xr:uid="{00000000-0005-0000-0000-00009D440000}"/>
    <cellStyle name="Normal 2 4 7 2 2 3" xfId="17565" xr:uid="{00000000-0005-0000-0000-00009E440000}"/>
    <cellStyle name="Normal 2 4 7 2 3" xfId="17566" xr:uid="{00000000-0005-0000-0000-00009F440000}"/>
    <cellStyle name="Normal 2 4 7 2 3 2" xfId="17567" xr:uid="{00000000-0005-0000-0000-0000A0440000}"/>
    <cellStyle name="Normal 2 4 7 2 3 2 2" xfId="17568" xr:uid="{00000000-0005-0000-0000-0000A1440000}"/>
    <cellStyle name="Normal 2 4 7 2 3 3" xfId="17569" xr:uid="{00000000-0005-0000-0000-0000A2440000}"/>
    <cellStyle name="Normal 2 4 7 2 4" xfId="17570" xr:uid="{00000000-0005-0000-0000-0000A3440000}"/>
    <cellStyle name="Normal 2 4 7 2 4 2" xfId="17571" xr:uid="{00000000-0005-0000-0000-0000A4440000}"/>
    <cellStyle name="Normal 2 4 7 2 4 2 2" xfId="17572" xr:uid="{00000000-0005-0000-0000-0000A5440000}"/>
    <cellStyle name="Normal 2 4 7 2 4 3" xfId="17573" xr:uid="{00000000-0005-0000-0000-0000A6440000}"/>
    <cellStyle name="Normal 2 4 7 2 5" xfId="17574" xr:uid="{00000000-0005-0000-0000-0000A7440000}"/>
    <cellStyle name="Normal 2 4 7 2 5 2" xfId="17575" xr:uid="{00000000-0005-0000-0000-0000A8440000}"/>
    <cellStyle name="Normal 2 4 7 2 6" xfId="17576" xr:uid="{00000000-0005-0000-0000-0000A9440000}"/>
    <cellStyle name="Normal 2 4 7 2 6 2" xfId="17577" xr:uid="{00000000-0005-0000-0000-0000AA440000}"/>
    <cellStyle name="Normal 2 4 7 2 7" xfId="17578" xr:uid="{00000000-0005-0000-0000-0000AB440000}"/>
    <cellStyle name="Normal 2 4 7 3" xfId="17579" xr:uid="{00000000-0005-0000-0000-0000AC440000}"/>
    <cellStyle name="Normal 2 4 7 3 2" xfId="17580" xr:uid="{00000000-0005-0000-0000-0000AD440000}"/>
    <cellStyle name="Normal 2 4 7 3 2 2" xfId="17581" xr:uid="{00000000-0005-0000-0000-0000AE440000}"/>
    <cellStyle name="Normal 2 4 7 3 3" xfId="17582" xr:uid="{00000000-0005-0000-0000-0000AF440000}"/>
    <cellStyle name="Normal 2 4 7 4" xfId="17583" xr:uid="{00000000-0005-0000-0000-0000B0440000}"/>
    <cellStyle name="Normal 2 4 7 4 2" xfId="17584" xr:uid="{00000000-0005-0000-0000-0000B1440000}"/>
    <cellStyle name="Normal 2 4 7 4 2 2" xfId="17585" xr:uid="{00000000-0005-0000-0000-0000B2440000}"/>
    <cellStyle name="Normal 2 4 7 4 3" xfId="17586" xr:uid="{00000000-0005-0000-0000-0000B3440000}"/>
    <cellStyle name="Normal 2 4 7 5" xfId="17587" xr:uid="{00000000-0005-0000-0000-0000B4440000}"/>
    <cellStyle name="Normal 2 4 7 5 2" xfId="17588" xr:uid="{00000000-0005-0000-0000-0000B5440000}"/>
    <cellStyle name="Normal 2 4 7 5 2 2" xfId="17589" xr:uid="{00000000-0005-0000-0000-0000B6440000}"/>
    <cellStyle name="Normal 2 4 7 5 3" xfId="17590" xr:uid="{00000000-0005-0000-0000-0000B7440000}"/>
    <cellStyle name="Normal 2 4 7 6" xfId="17591" xr:uid="{00000000-0005-0000-0000-0000B8440000}"/>
    <cellStyle name="Normal 2 4 7 6 2" xfId="17592" xr:uid="{00000000-0005-0000-0000-0000B9440000}"/>
    <cellStyle name="Normal 2 4 7 7" xfId="17593" xr:uid="{00000000-0005-0000-0000-0000BA440000}"/>
    <cellStyle name="Normal 2 4 7 7 2" xfId="17594" xr:uid="{00000000-0005-0000-0000-0000BB440000}"/>
    <cellStyle name="Normal 2 4 7 8" xfId="17595" xr:uid="{00000000-0005-0000-0000-0000BC440000}"/>
    <cellStyle name="Normal 2 4 8" xfId="17596" xr:uid="{00000000-0005-0000-0000-0000BD440000}"/>
    <cellStyle name="Normal 2 4 8 2" xfId="17597" xr:uid="{00000000-0005-0000-0000-0000BE440000}"/>
    <cellStyle name="Normal 2 4 8 2 2" xfId="17598" xr:uid="{00000000-0005-0000-0000-0000BF440000}"/>
    <cellStyle name="Normal 2 4 8 2 2 2" xfId="17599" xr:uid="{00000000-0005-0000-0000-0000C0440000}"/>
    <cellStyle name="Normal 2 4 8 2 3" xfId="17600" xr:uid="{00000000-0005-0000-0000-0000C1440000}"/>
    <cellStyle name="Normal 2 4 8 3" xfId="17601" xr:uid="{00000000-0005-0000-0000-0000C2440000}"/>
    <cellStyle name="Normal 2 4 8 3 2" xfId="17602" xr:uid="{00000000-0005-0000-0000-0000C3440000}"/>
    <cellStyle name="Normal 2 4 8 3 2 2" xfId="17603" xr:uid="{00000000-0005-0000-0000-0000C4440000}"/>
    <cellStyle name="Normal 2 4 8 3 3" xfId="17604" xr:uid="{00000000-0005-0000-0000-0000C5440000}"/>
    <cellStyle name="Normal 2 4 8 4" xfId="17605" xr:uid="{00000000-0005-0000-0000-0000C6440000}"/>
    <cellStyle name="Normal 2 4 8 4 2" xfId="17606" xr:uid="{00000000-0005-0000-0000-0000C7440000}"/>
    <cellStyle name="Normal 2 4 8 4 2 2" xfId="17607" xr:uid="{00000000-0005-0000-0000-0000C8440000}"/>
    <cellStyle name="Normal 2 4 8 4 3" xfId="17608" xr:uid="{00000000-0005-0000-0000-0000C9440000}"/>
    <cellStyle name="Normal 2 4 8 5" xfId="17609" xr:uid="{00000000-0005-0000-0000-0000CA440000}"/>
    <cellStyle name="Normal 2 4 8 5 2" xfId="17610" xr:uid="{00000000-0005-0000-0000-0000CB440000}"/>
    <cellStyle name="Normal 2 4 8 6" xfId="17611" xr:uid="{00000000-0005-0000-0000-0000CC440000}"/>
    <cellStyle name="Normal 2 4 8 6 2" xfId="17612" xr:uid="{00000000-0005-0000-0000-0000CD440000}"/>
    <cellStyle name="Normal 2 4 8 7" xfId="17613" xr:uid="{00000000-0005-0000-0000-0000CE440000}"/>
    <cellStyle name="Normal 2 4 9" xfId="17614" xr:uid="{00000000-0005-0000-0000-0000CF440000}"/>
    <cellStyle name="Normal 2 4 9 2" xfId="17615" xr:uid="{00000000-0005-0000-0000-0000D0440000}"/>
    <cellStyle name="Normal 2 4 9 2 2" xfId="17616" xr:uid="{00000000-0005-0000-0000-0000D1440000}"/>
    <cellStyle name="Normal 2 4 9 2 2 2" xfId="17617" xr:uid="{00000000-0005-0000-0000-0000D2440000}"/>
    <cellStyle name="Normal 2 4 9 2 3" xfId="17618" xr:uid="{00000000-0005-0000-0000-0000D3440000}"/>
    <cellStyle name="Normal 2 4 9 3" xfId="17619" xr:uid="{00000000-0005-0000-0000-0000D4440000}"/>
    <cellStyle name="Normal 2 4 9 3 2" xfId="17620" xr:uid="{00000000-0005-0000-0000-0000D5440000}"/>
    <cellStyle name="Normal 2 4 9 3 2 2" xfId="17621" xr:uid="{00000000-0005-0000-0000-0000D6440000}"/>
    <cellStyle name="Normal 2 4 9 3 3" xfId="17622" xr:uid="{00000000-0005-0000-0000-0000D7440000}"/>
    <cellStyle name="Normal 2 4 9 4" xfId="17623" xr:uid="{00000000-0005-0000-0000-0000D8440000}"/>
    <cellStyle name="Normal 2 4 9 4 2" xfId="17624" xr:uid="{00000000-0005-0000-0000-0000D9440000}"/>
    <cellStyle name="Normal 2 4 9 4 2 2" xfId="17625" xr:uid="{00000000-0005-0000-0000-0000DA440000}"/>
    <cellStyle name="Normal 2 4 9 4 3" xfId="17626" xr:uid="{00000000-0005-0000-0000-0000DB440000}"/>
    <cellStyle name="Normal 2 4 9 5" xfId="17627" xr:uid="{00000000-0005-0000-0000-0000DC440000}"/>
    <cellStyle name="Normal 2 4 9 5 2" xfId="17628" xr:uid="{00000000-0005-0000-0000-0000DD440000}"/>
    <cellStyle name="Normal 2 4 9 6" xfId="17629" xr:uid="{00000000-0005-0000-0000-0000DE440000}"/>
    <cellStyle name="Normal 2 4 9 6 2" xfId="17630" xr:uid="{00000000-0005-0000-0000-0000DF440000}"/>
    <cellStyle name="Normal 2 4 9 7" xfId="17631" xr:uid="{00000000-0005-0000-0000-0000E0440000}"/>
    <cellStyle name="Normal 2 4_Confidential Information" xfId="17632" xr:uid="{00000000-0005-0000-0000-0000E1440000}"/>
    <cellStyle name="Normal 2 5" xfId="17633" xr:uid="{00000000-0005-0000-0000-0000E2440000}"/>
    <cellStyle name="Normal 2 5 10" xfId="17634" xr:uid="{00000000-0005-0000-0000-0000E3440000}"/>
    <cellStyle name="Normal 2 5 10 2" xfId="17635" xr:uid="{00000000-0005-0000-0000-0000E4440000}"/>
    <cellStyle name="Normal 2 5 10 2 2" xfId="17636" xr:uid="{00000000-0005-0000-0000-0000E5440000}"/>
    <cellStyle name="Normal 2 5 10 3" xfId="17637" xr:uid="{00000000-0005-0000-0000-0000E6440000}"/>
    <cellStyle name="Normal 2 5 11" xfId="17638" xr:uid="{00000000-0005-0000-0000-0000E7440000}"/>
    <cellStyle name="Normal 2 5 11 2" xfId="17639" xr:uid="{00000000-0005-0000-0000-0000E8440000}"/>
    <cellStyle name="Normal 2 5 11 2 2" xfId="17640" xr:uid="{00000000-0005-0000-0000-0000E9440000}"/>
    <cellStyle name="Normal 2 5 11 3" xfId="17641" xr:uid="{00000000-0005-0000-0000-0000EA440000}"/>
    <cellStyle name="Normal 2 5 12" xfId="17642" xr:uid="{00000000-0005-0000-0000-0000EB440000}"/>
    <cellStyle name="Normal 2 5 12 2" xfId="17643" xr:uid="{00000000-0005-0000-0000-0000EC440000}"/>
    <cellStyle name="Normal 2 5 13" xfId="17644" xr:uid="{00000000-0005-0000-0000-0000ED440000}"/>
    <cellStyle name="Normal 2 5 13 2" xfId="17645" xr:uid="{00000000-0005-0000-0000-0000EE440000}"/>
    <cellStyle name="Normal 2 5 14" xfId="17646" xr:uid="{00000000-0005-0000-0000-0000EF440000}"/>
    <cellStyle name="Normal 2 5 14 2" xfId="17647" xr:uid="{00000000-0005-0000-0000-0000F0440000}"/>
    <cellStyle name="Normal 2 5 15" xfId="17648" xr:uid="{00000000-0005-0000-0000-0000F1440000}"/>
    <cellStyle name="Normal 2 5 2" xfId="17649" xr:uid="{00000000-0005-0000-0000-0000F2440000}"/>
    <cellStyle name="Normal 2 5 2 10" xfId="17650" xr:uid="{00000000-0005-0000-0000-0000F3440000}"/>
    <cellStyle name="Normal 2 5 2 10 2" xfId="17651" xr:uid="{00000000-0005-0000-0000-0000F4440000}"/>
    <cellStyle name="Normal 2 5 2 11" xfId="17652" xr:uid="{00000000-0005-0000-0000-0000F5440000}"/>
    <cellStyle name="Normal 2 5 2 2" xfId="17653" xr:uid="{00000000-0005-0000-0000-0000F6440000}"/>
    <cellStyle name="Normal 2 5 2 2 2" xfId="17654" xr:uid="{00000000-0005-0000-0000-0000F7440000}"/>
    <cellStyle name="Normal 2 5 2 2 2 2" xfId="17655" xr:uid="{00000000-0005-0000-0000-0000F8440000}"/>
    <cellStyle name="Normal 2 5 2 2 2 2 2" xfId="17656" xr:uid="{00000000-0005-0000-0000-0000F9440000}"/>
    <cellStyle name="Normal 2 5 2 2 2 2 2 2" xfId="17657" xr:uid="{00000000-0005-0000-0000-0000FA440000}"/>
    <cellStyle name="Normal 2 5 2 2 2 2 3" xfId="17658" xr:uid="{00000000-0005-0000-0000-0000FB440000}"/>
    <cellStyle name="Normal 2 5 2 2 2 3" xfId="17659" xr:uid="{00000000-0005-0000-0000-0000FC440000}"/>
    <cellStyle name="Normal 2 5 2 2 2 3 2" xfId="17660" xr:uid="{00000000-0005-0000-0000-0000FD440000}"/>
    <cellStyle name="Normal 2 5 2 2 2 3 2 2" xfId="17661" xr:uid="{00000000-0005-0000-0000-0000FE440000}"/>
    <cellStyle name="Normal 2 5 2 2 2 3 3" xfId="17662" xr:uid="{00000000-0005-0000-0000-0000FF440000}"/>
    <cellStyle name="Normal 2 5 2 2 2 4" xfId="17663" xr:uid="{00000000-0005-0000-0000-000000450000}"/>
    <cellStyle name="Normal 2 5 2 2 2 4 2" xfId="17664" xr:uid="{00000000-0005-0000-0000-000001450000}"/>
    <cellStyle name="Normal 2 5 2 2 2 4 2 2" xfId="17665" xr:uid="{00000000-0005-0000-0000-000002450000}"/>
    <cellStyle name="Normal 2 5 2 2 2 4 3" xfId="17666" xr:uid="{00000000-0005-0000-0000-000003450000}"/>
    <cellStyle name="Normal 2 5 2 2 2 5" xfId="17667" xr:uid="{00000000-0005-0000-0000-000004450000}"/>
    <cellStyle name="Normal 2 5 2 2 2 5 2" xfId="17668" xr:uid="{00000000-0005-0000-0000-000005450000}"/>
    <cellStyle name="Normal 2 5 2 2 2 6" xfId="17669" xr:uid="{00000000-0005-0000-0000-000006450000}"/>
    <cellStyle name="Normal 2 5 2 2 2 6 2" xfId="17670" xr:uid="{00000000-0005-0000-0000-000007450000}"/>
    <cellStyle name="Normal 2 5 2 2 2 7" xfId="17671" xr:uid="{00000000-0005-0000-0000-000008450000}"/>
    <cellStyle name="Normal 2 5 2 2 3" xfId="17672" xr:uid="{00000000-0005-0000-0000-000009450000}"/>
    <cellStyle name="Normal 2 5 2 2 3 2" xfId="17673" xr:uid="{00000000-0005-0000-0000-00000A450000}"/>
    <cellStyle name="Normal 2 5 2 2 3 2 2" xfId="17674" xr:uid="{00000000-0005-0000-0000-00000B450000}"/>
    <cellStyle name="Normal 2 5 2 2 3 2 2 2" xfId="17675" xr:uid="{00000000-0005-0000-0000-00000C450000}"/>
    <cellStyle name="Normal 2 5 2 2 3 2 3" xfId="17676" xr:uid="{00000000-0005-0000-0000-00000D450000}"/>
    <cellStyle name="Normal 2 5 2 2 3 3" xfId="17677" xr:uid="{00000000-0005-0000-0000-00000E450000}"/>
    <cellStyle name="Normal 2 5 2 2 3 3 2" xfId="17678" xr:uid="{00000000-0005-0000-0000-00000F450000}"/>
    <cellStyle name="Normal 2 5 2 2 3 3 2 2" xfId="17679" xr:uid="{00000000-0005-0000-0000-000010450000}"/>
    <cellStyle name="Normal 2 5 2 2 3 3 3" xfId="17680" xr:uid="{00000000-0005-0000-0000-000011450000}"/>
    <cellStyle name="Normal 2 5 2 2 3 4" xfId="17681" xr:uid="{00000000-0005-0000-0000-000012450000}"/>
    <cellStyle name="Normal 2 5 2 2 3 4 2" xfId="17682" xr:uid="{00000000-0005-0000-0000-000013450000}"/>
    <cellStyle name="Normal 2 5 2 2 3 4 2 2" xfId="17683" xr:uid="{00000000-0005-0000-0000-000014450000}"/>
    <cellStyle name="Normal 2 5 2 2 3 4 3" xfId="17684" xr:uid="{00000000-0005-0000-0000-000015450000}"/>
    <cellStyle name="Normal 2 5 2 2 3 5" xfId="17685" xr:uid="{00000000-0005-0000-0000-000016450000}"/>
    <cellStyle name="Normal 2 5 2 2 3 5 2" xfId="17686" xr:uid="{00000000-0005-0000-0000-000017450000}"/>
    <cellStyle name="Normal 2 5 2 2 3 6" xfId="17687" xr:uid="{00000000-0005-0000-0000-000018450000}"/>
    <cellStyle name="Normal 2 5 2 2 3 6 2" xfId="17688" xr:uid="{00000000-0005-0000-0000-000019450000}"/>
    <cellStyle name="Normal 2 5 2 2 3 7" xfId="17689" xr:uid="{00000000-0005-0000-0000-00001A450000}"/>
    <cellStyle name="Normal 2 5 2 2 4" xfId="17690" xr:uid="{00000000-0005-0000-0000-00001B450000}"/>
    <cellStyle name="Normal 2 5 2 2 4 2" xfId="17691" xr:uid="{00000000-0005-0000-0000-00001C450000}"/>
    <cellStyle name="Normal 2 5 2 2 4 2 2" xfId="17692" xr:uid="{00000000-0005-0000-0000-00001D450000}"/>
    <cellStyle name="Normal 2 5 2 2 4 3" xfId="17693" xr:uid="{00000000-0005-0000-0000-00001E450000}"/>
    <cellStyle name="Normal 2 5 2 2 5" xfId="17694" xr:uid="{00000000-0005-0000-0000-00001F450000}"/>
    <cellStyle name="Normal 2 5 2 2 5 2" xfId="17695" xr:uid="{00000000-0005-0000-0000-000020450000}"/>
    <cellStyle name="Normal 2 5 2 2 5 2 2" xfId="17696" xr:uid="{00000000-0005-0000-0000-000021450000}"/>
    <cellStyle name="Normal 2 5 2 2 5 3" xfId="17697" xr:uid="{00000000-0005-0000-0000-000022450000}"/>
    <cellStyle name="Normal 2 5 2 2 6" xfId="17698" xr:uid="{00000000-0005-0000-0000-000023450000}"/>
    <cellStyle name="Normal 2 5 2 2 6 2" xfId="17699" xr:uid="{00000000-0005-0000-0000-000024450000}"/>
    <cellStyle name="Normal 2 5 2 2 6 2 2" xfId="17700" xr:uid="{00000000-0005-0000-0000-000025450000}"/>
    <cellStyle name="Normal 2 5 2 2 6 3" xfId="17701" xr:uid="{00000000-0005-0000-0000-000026450000}"/>
    <cellStyle name="Normal 2 5 2 2 7" xfId="17702" xr:uid="{00000000-0005-0000-0000-000027450000}"/>
    <cellStyle name="Normal 2 5 2 2 7 2" xfId="17703" xr:uid="{00000000-0005-0000-0000-000028450000}"/>
    <cellStyle name="Normal 2 5 2 2 8" xfId="17704" xr:uid="{00000000-0005-0000-0000-000029450000}"/>
    <cellStyle name="Normal 2 5 2 2 8 2" xfId="17705" xr:uid="{00000000-0005-0000-0000-00002A450000}"/>
    <cellStyle name="Normal 2 5 2 2 9" xfId="17706" xr:uid="{00000000-0005-0000-0000-00002B450000}"/>
    <cellStyle name="Normal 2 5 2 3" xfId="17707" xr:uid="{00000000-0005-0000-0000-00002C450000}"/>
    <cellStyle name="Normal 2 5 2 3 2" xfId="17708" xr:uid="{00000000-0005-0000-0000-00002D450000}"/>
    <cellStyle name="Normal 2 5 2 3 2 2" xfId="17709" xr:uid="{00000000-0005-0000-0000-00002E450000}"/>
    <cellStyle name="Normal 2 5 2 3 2 2 2" xfId="17710" xr:uid="{00000000-0005-0000-0000-00002F450000}"/>
    <cellStyle name="Normal 2 5 2 3 2 2 2 2" xfId="17711" xr:uid="{00000000-0005-0000-0000-000030450000}"/>
    <cellStyle name="Normal 2 5 2 3 2 2 3" xfId="17712" xr:uid="{00000000-0005-0000-0000-000031450000}"/>
    <cellStyle name="Normal 2 5 2 3 2 3" xfId="17713" xr:uid="{00000000-0005-0000-0000-000032450000}"/>
    <cellStyle name="Normal 2 5 2 3 2 3 2" xfId="17714" xr:uid="{00000000-0005-0000-0000-000033450000}"/>
    <cellStyle name="Normal 2 5 2 3 2 3 2 2" xfId="17715" xr:uid="{00000000-0005-0000-0000-000034450000}"/>
    <cellStyle name="Normal 2 5 2 3 2 3 3" xfId="17716" xr:uid="{00000000-0005-0000-0000-000035450000}"/>
    <cellStyle name="Normal 2 5 2 3 2 4" xfId="17717" xr:uid="{00000000-0005-0000-0000-000036450000}"/>
    <cellStyle name="Normal 2 5 2 3 2 4 2" xfId="17718" xr:uid="{00000000-0005-0000-0000-000037450000}"/>
    <cellStyle name="Normal 2 5 2 3 2 4 2 2" xfId="17719" xr:uid="{00000000-0005-0000-0000-000038450000}"/>
    <cellStyle name="Normal 2 5 2 3 2 4 3" xfId="17720" xr:uid="{00000000-0005-0000-0000-000039450000}"/>
    <cellStyle name="Normal 2 5 2 3 2 5" xfId="17721" xr:uid="{00000000-0005-0000-0000-00003A450000}"/>
    <cellStyle name="Normal 2 5 2 3 2 5 2" xfId="17722" xr:uid="{00000000-0005-0000-0000-00003B450000}"/>
    <cellStyle name="Normal 2 5 2 3 2 6" xfId="17723" xr:uid="{00000000-0005-0000-0000-00003C450000}"/>
    <cellStyle name="Normal 2 5 2 3 2 6 2" xfId="17724" xr:uid="{00000000-0005-0000-0000-00003D450000}"/>
    <cellStyle name="Normal 2 5 2 3 2 7" xfId="17725" xr:uid="{00000000-0005-0000-0000-00003E450000}"/>
    <cellStyle name="Normal 2 5 2 3 3" xfId="17726" xr:uid="{00000000-0005-0000-0000-00003F450000}"/>
    <cellStyle name="Normal 2 5 2 3 3 2" xfId="17727" xr:uid="{00000000-0005-0000-0000-000040450000}"/>
    <cellStyle name="Normal 2 5 2 3 3 2 2" xfId="17728" xr:uid="{00000000-0005-0000-0000-000041450000}"/>
    <cellStyle name="Normal 2 5 2 3 3 3" xfId="17729" xr:uid="{00000000-0005-0000-0000-000042450000}"/>
    <cellStyle name="Normal 2 5 2 3 4" xfId="17730" xr:uid="{00000000-0005-0000-0000-000043450000}"/>
    <cellStyle name="Normal 2 5 2 3 4 2" xfId="17731" xr:uid="{00000000-0005-0000-0000-000044450000}"/>
    <cellStyle name="Normal 2 5 2 3 4 2 2" xfId="17732" xr:uid="{00000000-0005-0000-0000-000045450000}"/>
    <cellStyle name="Normal 2 5 2 3 4 3" xfId="17733" xr:uid="{00000000-0005-0000-0000-000046450000}"/>
    <cellStyle name="Normal 2 5 2 3 5" xfId="17734" xr:uid="{00000000-0005-0000-0000-000047450000}"/>
    <cellStyle name="Normal 2 5 2 3 5 2" xfId="17735" xr:uid="{00000000-0005-0000-0000-000048450000}"/>
    <cellStyle name="Normal 2 5 2 3 5 2 2" xfId="17736" xr:uid="{00000000-0005-0000-0000-000049450000}"/>
    <cellStyle name="Normal 2 5 2 3 5 3" xfId="17737" xr:uid="{00000000-0005-0000-0000-00004A450000}"/>
    <cellStyle name="Normal 2 5 2 3 6" xfId="17738" xr:uid="{00000000-0005-0000-0000-00004B450000}"/>
    <cellStyle name="Normal 2 5 2 3 6 2" xfId="17739" xr:uid="{00000000-0005-0000-0000-00004C450000}"/>
    <cellStyle name="Normal 2 5 2 3 7" xfId="17740" xr:uid="{00000000-0005-0000-0000-00004D450000}"/>
    <cellStyle name="Normal 2 5 2 3 7 2" xfId="17741" xr:uid="{00000000-0005-0000-0000-00004E450000}"/>
    <cellStyle name="Normal 2 5 2 3 8" xfId="17742" xr:uid="{00000000-0005-0000-0000-00004F450000}"/>
    <cellStyle name="Normal 2 5 2 4" xfId="17743" xr:uid="{00000000-0005-0000-0000-000050450000}"/>
    <cellStyle name="Normal 2 5 2 4 2" xfId="17744" xr:uid="{00000000-0005-0000-0000-000051450000}"/>
    <cellStyle name="Normal 2 5 2 4 2 2" xfId="17745" xr:uid="{00000000-0005-0000-0000-000052450000}"/>
    <cellStyle name="Normal 2 5 2 4 2 2 2" xfId="17746" xr:uid="{00000000-0005-0000-0000-000053450000}"/>
    <cellStyle name="Normal 2 5 2 4 2 3" xfId="17747" xr:uid="{00000000-0005-0000-0000-000054450000}"/>
    <cellStyle name="Normal 2 5 2 4 3" xfId="17748" xr:uid="{00000000-0005-0000-0000-000055450000}"/>
    <cellStyle name="Normal 2 5 2 4 3 2" xfId="17749" xr:uid="{00000000-0005-0000-0000-000056450000}"/>
    <cellStyle name="Normal 2 5 2 4 3 2 2" xfId="17750" xr:uid="{00000000-0005-0000-0000-000057450000}"/>
    <cellStyle name="Normal 2 5 2 4 3 3" xfId="17751" xr:uid="{00000000-0005-0000-0000-000058450000}"/>
    <cellStyle name="Normal 2 5 2 4 4" xfId="17752" xr:uid="{00000000-0005-0000-0000-000059450000}"/>
    <cellStyle name="Normal 2 5 2 4 4 2" xfId="17753" xr:uid="{00000000-0005-0000-0000-00005A450000}"/>
    <cellStyle name="Normal 2 5 2 4 4 2 2" xfId="17754" xr:uid="{00000000-0005-0000-0000-00005B450000}"/>
    <cellStyle name="Normal 2 5 2 4 4 3" xfId="17755" xr:uid="{00000000-0005-0000-0000-00005C450000}"/>
    <cellStyle name="Normal 2 5 2 4 5" xfId="17756" xr:uid="{00000000-0005-0000-0000-00005D450000}"/>
    <cellStyle name="Normal 2 5 2 4 5 2" xfId="17757" xr:uid="{00000000-0005-0000-0000-00005E450000}"/>
    <cellStyle name="Normal 2 5 2 4 6" xfId="17758" xr:uid="{00000000-0005-0000-0000-00005F450000}"/>
    <cellStyle name="Normal 2 5 2 4 6 2" xfId="17759" xr:uid="{00000000-0005-0000-0000-000060450000}"/>
    <cellStyle name="Normal 2 5 2 4 7" xfId="17760" xr:uid="{00000000-0005-0000-0000-000061450000}"/>
    <cellStyle name="Normal 2 5 2 5" xfId="17761" xr:uid="{00000000-0005-0000-0000-000062450000}"/>
    <cellStyle name="Normal 2 5 2 5 2" xfId="17762" xr:uid="{00000000-0005-0000-0000-000063450000}"/>
    <cellStyle name="Normal 2 5 2 5 2 2" xfId="17763" xr:uid="{00000000-0005-0000-0000-000064450000}"/>
    <cellStyle name="Normal 2 5 2 5 2 2 2" xfId="17764" xr:uid="{00000000-0005-0000-0000-000065450000}"/>
    <cellStyle name="Normal 2 5 2 5 2 3" xfId="17765" xr:uid="{00000000-0005-0000-0000-000066450000}"/>
    <cellStyle name="Normal 2 5 2 5 3" xfId="17766" xr:uid="{00000000-0005-0000-0000-000067450000}"/>
    <cellStyle name="Normal 2 5 2 5 3 2" xfId="17767" xr:uid="{00000000-0005-0000-0000-000068450000}"/>
    <cellStyle name="Normal 2 5 2 5 3 2 2" xfId="17768" xr:uid="{00000000-0005-0000-0000-000069450000}"/>
    <cellStyle name="Normal 2 5 2 5 3 3" xfId="17769" xr:uid="{00000000-0005-0000-0000-00006A450000}"/>
    <cellStyle name="Normal 2 5 2 5 4" xfId="17770" xr:uid="{00000000-0005-0000-0000-00006B450000}"/>
    <cellStyle name="Normal 2 5 2 5 4 2" xfId="17771" xr:uid="{00000000-0005-0000-0000-00006C450000}"/>
    <cellStyle name="Normal 2 5 2 5 4 2 2" xfId="17772" xr:uid="{00000000-0005-0000-0000-00006D450000}"/>
    <cellStyle name="Normal 2 5 2 5 4 3" xfId="17773" xr:uid="{00000000-0005-0000-0000-00006E450000}"/>
    <cellStyle name="Normal 2 5 2 5 5" xfId="17774" xr:uid="{00000000-0005-0000-0000-00006F450000}"/>
    <cellStyle name="Normal 2 5 2 5 5 2" xfId="17775" xr:uid="{00000000-0005-0000-0000-000070450000}"/>
    <cellStyle name="Normal 2 5 2 5 6" xfId="17776" xr:uid="{00000000-0005-0000-0000-000071450000}"/>
    <cellStyle name="Normal 2 5 2 5 6 2" xfId="17777" xr:uid="{00000000-0005-0000-0000-000072450000}"/>
    <cellStyle name="Normal 2 5 2 5 7" xfId="17778" xr:uid="{00000000-0005-0000-0000-000073450000}"/>
    <cellStyle name="Normal 2 5 2 6" xfId="17779" xr:uid="{00000000-0005-0000-0000-000074450000}"/>
    <cellStyle name="Normal 2 5 2 6 2" xfId="17780" xr:uid="{00000000-0005-0000-0000-000075450000}"/>
    <cellStyle name="Normal 2 5 2 6 2 2" xfId="17781" xr:uid="{00000000-0005-0000-0000-000076450000}"/>
    <cellStyle name="Normal 2 5 2 6 3" xfId="17782" xr:uid="{00000000-0005-0000-0000-000077450000}"/>
    <cellStyle name="Normal 2 5 2 7" xfId="17783" xr:uid="{00000000-0005-0000-0000-000078450000}"/>
    <cellStyle name="Normal 2 5 2 7 2" xfId="17784" xr:uid="{00000000-0005-0000-0000-000079450000}"/>
    <cellStyle name="Normal 2 5 2 7 2 2" xfId="17785" xr:uid="{00000000-0005-0000-0000-00007A450000}"/>
    <cellStyle name="Normal 2 5 2 7 3" xfId="17786" xr:uid="{00000000-0005-0000-0000-00007B450000}"/>
    <cellStyle name="Normal 2 5 2 8" xfId="17787" xr:uid="{00000000-0005-0000-0000-00007C450000}"/>
    <cellStyle name="Normal 2 5 2 8 2" xfId="17788" xr:uid="{00000000-0005-0000-0000-00007D450000}"/>
    <cellStyle name="Normal 2 5 2 8 2 2" xfId="17789" xr:uid="{00000000-0005-0000-0000-00007E450000}"/>
    <cellStyle name="Normal 2 5 2 8 3" xfId="17790" xr:uid="{00000000-0005-0000-0000-00007F450000}"/>
    <cellStyle name="Normal 2 5 2 9" xfId="17791" xr:uid="{00000000-0005-0000-0000-000080450000}"/>
    <cellStyle name="Normal 2 5 2 9 2" xfId="17792" xr:uid="{00000000-0005-0000-0000-000081450000}"/>
    <cellStyle name="Normal 2 5 3" xfId="17793" xr:uid="{00000000-0005-0000-0000-000082450000}"/>
    <cellStyle name="Normal 2 5 3 10" xfId="17794" xr:uid="{00000000-0005-0000-0000-000083450000}"/>
    <cellStyle name="Normal 2 5 3 10 2" xfId="17795" xr:uid="{00000000-0005-0000-0000-000084450000}"/>
    <cellStyle name="Normal 2 5 3 11" xfId="17796" xr:uid="{00000000-0005-0000-0000-000085450000}"/>
    <cellStyle name="Normal 2 5 3 2" xfId="17797" xr:uid="{00000000-0005-0000-0000-000086450000}"/>
    <cellStyle name="Normal 2 5 3 2 2" xfId="17798" xr:uid="{00000000-0005-0000-0000-000087450000}"/>
    <cellStyle name="Normal 2 5 3 2 2 2" xfId="17799" xr:uid="{00000000-0005-0000-0000-000088450000}"/>
    <cellStyle name="Normal 2 5 3 2 2 2 2" xfId="17800" xr:uid="{00000000-0005-0000-0000-000089450000}"/>
    <cellStyle name="Normal 2 5 3 2 2 2 2 2" xfId="17801" xr:uid="{00000000-0005-0000-0000-00008A450000}"/>
    <cellStyle name="Normal 2 5 3 2 2 2 3" xfId="17802" xr:uid="{00000000-0005-0000-0000-00008B450000}"/>
    <cellStyle name="Normal 2 5 3 2 2 3" xfId="17803" xr:uid="{00000000-0005-0000-0000-00008C450000}"/>
    <cellStyle name="Normal 2 5 3 2 2 3 2" xfId="17804" xr:uid="{00000000-0005-0000-0000-00008D450000}"/>
    <cellStyle name="Normal 2 5 3 2 2 3 2 2" xfId="17805" xr:uid="{00000000-0005-0000-0000-00008E450000}"/>
    <cellStyle name="Normal 2 5 3 2 2 3 3" xfId="17806" xr:uid="{00000000-0005-0000-0000-00008F450000}"/>
    <cellStyle name="Normal 2 5 3 2 2 4" xfId="17807" xr:uid="{00000000-0005-0000-0000-000090450000}"/>
    <cellStyle name="Normal 2 5 3 2 2 4 2" xfId="17808" xr:uid="{00000000-0005-0000-0000-000091450000}"/>
    <cellStyle name="Normal 2 5 3 2 2 4 2 2" xfId="17809" xr:uid="{00000000-0005-0000-0000-000092450000}"/>
    <cellStyle name="Normal 2 5 3 2 2 4 3" xfId="17810" xr:uid="{00000000-0005-0000-0000-000093450000}"/>
    <cellStyle name="Normal 2 5 3 2 2 5" xfId="17811" xr:uid="{00000000-0005-0000-0000-000094450000}"/>
    <cellStyle name="Normal 2 5 3 2 2 5 2" xfId="17812" xr:uid="{00000000-0005-0000-0000-000095450000}"/>
    <cellStyle name="Normal 2 5 3 2 2 6" xfId="17813" xr:uid="{00000000-0005-0000-0000-000096450000}"/>
    <cellStyle name="Normal 2 5 3 2 2 6 2" xfId="17814" xr:uid="{00000000-0005-0000-0000-000097450000}"/>
    <cellStyle name="Normal 2 5 3 2 2 7" xfId="17815" xr:uid="{00000000-0005-0000-0000-000098450000}"/>
    <cellStyle name="Normal 2 5 3 2 3" xfId="17816" xr:uid="{00000000-0005-0000-0000-000099450000}"/>
    <cellStyle name="Normal 2 5 3 2 3 2" xfId="17817" xr:uid="{00000000-0005-0000-0000-00009A450000}"/>
    <cellStyle name="Normal 2 5 3 2 3 2 2" xfId="17818" xr:uid="{00000000-0005-0000-0000-00009B450000}"/>
    <cellStyle name="Normal 2 5 3 2 3 2 2 2" xfId="17819" xr:uid="{00000000-0005-0000-0000-00009C450000}"/>
    <cellStyle name="Normal 2 5 3 2 3 2 3" xfId="17820" xr:uid="{00000000-0005-0000-0000-00009D450000}"/>
    <cellStyle name="Normal 2 5 3 2 3 3" xfId="17821" xr:uid="{00000000-0005-0000-0000-00009E450000}"/>
    <cellStyle name="Normal 2 5 3 2 3 3 2" xfId="17822" xr:uid="{00000000-0005-0000-0000-00009F450000}"/>
    <cellStyle name="Normal 2 5 3 2 3 3 2 2" xfId="17823" xr:uid="{00000000-0005-0000-0000-0000A0450000}"/>
    <cellStyle name="Normal 2 5 3 2 3 3 3" xfId="17824" xr:uid="{00000000-0005-0000-0000-0000A1450000}"/>
    <cellStyle name="Normal 2 5 3 2 3 4" xfId="17825" xr:uid="{00000000-0005-0000-0000-0000A2450000}"/>
    <cellStyle name="Normal 2 5 3 2 3 4 2" xfId="17826" xr:uid="{00000000-0005-0000-0000-0000A3450000}"/>
    <cellStyle name="Normal 2 5 3 2 3 4 2 2" xfId="17827" xr:uid="{00000000-0005-0000-0000-0000A4450000}"/>
    <cellStyle name="Normal 2 5 3 2 3 4 3" xfId="17828" xr:uid="{00000000-0005-0000-0000-0000A5450000}"/>
    <cellStyle name="Normal 2 5 3 2 3 5" xfId="17829" xr:uid="{00000000-0005-0000-0000-0000A6450000}"/>
    <cellStyle name="Normal 2 5 3 2 3 5 2" xfId="17830" xr:uid="{00000000-0005-0000-0000-0000A7450000}"/>
    <cellStyle name="Normal 2 5 3 2 3 6" xfId="17831" xr:uid="{00000000-0005-0000-0000-0000A8450000}"/>
    <cellStyle name="Normal 2 5 3 2 3 6 2" xfId="17832" xr:uid="{00000000-0005-0000-0000-0000A9450000}"/>
    <cellStyle name="Normal 2 5 3 2 3 7" xfId="17833" xr:uid="{00000000-0005-0000-0000-0000AA450000}"/>
    <cellStyle name="Normal 2 5 3 2 4" xfId="17834" xr:uid="{00000000-0005-0000-0000-0000AB450000}"/>
    <cellStyle name="Normal 2 5 3 2 4 2" xfId="17835" xr:uid="{00000000-0005-0000-0000-0000AC450000}"/>
    <cellStyle name="Normal 2 5 3 2 4 2 2" xfId="17836" xr:uid="{00000000-0005-0000-0000-0000AD450000}"/>
    <cellStyle name="Normal 2 5 3 2 4 3" xfId="17837" xr:uid="{00000000-0005-0000-0000-0000AE450000}"/>
    <cellStyle name="Normal 2 5 3 2 5" xfId="17838" xr:uid="{00000000-0005-0000-0000-0000AF450000}"/>
    <cellStyle name="Normal 2 5 3 2 5 2" xfId="17839" xr:uid="{00000000-0005-0000-0000-0000B0450000}"/>
    <cellStyle name="Normal 2 5 3 2 5 2 2" xfId="17840" xr:uid="{00000000-0005-0000-0000-0000B1450000}"/>
    <cellStyle name="Normal 2 5 3 2 5 3" xfId="17841" xr:uid="{00000000-0005-0000-0000-0000B2450000}"/>
    <cellStyle name="Normal 2 5 3 2 6" xfId="17842" xr:uid="{00000000-0005-0000-0000-0000B3450000}"/>
    <cellStyle name="Normal 2 5 3 2 6 2" xfId="17843" xr:uid="{00000000-0005-0000-0000-0000B4450000}"/>
    <cellStyle name="Normal 2 5 3 2 6 2 2" xfId="17844" xr:uid="{00000000-0005-0000-0000-0000B5450000}"/>
    <cellStyle name="Normal 2 5 3 2 6 3" xfId="17845" xr:uid="{00000000-0005-0000-0000-0000B6450000}"/>
    <cellStyle name="Normal 2 5 3 2 7" xfId="17846" xr:uid="{00000000-0005-0000-0000-0000B7450000}"/>
    <cellStyle name="Normal 2 5 3 2 7 2" xfId="17847" xr:uid="{00000000-0005-0000-0000-0000B8450000}"/>
    <cellStyle name="Normal 2 5 3 2 8" xfId="17848" xr:uid="{00000000-0005-0000-0000-0000B9450000}"/>
    <cellStyle name="Normal 2 5 3 2 8 2" xfId="17849" xr:uid="{00000000-0005-0000-0000-0000BA450000}"/>
    <cellStyle name="Normal 2 5 3 2 9" xfId="17850" xr:uid="{00000000-0005-0000-0000-0000BB450000}"/>
    <cellStyle name="Normal 2 5 3 3" xfId="17851" xr:uid="{00000000-0005-0000-0000-0000BC450000}"/>
    <cellStyle name="Normal 2 5 3 3 2" xfId="17852" xr:uid="{00000000-0005-0000-0000-0000BD450000}"/>
    <cellStyle name="Normal 2 5 3 3 2 2" xfId="17853" xr:uid="{00000000-0005-0000-0000-0000BE450000}"/>
    <cellStyle name="Normal 2 5 3 3 2 2 2" xfId="17854" xr:uid="{00000000-0005-0000-0000-0000BF450000}"/>
    <cellStyle name="Normal 2 5 3 3 2 2 2 2" xfId="17855" xr:uid="{00000000-0005-0000-0000-0000C0450000}"/>
    <cellStyle name="Normal 2 5 3 3 2 2 3" xfId="17856" xr:uid="{00000000-0005-0000-0000-0000C1450000}"/>
    <cellStyle name="Normal 2 5 3 3 2 3" xfId="17857" xr:uid="{00000000-0005-0000-0000-0000C2450000}"/>
    <cellStyle name="Normal 2 5 3 3 2 3 2" xfId="17858" xr:uid="{00000000-0005-0000-0000-0000C3450000}"/>
    <cellStyle name="Normal 2 5 3 3 2 3 2 2" xfId="17859" xr:uid="{00000000-0005-0000-0000-0000C4450000}"/>
    <cellStyle name="Normal 2 5 3 3 2 3 3" xfId="17860" xr:uid="{00000000-0005-0000-0000-0000C5450000}"/>
    <cellStyle name="Normal 2 5 3 3 2 4" xfId="17861" xr:uid="{00000000-0005-0000-0000-0000C6450000}"/>
    <cellStyle name="Normal 2 5 3 3 2 4 2" xfId="17862" xr:uid="{00000000-0005-0000-0000-0000C7450000}"/>
    <cellStyle name="Normal 2 5 3 3 2 4 2 2" xfId="17863" xr:uid="{00000000-0005-0000-0000-0000C8450000}"/>
    <cellStyle name="Normal 2 5 3 3 2 4 3" xfId="17864" xr:uid="{00000000-0005-0000-0000-0000C9450000}"/>
    <cellStyle name="Normal 2 5 3 3 2 5" xfId="17865" xr:uid="{00000000-0005-0000-0000-0000CA450000}"/>
    <cellStyle name="Normal 2 5 3 3 2 5 2" xfId="17866" xr:uid="{00000000-0005-0000-0000-0000CB450000}"/>
    <cellStyle name="Normal 2 5 3 3 2 6" xfId="17867" xr:uid="{00000000-0005-0000-0000-0000CC450000}"/>
    <cellStyle name="Normal 2 5 3 3 2 6 2" xfId="17868" xr:uid="{00000000-0005-0000-0000-0000CD450000}"/>
    <cellStyle name="Normal 2 5 3 3 2 7" xfId="17869" xr:uid="{00000000-0005-0000-0000-0000CE450000}"/>
    <cellStyle name="Normal 2 5 3 3 3" xfId="17870" xr:uid="{00000000-0005-0000-0000-0000CF450000}"/>
    <cellStyle name="Normal 2 5 3 3 3 2" xfId="17871" xr:uid="{00000000-0005-0000-0000-0000D0450000}"/>
    <cellStyle name="Normal 2 5 3 3 3 2 2" xfId="17872" xr:uid="{00000000-0005-0000-0000-0000D1450000}"/>
    <cellStyle name="Normal 2 5 3 3 3 3" xfId="17873" xr:uid="{00000000-0005-0000-0000-0000D2450000}"/>
    <cellStyle name="Normal 2 5 3 3 4" xfId="17874" xr:uid="{00000000-0005-0000-0000-0000D3450000}"/>
    <cellStyle name="Normal 2 5 3 3 4 2" xfId="17875" xr:uid="{00000000-0005-0000-0000-0000D4450000}"/>
    <cellStyle name="Normal 2 5 3 3 4 2 2" xfId="17876" xr:uid="{00000000-0005-0000-0000-0000D5450000}"/>
    <cellStyle name="Normal 2 5 3 3 4 3" xfId="17877" xr:uid="{00000000-0005-0000-0000-0000D6450000}"/>
    <cellStyle name="Normal 2 5 3 3 5" xfId="17878" xr:uid="{00000000-0005-0000-0000-0000D7450000}"/>
    <cellStyle name="Normal 2 5 3 3 5 2" xfId="17879" xr:uid="{00000000-0005-0000-0000-0000D8450000}"/>
    <cellStyle name="Normal 2 5 3 3 5 2 2" xfId="17880" xr:uid="{00000000-0005-0000-0000-0000D9450000}"/>
    <cellStyle name="Normal 2 5 3 3 5 3" xfId="17881" xr:uid="{00000000-0005-0000-0000-0000DA450000}"/>
    <cellStyle name="Normal 2 5 3 3 6" xfId="17882" xr:uid="{00000000-0005-0000-0000-0000DB450000}"/>
    <cellStyle name="Normal 2 5 3 3 6 2" xfId="17883" xr:uid="{00000000-0005-0000-0000-0000DC450000}"/>
    <cellStyle name="Normal 2 5 3 3 7" xfId="17884" xr:uid="{00000000-0005-0000-0000-0000DD450000}"/>
    <cellStyle name="Normal 2 5 3 3 7 2" xfId="17885" xr:uid="{00000000-0005-0000-0000-0000DE450000}"/>
    <cellStyle name="Normal 2 5 3 3 8" xfId="17886" xr:uid="{00000000-0005-0000-0000-0000DF450000}"/>
    <cellStyle name="Normal 2 5 3 4" xfId="17887" xr:uid="{00000000-0005-0000-0000-0000E0450000}"/>
    <cellStyle name="Normal 2 5 3 4 2" xfId="17888" xr:uid="{00000000-0005-0000-0000-0000E1450000}"/>
    <cellStyle name="Normal 2 5 3 4 2 2" xfId="17889" xr:uid="{00000000-0005-0000-0000-0000E2450000}"/>
    <cellStyle name="Normal 2 5 3 4 2 2 2" xfId="17890" xr:uid="{00000000-0005-0000-0000-0000E3450000}"/>
    <cellStyle name="Normal 2 5 3 4 2 3" xfId="17891" xr:uid="{00000000-0005-0000-0000-0000E4450000}"/>
    <cellStyle name="Normal 2 5 3 4 3" xfId="17892" xr:uid="{00000000-0005-0000-0000-0000E5450000}"/>
    <cellStyle name="Normal 2 5 3 4 3 2" xfId="17893" xr:uid="{00000000-0005-0000-0000-0000E6450000}"/>
    <cellStyle name="Normal 2 5 3 4 3 2 2" xfId="17894" xr:uid="{00000000-0005-0000-0000-0000E7450000}"/>
    <cellStyle name="Normal 2 5 3 4 3 3" xfId="17895" xr:uid="{00000000-0005-0000-0000-0000E8450000}"/>
    <cellStyle name="Normal 2 5 3 4 4" xfId="17896" xr:uid="{00000000-0005-0000-0000-0000E9450000}"/>
    <cellStyle name="Normal 2 5 3 4 4 2" xfId="17897" xr:uid="{00000000-0005-0000-0000-0000EA450000}"/>
    <cellStyle name="Normal 2 5 3 4 4 2 2" xfId="17898" xr:uid="{00000000-0005-0000-0000-0000EB450000}"/>
    <cellStyle name="Normal 2 5 3 4 4 3" xfId="17899" xr:uid="{00000000-0005-0000-0000-0000EC450000}"/>
    <cellStyle name="Normal 2 5 3 4 5" xfId="17900" xr:uid="{00000000-0005-0000-0000-0000ED450000}"/>
    <cellStyle name="Normal 2 5 3 4 5 2" xfId="17901" xr:uid="{00000000-0005-0000-0000-0000EE450000}"/>
    <cellStyle name="Normal 2 5 3 4 6" xfId="17902" xr:uid="{00000000-0005-0000-0000-0000EF450000}"/>
    <cellStyle name="Normal 2 5 3 4 6 2" xfId="17903" xr:uid="{00000000-0005-0000-0000-0000F0450000}"/>
    <cellStyle name="Normal 2 5 3 4 7" xfId="17904" xr:uid="{00000000-0005-0000-0000-0000F1450000}"/>
    <cellStyle name="Normal 2 5 3 5" xfId="17905" xr:uid="{00000000-0005-0000-0000-0000F2450000}"/>
    <cellStyle name="Normal 2 5 3 5 2" xfId="17906" xr:uid="{00000000-0005-0000-0000-0000F3450000}"/>
    <cellStyle name="Normal 2 5 3 5 2 2" xfId="17907" xr:uid="{00000000-0005-0000-0000-0000F4450000}"/>
    <cellStyle name="Normal 2 5 3 5 2 2 2" xfId="17908" xr:uid="{00000000-0005-0000-0000-0000F5450000}"/>
    <cellStyle name="Normal 2 5 3 5 2 3" xfId="17909" xr:uid="{00000000-0005-0000-0000-0000F6450000}"/>
    <cellStyle name="Normal 2 5 3 5 3" xfId="17910" xr:uid="{00000000-0005-0000-0000-0000F7450000}"/>
    <cellStyle name="Normal 2 5 3 5 3 2" xfId="17911" xr:uid="{00000000-0005-0000-0000-0000F8450000}"/>
    <cellStyle name="Normal 2 5 3 5 3 2 2" xfId="17912" xr:uid="{00000000-0005-0000-0000-0000F9450000}"/>
    <cellStyle name="Normal 2 5 3 5 3 3" xfId="17913" xr:uid="{00000000-0005-0000-0000-0000FA450000}"/>
    <cellStyle name="Normal 2 5 3 5 4" xfId="17914" xr:uid="{00000000-0005-0000-0000-0000FB450000}"/>
    <cellStyle name="Normal 2 5 3 5 4 2" xfId="17915" xr:uid="{00000000-0005-0000-0000-0000FC450000}"/>
    <cellStyle name="Normal 2 5 3 5 4 2 2" xfId="17916" xr:uid="{00000000-0005-0000-0000-0000FD450000}"/>
    <cellStyle name="Normal 2 5 3 5 4 3" xfId="17917" xr:uid="{00000000-0005-0000-0000-0000FE450000}"/>
    <cellStyle name="Normal 2 5 3 5 5" xfId="17918" xr:uid="{00000000-0005-0000-0000-0000FF450000}"/>
    <cellStyle name="Normal 2 5 3 5 5 2" xfId="17919" xr:uid="{00000000-0005-0000-0000-000000460000}"/>
    <cellStyle name="Normal 2 5 3 5 6" xfId="17920" xr:uid="{00000000-0005-0000-0000-000001460000}"/>
    <cellStyle name="Normal 2 5 3 5 6 2" xfId="17921" xr:uid="{00000000-0005-0000-0000-000002460000}"/>
    <cellStyle name="Normal 2 5 3 5 7" xfId="17922" xr:uid="{00000000-0005-0000-0000-000003460000}"/>
    <cellStyle name="Normal 2 5 3 6" xfId="17923" xr:uid="{00000000-0005-0000-0000-000004460000}"/>
    <cellStyle name="Normal 2 5 3 6 2" xfId="17924" xr:uid="{00000000-0005-0000-0000-000005460000}"/>
    <cellStyle name="Normal 2 5 3 6 2 2" xfId="17925" xr:uid="{00000000-0005-0000-0000-000006460000}"/>
    <cellStyle name="Normal 2 5 3 6 3" xfId="17926" xr:uid="{00000000-0005-0000-0000-000007460000}"/>
    <cellStyle name="Normal 2 5 3 7" xfId="17927" xr:uid="{00000000-0005-0000-0000-000008460000}"/>
    <cellStyle name="Normal 2 5 3 7 2" xfId="17928" xr:uid="{00000000-0005-0000-0000-000009460000}"/>
    <cellStyle name="Normal 2 5 3 7 2 2" xfId="17929" xr:uid="{00000000-0005-0000-0000-00000A460000}"/>
    <cellStyle name="Normal 2 5 3 7 3" xfId="17930" xr:uid="{00000000-0005-0000-0000-00000B460000}"/>
    <cellStyle name="Normal 2 5 3 8" xfId="17931" xr:uid="{00000000-0005-0000-0000-00000C460000}"/>
    <cellStyle name="Normal 2 5 3 8 2" xfId="17932" xr:uid="{00000000-0005-0000-0000-00000D460000}"/>
    <cellStyle name="Normal 2 5 3 8 2 2" xfId="17933" xr:uid="{00000000-0005-0000-0000-00000E460000}"/>
    <cellStyle name="Normal 2 5 3 8 3" xfId="17934" xr:uid="{00000000-0005-0000-0000-00000F460000}"/>
    <cellStyle name="Normal 2 5 3 9" xfId="17935" xr:uid="{00000000-0005-0000-0000-000010460000}"/>
    <cellStyle name="Normal 2 5 3 9 2" xfId="17936" xr:uid="{00000000-0005-0000-0000-000011460000}"/>
    <cellStyle name="Normal 2 5 4" xfId="17937" xr:uid="{00000000-0005-0000-0000-000012460000}"/>
    <cellStyle name="Normal 2 5 4 2" xfId="17938" xr:uid="{00000000-0005-0000-0000-000013460000}"/>
    <cellStyle name="Normal 2 5 4 2 2" xfId="17939" xr:uid="{00000000-0005-0000-0000-000014460000}"/>
    <cellStyle name="Normal 2 5 4 2 2 2" xfId="17940" xr:uid="{00000000-0005-0000-0000-000015460000}"/>
    <cellStyle name="Normal 2 5 4 2 2 2 2" xfId="17941" xr:uid="{00000000-0005-0000-0000-000016460000}"/>
    <cellStyle name="Normal 2 5 4 2 2 3" xfId="17942" xr:uid="{00000000-0005-0000-0000-000017460000}"/>
    <cellStyle name="Normal 2 5 4 2 3" xfId="17943" xr:uid="{00000000-0005-0000-0000-000018460000}"/>
    <cellStyle name="Normal 2 5 4 2 3 2" xfId="17944" xr:uid="{00000000-0005-0000-0000-000019460000}"/>
    <cellStyle name="Normal 2 5 4 2 3 2 2" xfId="17945" xr:uid="{00000000-0005-0000-0000-00001A460000}"/>
    <cellStyle name="Normal 2 5 4 2 3 3" xfId="17946" xr:uid="{00000000-0005-0000-0000-00001B460000}"/>
    <cellStyle name="Normal 2 5 4 2 4" xfId="17947" xr:uid="{00000000-0005-0000-0000-00001C460000}"/>
    <cellStyle name="Normal 2 5 4 2 4 2" xfId="17948" xr:uid="{00000000-0005-0000-0000-00001D460000}"/>
    <cellStyle name="Normal 2 5 4 2 4 2 2" xfId="17949" xr:uid="{00000000-0005-0000-0000-00001E460000}"/>
    <cellStyle name="Normal 2 5 4 2 4 3" xfId="17950" xr:uid="{00000000-0005-0000-0000-00001F460000}"/>
    <cellStyle name="Normal 2 5 4 2 5" xfId="17951" xr:uid="{00000000-0005-0000-0000-000020460000}"/>
    <cellStyle name="Normal 2 5 4 2 5 2" xfId="17952" xr:uid="{00000000-0005-0000-0000-000021460000}"/>
    <cellStyle name="Normal 2 5 4 2 6" xfId="17953" xr:uid="{00000000-0005-0000-0000-000022460000}"/>
    <cellStyle name="Normal 2 5 4 2 6 2" xfId="17954" xr:uid="{00000000-0005-0000-0000-000023460000}"/>
    <cellStyle name="Normal 2 5 4 2 7" xfId="17955" xr:uid="{00000000-0005-0000-0000-000024460000}"/>
    <cellStyle name="Normal 2 5 4 3" xfId="17956" xr:uid="{00000000-0005-0000-0000-000025460000}"/>
    <cellStyle name="Normal 2 5 4 3 2" xfId="17957" xr:uid="{00000000-0005-0000-0000-000026460000}"/>
    <cellStyle name="Normal 2 5 4 3 2 2" xfId="17958" xr:uid="{00000000-0005-0000-0000-000027460000}"/>
    <cellStyle name="Normal 2 5 4 3 2 2 2" xfId="17959" xr:uid="{00000000-0005-0000-0000-000028460000}"/>
    <cellStyle name="Normal 2 5 4 3 2 3" xfId="17960" xr:uid="{00000000-0005-0000-0000-000029460000}"/>
    <cellStyle name="Normal 2 5 4 3 3" xfId="17961" xr:uid="{00000000-0005-0000-0000-00002A460000}"/>
    <cellStyle name="Normal 2 5 4 3 3 2" xfId="17962" xr:uid="{00000000-0005-0000-0000-00002B460000}"/>
    <cellStyle name="Normal 2 5 4 3 3 2 2" xfId="17963" xr:uid="{00000000-0005-0000-0000-00002C460000}"/>
    <cellStyle name="Normal 2 5 4 3 3 3" xfId="17964" xr:uid="{00000000-0005-0000-0000-00002D460000}"/>
    <cellStyle name="Normal 2 5 4 3 4" xfId="17965" xr:uid="{00000000-0005-0000-0000-00002E460000}"/>
    <cellStyle name="Normal 2 5 4 3 4 2" xfId="17966" xr:uid="{00000000-0005-0000-0000-00002F460000}"/>
    <cellStyle name="Normal 2 5 4 3 4 2 2" xfId="17967" xr:uid="{00000000-0005-0000-0000-000030460000}"/>
    <cellStyle name="Normal 2 5 4 3 4 3" xfId="17968" xr:uid="{00000000-0005-0000-0000-000031460000}"/>
    <cellStyle name="Normal 2 5 4 3 5" xfId="17969" xr:uid="{00000000-0005-0000-0000-000032460000}"/>
    <cellStyle name="Normal 2 5 4 3 5 2" xfId="17970" xr:uid="{00000000-0005-0000-0000-000033460000}"/>
    <cellStyle name="Normal 2 5 4 3 6" xfId="17971" xr:uid="{00000000-0005-0000-0000-000034460000}"/>
    <cellStyle name="Normal 2 5 4 3 6 2" xfId="17972" xr:uid="{00000000-0005-0000-0000-000035460000}"/>
    <cellStyle name="Normal 2 5 4 3 7" xfId="17973" xr:uid="{00000000-0005-0000-0000-000036460000}"/>
    <cellStyle name="Normal 2 5 4 4" xfId="17974" xr:uid="{00000000-0005-0000-0000-000037460000}"/>
    <cellStyle name="Normal 2 5 4 4 2" xfId="17975" xr:uid="{00000000-0005-0000-0000-000038460000}"/>
    <cellStyle name="Normal 2 5 4 4 2 2" xfId="17976" xr:uid="{00000000-0005-0000-0000-000039460000}"/>
    <cellStyle name="Normal 2 5 4 4 3" xfId="17977" xr:uid="{00000000-0005-0000-0000-00003A460000}"/>
    <cellStyle name="Normal 2 5 4 5" xfId="17978" xr:uid="{00000000-0005-0000-0000-00003B460000}"/>
    <cellStyle name="Normal 2 5 4 5 2" xfId="17979" xr:uid="{00000000-0005-0000-0000-00003C460000}"/>
    <cellStyle name="Normal 2 5 4 5 2 2" xfId="17980" xr:uid="{00000000-0005-0000-0000-00003D460000}"/>
    <cellStyle name="Normal 2 5 4 5 3" xfId="17981" xr:uid="{00000000-0005-0000-0000-00003E460000}"/>
    <cellStyle name="Normal 2 5 4 6" xfId="17982" xr:uid="{00000000-0005-0000-0000-00003F460000}"/>
    <cellStyle name="Normal 2 5 4 6 2" xfId="17983" xr:uid="{00000000-0005-0000-0000-000040460000}"/>
    <cellStyle name="Normal 2 5 4 6 2 2" xfId="17984" xr:uid="{00000000-0005-0000-0000-000041460000}"/>
    <cellStyle name="Normal 2 5 4 6 3" xfId="17985" xr:uid="{00000000-0005-0000-0000-000042460000}"/>
    <cellStyle name="Normal 2 5 4 7" xfId="17986" xr:uid="{00000000-0005-0000-0000-000043460000}"/>
    <cellStyle name="Normal 2 5 4 7 2" xfId="17987" xr:uid="{00000000-0005-0000-0000-000044460000}"/>
    <cellStyle name="Normal 2 5 4 8" xfId="17988" xr:uid="{00000000-0005-0000-0000-000045460000}"/>
    <cellStyle name="Normal 2 5 4 8 2" xfId="17989" xr:uid="{00000000-0005-0000-0000-000046460000}"/>
    <cellStyle name="Normal 2 5 4 9" xfId="17990" xr:uid="{00000000-0005-0000-0000-000047460000}"/>
    <cellStyle name="Normal 2 5 5" xfId="17991" xr:uid="{00000000-0005-0000-0000-000048460000}"/>
    <cellStyle name="Normal 2 5 5 2" xfId="17992" xr:uid="{00000000-0005-0000-0000-000049460000}"/>
    <cellStyle name="Normal 2 5 5 2 2" xfId="17993" xr:uid="{00000000-0005-0000-0000-00004A460000}"/>
    <cellStyle name="Normal 2 5 5 2 2 2" xfId="17994" xr:uid="{00000000-0005-0000-0000-00004B460000}"/>
    <cellStyle name="Normal 2 5 5 2 2 2 2" xfId="17995" xr:uid="{00000000-0005-0000-0000-00004C460000}"/>
    <cellStyle name="Normal 2 5 5 2 2 3" xfId="17996" xr:uid="{00000000-0005-0000-0000-00004D460000}"/>
    <cellStyle name="Normal 2 5 5 2 3" xfId="17997" xr:uid="{00000000-0005-0000-0000-00004E460000}"/>
    <cellStyle name="Normal 2 5 5 2 3 2" xfId="17998" xr:uid="{00000000-0005-0000-0000-00004F460000}"/>
    <cellStyle name="Normal 2 5 5 2 3 2 2" xfId="17999" xr:uid="{00000000-0005-0000-0000-000050460000}"/>
    <cellStyle name="Normal 2 5 5 2 3 3" xfId="18000" xr:uid="{00000000-0005-0000-0000-000051460000}"/>
    <cellStyle name="Normal 2 5 5 2 4" xfId="18001" xr:uid="{00000000-0005-0000-0000-000052460000}"/>
    <cellStyle name="Normal 2 5 5 2 4 2" xfId="18002" xr:uid="{00000000-0005-0000-0000-000053460000}"/>
    <cellStyle name="Normal 2 5 5 2 4 2 2" xfId="18003" xr:uid="{00000000-0005-0000-0000-000054460000}"/>
    <cellStyle name="Normal 2 5 5 2 4 3" xfId="18004" xr:uid="{00000000-0005-0000-0000-000055460000}"/>
    <cellStyle name="Normal 2 5 5 2 5" xfId="18005" xr:uid="{00000000-0005-0000-0000-000056460000}"/>
    <cellStyle name="Normal 2 5 5 2 5 2" xfId="18006" xr:uid="{00000000-0005-0000-0000-000057460000}"/>
    <cellStyle name="Normal 2 5 5 2 6" xfId="18007" xr:uid="{00000000-0005-0000-0000-000058460000}"/>
    <cellStyle name="Normal 2 5 5 2 6 2" xfId="18008" xr:uid="{00000000-0005-0000-0000-000059460000}"/>
    <cellStyle name="Normal 2 5 5 2 7" xfId="18009" xr:uid="{00000000-0005-0000-0000-00005A460000}"/>
    <cellStyle name="Normal 2 5 5 3" xfId="18010" xr:uid="{00000000-0005-0000-0000-00005B460000}"/>
    <cellStyle name="Normal 2 5 5 3 2" xfId="18011" xr:uid="{00000000-0005-0000-0000-00005C460000}"/>
    <cellStyle name="Normal 2 5 5 3 2 2" xfId="18012" xr:uid="{00000000-0005-0000-0000-00005D460000}"/>
    <cellStyle name="Normal 2 5 5 3 3" xfId="18013" xr:uid="{00000000-0005-0000-0000-00005E460000}"/>
    <cellStyle name="Normal 2 5 5 4" xfId="18014" xr:uid="{00000000-0005-0000-0000-00005F460000}"/>
    <cellStyle name="Normal 2 5 5 4 2" xfId="18015" xr:uid="{00000000-0005-0000-0000-000060460000}"/>
    <cellStyle name="Normal 2 5 5 4 2 2" xfId="18016" xr:uid="{00000000-0005-0000-0000-000061460000}"/>
    <cellStyle name="Normal 2 5 5 4 3" xfId="18017" xr:uid="{00000000-0005-0000-0000-000062460000}"/>
    <cellStyle name="Normal 2 5 5 5" xfId="18018" xr:uid="{00000000-0005-0000-0000-000063460000}"/>
    <cellStyle name="Normal 2 5 5 5 2" xfId="18019" xr:uid="{00000000-0005-0000-0000-000064460000}"/>
    <cellStyle name="Normal 2 5 5 5 2 2" xfId="18020" xr:uid="{00000000-0005-0000-0000-000065460000}"/>
    <cellStyle name="Normal 2 5 5 5 3" xfId="18021" xr:uid="{00000000-0005-0000-0000-000066460000}"/>
    <cellStyle name="Normal 2 5 5 6" xfId="18022" xr:uid="{00000000-0005-0000-0000-000067460000}"/>
    <cellStyle name="Normal 2 5 5 6 2" xfId="18023" xr:uid="{00000000-0005-0000-0000-000068460000}"/>
    <cellStyle name="Normal 2 5 5 7" xfId="18024" xr:uid="{00000000-0005-0000-0000-000069460000}"/>
    <cellStyle name="Normal 2 5 5 7 2" xfId="18025" xr:uid="{00000000-0005-0000-0000-00006A460000}"/>
    <cellStyle name="Normal 2 5 5 8" xfId="18026" xr:uid="{00000000-0005-0000-0000-00006B460000}"/>
    <cellStyle name="Normal 2 5 6" xfId="18027" xr:uid="{00000000-0005-0000-0000-00006C460000}"/>
    <cellStyle name="Normal 2 5 6 2" xfId="18028" xr:uid="{00000000-0005-0000-0000-00006D460000}"/>
    <cellStyle name="Normal 2 5 6 2 2" xfId="18029" xr:uid="{00000000-0005-0000-0000-00006E460000}"/>
    <cellStyle name="Normal 2 5 6 2 2 2" xfId="18030" xr:uid="{00000000-0005-0000-0000-00006F460000}"/>
    <cellStyle name="Normal 2 5 6 2 3" xfId="18031" xr:uid="{00000000-0005-0000-0000-000070460000}"/>
    <cellStyle name="Normal 2 5 6 3" xfId="18032" xr:uid="{00000000-0005-0000-0000-000071460000}"/>
    <cellStyle name="Normal 2 5 6 3 2" xfId="18033" xr:uid="{00000000-0005-0000-0000-000072460000}"/>
    <cellStyle name="Normal 2 5 6 3 2 2" xfId="18034" xr:uid="{00000000-0005-0000-0000-000073460000}"/>
    <cellStyle name="Normal 2 5 6 3 3" xfId="18035" xr:uid="{00000000-0005-0000-0000-000074460000}"/>
    <cellStyle name="Normal 2 5 6 4" xfId="18036" xr:uid="{00000000-0005-0000-0000-000075460000}"/>
    <cellStyle name="Normal 2 5 6 4 2" xfId="18037" xr:uid="{00000000-0005-0000-0000-000076460000}"/>
    <cellStyle name="Normal 2 5 6 4 2 2" xfId="18038" xr:uid="{00000000-0005-0000-0000-000077460000}"/>
    <cellStyle name="Normal 2 5 6 4 3" xfId="18039" xr:uid="{00000000-0005-0000-0000-000078460000}"/>
    <cellStyle name="Normal 2 5 6 5" xfId="18040" xr:uid="{00000000-0005-0000-0000-000079460000}"/>
    <cellStyle name="Normal 2 5 6 5 2" xfId="18041" xr:uid="{00000000-0005-0000-0000-00007A460000}"/>
    <cellStyle name="Normal 2 5 6 6" xfId="18042" xr:uid="{00000000-0005-0000-0000-00007B460000}"/>
    <cellStyle name="Normal 2 5 6 6 2" xfId="18043" xr:uid="{00000000-0005-0000-0000-00007C460000}"/>
    <cellStyle name="Normal 2 5 6 7" xfId="18044" xr:uid="{00000000-0005-0000-0000-00007D460000}"/>
    <cellStyle name="Normal 2 5 7" xfId="18045" xr:uid="{00000000-0005-0000-0000-00007E460000}"/>
    <cellStyle name="Normal 2 5 7 2" xfId="18046" xr:uid="{00000000-0005-0000-0000-00007F460000}"/>
    <cellStyle name="Normal 2 5 7 2 2" xfId="18047" xr:uid="{00000000-0005-0000-0000-000080460000}"/>
    <cellStyle name="Normal 2 5 7 2 2 2" xfId="18048" xr:uid="{00000000-0005-0000-0000-000081460000}"/>
    <cellStyle name="Normal 2 5 7 2 3" xfId="18049" xr:uid="{00000000-0005-0000-0000-000082460000}"/>
    <cellStyle name="Normal 2 5 7 3" xfId="18050" xr:uid="{00000000-0005-0000-0000-000083460000}"/>
    <cellStyle name="Normal 2 5 7 3 2" xfId="18051" xr:uid="{00000000-0005-0000-0000-000084460000}"/>
    <cellStyle name="Normal 2 5 7 3 2 2" xfId="18052" xr:uid="{00000000-0005-0000-0000-000085460000}"/>
    <cellStyle name="Normal 2 5 7 3 3" xfId="18053" xr:uid="{00000000-0005-0000-0000-000086460000}"/>
    <cellStyle name="Normal 2 5 7 4" xfId="18054" xr:uid="{00000000-0005-0000-0000-000087460000}"/>
    <cellStyle name="Normal 2 5 7 4 2" xfId="18055" xr:uid="{00000000-0005-0000-0000-000088460000}"/>
    <cellStyle name="Normal 2 5 7 4 2 2" xfId="18056" xr:uid="{00000000-0005-0000-0000-000089460000}"/>
    <cellStyle name="Normal 2 5 7 4 3" xfId="18057" xr:uid="{00000000-0005-0000-0000-00008A460000}"/>
    <cellStyle name="Normal 2 5 7 5" xfId="18058" xr:uid="{00000000-0005-0000-0000-00008B460000}"/>
    <cellStyle name="Normal 2 5 7 5 2" xfId="18059" xr:uid="{00000000-0005-0000-0000-00008C460000}"/>
    <cellStyle name="Normal 2 5 7 6" xfId="18060" xr:uid="{00000000-0005-0000-0000-00008D460000}"/>
    <cellStyle name="Normal 2 5 7 6 2" xfId="18061" xr:uid="{00000000-0005-0000-0000-00008E460000}"/>
    <cellStyle name="Normal 2 5 7 7" xfId="18062" xr:uid="{00000000-0005-0000-0000-00008F460000}"/>
    <cellStyle name="Normal 2 5 8" xfId="18063" xr:uid="{00000000-0005-0000-0000-000090460000}"/>
    <cellStyle name="Normal 2 5 8 2" xfId="18064" xr:uid="{00000000-0005-0000-0000-000091460000}"/>
    <cellStyle name="Normal 2 5 8 2 2" xfId="18065" xr:uid="{00000000-0005-0000-0000-000092460000}"/>
    <cellStyle name="Normal 2 5 8 3" xfId="18066" xr:uid="{00000000-0005-0000-0000-000093460000}"/>
    <cellStyle name="Normal 2 5 9" xfId="18067" xr:uid="{00000000-0005-0000-0000-000094460000}"/>
    <cellStyle name="Normal 2 5 9 2" xfId="18068" xr:uid="{00000000-0005-0000-0000-000095460000}"/>
    <cellStyle name="Normal 2 5 9 2 2" xfId="18069" xr:uid="{00000000-0005-0000-0000-000096460000}"/>
    <cellStyle name="Normal 2 5 9 3" xfId="18070" xr:uid="{00000000-0005-0000-0000-000097460000}"/>
    <cellStyle name="Normal 2 5_Confidential Information" xfId="18071" xr:uid="{00000000-0005-0000-0000-000098460000}"/>
    <cellStyle name="Normal 2 6" xfId="18072" xr:uid="{00000000-0005-0000-0000-000099460000}"/>
    <cellStyle name="Normal 2 6 10" xfId="18073" xr:uid="{00000000-0005-0000-0000-00009A460000}"/>
    <cellStyle name="Normal 2 6 10 2" xfId="18074" xr:uid="{00000000-0005-0000-0000-00009B460000}"/>
    <cellStyle name="Normal 2 6 10 2 2" xfId="18075" xr:uid="{00000000-0005-0000-0000-00009C460000}"/>
    <cellStyle name="Normal 2 6 10 3" xfId="18076" xr:uid="{00000000-0005-0000-0000-00009D460000}"/>
    <cellStyle name="Normal 2 6 11" xfId="18077" xr:uid="{00000000-0005-0000-0000-00009E460000}"/>
    <cellStyle name="Normal 2 6 11 2" xfId="18078" xr:uid="{00000000-0005-0000-0000-00009F460000}"/>
    <cellStyle name="Normal 2 6 12" xfId="18079" xr:uid="{00000000-0005-0000-0000-0000A0460000}"/>
    <cellStyle name="Normal 2 6 12 2" xfId="18080" xr:uid="{00000000-0005-0000-0000-0000A1460000}"/>
    <cellStyle name="Normal 2 6 13" xfId="18081" xr:uid="{00000000-0005-0000-0000-0000A2460000}"/>
    <cellStyle name="Normal 2 6 2" xfId="18082" xr:uid="{00000000-0005-0000-0000-0000A3460000}"/>
    <cellStyle name="Normal 2 6 2 10" xfId="18083" xr:uid="{00000000-0005-0000-0000-0000A4460000}"/>
    <cellStyle name="Normal 2 6 2 10 2" xfId="18084" xr:uid="{00000000-0005-0000-0000-0000A5460000}"/>
    <cellStyle name="Normal 2 6 2 11" xfId="18085" xr:uid="{00000000-0005-0000-0000-0000A6460000}"/>
    <cellStyle name="Normal 2 6 2 2" xfId="18086" xr:uid="{00000000-0005-0000-0000-0000A7460000}"/>
    <cellStyle name="Normal 2 6 2 2 2" xfId="18087" xr:uid="{00000000-0005-0000-0000-0000A8460000}"/>
    <cellStyle name="Normal 2 6 2 2 2 2" xfId="18088" xr:uid="{00000000-0005-0000-0000-0000A9460000}"/>
    <cellStyle name="Normal 2 6 2 2 2 2 2" xfId="18089" xr:uid="{00000000-0005-0000-0000-0000AA460000}"/>
    <cellStyle name="Normal 2 6 2 2 2 2 2 2" xfId="18090" xr:uid="{00000000-0005-0000-0000-0000AB460000}"/>
    <cellStyle name="Normal 2 6 2 2 2 2 3" xfId="18091" xr:uid="{00000000-0005-0000-0000-0000AC460000}"/>
    <cellStyle name="Normal 2 6 2 2 2 3" xfId="18092" xr:uid="{00000000-0005-0000-0000-0000AD460000}"/>
    <cellStyle name="Normal 2 6 2 2 2 3 2" xfId="18093" xr:uid="{00000000-0005-0000-0000-0000AE460000}"/>
    <cellStyle name="Normal 2 6 2 2 2 3 2 2" xfId="18094" xr:uid="{00000000-0005-0000-0000-0000AF460000}"/>
    <cellStyle name="Normal 2 6 2 2 2 3 3" xfId="18095" xr:uid="{00000000-0005-0000-0000-0000B0460000}"/>
    <cellStyle name="Normal 2 6 2 2 2 4" xfId="18096" xr:uid="{00000000-0005-0000-0000-0000B1460000}"/>
    <cellStyle name="Normal 2 6 2 2 2 4 2" xfId="18097" xr:uid="{00000000-0005-0000-0000-0000B2460000}"/>
    <cellStyle name="Normal 2 6 2 2 2 4 2 2" xfId="18098" xr:uid="{00000000-0005-0000-0000-0000B3460000}"/>
    <cellStyle name="Normal 2 6 2 2 2 4 3" xfId="18099" xr:uid="{00000000-0005-0000-0000-0000B4460000}"/>
    <cellStyle name="Normal 2 6 2 2 2 5" xfId="18100" xr:uid="{00000000-0005-0000-0000-0000B5460000}"/>
    <cellStyle name="Normal 2 6 2 2 2 5 2" xfId="18101" xr:uid="{00000000-0005-0000-0000-0000B6460000}"/>
    <cellStyle name="Normal 2 6 2 2 2 6" xfId="18102" xr:uid="{00000000-0005-0000-0000-0000B7460000}"/>
    <cellStyle name="Normal 2 6 2 2 2 6 2" xfId="18103" xr:uid="{00000000-0005-0000-0000-0000B8460000}"/>
    <cellStyle name="Normal 2 6 2 2 2 7" xfId="18104" xr:uid="{00000000-0005-0000-0000-0000B9460000}"/>
    <cellStyle name="Normal 2 6 2 2 3" xfId="18105" xr:uid="{00000000-0005-0000-0000-0000BA460000}"/>
    <cellStyle name="Normal 2 6 2 2 3 2" xfId="18106" xr:uid="{00000000-0005-0000-0000-0000BB460000}"/>
    <cellStyle name="Normal 2 6 2 2 3 2 2" xfId="18107" xr:uid="{00000000-0005-0000-0000-0000BC460000}"/>
    <cellStyle name="Normal 2 6 2 2 3 2 2 2" xfId="18108" xr:uid="{00000000-0005-0000-0000-0000BD460000}"/>
    <cellStyle name="Normal 2 6 2 2 3 2 3" xfId="18109" xr:uid="{00000000-0005-0000-0000-0000BE460000}"/>
    <cellStyle name="Normal 2 6 2 2 3 3" xfId="18110" xr:uid="{00000000-0005-0000-0000-0000BF460000}"/>
    <cellStyle name="Normal 2 6 2 2 3 3 2" xfId="18111" xr:uid="{00000000-0005-0000-0000-0000C0460000}"/>
    <cellStyle name="Normal 2 6 2 2 3 3 2 2" xfId="18112" xr:uid="{00000000-0005-0000-0000-0000C1460000}"/>
    <cellStyle name="Normal 2 6 2 2 3 3 3" xfId="18113" xr:uid="{00000000-0005-0000-0000-0000C2460000}"/>
    <cellStyle name="Normal 2 6 2 2 3 4" xfId="18114" xr:uid="{00000000-0005-0000-0000-0000C3460000}"/>
    <cellStyle name="Normal 2 6 2 2 3 4 2" xfId="18115" xr:uid="{00000000-0005-0000-0000-0000C4460000}"/>
    <cellStyle name="Normal 2 6 2 2 3 4 2 2" xfId="18116" xr:uid="{00000000-0005-0000-0000-0000C5460000}"/>
    <cellStyle name="Normal 2 6 2 2 3 4 3" xfId="18117" xr:uid="{00000000-0005-0000-0000-0000C6460000}"/>
    <cellStyle name="Normal 2 6 2 2 3 5" xfId="18118" xr:uid="{00000000-0005-0000-0000-0000C7460000}"/>
    <cellStyle name="Normal 2 6 2 2 3 5 2" xfId="18119" xr:uid="{00000000-0005-0000-0000-0000C8460000}"/>
    <cellStyle name="Normal 2 6 2 2 3 6" xfId="18120" xr:uid="{00000000-0005-0000-0000-0000C9460000}"/>
    <cellStyle name="Normal 2 6 2 2 3 6 2" xfId="18121" xr:uid="{00000000-0005-0000-0000-0000CA460000}"/>
    <cellStyle name="Normal 2 6 2 2 3 7" xfId="18122" xr:uid="{00000000-0005-0000-0000-0000CB460000}"/>
    <cellStyle name="Normal 2 6 2 2 4" xfId="18123" xr:uid="{00000000-0005-0000-0000-0000CC460000}"/>
    <cellStyle name="Normal 2 6 2 2 4 2" xfId="18124" xr:uid="{00000000-0005-0000-0000-0000CD460000}"/>
    <cellStyle name="Normal 2 6 2 2 4 2 2" xfId="18125" xr:uid="{00000000-0005-0000-0000-0000CE460000}"/>
    <cellStyle name="Normal 2 6 2 2 4 3" xfId="18126" xr:uid="{00000000-0005-0000-0000-0000CF460000}"/>
    <cellStyle name="Normal 2 6 2 2 5" xfId="18127" xr:uid="{00000000-0005-0000-0000-0000D0460000}"/>
    <cellStyle name="Normal 2 6 2 2 5 2" xfId="18128" xr:uid="{00000000-0005-0000-0000-0000D1460000}"/>
    <cellStyle name="Normal 2 6 2 2 5 2 2" xfId="18129" xr:uid="{00000000-0005-0000-0000-0000D2460000}"/>
    <cellStyle name="Normal 2 6 2 2 5 3" xfId="18130" xr:uid="{00000000-0005-0000-0000-0000D3460000}"/>
    <cellStyle name="Normal 2 6 2 2 6" xfId="18131" xr:uid="{00000000-0005-0000-0000-0000D4460000}"/>
    <cellStyle name="Normal 2 6 2 2 6 2" xfId="18132" xr:uid="{00000000-0005-0000-0000-0000D5460000}"/>
    <cellStyle name="Normal 2 6 2 2 6 2 2" xfId="18133" xr:uid="{00000000-0005-0000-0000-0000D6460000}"/>
    <cellStyle name="Normal 2 6 2 2 6 3" xfId="18134" xr:uid="{00000000-0005-0000-0000-0000D7460000}"/>
    <cellStyle name="Normal 2 6 2 2 7" xfId="18135" xr:uid="{00000000-0005-0000-0000-0000D8460000}"/>
    <cellStyle name="Normal 2 6 2 2 7 2" xfId="18136" xr:uid="{00000000-0005-0000-0000-0000D9460000}"/>
    <cellStyle name="Normal 2 6 2 2 8" xfId="18137" xr:uid="{00000000-0005-0000-0000-0000DA460000}"/>
    <cellStyle name="Normal 2 6 2 2 8 2" xfId="18138" xr:uid="{00000000-0005-0000-0000-0000DB460000}"/>
    <cellStyle name="Normal 2 6 2 2 9" xfId="18139" xr:uid="{00000000-0005-0000-0000-0000DC460000}"/>
    <cellStyle name="Normal 2 6 2 3" xfId="18140" xr:uid="{00000000-0005-0000-0000-0000DD460000}"/>
    <cellStyle name="Normal 2 6 2 3 2" xfId="18141" xr:uid="{00000000-0005-0000-0000-0000DE460000}"/>
    <cellStyle name="Normal 2 6 2 3 2 2" xfId="18142" xr:uid="{00000000-0005-0000-0000-0000DF460000}"/>
    <cellStyle name="Normal 2 6 2 3 2 2 2" xfId="18143" xr:uid="{00000000-0005-0000-0000-0000E0460000}"/>
    <cellStyle name="Normal 2 6 2 3 2 2 2 2" xfId="18144" xr:uid="{00000000-0005-0000-0000-0000E1460000}"/>
    <cellStyle name="Normal 2 6 2 3 2 2 3" xfId="18145" xr:uid="{00000000-0005-0000-0000-0000E2460000}"/>
    <cellStyle name="Normal 2 6 2 3 2 3" xfId="18146" xr:uid="{00000000-0005-0000-0000-0000E3460000}"/>
    <cellStyle name="Normal 2 6 2 3 2 3 2" xfId="18147" xr:uid="{00000000-0005-0000-0000-0000E4460000}"/>
    <cellStyle name="Normal 2 6 2 3 2 3 2 2" xfId="18148" xr:uid="{00000000-0005-0000-0000-0000E5460000}"/>
    <cellStyle name="Normal 2 6 2 3 2 3 3" xfId="18149" xr:uid="{00000000-0005-0000-0000-0000E6460000}"/>
    <cellStyle name="Normal 2 6 2 3 2 4" xfId="18150" xr:uid="{00000000-0005-0000-0000-0000E7460000}"/>
    <cellStyle name="Normal 2 6 2 3 2 4 2" xfId="18151" xr:uid="{00000000-0005-0000-0000-0000E8460000}"/>
    <cellStyle name="Normal 2 6 2 3 2 4 2 2" xfId="18152" xr:uid="{00000000-0005-0000-0000-0000E9460000}"/>
    <cellStyle name="Normal 2 6 2 3 2 4 3" xfId="18153" xr:uid="{00000000-0005-0000-0000-0000EA460000}"/>
    <cellStyle name="Normal 2 6 2 3 2 5" xfId="18154" xr:uid="{00000000-0005-0000-0000-0000EB460000}"/>
    <cellStyle name="Normal 2 6 2 3 2 5 2" xfId="18155" xr:uid="{00000000-0005-0000-0000-0000EC460000}"/>
    <cellStyle name="Normal 2 6 2 3 2 6" xfId="18156" xr:uid="{00000000-0005-0000-0000-0000ED460000}"/>
    <cellStyle name="Normal 2 6 2 3 2 6 2" xfId="18157" xr:uid="{00000000-0005-0000-0000-0000EE460000}"/>
    <cellStyle name="Normal 2 6 2 3 2 7" xfId="18158" xr:uid="{00000000-0005-0000-0000-0000EF460000}"/>
    <cellStyle name="Normal 2 6 2 3 3" xfId="18159" xr:uid="{00000000-0005-0000-0000-0000F0460000}"/>
    <cellStyle name="Normal 2 6 2 3 3 2" xfId="18160" xr:uid="{00000000-0005-0000-0000-0000F1460000}"/>
    <cellStyle name="Normal 2 6 2 3 3 2 2" xfId="18161" xr:uid="{00000000-0005-0000-0000-0000F2460000}"/>
    <cellStyle name="Normal 2 6 2 3 3 3" xfId="18162" xr:uid="{00000000-0005-0000-0000-0000F3460000}"/>
    <cellStyle name="Normal 2 6 2 3 4" xfId="18163" xr:uid="{00000000-0005-0000-0000-0000F4460000}"/>
    <cellStyle name="Normal 2 6 2 3 4 2" xfId="18164" xr:uid="{00000000-0005-0000-0000-0000F5460000}"/>
    <cellStyle name="Normal 2 6 2 3 4 2 2" xfId="18165" xr:uid="{00000000-0005-0000-0000-0000F6460000}"/>
    <cellStyle name="Normal 2 6 2 3 4 3" xfId="18166" xr:uid="{00000000-0005-0000-0000-0000F7460000}"/>
    <cellStyle name="Normal 2 6 2 3 5" xfId="18167" xr:uid="{00000000-0005-0000-0000-0000F8460000}"/>
    <cellStyle name="Normal 2 6 2 3 5 2" xfId="18168" xr:uid="{00000000-0005-0000-0000-0000F9460000}"/>
    <cellStyle name="Normal 2 6 2 3 5 2 2" xfId="18169" xr:uid="{00000000-0005-0000-0000-0000FA460000}"/>
    <cellStyle name="Normal 2 6 2 3 5 3" xfId="18170" xr:uid="{00000000-0005-0000-0000-0000FB460000}"/>
    <cellStyle name="Normal 2 6 2 3 6" xfId="18171" xr:uid="{00000000-0005-0000-0000-0000FC460000}"/>
    <cellStyle name="Normal 2 6 2 3 6 2" xfId="18172" xr:uid="{00000000-0005-0000-0000-0000FD460000}"/>
    <cellStyle name="Normal 2 6 2 3 7" xfId="18173" xr:uid="{00000000-0005-0000-0000-0000FE460000}"/>
    <cellStyle name="Normal 2 6 2 3 7 2" xfId="18174" xr:uid="{00000000-0005-0000-0000-0000FF460000}"/>
    <cellStyle name="Normal 2 6 2 3 8" xfId="18175" xr:uid="{00000000-0005-0000-0000-000000470000}"/>
    <cellStyle name="Normal 2 6 2 4" xfId="18176" xr:uid="{00000000-0005-0000-0000-000001470000}"/>
    <cellStyle name="Normal 2 6 2 4 2" xfId="18177" xr:uid="{00000000-0005-0000-0000-000002470000}"/>
    <cellStyle name="Normal 2 6 2 4 2 2" xfId="18178" xr:uid="{00000000-0005-0000-0000-000003470000}"/>
    <cellStyle name="Normal 2 6 2 4 2 2 2" xfId="18179" xr:uid="{00000000-0005-0000-0000-000004470000}"/>
    <cellStyle name="Normal 2 6 2 4 2 3" xfId="18180" xr:uid="{00000000-0005-0000-0000-000005470000}"/>
    <cellStyle name="Normal 2 6 2 4 3" xfId="18181" xr:uid="{00000000-0005-0000-0000-000006470000}"/>
    <cellStyle name="Normal 2 6 2 4 3 2" xfId="18182" xr:uid="{00000000-0005-0000-0000-000007470000}"/>
    <cellStyle name="Normal 2 6 2 4 3 2 2" xfId="18183" xr:uid="{00000000-0005-0000-0000-000008470000}"/>
    <cellStyle name="Normal 2 6 2 4 3 3" xfId="18184" xr:uid="{00000000-0005-0000-0000-000009470000}"/>
    <cellStyle name="Normal 2 6 2 4 4" xfId="18185" xr:uid="{00000000-0005-0000-0000-00000A470000}"/>
    <cellStyle name="Normal 2 6 2 4 4 2" xfId="18186" xr:uid="{00000000-0005-0000-0000-00000B470000}"/>
    <cellStyle name="Normal 2 6 2 4 4 2 2" xfId="18187" xr:uid="{00000000-0005-0000-0000-00000C470000}"/>
    <cellStyle name="Normal 2 6 2 4 4 3" xfId="18188" xr:uid="{00000000-0005-0000-0000-00000D470000}"/>
    <cellStyle name="Normal 2 6 2 4 5" xfId="18189" xr:uid="{00000000-0005-0000-0000-00000E470000}"/>
    <cellStyle name="Normal 2 6 2 4 5 2" xfId="18190" xr:uid="{00000000-0005-0000-0000-00000F470000}"/>
    <cellStyle name="Normal 2 6 2 4 6" xfId="18191" xr:uid="{00000000-0005-0000-0000-000010470000}"/>
    <cellStyle name="Normal 2 6 2 4 6 2" xfId="18192" xr:uid="{00000000-0005-0000-0000-000011470000}"/>
    <cellStyle name="Normal 2 6 2 4 7" xfId="18193" xr:uid="{00000000-0005-0000-0000-000012470000}"/>
    <cellStyle name="Normal 2 6 2 5" xfId="18194" xr:uid="{00000000-0005-0000-0000-000013470000}"/>
    <cellStyle name="Normal 2 6 2 5 2" xfId="18195" xr:uid="{00000000-0005-0000-0000-000014470000}"/>
    <cellStyle name="Normal 2 6 2 5 2 2" xfId="18196" xr:uid="{00000000-0005-0000-0000-000015470000}"/>
    <cellStyle name="Normal 2 6 2 5 2 2 2" xfId="18197" xr:uid="{00000000-0005-0000-0000-000016470000}"/>
    <cellStyle name="Normal 2 6 2 5 2 3" xfId="18198" xr:uid="{00000000-0005-0000-0000-000017470000}"/>
    <cellStyle name="Normal 2 6 2 5 3" xfId="18199" xr:uid="{00000000-0005-0000-0000-000018470000}"/>
    <cellStyle name="Normal 2 6 2 5 3 2" xfId="18200" xr:uid="{00000000-0005-0000-0000-000019470000}"/>
    <cellStyle name="Normal 2 6 2 5 3 2 2" xfId="18201" xr:uid="{00000000-0005-0000-0000-00001A470000}"/>
    <cellStyle name="Normal 2 6 2 5 3 3" xfId="18202" xr:uid="{00000000-0005-0000-0000-00001B470000}"/>
    <cellStyle name="Normal 2 6 2 5 4" xfId="18203" xr:uid="{00000000-0005-0000-0000-00001C470000}"/>
    <cellStyle name="Normal 2 6 2 5 4 2" xfId="18204" xr:uid="{00000000-0005-0000-0000-00001D470000}"/>
    <cellStyle name="Normal 2 6 2 5 4 2 2" xfId="18205" xr:uid="{00000000-0005-0000-0000-00001E470000}"/>
    <cellStyle name="Normal 2 6 2 5 4 3" xfId="18206" xr:uid="{00000000-0005-0000-0000-00001F470000}"/>
    <cellStyle name="Normal 2 6 2 5 5" xfId="18207" xr:uid="{00000000-0005-0000-0000-000020470000}"/>
    <cellStyle name="Normal 2 6 2 5 5 2" xfId="18208" xr:uid="{00000000-0005-0000-0000-000021470000}"/>
    <cellStyle name="Normal 2 6 2 5 6" xfId="18209" xr:uid="{00000000-0005-0000-0000-000022470000}"/>
    <cellStyle name="Normal 2 6 2 5 6 2" xfId="18210" xr:uid="{00000000-0005-0000-0000-000023470000}"/>
    <cellStyle name="Normal 2 6 2 5 7" xfId="18211" xr:uid="{00000000-0005-0000-0000-000024470000}"/>
    <cellStyle name="Normal 2 6 2 6" xfId="18212" xr:uid="{00000000-0005-0000-0000-000025470000}"/>
    <cellStyle name="Normal 2 6 2 6 2" xfId="18213" xr:uid="{00000000-0005-0000-0000-000026470000}"/>
    <cellStyle name="Normal 2 6 2 6 2 2" xfId="18214" xr:uid="{00000000-0005-0000-0000-000027470000}"/>
    <cellStyle name="Normal 2 6 2 6 3" xfId="18215" xr:uid="{00000000-0005-0000-0000-000028470000}"/>
    <cellStyle name="Normal 2 6 2 7" xfId="18216" xr:uid="{00000000-0005-0000-0000-000029470000}"/>
    <cellStyle name="Normal 2 6 2 7 2" xfId="18217" xr:uid="{00000000-0005-0000-0000-00002A470000}"/>
    <cellStyle name="Normal 2 6 2 7 2 2" xfId="18218" xr:uid="{00000000-0005-0000-0000-00002B470000}"/>
    <cellStyle name="Normal 2 6 2 7 3" xfId="18219" xr:uid="{00000000-0005-0000-0000-00002C470000}"/>
    <cellStyle name="Normal 2 6 2 8" xfId="18220" xr:uid="{00000000-0005-0000-0000-00002D470000}"/>
    <cellStyle name="Normal 2 6 2 8 2" xfId="18221" xr:uid="{00000000-0005-0000-0000-00002E470000}"/>
    <cellStyle name="Normal 2 6 2 8 2 2" xfId="18222" xr:uid="{00000000-0005-0000-0000-00002F470000}"/>
    <cellStyle name="Normal 2 6 2 8 3" xfId="18223" xr:uid="{00000000-0005-0000-0000-000030470000}"/>
    <cellStyle name="Normal 2 6 2 9" xfId="18224" xr:uid="{00000000-0005-0000-0000-000031470000}"/>
    <cellStyle name="Normal 2 6 2 9 2" xfId="18225" xr:uid="{00000000-0005-0000-0000-000032470000}"/>
    <cellStyle name="Normal 2 6 3" xfId="18226" xr:uid="{00000000-0005-0000-0000-000033470000}"/>
    <cellStyle name="Normal 2 6 3 10" xfId="18227" xr:uid="{00000000-0005-0000-0000-000034470000}"/>
    <cellStyle name="Normal 2 6 3 10 2" xfId="18228" xr:uid="{00000000-0005-0000-0000-000035470000}"/>
    <cellStyle name="Normal 2 6 3 11" xfId="18229" xr:uid="{00000000-0005-0000-0000-000036470000}"/>
    <cellStyle name="Normal 2 6 3 2" xfId="18230" xr:uid="{00000000-0005-0000-0000-000037470000}"/>
    <cellStyle name="Normal 2 6 3 2 2" xfId="18231" xr:uid="{00000000-0005-0000-0000-000038470000}"/>
    <cellStyle name="Normal 2 6 3 2 2 2" xfId="18232" xr:uid="{00000000-0005-0000-0000-000039470000}"/>
    <cellStyle name="Normal 2 6 3 2 2 2 2" xfId="18233" xr:uid="{00000000-0005-0000-0000-00003A470000}"/>
    <cellStyle name="Normal 2 6 3 2 2 2 2 2" xfId="18234" xr:uid="{00000000-0005-0000-0000-00003B470000}"/>
    <cellStyle name="Normal 2 6 3 2 2 2 3" xfId="18235" xr:uid="{00000000-0005-0000-0000-00003C470000}"/>
    <cellStyle name="Normal 2 6 3 2 2 3" xfId="18236" xr:uid="{00000000-0005-0000-0000-00003D470000}"/>
    <cellStyle name="Normal 2 6 3 2 2 3 2" xfId="18237" xr:uid="{00000000-0005-0000-0000-00003E470000}"/>
    <cellStyle name="Normal 2 6 3 2 2 3 2 2" xfId="18238" xr:uid="{00000000-0005-0000-0000-00003F470000}"/>
    <cellStyle name="Normal 2 6 3 2 2 3 3" xfId="18239" xr:uid="{00000000-0005-0000-0000-000040470000}"/>
    <cellStyle name="Normal 2 6 3 2 2 4" xfId="18240" xr:uid="{00000000-0005-0000-0000-000041470000}"/>
    <cellStyle name="Normal 2 6 3 2 2 4 2" xfId="18241" xr:uid="{00000000-0005-0000-0000-000042470000}"/>
    <cellStyle name="Normal 2 6 3 2 2 4 2 2" xfId="18242" xr:uid="{00000000-0005-0000-0000-000043470000}"/>
    <cellStyle name="Normal 2 6 3 2 2 4 3" xfId="18243" xr:uid="{00000000-0005-0000-0000-000044470000}"/>
    <cellStyle name="Normal 2 6 3 2 2 5" xfId="18244" xr:uid="{00000000-0005-0000-0000-000045470000}"/>
    <cellStyle name="Normal 2 6 3 2 2 5 2" xfId="18245" xr:uid="{00000000-0005-0000-0000-000046470000}"/>
    <cellStyle name="Normal 2 6 3 2 2 6" xfId="18246" xr:uid="{00000000-0005-0000-0000-000047470000}"/>
    <cellStyle name="Normal 2 6 3 2 2 6 2" xfId="18247" xr:uid="{00000000-0005-0000-0000-000048470000}"/>
    <cellStyle name="Normal 2 6 3 2 2 7" xfId="18248" xr:uid="{00000000-0005-0000-0000-000049470000}"/>
    <cellStyle name="Normal 2 6 3 2 3" xfId="18249" xr:uid="{00000000-0005-0000-0000-00004A470000}"/>
    <cellStyle name="Normal 2 6 3 2 3 2" xfId="18250" xr:uid="{00000000-0005-0000-0000-00004B470000}"/>
    <cellStyle name="Normal 2 6 3 2 3 2 2" xfId="18251" xr:uid="{00000000-0005-0000-0000-00004C470000}"/>
    <cellStyle name="Normal 2 6 3 2 3 2 2 2" xfId="18252" xr:uid="{00000000-0005-0000-0000-00004D470000}"/>
    <cellStyle name="Normal 2 6 3 2 3 2 3" xfId="18253" xr:uid="{00000000-0005-0000-0000-00004E470000}"/>
    <cellStyle name="Normal 2 6 3 2 3 3" xfId="18254" xr:uid="{00000000-0005-0000-0000-00004F470000}"/>
    <cellStyle name="Normal 2 6 3 2 3 3 2" xfId="18255" xr:uid="{00000000-0005-0000-0000-000050470000}"/>
    <cellStyle name="Normal 2 6 3 2 3 3 2 2" xfId="18256" xr:uid="{00000000-0005-0000-0000-000051470000}"/>
    <cellStyle name="Normal 2 6 3 2 3 3 3" xfId="18257" xr:uid="{00000000-0005-0000-0000-000052470000}"/>
    <cellStyle name="Normal 2 6 3 2 3 4" xfId="18258" xr:uid="{00000000-0005-0000-0000-000053470000}"/>
    <cellStyle name="Normal 2 6 3 2 3 4 2" xfId="18259" xr:uid="{00000000-0005-0000-0000-000054470000}"/>
    <cellStyle name="Normal 2 6 3 2 3 4 2 2" xfId="18260" xr:uid="{00000000-0005-0000-0000-000055470000}"/>
    <cellStyle name="Normal 2 6 3 2 3 4 3" xfId="18261" xr:uid="{00000000-0005-0000-0000-000056470000}"/>
    <cellStyle name="Normal 2 6 3 2 3 5" xfId="18262" xr:uid="{00000000-0005-0000-0000-000057470000}"/>
    <cellStyle name="Normal 2 6 3 2 3 5 2" xfId="18263" xr:uid="{00000000-0005-0000-0000-000058470000}"/>
    <cellStyle name="Normal 2 6 3 2 3 6" xfId="18264" xr:uid="{00000000-0005-0000-0000-000059470000}"/>
    <cellStyle name="Normal 2 6 3 2 3 6 2" xfId="18265" xr:uid="{00000000-0005-0000-0000-00005A470000}"/>
    <cellStyle name="Normal 2 6 3 2 3 7" xfId="18266" xr:uid="{00000000-0005-0000-0000-00005B470000}"/>
    <cellStyle name="Normal 2 6 3 2 4" xfId="18267" xr:uid="{00000000-0005-0000-0000-00005C470000}"/>
    <cellStyle name="Normal 2 6 3 2 4 2" xfId="18268" xr:uid="{00000000-0005-0000-0000-00005D470000}"/>
    <cellStyle name="Normal 2 6 3 2 4 2 2" xfId="18269" xr:uid="{00000000-0005-0000-0000-00005E470000}"/>
    <cellStyle name="Normal 2 6 3 2 4 3" xfId="18270" xr:uid="{00000000-0005-0000-0000-00005F470000}"/>
    <cellStyle name="Normal 2 6 3 2 5" xfId="18271" xr:uid="{00000000-0005-0000-0000-000060470000}"/>
    <cellStyle name="Normal 2 6 3 2 5 2" xfId="18272" xr:uid="{00000000-0005-0000-0000-000061470000}"/>
    <cellStyle name="Normal 2 6 3 2 5 2 2" xfId="18273" xr:uid="{00000000-0005-0000-0000-000062470000}"/>
    <cellStyle name="Normal 2 6 3 2 5 3" xfId="18274" xr:uid="{00000000-0005-0000-0000-000063470000}"/>
    <cellStyle name="Normal 2 6 3 2 6" xfId="18275" xr:uid="{00000000-0005-0000-0000-000064470000}"/>
    <cellStyle name="Normal 2 6 3 2 6 2" xfId="18276" xr:uid="{00000000-0005-0000-0000-000065470000}"/>
    <cellStyle name="Normal 2 6 3 2 6 2 2" xfId="18277" xr:uid="{00000000-0005-0000-0000-000066470000}"/>
    <cellStyle name="Normal 2 6 3 2 6 3" xfId="18278" xr:uid="{00000000-0005-0000-0000-000067470000}"/>
    <cellStyle name="Normal 2 6 3 2 7" xfId="18279" xr:uid="{00000000-0005-0000-0000-000068470000}"/>
    <cellStyle name="Normal 2 6 3 2 7 2" xfId="18280" xr:uid="{00000000-0005-0000-0000-000069470000}"/>
    <cellStyle name="Normal 2 6 3 2 8" xfId="18281" xr:uid="{00000000-0005-0000-0000-00006A470000}"/>
    <cellStyle name="Normal 2 6 3 2 8 2" xfId="18282" xr:uid="{00000000-0005-0000-0000-00006B470000}"/>
    <cellStyle name="Normal 2 6 3 2 9" xfId="18283" xr:uid="{00000000-0005-0000-0000-00006C470000}"/>
    <cellStyle name="Normal 2 6 3 3" xfId="18284" xr:uid="{00000000-0005-0000-0000-00006D470000}"/>
    <cellStyle name="Normal 2 6 3 3 2" xfId="18285" xr:uid="{00000000-0005-0000-0000-00006E470000}"/>
    <cellStyle name="Normal 2 6 3 3 2 2" xfId="18286" xr:uid="{00000000-0005-0000-0000-00006F470000}"/>
    <cellStyle name="Normal 2 6 3 3 2 2 2" xfId="18287" xr:uid="{00000000-0005-0000-0000-000070470000}"/>
    <cellStyle name="Normal 2 6 3 3 2 2 2 2" xfId="18288" xr:uid="{00000000-0005-0000-0000-000071470000}"/>
    <cellStyle name="Normal 2 6 3 3 2 2 3" xfId="18289" xr:uid="{00000000-0005-0000-0000-000072470000}"/>
    <cellStyle name="Normal 2 6 3 3 2 3" xfId="18290" xr:uid="{00000000-0005-0000-0000-000073470000}"/>
    <cellStyle name="Normal 2 6 3 3 2 3 2" xfId="18291" xr:uid="{00000000-0005-0000-0000-000074470000}"/>
    <cellStyle name="Normal 2 6 3 3 2 3 2 2" xfId="18292" xr:uid="{00000000-0005-0000-0000-000075470000}"/>
    <cellStyle name="Normal 2 6 3 3 2 3 3" xfId="18293" xr:uid="{00000000-0005-0000-0000-000076470000}"/>
    <cellStyle name="Normal 2 6 3 3 2 4" xfId="18294" xr:uid="{00000000-0005-0000-0000-000077470000}"/>
    <cellStyle name="Normal 2 6 3 3 2 4 2" xfId="18295" xr:uid="{00000000-0005-0000-0000-000078470000}"/>
    <cellStyle name="Normal 2 6 3 3 2 4 2 2" xfId="18296" xr:uid="{00000000-0005-0000-0000-000079470000}"/>
    <cellStyle name="Normal 2 6 3 3 2 4 3" xfId="18297" xr:uid="{00000000-0005-0000-0000-00007A470000}"/>
    <cellStyle name="Normal 2 6 3 3 2 5" xfId="18298" xr:uid="{00000000-0005-0000-0000-00007B470000}"/>
    <cellStyle name="Normal 2 6 3 3 2 5 2" xfId="18299" xr:uid="{00000000-0005-0000-0000-00007C470000}"/>
    <cellStyle name="Normal 2 6 3 3 2 6" xfId="18300" xr:uid="{00000000-0005-0000-0000-00007D470000}"/>
    <cellStyle name="Normal 2 6 3 3 2 6 2" xfId="18301" xr:uid="{00000000-0005-0000-0000-00007E470000}"/>
    <cellStyle name="Normal 2 6 3 3 2 7" xfId="18302" xr:uid="{00000000-0005-0000-0000-00007F470000}"/>
    <cellStyle name="Normal 2 6 3 3 3" xfId="18303" xr:uid="{00000000-0005-0000-0000-000080470000}"/>
    <cellStyle name="Normal 2 6 3 3 3 2" xfId="18304" xr:uid="{00000000-0005-0000-0000-000081470000}"/>
    <cellStyle name="Normal 2 6 3 3 3 2 2" xfId="18305" xr:uid="{00000000-0005-0000-0000-000082470000}"/>
    <cellStyle name="Normal 2 6 3 3 3 3" xfId="18306" xr:uid="{00000000-0005-0000-0000-000083470000}"/>
    <cellStyle name="Normal 2 6 3 3 4" xfId="18307" xr:uid="{00000000-0005-0000-0000-000084470000}"/>
    <cellStyle name="Normal 2 6 3 3 4 2" xfId="18308" xr:uid="{00000000-0005-0000-0000-000085470000}"/>
    <cellStyle name="Normal 2 6 3 3 4 2 2" xfId="18309" xr:uid="{00000000-0005-0000-0000-000086470000}"/>
    <cellStyle name="Normal 2 6 3 3 4 3" xfId="18310" xr:uid="{00000000-0005-0000-0000-000087470000}"/>
    <cellStyle name="Normal 2 6 3 3 5" xfId="18311" xr:uid="{00000000-0005-0000-0000-000088470000}"/>
    <cellStyle name="Normal 2 6 3 3 5 2" xfId="18312" xr:uid="{00000000-0005-0000-0000-000089470000}"/>
    <cellStyle name="Normal 2 6 3 3 5 2 2" xfId="18313" xr:uid="{00000000-0005-0000-0000-00008A470000}"/>
    <cellStyle name="Normal 2 6 3 3 5 3" xfId="18314" xr:uid="{00000000-0005-0000-0000-00008B470000}"/>
    <cellStyle name="Normal 2 6 3 3 6" xfId="18315" xr:uid="{00000000-0005-0000-0000-00008C470000}"/>
    <cellStyle name="Normal 2 6 3 3 6 2" xfId="18316" xr:uid="{00000000-0005-0000-0000-00008D470000}"/>
    <cellStyle name="Normal 2 6 3 3 7" xfId="18317" xr:uid="{00000000-0005-0000-0000-00008E470000}"/>
    <cellStyle name="Normal 2 6 3 3 7 2" xfId="18318" xr:uid="{00000000-0005-0000-0000-00008F470000}"/>
    <cellStyle name="Normal 2 6 3 3 8" xfId="18319" xr:uid="{00000000-0005-0000-0000-000090470000}"/>
    <cellStyle name="Normal 2 6 3 4" xfId="18320" xr:uid="{00000000-0005-0000-0000-000091470000}"/>
    <cellStyle name="Normal 2 6 3 4 2" xfId="18321" xr:uid="{00000000-0005-0000-0000-000092470000}"/>
    <cellStyle name="Normal 2 6 3 4 2 2" xfId="18322" xr:uid="{00000000-0005-0000-0000-000093470000}"/>
    <cellStyle name="Normal 2 6 3 4 2 2 2" xfId="18323" xr:uid="{00000000-0005-0000-0000-000094470000}"/>
    <cellStyle name="Normal 2 6 3 4 2 3" xfId="18324" xr:uid="{00000000-0005-0000-0000-000095470000}"/>
    <cellStyle name="Normal 2 6 3 4 3" xfId="18325" xr:uid="{00000000-0005-0000-0000-000096470000}"/>
    <cellStyle name="Normal 2 6 3 4 3 2" xfId="18326" xr:uid="{00000000-0005-0000-0000-000097470000}"/>
    <cellStyle name="Normal 2 6 3 4 3 2 2" xfId="18327" xr:uid="{00000000-0005-0000-0000-000098470000}"/>
    <cellStyle name="Normal 2 6 3 4 3 3" xfId="18328" xr:uid="{00000000-0005-0000-0000-000099470000}"/>
    <cellStyle name="Normal 2 6 3 4 4" xfId="18329" xr:uid="{00000000-0005-0000-0000-00009A470000}"/>
    <cellStyle name="Normal 2 6 3 4 4 2" xfId="18330" xr:uid="{00000000-0005-0000-0000-00009B470000}"/>
    <cellStyle name="Normal 2 6 3 4 4 2 2" xfId="18331" xr:uid="{00000000-0005-0000-0000-00009C470000}"/>
    <cellStyle name="Normal 2 6 3 4 4 3" xfId="18332" xr:uid="{00000000-0005-0000-0000-00009D470000}"/>
    <cellStyle name="Normal 2 6 3 4 5" xfId="18333" xr:uid="{00000000-0005-0000-0000-00009E470000}"/>
    <cellStyle name="Normal 2 6 3 4 5 2" xfId="18334" xr:uid="{00000000-0005-0000-0000-00009F470000}"/>
    <cellStyle name="Normal 2 6 3 4 6" xfId="18335" xr:uid="{00000000-0005-0000-0000-0000A0470000}"/>
    <cellStyle name="Normal 2 6 3 4 6 2" xfId="18336" xr:uid="{00000000-0005-0000-0000-0000A1470000}"/>
    <cellStyle name="Normal 2 6 3 4 7" xfId="18337" xr:uid="{00000000-0005-0000-0000-0000A2470000}"/>
    <cellStyle name="Normal 2 6 3 5" xfId="18338" xr:uid="{00000000-0005-0000-0000-0000A3470000}"/>
    <cellStyle name="Normal 2 6 3 5 2" xfId="18339" xr:uid="{00000000-0005-0000-0000-0000A4470000}"/>
    <cellStyle name="Normal 2 6 3 5 2 2" xfId="18340" xr:uid="{00000000-0005-0000-0000-0000A5470000}"/>
    <cellStyle name="Normal 2 6 3 5 2 2 2" xfId="18341" xr:uid="{00000000-0005-0000-0000-0000A6470000}"/>
    <cellStyle name="Normal 2 6 3 5 2 3" xfId="18342" xr:uid="{00000000-0005-0000-0000-0000A7470000}"/>
    <cellStyle name="Normal 2 6 3 5 3" xfId="18343" xr:uid="{00000000-0005-0000-0000-0000A8470000}"/>
    <cellStyle name="Normal 2 6 3 5 3 2" xfId="18344" xr:uid="{00000000-0005-0000-0000-0000A9470000}"/>
    <cellStyle name="Normal 2 6 3 5 3 2 2" xfId="18345" xr:uid="{00000000-0005-0000-0000-0000AA470000}"/>
    <cellStyle name="Normal 2 6 3 5 3 3" xfId="18346" xr:uid="{00000000-0005-0000-0000-0000AB470000}"/>
    <cellStyle name="Normal 2 6 3 5 4" xfId="18347" xr:uid="{00000000-0005-0000-0000-0000AC470000}"/>
    <cellStyle name="Normal 2 6 3 5 4 2" xfId="18348" xr:uid="{00000000-0005-0000-0000-0000AD470000}"/>
    <cellStyle name="Normal 2 6 3 5 4 2 2" xfId="18349" xr:uid="{00000000-0005-0000-0000-0000AE470000}"/>
    <cellStyle name="Normal 2 6 3 5 4 3" xfId="18350" xr:uid="{00000000-0005-0000-0000-0000AF470000}"/>
    <cellStyle name="Normal 2 6 3 5 5" xfId="18351" xr:uid="{00000000-0005-0000-0000-0000B0470000}"/>
    <cellStyle name="Normal 2 6 3 5 5 2" xfId="18352" xr:uid="{00000000-0005-0000-0000-0000B1470000}"/>
    <cellStyle name="Normal 2 6 3 5 6" xfId="18353" xr:uid="{00000000-0005-0000-0000-0000B2470000}"/>
    <cellStyle name="Normal 2 6 3 5 6 2" xfId="18354" xr:uid="{00000000-0005-0000-0000-0000B3470000}"/>
    <cellStyle name="Normal 2 6 3 5 7" xfId="18355" xr:uid="{00000000-0005-0000-0000-0000B4470000}"/>
    <cellStyle name="Normal 2 6 3 6" xfId="18356" xr:uid="{00000000-0005-0000-0000-0000B5470000}"/>
    <cellStyle name="Normal 2 6 3 6 2" xfId="18357" xr:uid="{00000000-0005-0000-0000-0000B6470000}"/>
    <cellStyle name="Normal 2 6 3 6 2 2" xfId="18358" xr:uid="{00000000-0005-0000-0000-0000B7470000}"/>
    <cellStyle name="Normal 2 6 3 6 3" xfId="18359" xr:uid="{00000000-0005-0000-0000-0000B8470000}"/>
    <cellStyle name="Normal 2 6 3 7" xfId="18360" xr:uid="{00000000-0005-0000-0000-0000B9470000}"/>
    <cellStyle name="Normal 2 6 3 7 2" xfId="18361" xr:uid="{00000000-0005-0000-0000-0000BA470000}"/>
    <cellStyle name="Normal 2 6 3 7 2 2" xfId="18362" xr:uid="{00000000-0005-0000-0000-0000BB470000}"/>
    <cellStyle name="Normal 2 6 3 7 3" xfId="18363" xr:uid="{00000000-0005-0000-0000-0000BC470000}"/>
    <cellStyle name="Normal 2 6 3 8" xfId="18364" xr:uid="{00000000-0005-0000-0000-0000BD470000}"/>
    <cellStyle name="Normal 2 6 3 8 2" xfId="18365" xr:uid="{00000000-0005-0000-0000-0000BE470000}"/>
    <cellStyle name="Normal 2 6 3 8 2 2" xfId="18366" xr:uid="{00000000-0005-0000-0000-0000BF470000}"/>
    <cellStyle name="Normal 2 6 3 8 3" xfId="18367" xr:uid="{00000000-0005-0000-0000-0000C0470000}"/>
    <cellStyle name="Normal 2 6 3 9" xfId="18368" xr:uid="{00000000-0005-0000-0000-0000C1470000}"/>
    <cellStyle name="Normal 2 6 3 9 2" xfId="18369" xr:uid="{00000000-0005-0000-0000-0000C2470000}"/>
    <cellStyle name="Normal 2 6 4" xfId="18370" xr:uid="{00000000-0005-0000-0000-0000C3470000}"/>
    <cellStyle name="Normal 2 6 4 2" xfId="18371" xr:uid="{00000000-0005-0000-0000-0000C4470000}"/>
    <cellStyle name="Normal 2 6 4 2 2" xfId="18372" xr:uid="{00000000-0005-0000-0000-0000C5470000}"/>
    <cellStyle name="Normal 2 6 4 2 2 2" xfId="18373" xr:uid="{00000000-0005-0000-0000-0000C6470000}"/>
    <cellStyle name="Normal 2 6 4 2 2 2 2" xfId="18374" xr:uid="{00000000-0005-0000-0000-0000C7470000}"/>
    <cellStyle name="Normal 2 6 4 2 2 3" xfId="18375" xr:uid="{00000000-0005-0000-0000-0000C8470000}"/>
    <cellStyle name="Normal 2 6 4 2 3" xfId="18376" xr:uid="{00000000-0005-0000-0000-0000C9470000}"/>
    <cellStyle name="Normal 2 6 4 2 3 2" xfId="18377" xr:uid="{00000000-0005-0000-0000-0000CA470000}"/>
    <cellStyle name="Normal 2 6 4 2 3 2 2" xfId="18378" xr:uid="{00000000-0005-0000-0000-0000CB470000}"/>
    <cellStyle name="Normal 2 6 4 2 3 3" xfId="18379" xr:uid="{00000000-0005-0000-0000-0000CC470000}"/>
    <cellStyle name="Normal 2 6 4 2 4" xfId="18380" xr:uid="{00000000-0005-0000-0000-0000CD470000}"/>
    <cellStyle name="Normal 2 6 4 2 4 2" xfId="18381" xr:uid="{00000000-0005-0000-0000-0000CE470000}"/>
    <cellStyle name="Normal 2 6 4 2 4 2 2" xfId="18382" xr:uid="{00000000-0005-0000-0000-0000CF470000}"/>
    <cellStyle name="Normal 2 6 4 2 4 3" xfId="18383" xr:uid="{00000000-0005-0000-0000-0000D0470000}"/>
    <cellStyle name="Normal 2 6 4 2 5" xfId="18384" xr:uid="{00000000-0005-0000-0000-0000D1470000}"/>
    <cellStyle name="Normal 2 6 4 2 5 2" xfId="18385" xr:uid="{00000000-0005-0000-0000-0000D2470000}"/>
    <cellStyle name="Normal 2 6 4 2 6" xfId="18386" xr:uid="{00000000-0005-0000-0000-0000D3470000}"/>
    <cellStyle name="Normal 2 6 4 2 6 2" xfId="18387" xr:uid="{00000000-0005-0000-0000-0000D4470000}"/>
    <cellStyle name="Normal 2 6 4 2 7" xfId="18388" xr:uid="{00000000-0005-0000-0000-0000D5470000}"/>
    <cellStyle name="Normal 2 6 4 3" xfId="18389" xr:uid="{00000000-0005-0000-0000-0000D6470000}"/>
    <cellStyle name="Normal 2 6 4 3 2" xfId="18390" xr:uid="{00000000-0005-0000-0000-0000D7470000}"/>
    <cellStyle name="Normal 2 6 4 3 2 2" xfId="18391" xr:uid="{00000000-0005-0000-0000-0000D8470000}"/>
    <cellStyle name="Normal 2 6 4 3 2 2 2" xfId="18392" xr:uid="{00000000-0005-0000-0000-0000D9470000}"/>
    <cellStyle name="Normal 2 6 4 3 2 3" xfId="18393" xr:uid="{00000000-0005-0000-0000-0000DA470000}"/>
    <cellStyle name="Normal 2 6 4 3 3" xfId="18394" xr:uid="{00000000-0005-0000-0000-0000DB470000}"/>
    <cellStyle name="Normal 2 6 4 3 3 2" xfId="18395" xr:uid="{00000000-0005-0000-0000-0000DC470000}"/>
    <cellStyle name="Normal 2 6 4 3 3 2 2" xfId="18396" xr:uid="{00000000-0005-0000-0000-0000DD470000}"/>
    <cellStyle name="Normal 2 6 4 3 3 3" xfId="18397" xr:uid="{00000000-0005-0000-0000-0000DE470000}"/>
    <cellStyle name="Normal 2 6 4 3 4" xfId="18398" xr:uid="{00000000-0005-0000-0000-0000DF470000}"/>
    <cellStyle name="Normal 2 6 4 3 4 2" xfId="18399" xr:uid="{00000000-0005-0000-0000-0000E0470000}"/>
    <cellStyle name="Normal 2 6 4 3 4 2 2" xfId="18400" xr:uid="{00000000-0005-0000-0000-0000E1470000}"/>
    <cellStyle name="Normal 2 6 4 3 4 3" xfId="18401" xr:uid="{00000000-0005-0000-0000-0000E2470000}"/>
    <cellStyle name="Normal 2 6 4 3 5" xfId="18402" xr:uid="{00000000-0005-0000-0000-0000E3470000}"/>
    <cellStyle name="Normal 2 6 4 3 5 2" xfId="18403" xr:uid="{00000000-0005-0000-0000-0000E4470000}"/>
    <cellStyle name="Normal 2 6 4 3 6" xfId="18404" xr:uid="{00000000-0005-0000-0000-0000E5470000}"/>
    <cellStyle name="Normal 2 6 4 3 6 2" xfId="18405" xr:uid="{00000000-0005-0000-0000-0000E6470000}"/>
    <cellStyle name="Normal 2 6 4 3 7" xfId="18406" xr:uid="{00000000-0005-0000-0000-0000E7470000}"/>
    <cellStyle name="Normal 2 6 4 4" xfId="18407" xr:uid="{00000000-0005-0000-0000-0000E8470000}"/>
    <cellStyle name="Normal 2 6 4 4 2" xfId="18408" xr:uid="{00000000-0005-0000-0000-0000E9470000}"/>
    <cellStyle name="Normal 2 6 4 4 2 2" xfId="18409" xr:uid="{00000000-0005-0000-0000-0000EA470000}"/>
    <cellStyle name="Normal 2 6 4 4 3" xfId="18410" xr:uid="{00000000-0005-0000-0000-0000EB470000}"/>
    <cellStyle name="Normal 2 6 4 5" xfId="18411" xr:uid="{00000000-0005-0000-0000-0000EC470000}"/>
    <cellStyle name="Normal 2 6 4 5 2" xfId="18412" xr:uid="{00000000-0005-0000-0000-0000ED470000}"/>
    <cellStyle name="Normal 2 6 4 5 2 2" xfId="18413" xr:uid="{00000000-0005-0000-0000-0000EE470000}"/>
    <cellStyle name="Normal 2 6 4 5 3" xfId="18414" xr:uid="{00000000-0005-0000-0000-0000EF470000}"/>
    <cellStyle name="Normal 2 6 4 6" xfId="18415" xr:uid="{00000000-0005-0000-0000-0000F0470000}"/>
    <cellStyle name="Normal 2 6 4 6 2" xfId="18416" xr:uid="{00000000-0005-0000-0000-0000F1470000}"/>
    <cellStyle name="Normal 2 6 4 6 2 2" xfId="18417" xr:uid="{00000000-0005-0000-0000-0000F2470000}"/>
    <cellStyle name="Normal 2 6 4 6 3" xfId="18418" xr:uid="{00000000-0005-0000-0000-0000F3470000}"/>
    <cellStyle name="Normal 2 6 4 7" xfId="18419" xr:uid="{00000000-0005-0000-0000-0000F4470000}"/>
    <cellStyle name="Normal 2 6 4 7 2" xfId="18420" xr:uid="{00000000-0005-0000-0000-0000F5470000}"/>
    <cellStyle name="Normal 2 6 4 8" xfId="18421" xr:uid="{00000000-0005-0000-0000-0000F6470000}"/>
    <cellStyle name="Normal 2 6 4 8 2" xfId="18422" xr:uid="{00000000-0005-0000-0000-0000F7470000}"/>
    <cellStyle name="Normal 2 6 4 9" xfId="18423" xr:uid="{00000000-0005-0000-0000-0000F8470000}"/>
    <cellStyle name="Normal 2 6 5" xfId="18424" xr:uid="{00000000-0005-0000-0000-0000F9470000}"/>
    <cellStyle name="Normal 2 6 5 2" xfId="18425" xr:uid="{00000000-0005-0000-0000-0000FA470000}"/>
    <cellStyle name="Normal 2 6 5 2 2" xfId="18426" xr:uid="{00000000-0005-0000-0000-0000FB470000}"/>
    <cellStyle name="Normal 2 6 5 2 2 2" xfId="18427" xr:uid="{00000000-0005-0000-0000-0000FC470000}"/>
    <cellStyle name="Normal 2 6 5 2 2 2 2" xfId="18428" xr:uid="{00000000-0005-0000-0000-0000FD470000}"/>
    <cellStyle name="Normal 2 6 5 2 2 3" xfId="18429" xr:uid="{00000000-0005-0000-0000-0000FE470000}"/>
    <cellStyle name="Normal 2 6 5 2 3" xfId="18430" xr:uid="{00000000-0005-0000-0000-0000FF470000}"/>
    <cellStyle name="Normal 2 6 5 2 3 2" xfId="18431" xr:uid="{00000000-0005-0000-0000-000000480000}"/>
    <cellStyle name="Normal 2 6 5 2 3 2 2" xfId="18432" xr:uid="{00000000-0005-0000-0000-000001480000}"/>
    <cellStyle name="Normal 2 6 5 2 3 3" xfId="18433" xr:uid="{00000000-0005-0000-0000-000002480000}"/>
    <cellStyle name="Normal 2 6 5 2 4" xfId="18434" xr:uid="{00000000-0005-0000-0000-000003480000}"/>
    <cellStyle name="Normal 2 6 5 2 4 2" xfId="18435" xr:uid="{00000000-0005-0000-0000-000004480000}"/>
    <cellStyle name="Normal 2 6 5 2 4 2 2" xfId="18436" xr:uid="{00000000-0005-0000-0000-000005480000}"/>
    <cellStyle name="Normal 2 6 5 2 4 3" xfId="18437" xr:uid="{00000000-0005-0000-0000-000006480000}"/>
    <cellStyle name="Normal 2 6 5 2 5" xfId="18438" xr:uid="{00000000-0005-0000-0000-000007480000}"/>
    <cellStyle name="Normal 2 6 5 2 5 2" xfId="18439" xr:uid="{00000000-0005-0000-0000-000008480000}"/>
    <cellStyle name="Normal 2 6 5 2 6" xfId="18440" xr:uid="{00000000-0005-0000-0000-000009480000}"/>
    <cellStyle name="Normal 2 6 5 2 6 2" xfId="18441" xr:uid="{00000000-0005-0000-0000-00000A480000}"/>
    <cellStyle name="Normal 2 6 5 2 7" xfId="18442" xr:uid="{00000000-0005-0000-0000-00000B480000}"/>
    <cellStyle name="Normal 2 6 5 3" xfId="18443" xr:uid="{00000000-0005-0000-0000-00000C480000}"/>
    <cellStyle name="Normal 2 6 5 3 2" xfId="18444" xr:uid="{00000000-0005-0000-0000-00000D480000}"/>
    <cellStyle name="Normal 2 6 5 3 2 2" xfId="18445" xr:uid="{00000000-0005-0000-0000-00000E480000}"/>
    <cellStyle name="Normal 2 6 5 3 3" xfId="18446" xr:uid="{00000000-0005-0000-0000-00000F480000}"/>
    <cellStyle name="Normal 2 6 5 4" xfId="18447" xr:uid="{00000000-0005-0000-0000-000010480000}"/>
    <cellStyle name="Normal 2 6 5 4 2" xfId="18448" xr:uid="{00000000-0005-0000-0000-000011480000}"/>
    <cellStyle name="Normal 2 6 5 4 2 2" xfId="18449" xr:uid="{00000000-0005-0000-0000-000012480000}"/>
    <cellStyle name="Normal 2 6 5 4 3" xfId="18450" xr:uid="{00000000-0005-0000-0000-000013480000}"/>
    <cellStyle name="Normal 2 6 5 5" xfId="18451" xr:uid="{00000000-0005-0000-0000-000014480000}"/>
    <cellStyle name="Normal 2 6 5 5 2" xfId="18452" xr:uid="{00000000-0005-0000-0000-000015480000}"/>
    <cellStyle name="Normal 2 6 5 5 2 2" xfId="18453" xr:uid="{00000000-0005-0000-0000-000016480000}"/>
    <cellStyle name="Normal 2 6 5 5 3" xfId="18454" xr:uid="{00000000-0005-0000-0000-000017480000}"/>
    <cellStyle name="Normal 2 6 5 6" xfId="18455" xr:uid="{00000000-0005-0000-0000-000018480000}"/>
    <cellStyle name="Normal 2 6 5 6 2" xfId="18456" xr:uid="{00000000-0005-0000-0000-000019480000}"/>
    <cellStyle name="Normal 2 6 5 7" xfId="18457" xr:uid="{00000000-0005-0000-0000-00001A480000}"/>
    <cellStyle name="Normal 2 6 5 7 2" xfId="18458" xr:uid="{00000000-0005-0000-0000-00001B480000}"/>
    <cellStyle name="Normal 2 6 5 8" xfId="18459" xr:uid="{00000000-0005-0000-0000-00001C480000}"/>
    <cellStyle name="Normal 2 6 6" xfId="18460" xr:uid="{00000000-0005-0000-0000-00001D480000}"/>
    <cellStyle name="Normal 2 6 6 2" xfId="18461" xr:uid="{00000000-0005-0000-0000-00001E480000}"/>
    <cellStyle name="Normal 2 6 6 2 2" xfId="18462" xr:uid="{00000000-0005-0000-0000-00001F480000}"/>
    <cellStyle name="Normal 2 6 6 2 2 2" xfId="18463" xr:uid="{00000000-0005-0000-0000-000020480000}"/>
    <cellStyle name="Normal 2 6 6 2 3" xfId="18464" xr:uid="{00000000-0005-0000-0000-000021480000}"/>
    <cellStyle name="Normal 2 6 6 3" xfId="18465" xr:uid="{00000000-0005-0000-0000-000022480000}"/>
    <cellStyle name="Normal 2 6 6 3 2" xfId="18466" xr:uid="{00000000-0005-0000-0000-000023480000}"/>
    <cellStyle name="Normal 2 6 6 3 2 2" xfId="18467" xr:uid="{00000000-0005-0000-0000-000024480000}"/>
    <cellStyle name="Normal 2 6 6 3 3" xfId="18468" xr:uid="{00000000-0005-0000-0000-000025480000}"/>
    <cellStyle name="Normal 2 6 6 4" xfId="18469" xr:uid="{00000000-0005-0000-0000-000026480000}"/>
    <cellStyle name="Normal 2 6 6 4 2" xfId="18470" xr:uid="{00000000-0005-0000-0000-000027480000}"/>
    <cellStyle name="Normal 2 6 6 4 2 2" xfId="18471" xr:uid="{00000000-0005-0000-0000-000028480000}"/>
    <cellStyle name="Normal 2 6 6 4 3" xfId="18472" xr:uid="{00000000-0005-0000-0000-000029480000}"/>
    <cellStyle name="Normal 2 6 6 5" xfId="18473" xr:uid="{00000000-0005-0000-0000-00002A480000}"/>
    <cellStyle name="Normal 2 6 6 5 2" xfId="18474" xr:uid="{00000000-0005-0000-0000-00002B480000}"/>
    <cellStyle name="Normal 2 6 6 6" xfId="18475" xr:uid="{00000000-0005-0000-0000-00002C480000}"/>
    <cellStyle name="Normal 2 6 6 6 2" xfId="18476" xr:uid="{00000000-0005-0000-0000-00002D480000}"/>
    <cellStyle name="Normal 2 6 6 7" xfId="18477" xr:uid="{00000000-0005-0000-0000-00002E480000}"/>
    <cellStyle name="Normal 2 6 7" xfId="18478" xr:uid="{00000000-0005-0000-0000-00002F480000}"/>
    <cellStyle name="Normal 2 6 7 2" xfId="18479" xr:uid="{00000000-0005-0000-0000-000030480000}"/>
    <cellStyle name="Normal 2 6 7 2 2" xfId="18480" xr:uid="{00000000-0005-0000-0000-000031480000}"/>
    <cellStyle name="Normal 2 6 7 2 2 2" xfId="18481" xr:uid="{00000000-0005-0000-0000-000032480000}"/>
    <cellStyle name="Normal 2 6 7 2 3" xfId="18482" xr:uid="{00000000-0005-0000-0000-000033480000}"/>
    <cellStyle name="Normal 2 6 7 3" xfId="18483" xr:uid="{00000000-0005-0000-0000-000034480000}"/>
    <cellStyle name="Normal 2 6 7 3 2" xfId="18484" xr:uid="{00000000-0005-0000-0000-000035480000}"/>
    <cellStyle name="Normal 2 6 7 3 2 2" xfId="18485" xr:uid="{00000000-0005-0000-0000-000036480000}"/>
    <cellStyle name="Normal 2 6 7 3 3" xfId="18486" xr:uid="{00000000-0005-0000-0000-000037480000}"/>
    <cellStyle name="Normal 2 6 7 4" xfId="18487" xr:uid="{00000000-0005-0000-0000-000038480000}"/>
    <cellStyle name="Normal 2 6 7 4 2" xfId="18488" xr:uid="{00000000-0005-0000-0000-000039480000}"/>
    <cellStyle name="Normal 2 6 7 4 2 2" xfId="18489" xr:uid="{00000000-0005-0000-0000-00003A480000}"/>
    <cellStyle name="Normal 2 6 7 4 3" xfId="18490" xr:uid="{00000000-0005-0000-0000-00003B480000}"/>
    <cellStyle name="Normal 2 6 7 5" xfId="18491" xr:uid="{00000000-0005-0000-0000-00003C480000}"/>
    <cellStyle name="Normal 2 6 7 5 2" xfId="18492" xr:uid="{00000000-0005-0000-0000-00003D480000}"/>
    <cellStyle name="Normal 2 6 7 6" xfId="18493" xr:uid="{00000000-0005-0000-0000-00003E480000}"/>
    <cellStyle name="Normal 2 6 7 6 2" xfId="18494" xr:uid="{00000000-0005-0000-0000-00003F480000}"/>
    <cellStyle name="Normal 2 6 7 7" xfId="18495" xr:uid="{00000000-0005-0000-0000-000040480000}"/>
    <cellStyle name="Normal 2 6 8" xfId="18496" xr:uid="{00000000-0005-0000-0000-000041480000}"/>
    <cellStyle name="Normal 2 6 8 2" xfId="18497" xr:uid="{00000000-0005-0000-0000-000042480000}"/>
    <cellStyle name="Normal 2 6 8 2 2" xfId="18498" xr:uid="{00000000-0005-0000-0000-000043480000}"/>
    <cellStyle name="Normal 2 6 8 3" xfId="18499" xr:uid="{00000000-0005-0000-0000-000044480000}"/>
    <cellStyle name="Normal 2 6 9" xfId="18500" xr:uid="{00000000-0005-0000-0000-000045480000}"/>
    <cellStyle name="Normal 2 6 9 2" xfId="18501" xr:uid="{00000000-0005-0000-0000-000046480000}"/>
    <cellStyle name="Normal 2 6 9 2 2" xfId="18502" xr:uid="{00000000-0005-0000-0000-000047480000}"/>
    <cellStyle name="Normal 2 6 9 3" xfId="18503" xr:uid="{00000000-0005-0000-0000-000048480000}"/>
    <cellStyle name="Normal 2 6_Confidential Information" xfId="18504" xr:uid="{00000000-0005-0000-0000-000049480000}"/>
    <cellStyle name="Normal 2 7" xfId="18505" xr:uid="{00000000-0005-0000-0000-00004A480000}"/>
    <cellStyle name="Normal 2 7 10" xfId="18506" xr:uid="{00000000-0005-0000-0000-00004B480000}"/>
    <cellStyle name="Normal 2 7 11" xfId="18507" xr:uid="{00000000-0005-0000-0000-00004C480000}"/>
    <cellStyle name="Normal 2 7 2" xfId="18508" xr:uid="{00000000-0005-0000-0000-00004D480000}"/>
    <cellStyle name="Normal 2 7 2 2" xfId="18509" xr:uid="{00000000-0005-0000-0000-00004E480000}"/>
    <cellStyle name="Normal 2 7 2 2 2" xfId="18510" xr:uid="{00000000-0005-0000-0000-00004F480000}"/>
    <cellStyle name="Normal 2 7 2 2 2 2" xfId="18511" xr:uid="{00000000-0005-0000-0000-000050480000}"/>
    <cellStyle name="Normal 2 7 2 2 3" xfId="18512" xr:uid="{00000000-0005-0000-0000-000051480000}"/>
    <cellStyle name="Normal 2 7 2 3" xfId="18513" xr:uid="{00000000-0005-0000-0000-000052480000}"/>
    <cellStyle name="Normal 2 7 2 3 2" xfId="18514" xr:uid="{00000000-0005-0000-0000-000053480000}"/>
    <cellStyle name="Normal 2 7 2 3 2 2" xfId="18515" xr:uid="{00000000-0005-0000-0000-000054480000}"/>
    <cellStyle name="Normal 2 7 2 3 3" xfId="18516" xr:uid="{00000000-0005-0000-0000-000055480000}"/>
    <cellStyle name="Normal 2 7 2 4" xfId="18517" xr:uid="{00000000-0005-0000-0000-000056480000}"/>
    <cellStyle name="Normal 2 7 2 4 2" xfId="18518" xr:uid="{00000000-0005-0000-0000-000057480000}"/>
    <cellStyle name="Normal 2 7 2 4 2 2" xfId="18519" xr:uid="{00000000-0005-0000-0000-000058480000}"/>
    <cellStyle name="Normal 2 7 2 4 3" xfId="18520" xr:uid="{00000000-0005-0000-0000-000059480000}"/>
    <cellStyle name="Normal 2 7 2 5" xfId="18521" xr:uid="{00000000-0005-0000-0000-00005A480000}"/>
    <cellStyle name="Normal 2 7 2 5 2" xfId="18522" xr:uid="{00000000-0005-0000-0000-00005B480000}"/>
    <cellStyle name="Normal 2 7 2 6" xfId="18523" xr:uid="{00000000-0005-0000-0000-00005C480000}"/>
    <cellStyle name="Normal 2 7 2 6 2" xfId="18524" xr:uid="{00000000-0005-0000-0000-00005D480000}"/>
    <cellStyle name="Normal 2 7 2 7" xfId="18525" xr:uid="{00000000-0005-0000-0000-00005E480000}"/>
    <cellStyle name="Normal 2 7 3" xfId="18526" xr:uid="{00000000-0005-0000-0000-00005F480000}"/>
    <cellStyle name="Normal 2 7 3 2" xfId="18527" xr:uid="{00000000-0005-0000-0000-000060480000}"/>
    <cellStyle name="Normal 2 7 3 2 2" xfId="18528" xr:uid="{00000000-0005-0000-0000-000061480000}"/>
    <cellStyle name="Normal 2 7 3 2 2 2" xfId="18529" xr:uid="{00000000-0005-0000-0000-000062480000}"/>
    <cellStyle name="Normal 2 7 3 2 3" xfId="18530" xr:uid="{00000000-0005-0000-0000-000063480000}"/>
    <cellStyle name="Normal 2 7 3 3" xfId="18531" xr:uid="{00000000-0005-0000-0000-000064480000}"/>
    <cellStyle name="Normal 2 7 3 3 2" xfId="18532" xr:uid="{00000000-0005-0000-0000-000065480000}"/>
    <cellStyle name="Normal 2 7 3 3 2 2" xfId="18533" xr:uid="{00000000-0005-0000-0000-000066480000}"/>
    <cellStyle name="Normal 2 7 3 3 3" xfId="18534" xr:uid="{00000000-0005-0000-0000-000067480000}"/>
    <cellStyle name="Normal 2 7 3 4" xfId="18535" xr:uid="{00000000-0005-0000-0000-000068480000}"/>
    <cellStyle name="Normal 2 7 3 4 2" xfId="18536" xr:uid="{00000000-0005-0000-0000-000069480000}"/>
    <cellStyle name="Normal 2 7 3 4 2 2" xfId="18537" xr:uid="{00000000-0005-0000-0000-00006A480000}"/>
    <cellStyle name="Normal 2 7 3 4 3" xfId="18538" xr:uid="{00000000-0005-0000-0000-00006B480000}"/>
    <cellStyle name="Normal 2 7 3 5" xfId="18539" xr:uid="{00000000-0005-0000-0000-00006C480000}"/>
    <cellStyle name="Normal 2 7 3 5 2" xfId="18540" xr:uid="{00000000-0005-0000-0000-00006D480000}"/>
    <cellStyle name="Normal 2 7 3 6" xfId="18541" xr:uid="{00000000-0005-0000-0000-00006E480000}"/>
    <cellStyle name="Normal 2 7 3 6 2" xfId="18542" xr:uid="{00000000-0005-0000-0000-00006F480000}"/>
    <cellStyle name="Normal 2 7 3 7" xfId="18543" xr:uid="{00000000-0005-0000-0000-000070480000}"/>
    <cellStyle name="Normal 2 7 4" xfId="18544" xr:uid="{00000000-0005-0000-0000-000071480000}"/>
    <cellStyle name="Normal 2 7 4 2" xfId="18545" xr:uid="{00000000-0005-0000-0000-000072480000}"/>
    <cellStyle name="Normal 2 7 4 2 2" xfId="18546" xr:uid="{00000000-0005-0000-0000-000073480000}"/>
    <cellStyle name="Normal 2 7 4 3" xfId="18547" xr:uid="{00000000-0005-0000-0000-000074480000}"/>
    <cellStyle name="Normal 2 7 5" xfId="18548" xr:uid="{00000000-0005-0000-0000-000075480000}"/>
    <cellStyle name="Normal 2 7 5 2" xfId="18549" xr:uid="{00000000-0005-0000-0000-000076480000}"/>
    <cellStyle name="Normal 2 7 5 2 2" xfId="18550" xr:uid="{00000000-0005-0000-0000-000077480000}"/>
    <cellStyle name="Normal 2 7 5 3" xfId="18551" xr:uid="{00000000-0005-0000-0000-000078480000}"/>
    <cellStyle name="Normal 2 7 6" xfId="18552" xr:uid="{00000000-0005-0000-0000-000079480000}"/>
    <cellStyle name="Normal 2 7 6 2" xfId="18553" xr:uid="{00000000-0005-0000-0000-00007A480000}"/>
    <cellStyle name="Normal 2 7 6 2 2" xfId="18554" xr:uid="{00000000-0005-0000-0000-00007B480000}"/>
    <cellStyle name="Normal 2 7 6 3" xfId="18555" xr:uid="{00000000-0005-0000-0000-00007C480000}"/>
    <cellStyle name="Normal 2 7 7" xfId="18556" xr:uid="{00000000-0005-0000-0000-00007D480000}"/>
    <cellStyle name="Normal 2 7 7 2" xfId="18557" xr:uid="{00000000-0005-0000-0000-00007E480000}"/>
    <cellStyle name="Normal 2 7 8" xfId="18558" xr:uid="{00000000-0005-0000-0000-00007F480000}"/>
    <cellStyle name="Normal 2 7 8 2" xfId="18559" xr:uid="{00000000-0005-0000-0000-000080480000}"/>
    <cellStyle name="Normal 2 7 9" xfId="18560" xr:uid="{00000000-0005-0000-0000-000081480000}"/>
    <cellStyle name="Normal 2 8" xfId="18561" xr:uid="{00000000-0005-0000-0000-000082480000}"/>
    <cellStyle name="Normal 2 8 2" xfId="18562" xr:uid="{00000000-0005-0000-0000-000083480000}"/>
    <cellStyle name="Normal 2 8 2 2" xfId="18563" xr:uid="{00000000-0005-0000-0000-000084480000}"/>
    <cellStyle name="Normal 2 8 2 2 2" xfId="18564" xr:uid="{00000000-0005-0000-0000-000085480000}"/>
    <cellStyle name="Normal 2 8 2 2 2 2" xfId="18565" xr:uid="{00000000-0005-0000-0000-000086480000}"/>
    <cellStyle name="Normal 2 8 2 2 3" xfId="18566" xr:uid="{00000000-0005-0000-0000-000087480000}"/>
    <cellStyle name="Normal 2 8 2 3" xfId="18567" xr:uid="{00000000-0005-0000-0000-000088480000}"/>
    <cellStyle name="Normal 2 8 2 3 2" xfId="18568" xr:uid="{00000000-0005-0000-0000-000089480000}"/>
    <cellStyle name="Normal 2 8 2 3 2 2" xfId="18569" xr:uid="{00000000-0005-0000-0000-00008A480000}"/>
    <cellStyle name="Normal 2 8 2 3 3" xfId="18570" xr:uid="{00000000-0005-0000-0000-00008B480000}"/>
    <cellStyle name="Normal 2 8 2 4" xfId="18571" xr:uid="{00000000-0005-0000-0000-00008C480000}"/>
    <cellStyle name="Normal 2 8 2 4 2" xfId="18572" xr:uid="{00000000-0005-0000-0000-00008D480000}"/>
    <cellStyle name="Normal 2 8 2 4 2 2" xfId="18573" xr:uid="{00000000-0005-0000-0000-00008E480000}"/>
    <cellStyle name="Normal 2 8 2 4 3" xfId="18574" xr:uid="{00000000-0005-0000-0000-00008F480000}"/>
    <cellStyle name="Normal 2 8 2 5" xfId="18575" xr:uid="{00000000-0005-0000-0000-000090480000}"/>
    <cellStyle name="Normal 2 8 2 5 2" xfId="18576" xr:uid="{00000000-0005-0000-0000-000091480000}"/>
    <cellStyle name="Normal 2 8 2 6" xfId="18577" xr:uid="{00000000-0005-0000-0000-000092480000}"/>
    <cellStyle name="Normal 2 8 2 6 2" xfId="18578" xr:uid="{00000000-0005-0000-0000-000093480000}"/>
    <cellStyle name="Normal 2 8 2 7" xfId="18579" xr:uid="{00000000-0005-0000-0000-000094480000}"/>
    <cellStyle name="Normal 2 8 3" xfId="18580" xr:uid="{00000000-0005-0000-0000-000095480000}"/>
    <cellStyle name="Normal 2 8 3 2" xfId="18581" xr:uid="{00000000-0005-0000-0000-000096480000}"/>
    <cellStyle name="Normal 2 8 3 2 2" xfId="18582" xr:uid="{00000000-0005-0000-0000-000097480000}"/>
    <cellStyle name="Normal 2 8 3 2 2 2" xfId="18583" xr:uid="{00000000-0005-0000-0000-000098480000}"/>
    <cellStyle name="Normal 2 8 3 2 3" xfId="18584" xr:uid="{00000000-0005-0000-0000-000099480000}"/>
    <cellStyle name="Normal 2 8 3 3" xfId="18585" xr:uid="{00000000-0005-0000-0000-00009A480000}"/>
    <cellStyle name="Normal 2 8 3 3 2" xfId="18586" xr:uid="{00000000-0005-0000-0000-00009B480000}"/>
    <cellStyle name="Normal 2 8 3 3 2 2" xfId="18587" xr:uid="{00000000-0005-0000-0000-00009C480000}"/>
    <cellStyle name="Normal 2 8 3 3 3" xfId="18588" xr:uid="{00000000-0005-0000-0000-00009D480000}"/>
    <cellStyle name="Normal 2 8 3 4" xfId="18589" xr:uid="{00000000-0005-0000-0000-00009E480000}"/>
    <cellStyle name="Normal 2 8 3 4 2" xfId="18590" xr:uid="{00000000-0005-0000-0000-00009F480000}"/>
    <cellStyle name="Normal 2 8 3 4 2 2" xfId="18591" xr:uid="{00000000-0005-0000-0000-0000A0480000}"/>
    <cellStyle name="Normal 2 8 3 4 3" xfId="18592" xr:uid="{00000000-0005-0000-0000-0000A1480000}"/>
    <cellStyle name="Normal 2 8 3 5" xfId="18593" xr:uid="{00000000-0005-0000-0000-0000A2480000}"/>
    <cellStyle name="Normal 2 8 3 5 2" xfId="18594" xr:uid="{00000000-0005-0000-0000-0000A3480000}"/>
    <cellStyle name="Normal 2 8 3 6" xfId="18595" xr:uid="{00000000-0005-0000-0000-0000A4480000}"/>
    <cellStyle name="Normal 2 8 3 6 2" xfId="18596" xr:uid="{00000000-0005-0000-0000-0000A5480000}"/>
    <cellStyle name="Normal 2 8 3 7" xfId="18597" xr:uid="{00000000-0005-0000-0000-0000A6480000}"/>
    <cellStyle name="Normal 2 8 4" xfId="18598" xr:uid="{00000000-0005-0000-0000-0000A7480000}"/>
    <cellStyle name="Normal 2 8 4 2" xfId="18599" xr:uid="{00000000-0005-0000-0000-0000A8480000}"/>
    <cellStyle name="Normal 2 8 4 2 2" xfId="18600" xr:uid="{00000000-0005-0000-0000-0000A9480000}"/>
    <cellStyle name="Normal 2 8 4 3" xfId="18601" xr:uid="{00000000-0005-0000-0000-0000AA480000}"/>
    <cellStyle name="Normal 2 8 5" xfId="18602" xr:uid="{00000000-0005-0000-0000-0000AB480000}"/>
    <cellStyle name="Normal 2 8 5 2" xfId="18603" xr:uid="{00000000-0005-0000-0000-0000AC480000}"/>
    <cellStyle name="Normal 2 8 5 2 2" xfId="18604" xr:uid="{00000000-0005-0000-0000-0000AD480000}"/>
    <cellStyle name="Normal 2 8 5 3" xfId="18605" xr:uid="{00000000-0005-0000-0000-0000AE480000}"/>
    <cellStyle name="Normal 2 8 6" xfId="18606" xr:uid="{00000000-0005-0000-0000-0000AF480000}"/>
    <cellStyle name="Normal 2 8 6 2" xfId="18607" xr:uid="{00000000-0005-0000-0000-0000B0480000}"/>
    <cellStyle name="Normal 2 8 6 2 2" xfId="18608" xr:uid="{00000000-0005-0000-0000-0000B1480000}"/>
    <cellStyle name="Normal 2 8 6 3" xfId="18609" xr:uid="{00000000-0005-0000-0000-0000B2480000}"/>
    <cellStyle name="Normal 2 8 7" xfId="18610" xr:uid="{00000000-0005-0000-0000-0000B3480000}"/>
    <cellStyle name="Normal 2 8 7 2" xfId="18611" xr:uid="{00000000-0005-0000-0000-0000B4480000}"/>
    <cellStyle name="Normal 2 8 8" xfId="18612" xr:uid="{00000000-0005-0000-0000-0000B5480000}"/>
    <cellStyle name="Normal 2 8 8 2" xfId="18613" xr:uid="{00000000-0005-0000-0000-0000B6480000}"/>
    <cellStyle name="Normal 2 8 9" xfId="18614" xr:uid="{00000000-0005-0000-0000-0000B7480000}"/>
    <cellStyle name="Normal 2 9" xfId="18615" xr:uid="{00000000-0005-0000-0000-0000B8480000}"/>
    <cellStyle name="Normal 2 9 2" xfId="18616" xr:uid="{00000000-0005-0000-0000-0000B9480000}"/>
    <cellStyle name="Normal 2 9 2 2" xfId="18617" xr:uid="{00000000-0005-0000-0000-0000BA480000}"/>
    <cellStyle name="Normal 2 9 2 2 2" xfId="18618" xr:uid="{00000000-0005-0000-0000-0000BB480000}"/>
    <cellStyle name="Normal 2 9 2 2 2 2" xfId="18619" xr:uid="{00000000-0005-0000-0000-0000BC480000}"/>
    <cellStyle name="Normal 2 9 2 2 3" xfId="18620" xr:uid="{00000000-0005-0000-0000-0000BD480000}"/>
    <cellStyle name="Normal 2 9 2 3" xfId="18621" xr:uid="{00000000-0005-0000-0000-0000BE480000}"/>
    <cellStyle name="Normal 2 9 2 3 2" xfId="18622" xr:uid="{00000000-0005-0000-0000-0000BF480000}"/>
    <cellStyle name="Normal 2 9 2 3 2 2" xfId="18623" xr:uid="{00000000-0005-0000-0000-0000C0480000}"/>
    <cellStyle name="Normal 2 9 2 3 3" xfId="18624" xr:uid="{00000000-0005-0000-0000-0000C1480000}"/>
    <cellStyle name="Normal 2 9 2 4" xfId="18625" xr:uid="{00000000-0005-0000-0000-0000C2480000}"/>
    <cellStyle name="Normal 2 9 2 4 2" xfId="18626" xr:uid="{00000000-0005-0000-0000-0000C3480000}"/>
    <cellStyle name="Normal 2 9 2 4 2 2" xfId="18627" xr:uid="{00000000-0005-0000-0000-0000C4480000}"/>
    <cellStyle name="Normal 2 9 2 4 3" xfId="18628" xr:uid="{00000000-0005-0000-0000-0000C5480000}"/>
    <cellStyle name="Normal 2 9 2 5" xfId="18629" xr:uid="{00000000-0005-0000-0000-0000C6480000}"/>
    <cellStyle name="Normal 2 9 2 5 2" xfId="18630" xr:uid="{00000000-0005-0000-0000-0000C7480000}"/>
    <cellStyle name="Normal 2 9 2 6" xfId="18631" xr:uid="{00000000-0005-0000-0000-0000C8480000}"/>
    <cellStyle name="Normal 2 9 2 6 2" xfId="18632" xr:uid="{00000000-0005-0000-0000-0000C9480000}"/>
    <cellStyle name="Normal 2 9 2 7" xfId="18633" xr:uid="{00000000-0005-0000-0000-0000CA480000}"/>
    <cellStyle name="Normal 2 9 3" xfId="18634" xr:uid="{00000000-0005-0000-0000-0000CB480000}"/>
    <cellStyle name="Normal 2 9 3 2" xfId="18635" xr:uid="{00000000-0005-0000-0000-0000CC480000}"/>
    <cellStyle name="Normal 2 9 3 2 2" xfId="18636" xr:uid="{00000000-0005-0000-0000-0000CD480000}"/>
    <cellStyle name="Normal 2 9 3 3" xfId="18637" xr:uid="{00000000-0005-0000-0000-0000CE480000}"/>
    <cellStyle name="Normal 2 9 4" xfId="18638" xr:uid="{00000000-0005-0000-0000-0000CF480000}"/>
    <cellStyle name="Normal 2 9 4 2" xfId="18639" xr:uid="{00000000-0005-0000-0000-0000D0480000}"/>
    <cellStyle name="Normal 2 9 4 2 2" xfId="18640" xr:uid="{00000000-0005-0000-0000-0000D1480000}"/>
    <cellStyle name="Normal 2 9 4 3" xfId="18641" xr:uid="{00000000-0005-0000-0000-0000D2480000}"/>
    <cellStyle name="Normal 2 9 5" xfId="18642" xr:uid="{00000000-0005-0000-0000-0000D3480000}"/>
    <cellStyle name="Normal 2 9 5 2" xfId="18643" xr:uid="{00000000-0005-0000-0000-0000D4480000}"/>
    <cellStyle name="Normal 2 9 5 2 2" xfId="18644" xr:uid="{00000000-0005-0000-0000-0000D5480000}"/>
    <cellStyle name="Normal 2 9 5 3" xfId="18645" xr:uid="{00000000-0005-0000-0000-0000D6480000}"/>
    <cellStyle name="Normal 2 9 6" xfId="18646" xr:uid="{00000000-0005-0000-0000-0000D7480000}"/>
    <cellStyle name="Normal 2 9 6 2" xfId="18647" xr:uid="{00000000-0005-0000-0000-0000D8480000}"/>
    <cellStyle name="Normal 2 9 7" xfId="18648" xr:uid="{00000000-0005-0000-0000-0000D9480000}"/>
    <cellStyle name="Normal 2 9 7 2" xfId="18649" xr:uid="{00000000-0005-0000-0000-0000DA480000}"/>
    <cellStyle name="Normal 2 9 8" xfId="18650" xr:uid="{00000000-0005-0000-0000-0000DB480000}"/>
    <cellStyle name="Normal 2_Confidential Information" xfId="18651" xr:uid="{00000000-0005-0000-0000-0000DC480000}"/>
    <cellStyle name="Normal 20" xfId="18652" xr:uid="{00000000-0005-0000-0000-0000DD480000}"/>
    <cellStyle name="Normal 20 10" xfId="18653" xr:uid="{00000000-0005-0000-0000-0000DE480000}"/>
    <cellStyle name="Normal 20 10 2" xfId="18654" xr:uid="{00000000-0005-0000-0000-0000DF480000}"/>
    <cellStyle name="Normal 20 10 2 2" xfId="18655" xr:uid="{00000000-0005-0000-0000-0000E0480000}"/>
    <cellStyle name="Normal 20 10 3" xfId="18656" xr:uid="{00000000-0005-0000-0000-0000E1480000}"/>
    <cellStyle name="Normal 20 11" xfId="18657" xr:uid="{00000000-0005-0000-0000-0000E2480000}"/>
    <cellStyle name="Normal 20 11 2" xfId="18658" xr:uid="{00000000-0005-0000-0000-0000E3480000}"/>
    <cellStyle name="Normal 20 11 2 2" xfId="18659" xr:uid="{00000000-0005-0000-0000-0000E4480000}"/>
    <cellStyle name="Normal 20 11 3" xfId="18660" xr:uid="{00000000-0005-0000-0000-0000E5480000}"/>
    <cellStyle name="Normal 20 12" xfId="18661" xr:uid="{00000000-0005-0000-0000-0000E6480000}"/>
    <cellStyle name="Normal 20 12 2" xfId="18662" xr:uid="{00000000-0005-0000-0000-0000E7480000}"/>
    <cellStyle name="Normal 20 12 2 2" xfId="18663" xr:uid="{00000000-0005-0000-0000-0000E8480000}"/>
    <cellStyle name="Normal 20 12 3" xfId="18664" xr:uid="{00000000-0005-0000-0000-0000E9480000}"/>
    <cellStyle name="Normal 20 13" xfId="18665" xr:uid="{00000000-0005-0000-0000-0000EA480000}"/>
    <cellStyle name="Normal 20 13 2" xfId="18666" xr:uid="{00000000-0005-0000-0000-0000EB480000}"/>
    <cellStyle name="Normal 20 14" xfId="18667" xr:uid="{00000000-0005-0000-0000-0000EC480000}"/>
    <cellStyle name="Normal 20 14 2" xfId="18668" xr:uid="{00000000-0005-0000-0000-0000ED480000}"/>
    <cellStyle name="Normal 20 15" xfId="18669" xr:uid="{00000000-0005-0000-0000-0000EE480000}"/>
    <cellStyle name="Normal 20 2" xfId="18670" xr:uid="{00000000-0005-0000-0000-0000EF480000}"/>
    <cellStyle name="Normal 20 2 10" xfId="18671" xr:uid="{00000000-0005-0000-0000-0000F0480000}"/>
    <cellStyle name="Normal 20 2 10 2" xfId="18672" xr:uid="{00000000-0005-0000-0000-0000F1480000}"/>
    <cellStyle name="Normal 20 2 10 2 2" xfId="18673" xr:uid="{00000000-0005-0000-0000-0000F2480000}"/>
    <cellStyle name="Normal 20 2 10 3" xfId="18674" xr:uid="{00000000-0005-0000-0000-0000F3480000}"/>
    <cellStyle name="Normal 20 2 11" xfId="18675" xr:uid="{00000000-0005-0000-0000-0000F4480000}"/>
    <cellStyle name="Normal 20 2 11 2" xfId="18676" xr:uid="{00000000-0005-0000-0000-0000F5480000}"/>
    <cellStyle name="Normal 20 2 12" xfId="18677" xr:uid="{00000000-0005-0000-0000-0000F6480000}"/>
    <cellStyle name="Normal 20 2 12 2" xfId="18678" xr:uid="{00000000-0005-0000-0000-0000F7480000}"/>
    <cellStyle name="Normal 20 2 13" xfId="18679" xr:uid="{00000000-0005-0000-0000-0000F8480000}"/>
    <cellStyle name="Normal 20 2 2" xfId="18680" xr:uid="{00000000-0005-0000-0000-0000F9480000}"/>
    <cellStyle name="Normal 20 2 2 10" xfId="18681" xr:uid="{00000000-0005-0000-0000-0000FA480000}"/>
    <cellStyle name="Normal 20 2 2 10 2" xfId="18682" xr:uid="{00000000-0005-0000-0000-0000FB480000}"/>
    <cellStyle name="Normal 20 2 2 11" xfId="18683" xr:uid="{00000000-0005-0000-0000-0000FC480000}"/>
    <cellStyle name="Normal 20 2 2 2" xfId="18684" xr:uid="{00000000-0005-0000-0000-0000FD480000}"/>
    <cellStyle name="Normal 20 2 2 2 2" xfId="18685" xr:uid="{00000000-0005-0000-0000-0000FE480000}"/>
    <cellStyle name="Normal 20 2 2 2 2 2" xfId="18686" xr:uid="{00000000-0005-0000-0000-0000FF480000}"/>
    <cellStyle name="Normal 20 2 2 2 2 2 2" xfId="18687" xr:uid="{00000000-0005-0000-0000-000000490000}"/>
    <cellStyle name="Normal 20 2 2 2 2 2 2 2" xfId="18688" xr:uid="{00000000-0005-0000-0000-000001490000}"/>
    <cellStyle name="Normal 20 2 2 2 2 2 3" xfId="18689" xr:uid="{00000000-0005-0000-0000-000002490000}"/>
    <cellStyle name="Normal 20 2 2 2 2 3" xfId="18690" xr:uid="{00000000-0005-0000-0000-000003490000}"/>
    <cellStyle name="Normal 20 2 2 2 2 3 2" xfId="18691" xr:uid="{00000000-0005-0000-0000-000004490000}"/>
    <cellStyle name="Normal 20 2 2 2 2 3 2 2" xfId="18692" xr:uid="{00000000-0005-0000-0000-000005490000}"/>
    <cellStyle name="Normal 20 2 2 2 2 3 3" xfId="18693" xr:uid="{00000000-0005-0000-0000-000006490000}"/>
    <cellStyle name="Normal 20 2 2 2 2 4" xfId="18694" xr:uid="{00000000-0005-0000-0000-000007490000}"/>
    <cellStyle name="Normal 20 2 2 2 2 4 2" xfId="18695" xr:uid="{00000000-0005-0000-0000-000008490000}"/>
    <cellStyle name="Normal 20 2 2 2 2 4 2 2" xfId="18696" xr:uid="{00000000-0005-0000-0000-000009490000}"/>
    <cellStyle name="Normal 20 2 2 2 2 4 3" xfId="18697" xr:uid="{00000000-0005-0000-0000-00000A490000}"/>
    <cellStyle name="Normal 20 2 2 2 2 5" xfId="18698" xr:uid="{00000000-0005-0000-0000-00000B490000}"/>
    <cellStyle name="Normal 20 2 2 2 2 5 2" xfId="18699" xr:uid="{00000000-0005-0000-0000-00000C490000}"/>
    <cellStyle name="Normal 20 2 2 2 2 6" xfId="18700" xr:uid="{00000000-0005-0000-0000-00000D490000}"/>
    <cellStyle name="Normal 20 2 2 2 2 6 2" xfId="18701" xr:uid="{00000000-0005-0000-0000-00000E490000}"/>
    <cellStyle name="Normal 20 2 2 2 2 7" xfId="18702" xr:uid="{00000000-0005-0000-0000-00000F490000}"/>
    <cellStyle name="Normal 20 2 2 2 3" xfId="18703" xr:uid="{00000000-0005-0000-0000-000010490000}"/>
    <cellStyle name="Normal 20 2 2 2 3 2" xfId="18704" xr:uid="{00000000-0005-0000-0000-000011490000}"/>
    <cellStyle name="Normal 20 2 2 2 3 2 2" xfId="18705" xr:uid="{00000000-0005-0000-0000-000012490000}"/>
    <cellStyle name="Normal 20 2 2 2 3 2 2 2" xfId="18706" xr:uid="{00000000-0005-0000-0000-000013490000}"/>
    <cellStyle name="Normal 20 2 2 2 3 2 3" xfId="18707" xr:uid="{00000000-0005-0000-0000-000014490000}"/>
    <cellStyle name="Normal 20 2 2 2 3 3" xfId="18708" xr:uid="{00000000-0005-0000-0000-000015490000}"/>
    <cellStyle name="Normal 20 2 2 2 3 3 2" xfId="18709" xr:uid="{00000000-0005-0000-0000-000016490000}"/>
    <cellStyle name="Normal 20 2 2 2 3 3 2 2" xfId="18710" xr:uid="{00000000-0005-0000-0000-000017490000}"/>
    <cellStyle name="Normal 20 2 2 2 3 3 3" xfId="18711" xr:uid="{00000000-0005-0000-0000-000018490000}"/>
    <cellStyle name="Normal 20 2 2 2 3 4" xfId="18712" xr:uid="{00000000-0005-0000-0000-000019490000}"/>
    <cellStyle name="Normal 20 2 2 2 3 4 2" xfId="18713" xr:uid="{00000000-0005-0000-0000-00001A490000}"/>
    <cellStyle name="Normal 20 2 2 2 3 4 2 2" xfId="18714" xr:uid="{00000000-0005-0000-0000-00001B490000}"/>
    <cellStyle name="Normal 20 2 2 2 3 4 3" xfId="18715" xr:uid="{00000000-0005-0000-0000-00001C490000}"/>
    <cellStyle name="Normal 20 2 2 2 3 5" xfId="18716" xr:uid="{00000000-0005-0000-0000-00001D490000}"/>
    <cellStyle name="Normal 20 2 2 2 3 5 2" xfId="18717" xr:uid="{00000000-0005-0000-0000-00001E490000}"/>
    <cellStyle name="Normal 20 2 2 2 3 6" xfId="18718" xr:uid="{00000000-0005-0000-0000-00001F490000}"/>
    <cellStyle name="Normal 20 2 2 2 3 6 2" xfId="18719" xr:uid="{00000000-0005-0000-0000-000020490000}"/>
    <cellStyle name="Normal 20 2 2 2 3 7" xfId="18720" xr:uid="{00000000-0005-0000-0000-000021490000}"/>
    <cellStyle name="Normal 20 2 2 2 4" xfId="18721" xr:uid="{00000000-0005-0000-0000-000022490000}"/>
    <cellStyle name="Normal 20 2 2 2 4 2" xfId="18722" xr:uid="{00000000-0005-0000-0000-000023490000}"/>
    <cellStyle name="Normal 20 2 2 2 4 2 2" xfId="18723" xr:uid="{00000000-0005-0000-0000-000024490000}"/>
    <cellStyle name="Normal 20 2 2 2 4 3" xfId="18724" xr:uid="{00000000-0005-0000-0000-000025490000}"/>
    <cellStyle name="Normal 20 2 2 2 5" xfId="18725" xr:uid="{00000000-0005-0000-0000-000026490000}"/>
    <cellStyle name="Normal 20 2 2 2 5 2" xfId="18726" xr:uid="{00000000-0005-0000-0000-000027490000}"/>
    <cellStyle name="Normal 20 2 2 2 5 2 2" xfId="18727" xr:uid="{00000000-0005-0000-0000-000028490000}"/>
    <cellStyle name="Normal 20 2 2 2 5 3" xfId="18728" xr:uid="{00000000-0005-0000-0000-000029490000}"/>
    <cellStyle name="Normal 20 2 2 2 6" xfId="18729" xr:uid="{00000000-0005-0000-0000-00002A490000}"/>
    <cellStyle name="Normal 20 2 2 2 6 2" xfId="18730" xr:uid="{00000000-0005-0000-0000-00002B490000}"/>
    <cellStyle name="Normal 20 2 2 2 6 2 2" xfId="18731" xr:uid="{00000000-0005-0000-0000-00002C490000}"/>
    <cellStyle name="Normal 20 2 2 2 6 3" xfId="18732" xr:uid="{00000000-0005-0000-0000-00002D490000}"/>
    <cellStyle name="Normal 20 2 2 2 7" xfId="18733" xr:uid="{00000000-0005-0000-0000-00002E490000}"/>
    <cellStyle name="Normal 20 2 2 2 7 2" xfId="18734" xr:uid="{00000000-0005-0000-0000-00002F490000}"/>
    <cellStyle name="Normal 20 2 2 2 8" xfId="18735" xr:uid="{00000000-0005-0000-0000-000030490000}"/>
    <cellStyle name="Normal 20 2 2 2 8 2" xfId="18736" xr:uid="{00000000-0005-0000-0000-000031490000}"/>
    <cellStyle name="Normal 20 2 2 2 9" xfId="18737" xr:uid="{00000000-0005-0000-0000-000032490000}"/>
    <cellStyle name="Normal 20 2 2 3" xfId="18738" xr:uid="{00000000-0005-0000-0000-000033490000}"/>
    <cellStyle name="Normal 20 2 2 3 2" xfId="18739" xr:uid="{00000000-0005-0000-0000-000034490000}"/>
    <cellStyle name="Normal 20 2 2 3 2 2" xfId="18740" xr:uid="{00000000-0005-0000-0000-000035490000}"/>
    <cellStyle name="Normal 20 2 2 3 2 2 2" xfId="18741" xr:uid="{00000000-0005-0000-0000-000036490000}"/>
    <cellStyle name="Normal 20 2 2 3 2 2 2 2" xfId="18742" xr:uid="{00000000-0005-0000-0000-000037490000}"/>
    <cellStyle name="Normal 20 2 2 3 2 2 3" xfId="18743" xr:uid="{00000000-0005-0000-0000-000038490000}"/>
    <cellStyle name="Normal 20 2 2 3 2 3" xfId="18744" xr:uid="{00000000-0005-0000-0000-000039490000}"/>
    <cellStyle name="Normal 20 2 2 3 2 3 2" xfId="18745" xr:uid="{00000000-0005-0000-0000-00003A490000}"/>
    <cellStyle name="Normal 20 2 2 3 2 3 2 2" xfId="18746" xr:uid="{00000000-0005-0000-0000-00003B490000}"/>
    <cellStyle name="Normal 20 2 2 3 2 3 3" xfId="18747" xr:uid="{00000000-0005-0000-0000-00003C490000}"/>
    <cellStyle name="Normal 20 2 2 3 2 4" xfId="18748" xr:uid="{00000000-0005-0000-0000-00003D490000}"/>
    <cellStyle name="Normal 20 2 2 3 2 4 2" xfId="18749" xr:uid="{00000000-0005-0000-0000-00003E490000}"/>
    <cellStyle name="Normal 20 2 2 3 2 4 2 2" xfId="18750" xr:uid="{00000000-0005-0000-0000-00003F490000}"/>
    <cellStyle name="Normal 20 2 2 3 2 4 3" xfId="18751" xr:uid="{00000000-0005-0000-0000-000040490000}"/>
    <cellStyle name="Normal 20 2 2 3 2 5" xfId="18752" xr:uid="{00000000-0005-0000-0000-000041490000}"/>
    <cellStyle name="Normal 20 2 2 3 2 5 2" xfId="18753" xr:uid="{00000000-0005-0000-0000-000042490000}"/>
    <cellStyle name="Normal 20 2 2 3 2 6" xfId="18754" xr:uid="{00000000-0005-0000-0000-000043490000}"/>
    <cellStyle name="Normal 20 2 2 3 2 6 2" xfId="18755" xr:uid="{00000000-0005-0000-0000-000044490000}"/>
    <cellStyle name="Normal 20 2 2 3 2 7" xfId="18756" xr:uid="{00000000-0005-0000-0000-000045490000}"/>
    <cellStyle name="Normal 20 2 2 3 3" xfId="18757" xr:uid="{00000000-0005-0000-0000-000046490000}"/>
    <cellStyle name="Normal 20 2 2 3 3 2" xfId="18758" xr:uid="{00000000-0005-0000-0000-000047490000}"/>
    <cellStyle name="Normal 20 2 2 3 3 2 2" xfId="18759" xr:uid="{00000000-0005-0000-0000-000048490000}"/>
    <cellStyle name="Normal 20 2 2 3 3 3" xfId="18760" xr:uid="{00000000-0005-0000-0000-000049490000}"/>
    <cellStyle name="Normal 20 2 2 3 4" xfId="18761" xr:uid="{00000000-0005-0000-0000-00004A490000}"/>
    <cellStyle name="Normal 20 2 2 3 4 2" xfId="18762" xr:uid="{00000000-0005-0000-0000-00004B490000}"/>
    <cellStyle name="Normal 20 2 2 3 4 2 2" xfId="18763" xr:uid="{00000000-0005-0000-0000-00004C490000}"/>
    <cellStyle name="Normal 20 2 2 3 4 3" xfId="18764" xr:uid="{00000000-0005-0000-0000-00004D490000}"/>
    <cellStyle name="Normal 20 2 2 3 5" xfId="18765" xr:uid="{00000000-0005-0000-0000-00004E490000}"/>
    <cellStyle name="Normal 20 2 2 3 5 2" xfId="18766" xr:uid="{00000000-0005-0000-0000-00004F490000}"/>
    <cellStyle name="Normal 20 2 2 3 5 2 2" xfId="18767" xr:uid="{00000000-0005-0000-0000-000050490000}"/>
    <cellStyle name="Normal 20 2 2 3 5 3" xfId="18768" xr:uid="{00000000-0005-0000-0000-000051490000}"/>
    <cellStyle name="Normal 20 2 2 3 6" xfId="18769" xr:uid="{00000000-0005-0000-0000-000052490000}"/>
    <cellStyle name="Normal 20 2 2 3 6 2" xfId="18770" xr:uid="{00000000-0005-0000-0000-000053490000}"/>
    <cellStyle name="Normal 20 2 2 3 7" xfId="18771" xr:uid="{00000000-0005-0000-0000-000054490000}"/>
    <cellStyle name="Normal 20 2 2 3 7 2" xfId="18772" xr:uid="{00000000-0005-0000-0000-000055490000}"/>
    <cellStyle name="Normal 20 2 2 3 8" xfId="18773" xr:uid="{00000000-0005-0000-0000-000056490000}"/>
    <cellStyle name="Normal 20 2 2 4" xfId="18774" xr:uid="{00000000-0005-0000-0000-000057490000}"/>
    <cellStyle name="Normal 20 2 2 4 2" xfId="18775" xr:uid="{00000000-0005-0000-0000-000058490000}"/>
    <cellStyle name="Normal 20 2 2 4 2 2" xfId="18776" xr:uid="{00000000-0005-0000-0000-000059490000}"/>
    <cellStyle name="Normal 20 2 2 4 2 2 2" xfId="18777" xr:uid="{00000000-0005-0000-0000-00005A490000}"/>
    <cellStyle name="Normal 20 2 2 4 2 3" xfId="18778" xr:uid="{00000000-0005-0000-0000-00005B490000}"/>
    <cellStyle name="Normal 20 2 2 4 3" xfId="18779" xr:uid="{00000000-0005-0000-0000-00005C490000}"/>
    <cellStyle name="Normal 20 2 2 4 3 2" xfId="18780" xr:uid="{00000000-0005-0000-0000-00005D490000}"/>
    <cellStyle name="Normal 20 2 2 4 3 2 2" xfId="18781" xr:uid="{00000000-0005-0000-0000-00005E490000}"/>
    <cellStyle name="Normal 20 2 2 4 3 3" xfId="18782" xr:uid="{00000000-0005-0000-0000-00005F490000}"/>
    <cellStyle name="Normal 20 2 2 4 4" xfId="18783" xr:uid="{00000000-0005-0000-0000-000060490000}"/>
    <cellStyle name="Normal 20 2 2 4 4 2" xfId="18784" xr:uid="{00000000-0005-0000-0000-000061490000}"/>
    <cellStyle name="Normal 20 2 2 4 4 2 2" xfId="18785" xr:uid="{00000000-0005-0000-0000-000062490000}"/>
    <cellStyle name="Normal 20 2 2 4 4 3" xfId="18786" xr:uid="{00000000-0005-0000-0000-000063490000}"/>
    <cellStyle name="Normal 20 2 2 4 5" xfId="18787" xr:uid="{00000000-0005-0000-0000-000064490000}"/>
    <cellStyle name="Normal 20 2 2 4 5 2" xfId="18788" xr:uid="{00000000-0005-0000-0000-000065490000}"/>
    <cellStyle name="Normal 20 2 2 4 6" xfId="18789" xr:uid="{00000000-0005-0000-0000-000066490000}"/>
    <cellStyle name="Normal 20 2 2 4 6 2" xfId="18790" xr:uid="{00000000-0005-0000-0000-000067490000}"/>
    <cellStyle name="Normal 20 2 2 4 7" xfId="18791" xr:uid="{00000000-0005-0000-0000-000068490000}"/>
    <cellStyle name="Normal 20 2 2 5" xfId="18792" xr:uid="{00000000-0005-0000-0000-000069490000}"/>
    <cellStyle name="Normal 20 2 2 5 2" xfId="18793" xr:uid="{00000000-0005-0000-0000-00006A490000}"/>
    <cellStyle name="Normal 20 2 2 5 2 2" xfId="18794" xr:uid="{00000000-0005-0000-0000-00006B490000}"/>
    <cellStyle name="Normal 20 2 2 5 2 2 2" xfId="18795" xr:uid="{00000000-0005-0000-0000-00006C490000}"/>
    <cellStyle name="Normal 20 2 2 5 2 3" xfId="18796" xr:uid="{00000000-0005-0000-0000-00006D490000}"/>
    <cellStyle name="Normal 20 2 2 5 3" xfId="18797" xr:uid="{00000000-0005-0000-0000-00006E490000}"/>
    <cellStyle name="Normal 20 2 2 5 3 2" xfId="18798" xr:uid="{00000000-0005-0000-0000-00006F490000}"/>
    <cellStyle name="Normal 20 2 2 5 3 2 2" xfId="18799" xr:uid="{00000000-0005-0000-0000-000070490000}"/>
    <cellStyle name="Normal 20 2 2 5 3 3" xfId="18800" xr:uid="{00000000-0005-0000-0000-000071490000}"/>
    <cellStyle name="Normal 20 2 2 5 4" xfId="18801" xr:uid="{00000000-0005-0000-0000-000072490000}"/>
    <cellStyle name="Normal 20 2 2 5 4 2" xfId="18802" xr:uid="{00000000-0005-0000-0000-000073490000}"/>
    <cellStyle name="Normal 20 2 2 5 4 2 2" xfId="18803" xr:uid="{00000000-0005-0000-0000-000074490000}"/>
    <cellStyle name="Normal 20 2 2 5 4 3" xfId="18804" xr:uid="{00000000-0005-0000-0000-000075490000}"/>
    <cellStyle name="Normal 20 2 2 5 5" xfId="18805" xr:uid="{00000000-0005-0000-0000-000076490000}"/>
    <cellStyle name="Normal 20 2 2 5 5 2" xfId="18806" xr:uid="{00000000-0005-0000-0000-000077490000}"/>
    <cellStyle name="Normal 20 2 2 5 6" xfId="18807" xr:uid="{00000000-0005-0000-0000-000078490000}"/>
    <cellStyle name="Normal 20 2 2 5 6 2" xfId="18808" xr:uid="{00000000-0005-0000-0000-000079490000}"/>
    <cellStyle name="Normal 20 2 2 5 7" xfId="18809" xr:uid="{00000000-0005-0000-0000-00007A490000}"/>
    <cellStyle name="Normal 20 2 2 6" xfId="18810" xr:uid="{00000000-0005-0000-0000-00007B490000}"/>
    <cellStyle name="Normal 20 2 2 6 2" xfId="18811" xr:uid="{00000000-0005-0000-0000-00007C490000}"/>
    <cellStyle name="Normal 20 2 2 6 2 2" xfId="18812" xr:uid="{00000000-0005-0000-0000-00007D490000}"/>
    <cellStyle name="Normal 20 2 2 6 3" xfId="18813" xr:uid="{00000000-0005-0000-0000-00007E490000}"/>
    <cellStyle name="Normal 20 2 2 7" xfId="18814" xr:uid="{00000000-0005-0000-0000-00007F490000}"/>
    <cellStyle name="Normal 20 2 2 7 2" xfId="18815" xr:uid="{00000000-0005-0000-0000-000080490000}"/>
    <cellStyle name="Normal 20 2 2 7 2 2" xfId="18816" xr:uid="{00000000-0005-0000-0000-000081490000}"/>
    <cellStyle name="Normal 20 2 2 7 3" xfId="18817" xr:uid="{00000000-0005-0000-0000-000082490000}"/>
    <cellStyle name="Normal 20 2 2 8" xfId="18818" xr:uid="{00000000-0005-0000-0000-000083490000}"/>
    <cellStyle name="Normal 20 2 2 8 2" xfId="18819" xr:uid="{00000000-0005-0000-0000-000084490000}"/>
    <cellStyle name="Normal 20 2 2 8 2 2" xfId="18820" xr:uid="{00000000-0005-0000-0000-000085490000}"/>
    <cellStyle name="Normal 20 2 2 8 3" xfId="18821" xr:uid="{00000000-0005-0000-0000-000086490000}"/>
    <cellStyle name="Normal 20 2 2 9" xfId="18822" xr:uid="{00000000-0005-0000-0000-000087490000}"/>
    <cellStyle name="Normal 20 2 2 9 2" xfId="18823" xr:uid="{00000000-0005-0000-0000-000088490000}"/>
    <cellStyle name="Normal 20 2 3" xfId="18824" xr:uid="{00000000-0005-0000-0000-000089490000}"/>
    <cellStyle name="Normal 20 2 3 10" xfId="18825" xr:uid="{00000000-0005-0000-0000-00008A490000}"/>
    <cellStyle name="Normal 20 2 3 10 2" xfId="18826" xr:uid="{00000000-0005-0000-0000-00008B490000}"/>
    <cellStyle name="Normal 20 2 3 11" xfId="18827" xr:uid="{00000000-0005-0000-0000-00008C490000}"/>
    <cellStyle name="Normal 20 2 3 2" xfId="18828" xr:uid="{00000000-0005-0000-0000-00008D490000}"/>
    <cellStyle name="Normal 20 2 3 2 2" xfId="18829" xr:uid="{00000000-0005-0000-0000-00008E490000}"/>
    <cellStyle name="Normal 20 2 3 2 2 2" xfId="18830" xr:uid="{00000000-0005-0000-0000-00008F490000}"/>
    <cellStyle name="Normal 20 2 3 2 2 2 2" xfId="18831" xr:uid="{00000000-0005-0000-0000-000090490000}"/>
    <cellStyle name="Normal 20 2 3 2 2 2 2 2" xfId="18832" xr:uid="{00000000-0005-0000-0000-000091490000}"/>
    <cellStyle name="Normal 20 2 3 2 2 2 3" xfId="18833" xr:uid="{00000000-0005-0000-0000-000092490000}"/>
    <cellStyle name="Normal 20 2 3 2 2 3" xfId="18834" xr:uid="{00000000-0005-0000-0000-000093490000}"/>
    <cellStyle name="Normal 20 2 3 2 2 3 2" xfId="18835" xr:uid="{00000000-0005-0000-0000-000094490000}"/>
    <cellStyle name="Normal 20 2 3 2 2 3 2 2" xfId="18836" xr:uid="{00000000-0005-0000-0000-000095490000}"/>
    <cellStyle name="Normal 20 2 3 2 2 3 3" xfId="18837" xr:uid="{00000000-0005-0000-0000-000096490000}"/>
    <cellStyle name="Normal 20 2 3 2 2 4" xfId="18838" xr:uid="{00000000-0005-0000-0000-000097490000}"/>
    <cellStyle name="Normal 20 2 3 2 2 4 2" xfId="18839" xr:uid="{00000000-0005-0000-0000-000098490000}"/>
    <cellStyle name="Normal 20 2 3 2 2 4 2 2" xfId="18840" xr:uid="{00000000-0005-0000-0000-000099490000}"/>
    <cellStyle name="Normal 20 2 3 2 2 4 3" xfId="18841" xr:uid="{00000000-0005-0000-0000-00009A490000}"/>
    <cellStyle name="Normal 20 2 3 2 2 5" xfId="18842" xr:uid="{00000000-0005-0000-0000-00009B490000}"/>
    <cellStyle name="Normal 20 2 3 2 2 5 2" xfId="18843" xr:uid="{00000000-0005-0000-0000-00009C490000}"/>
    <cellStyle name="Normal 20 2 3 2 2 6" xfId="18844" xr:uid="{00000000-0005-0000-0000-00009D490000}"/>
    <cellStyle name="Normal 20 2 3 2 2 6 2" xfId="18845" xr:uid="{00000000-0005-0000-0000-00009E490000}"/>
    <cellStyle name="Normal 20 2 3 2 2 7" xfId="18846" xr:uid="{00000000-0005-0000-0000-00009F490000}"/>
    <cellStyle name="Normal 20 2 3 2 3" xfId="18847" xr:uid="{00000000-0005-0000-0000-0000A0490000}"/>
    <cellStyle name="Normal 20 2 3 2 3 2" xfId="18848" xr:uid="{00000000-0005-0000-0000-0000A1490000}"/>
    <cellStyle name="Normal 20 2 3 2 3 2 2" xfId="18849" xr:uid="{00000000-0005-0000-0000-0000A2490000}"/>
    <cellStyle name="Normal 20 2 3 2 3 2 2 2" xfId="18850" xr:uid="{00000000-0005-0000-0000-0000A3490000}"/>
    <cellStyle name="Normal 20 2 3 2 3 2 3" xfId="18851" xr:uid="{00000000-0005-0000-0000-0000A4490000}"/>
    <cellStyle name="Normal 20 2 3 2 3 3" xfId="18852" xr:uid="{00000000-0005-0000-0000-0000A5490000}"/>
    <cellStyle name="Normal 20 2 3 2 3 3 2" xfId="18853" xr:uid="{00000000-0005-0000-0000-0000A6490000}"/>
    <cellStyle name="Normal 20 2 3 2 3 3 2 2" xfId="18854" xr:uid="{00000000-0005-0000-0000-0000A7490000}"/>
    <cellStyle name="Normal 20 2 3 2 3 3 3" xfId="18855" xr:uid="{00000000-0005-0000-0000-0000A8490000}"/>
    <cellStyle name="Normal 20 2 3 2 3 4" xfId="18856" xr:uid="{00000000-0005-0000-0000-0000A9490000}"/>
    <cellStyle name="Normal 20 2 3 2 3 4 2" xfId="18857" xr:uid="{00000000-0005-0000-0000-0000AA490000}"/>
    <cellStyle name="Normal 20 2 3 2 3 4 2 2" xfId="18858" xr:uid="{00000000-0005-0000-0000-0000AB490000}"/>
    <cellStyle name="Normal 20 2 3 2 3 4 3" xfId="18859" xr:uid="{00000000-0005-0000-0000-0000AC490000}"/>
    <cellStyle name="Normal 20 2 3 2 3 5" xfId="18860" xr:uid="{00000000-0005-0000-0000-0000AD490000}"/>
    <cellStyle name="Normal 20 2 3 2 3 5 2" xfId="18861" xr:uid="{00000000-0005-0000-0000-0000AE490000}"/>
    <cellStyle name="Normal 20 2 3 2 3 6" xfId="18862" xr:uid="{00000000-0005-0000-0000-0000AF490000}"/>
    <cellStyle name="Normal 20 2 3 2 3 6 2" xfId="18863" xr:uid="{00000000-0005-0000-0000-0000B0490000}"/>
    <cellStyle name="Normal 20 2 3 2 3 7" xfId="18864" xr:uid="{00000000-0005-0000-0000-0000B1490000}"/>
    <cellStyle name="Normal 20 2 3 2 4" xfId="18865" xr:uid="{00000000-0005-0000-0000-0000B2490000}"/>
    <cellStyle name="Normal 20 2 3 2 4 2" xfId="18866" xr:uid="{00000000-0005-0000-0000-0000B3490000}"/>
    <cellStyle name="Normal 20 2 3 2 4 2 2" xfId="18867" xr:uid="{00000000-0005-0000-0000-0000B4490000}"/>
    <cellStyle name="Normal 20 2 3 2 4 3" xfId="18868" xr:uid="{00000000-0005-0000-0000-0000B5490000}"/>
    <cellStyle name="Normal 20 2 3 2 5" xfId="18869" xr:uid="{00000000-0005-0000-0000-0000B6490000}"/>
    <cellStyle name="Normal 20 2 3 2 5 2" xfId="18870" xr:uid="{00000000-0005-0000-0000-0000B7490000}"/>
    <cellStyle name="Normal 20 2 3 2 5 2 2" xfId="18871" xr:uid="{00000000-0005-0000-0000-0000B8490000}"/>
    <cellStyle name="Normal 20 2 3 2 5 3" xfId="18872" xr:uid="{00000000-0005-0000-0000-0000B9490000}"/>
    <cellStyle name="Normal 20 2 3 2 6" xfId="18873" xr:uid="{00000000-0005-0000-0000-0000BA490000}"/>
    <cellStyle name="Normal 20 2 3 2 6 2" xfId="18874" xr:uid="{00000000-0005-0000-0000-0000BB490000}"/>
    <cellStyle name="Normal 20 2 3 2 6 2 2" xfId="18875" xr:uid="{00000000-0005-0000-0000-0000BC490000}"/>
    <cellStyle name="Normal 20 2 3 2 6 3" xfId="18876" xr:uid="{00000000-0005-0000-0000-0000BD490000}"/>
    <cellStyle name="Normal 20 2 3 2 7" xfId="18877" xr:uid="{00000000-0005-0000-0000-0000BE490000}"/>
    <cellStyle name="Normal 20 2 3 2 7 2" xfId="18878" xr:uid="{00000000-0005-0000-0000-0000BF490000}"/>
    <cellStyle name="Normal 20 2 3 2 8" xfId="18879" xr:uid="{00000000-0005-0000-0000-0000C0490000}"/>
    <cellStyle name="Normal 20 2 3 2 8 2" xfId="18880" xr:uid="{00000000-0005-0000-0000-0000C1490000}"/>
    <cellStyle name="Normal 20 2 3 2 9" xfId="18881" xr:uid="{00000000-0005-0000-0000-0000C2490000}"/>
    <cellStyle name="Normal 20 2 3 3" xfId="18882" xr:uid="{00000000-0005-0000-0000-0000C3490000}"/>
    <cellStyle name="Normal 20 2 3 3 2" xfId="18883" xr:uid="{00000000-0005-0000-0000-0000C4490000}"/>
    <cellStyle name="Normal 20 2 3 3 2 2" xfId="18884" xr:uid="{00000000-0005-0000-0000-0000C5490000}"/>
    <cellStyle name="Normal 20 2 3 3 2 2 2" xfId="18885" xr:uid="{00000000-0005-0000-0000-0000C6490000}"/>
    <cellStyle name="Normal 20 2 3 3 2 2 2 2" xfId="18886" xr:uid="{00000000-0005-0000-0000-0000C7490000}"/>
    <cellStyle name="Normal 20 2 3 3 2 2 3" xfId="18887" xr:uid="{00000000-0005-0000-0000-0000C8490000}"/>
    <cellStyle name="Normal 20 2 3 3 2 3" xfId="18888" xr:uid="{00000000-0005-0000-0000-0000C9490000}"/>
    <cellStyle name="Normal 20 2 3 3 2 3 2" xfId="18889" xr:uid="{00000000-0005-0000-0000-0000CA490000}"/>
    <cellStyle name="Normal 20 2 3 3 2 3 2 2" xfId="18890" xr:uid="{00000000-0005-0000-0000-0000CB490000}"/>
    <cellStyle name="Normal 20 2 3 3 2 3 3" xfId="18891" xr:uid="{00000000-0005-0000-0000-0000CC490000}"/>
    <cellStyle name="Normal 20 2 3 3 2 4" xfId="18892" xr:uid="{00000000-0005-0000-0000-0000CD490000}"/>
    <cellStyle name="Normal 20 2 3 3 2 4 2" xfId="18893" xr:uid="{00000000-0005-0000-0000-0000CE490000}"/>
    <cellStyle name="Normal 20 2 3 3 2 4 2 2" xfId="18894" xr:uid="{00000000-0005-0000-0000-0000CF490000}"/>
    <cellStyle name="Normal 20 2 3 3 2 4 3" xfId="18895" xr:uid="{00000000-0005-0000-0000-0000D0490000}"/>
    <cellStyle name="Normal 20 2 3 3 2 5" xfId="18896" xr:uid="{00000000-0005-0000-0000-0000D1490000}"/>
    <cellStyle name="Normal 20 2 3 3 2 5 2" xfId="18897" xr:uid="{00000000-0005-0000-0000-0000D2490000}"/>
    <cellStyle name="Normal 20 2 3 3 2 6" xfId="18898" xr:uid="{00000000-0005-0000-0000-0000D3490000}"/>
    <cellStyle name="Normal 20 2 3 3 2 6 2" xfId="18899" xr:uid="{00000000-0005-0000-0000-0000D4490000}"/>
    <cellStyle name="Normal 20 2 3 3 2 7" xfId="18900" xr:uid="{00000000-0005-0000-0000-0000D5490000}"/>
    <cellStyle name="Normal 20 2 3 3 3" xfId="18901" xr:uid="{00000000-0005-0000-0000-0000D6490000}"/>
    <cellStyle name="Normal 20 2 3 3 3 2" xfId="18902" xr:uid="{00000000-0005-0000-0000-0000D7490000}"/>
    <cellStyle name="Normal 20 2 3 3 3 2 2" xfId="18903" xr:uid="{00000000-0005-0000-0000-0000D8490000}"/>
    <cellStyle name="Normal 20 2 3 3 3 3" xfId="18904" xr:uid="{00000000-0005-0000-0000-0000D9490000}"/>
    <cellStyle name="Normal 20 2 3 3 4" xfId="18905" xr:uid="{00000000-0005-0000-0000-0000DA490000}"/>
    <cellStyle name="Normal 20 2 3 3 4 2" xfId="18906" xr:uid="{00000000-0005-0000-0000-0000DB490000}"/>
    <cellStyle name="Normal 20 2 3 3 4 2 2" xfId="18907" xr:uid="{00000000-0005-0000-0000-0000DC490000}"/>
    <cellStyle name="Normal 20 2 3 3 4 3" xfId="18908" xr:uid="{00000000-0005-0000-0000-0000DD490000}"/>
    <cellStyle name="Normal 20 2 3 3 5" xfId="18909" xr:uid="{00000000-0005-0000-0000-0000DE490000}"/>
    <cellStyle name="Normal 20 2 3 3 5 2" xfId="18910" xr:uid="{00000000-0005-0000-0000-0000DF490000}"/>
    <cellStyle name="Normal 20 2 3 3 5 2 2" xfId="18911" xr:uid="{00000000-0005-0000-0000-0000E0490000}"/>
    <cellStyle name="Normal 20 2 3 3 5 3" xfId="18912" xr:uid="{00000000-0005-0000-0000-0000E1490000}"/>
    <cellStyle name="Normal 20 2 3 3 6" xfId="18913" xr:uid="{00000000-0005-0000-0000-0000E2490000}"/>
    <cellStyle name="Normal 20 2 3 3 6 2" xfId="18914" xr:uid="{00000000-0005-0000-0000-0000E3490000}"/>
    <cellStyle name="Normal 20 2 3 3 7" xfId="18915" xr:uid="{00000000-0005-0000-0000-0000E4490000}"/>
    <cellStyle name="Normal 20 2 3 3 7 2" xfId="18916" xr:uid="{00000000-0005-0000-0000-0000E5490000}"/>
    <cellStyle name="Normal 20 2 3 3 8" xfId="18917" xr:uid="{00000000-0005-0000-0000-0000E6490000}"/>
    <cellStyle name="Normal 20 2 3 4" xfId="18918" xr:uid="{00000000-0005-0000-0000-0000E7490000}"/>
    <cellStyle name="Normal 20 2 3 4 2" xfId="18919" xr:uid="{00000000-0005-0000-0000-0000E8490000}"/>
    <cellStyle name="Normal 20 2 3 4 2 2" xfId="18920" xr:uid="{00000000-0005-0000-0000-0000E9490000}"/>
    <cellStyle name="Normal 20 2 3 4 2 2 2" xfId="18921" xr:uid="{00000000-0005-0000-0000-0000EA490000}"/>
    <cellStyle name="Normal 20 2 3 4 2 3" xfId="18922" xr:uid="{00000000-0005-0000-0000-0000EB490000}"/>
    <cellStyle name="Normal 20 2 3 4 3" xfId="18923" xr:uid="{00000000-0005-0000-0000-0000EC490000}"/>
    <cellStyle name="Normal 20 2 3 4 3 2" xfId="18924" xr:uid="{00000000-0005-0000-0000-0000ED490000}"/>
    <cellStyle name="Normal 20 2 3 4 3 2 2" xfId="18925" xr:uid="{00000000-0005-0000-0000-0000EE490000}"/>
    <cellStyle name="Normal 20 2 3 4 3 3" xfId="18926" xr:uid="{00000000-0005-0000-0000-0000EF490000}"/>
    <cellStyle name="Normal 20 2 3 4 4" xfId="18927" xr:uid="{00000000-0005-0000-0000-0000F0490000}"/>
    <cellStyle name="Normal 20 2 3 4 4 2" xfId="18928" xr:uid="{00000000-0005-0000-0000-0000F1490000}"/>
    <cellStyle name="Normal 20 2 3 4 4 2 2" xfId="18929" xr:uid="{00000000-0005-0000-0000-0000F2490000}"/>
    <cellStyle name="Normal 20 2 3 4 4 3" xfId="18930" xr:uid="{00000000-0005-0000-0000-0000F3490000}"/>
    <cellStyle name="Normal 20 2 3 4 5" xfId="18931" xr:uid="{00000000-0005-0000-0000-0000F4490000}"/>
    <cellStyle name="Normal 20 2 3 4 5 2" xfId="18932" xr:uid="{00000000-0005-0000-0000-0000F5490000}"/>
    <cellStyle name="Normal 20 2 3 4 6" xfId="18933" xr:uid="{00000000-0005-0000-0000-0000F6490000}"/>
    <cellStyle name="Normal 20 2 3 4 6 2" xfId="18934" xr:uid="{00000000-0005-0000-0000-0000F7490000}"/>
    <cellStyle name="Normal 20 2 3 4 7" xfId="18935" xr:uid="{00000000-0005-0000-0000-0000F8490000}"/>
    <cellStyle name="Normal 20 2 3 5" xfId="18936" xr:uid="{00000000-0005-0000-0000-0000F9490000}"/>
    <cellStyle name="Normal 20 2 3 5 2" xfId="18937" xr:uid="{00000000-0005-0000-0000-0000FA490000}"/>
    <cellStyle name="Normal 20 2 3 5 2 2" xfId="18938" xr:uid="{00000000-0005-0000-0000-0000FB490000}"/>
    <cellStyle name="Normal 20 2 3 5 2 2 2" xfId="18939" xr:uid="{00000000-0005-0000-0000-0000FC490000}"/>
    <cellStyle name="Normal 20 2 3 5 2 3" xfId="18940" xr:uid="{00000000-0005-0000-0000-0000FD490000}"/>
    <cellStyle name="Normal 20 2 3 5 3" xfId="18941" xr:uid="{00000000-0005-0000-0000-0000FE490000}"/>
    <cellStyle name="Normal 20 2 3 5 3 2" xfId="18942" xr:uid="{00000000-0005-0000-0000-0000FF490000}"/>
    <cellStyle name="Normal 20 2 3 5 3 2 2" xfId="18943" xr:uid="{00000000-0005-0000-0000-0000004A0000}"/>
    <cellStyle name="Normal 20 2 3 5 3 3" xfId="18944" xr:uid="{00000000-0005-0000-0000-0000014A0000}"/>
    <cellStyle name="Normal 20 2 3 5 4" xfId="18945" xr:uid="{00000000-0005-0000-0000-0000024A0000}"/>
    <cellStyle name="Normal 20 2 3 5 4 2" xfId="18946" xr:uid="{00000000-0005-0000-0000-0000034A0000}"/>
    <cellStyle name="Normal 20 2 3 5 4 2 2" xfId="18947" xr:uid="{00000000-0005-0000-0000-0000044A0000}"/>
    <cellStyle name="Normal 20 2 3 5 4 3" xfId="18948" xr:uid="{00000000-0005-0000-0000-0000054A0000}"/>
    <cellStyle name="Normal 20 2 3 5 5" xfId="18949" xr:uid="{00000000-0005-0000-0000-0000064A0000}"/>
    <cellStyle name="Normal 20 2 3 5 5 2" xfId="18950" xr:uid="{00000000-0005-0000-0000-0000074A0000}"/>
    <cellStyle name="Normal 20 2 3 5 6" xfId="18951" xr:uid="{00000000-0005-0000-0000-0000084A0000}"/>
    <cellStyle name="Normal 20 2 3 5 6 2" xfId="18952" xr:uid="{00000000-0005-0000-0000-0000094A0000}"/>
    <cellStyle name="Normal 20 2 3 5 7" xfId="18953" xr:uid="{00000000-0005-0000-0000-00000A4A0000}"/>
    <cellStyle name="Normal 20 2 3 6" xfId="18954" xr:uid="{00000000-0005-0000-0000-00000B4A0000}"/>
    <cellStyle name="Normal 20 2 3 6 2" xfId="18955" xr:uid="{00000000-0005-0000-0000-00000C4A0000}"/>
    <cellStyle name="Normal 20 2 3 6 2 2" xfId="18956" xr:uid="{00000000-0005-0000-0000-00000D4A0000}"/>
    <cellStyle name="Normal 20 2 3 6 3" xfId="18957" xr:uid="{00000000-0005-0000-0000-00000E4A0000}"/>
    <cellStyle name="Normal 20 2 3 7" xfId="18958" xr:uid="{00000000-0005-0000-0000-00000F4A0000}"/>
    <cellStyle name="Normal 20 2 3 7 2" xfId="18959" xr:uid="{00000000-0005-0000-0000-0000104A0000}"/>
    <cellStyle name="Normal 20 2 3 7 2 2" xfId="18960" xr:uid="{00000000-0005-0000-0000-0000114A0000}"/>
    <cellStyle name="Normal 20 2 3 7 3" xfId="18961" xr:uid="{00000000-0005-0000-0000-0000124A0000}"/>
    <cellStyle name="Normal 20 2 3 8" xfId="18962" xr:uid="{00000000-0005-0000-0000-0000134A0000}"/>
    <cellStyle name="Normal 20 2 3 8 2" xfId="18963" xr:uid="{00000000-0005-0000-0000-0000144A0000}"/>
    <cellStyle name="Normal 20 2 3 8 2 2" xfId="18964" xr:uid="{00000000-0005-0000-0000-0000154A0000}"/>
    <cellStyle name="Normal 20 2 3 8 3" xfId="18965" xr:uid="{00000000-0005-0000-0000-0000164A0000}"/>
    <cellStyle name="Normal 20 2 3 9" xfId="18966" xr:uid="{00000000-0005-0000-0000-0000174A0000}"/>
    <cellStyle name="Normal 20 2 3 9 2" xfId="18967" xr:uid="{00000000-0005-0000-0000-0000184A0000}"/>
    <cellStyle name="Normal 20 2 4" xfId="18968" xr:uid="{00000000-0005-0000-0000-0000194A0000}"/>
    <cellStyle name="Normal 20 2 4 2" xfId="18969" xr:uid="{00000000-0005-0000-0000-00001A4A0000}"/>
    <cellStyle name="Normal 20 2 4 2 2" xfId="18970" xr:uid="{00000000-0005-0000-0000-00001B4A0000}"/>
    <cellStyle name="Normal 20 2 4 2 2 2" xfId="18971" xr:uid="{00000000-0005-0000-0000-00001C4A0000}"/>
    <cellStyle name="Normal 20 2 4 2 2 2 2" xfId="18972" xr:uid="{00000000-0005-0000-0000-00001D4A0000}"/>
    <cellStyle name="Normal 20 2 4 2 2 3" xfId="18973" xr:uid="{00000000-0005-0000-0000-00001E4A0000}"/>
    <cellStyle name="Normal 20 2 4 2 3" xfId="18974" xr:uid="{00000000-0005-0000-0000-00001F4A0000}"/>
    <cellStyle name="Normal 20 2 4 2 3 2" xfId="18975" xr:uid="{00000000-0005-0000-0000-0000204A0000}"/>
    <cellStyle name="Normal 20 2 4 2 3 2 2" xfId="18976" xr:uid="{00000000-0005-0000-0000-0000214A0000}"/>
    <cellStyle name="Normal 20 2 4 2 3 3" xfId="18977" xr:uid="{00000000-0005-0000-0000-0000224A0000}"/>
    <cellStyle name="Normal 20 2 4 2 4" xfId="18978" xr:uid="{00000000-0005-0000-0000-0000234A0000}"/>
    <cellStyle name="Normal 20 2 4 2 4 2" xfId="18979" xr:uid="{00000000-0005-0000-0000-0000244A0000}"/>
    <cellStyle name="Normal 20 2 4 2 4 2 2" xfId="18980" xr:uid="{00000000-0005-0000-0000-0000254A0000}"/>
    <cellStyle name="Normal 20 2 4 2 4 3" xfId="18981" xr:uid="{00000000-0005-0000-0000-0000264A0000}"/>
    <cellStyle name="Normal 20 2 4 2 5" xfId="18982" xr:uid="{00000000-0005-0000-0000-0000274A0000}"/>
    <cellStyle name="Normal 20 2 4 2 5 2" xfId="18983" xr:uid="{00000000-0005-0000-0000-0000284A0000}"/>
    <cellStyle name="Normal 20 2 4 2 6" xfId="18984" xr:uid="{00000000-0005-0000-0000-0000294A0000}"/>
    <cellStyle name="Normal 20 2 4 2 6 2" xfId="18985" xr:uid="{00000000-0005-0000-0000-00002A4A0000}"/>
    <cellStyle name="Normal 20 2 4 2 7" xfId="18986" xr:uid="{00000000-0005-0000-0000-00002B4A0000}"/>
    <cellStyle name="Normal 20 2 4 3" xfId="18987" xr:uid="{00000000-0005-0000-0000-00002C4A0000}"/>
    <cellStyle name="Normal 20 2 4 3 2" xfId="18988" xr:uid="{00000000-0005-0000-0000-00002D4A0000}"/>
    <cellStyle name="Normal 20 2 4 3 2 2" xfId="18989" xr:uid="{00000000-0005-0000-0000-00002E4A0000}"/>
    <cellStyle name="Normal 20 2 4 3 2 2 2" xfId="18990" xr:uid="{00000000-0005-0000-0000-00002F4A0000}"/>
    <cellStyle name="Normal 20 2 4 3 2 3" xfId="18991" xr:uid="{00000000-0005-0000-0000-0000304A0000}"/>
    <cellStyle name="Normal 20 2 4 3 3" xfId="18992" xr:uid="{00000000-0005-0000-0000-0000314A0000}"/>
    <cellStyle name="Normal 20 2 4 3 3 2" xfId="18993" xr:uid="{00000000-0005-0000-0000-0000324A0000}"/>
    <cellStyle name="Normal 20 2 4 3 3 2 2" xfId="18994" xr:uid="{00000000-0005-0000-0000-0000334A0000}"/>
    <cellStyle name="Normal 20 2 4 3 3 3" xfId="18995" xr:uid="{00000000-0005-0000-0000-0000344A0000}"/>
    <cellStyle name="Normal 20 2 4 3 4" xfId="18996" xr:uid="{00000000-0005-0000-0000-0000354A0000}"/>
    <cellStyle name="Normal 20 2 4 3 4 2" xfId="18997" xr:uid="{00000000-0005-0000-0000-0000364A0000}"/>
    <cellStyle name="Normal 20 2 4 3 4 2 2" xfId="18998" xr:uid="{00000000-0005-0000-0000-0000374A0000}"/>
    <cellStyle name="Normal 20 2 4 3 4 3" xfId="18999" xr:uid="{00000000-0005-0000-0000-0000384A0000}"/>
    <cellStyle name="Normal 20 2 4 3 5" xfId="19000" xr:uid="{00000000-0005-0000-0000-0000394A0000}"/>
    <cellStyle name="Normal 20 2 4 3 5 2" xfId="19001" xr:uid="{00000000-0005-0000-0000-00003A4A0000}"/>
    <cellStyle name="Normal 20 2 4 3 6" xfId="19002" xr:uid="{00000000-0005-0000-0000-00003B4A0000}"/>
    <cellStyle name="Normal 20 2 4 3 6 2" xfId="19003" xr:uid="{00000000-0005-0000-0000-00003C4A0000}"/>
    <cellStyle name="Normal 20 2 4 3 7" xfId="19004" xr:uid="{00000000-0005-0000-0000-00003D4A0000}"/>
    <cellStyle name="Normal 20 2 4 4" xfId="19005" xr:uid="{00000000-0005-0000-0000-00003E4A0000}"/>
    <cellStyle name="Normal 20 2 4 4 2" xfId="19006" xr:uid="{00000000-0005-0000-0000-00003F4A0000}"/>
    <cellStyle name="Normal 20 2 4 4 2 2" xfId="19007" xr:uid="{00000000-0005-0000-0000-0000404A0000}"/>
    <cellStyle name="Normal 20 2 4 4 3" xfId="19008" xr:uid="{00000000-0005-0000-0000-0000414A0000}"/>
    <cellStyle name="Normal 20 2 4 5" xfId="19009" xr:uid="{00000000-0005-0000-0000-0000424A0000}"/>
    <cellStyle name="Normal 20 2 4 5 2" xfId="19010" xr:uid="{00000000-0005-0000-0000-0000434A0000}"/>
    <cellStyle name="Normal 20 2 4 5 2 2" xfId="19011" xr:uid="{00000000-0005-0000-0000-0000444A0000}"/>
    <cellStyle name="Normal 20 2 4 5 3" xfId="19012" xr:uid="{00000000-0005-0000-0000-0000454A0000}"/>
    <cellStyle name="Normal 20 2 4 6" xfId="19013" xr:uid="{00000000-0005-0000-0000-0000464A0000}"/>
    <cellStyle name="Normal 20 2 4 6 2" xfId="19014" xr:uid="{00000000-0005-0000-0000-0000474A0000}"/>
    <cellStyle name="Normal 20 2 4 6 2 2" xfId="19015" xr:uid="{00000000-0005-0000-0000-0000484A0000}"/>
    <cellStyle name="Normal 20 2 4 6 3" xfId="19016" xr:uid="{00000000-0005-0000-0000-0000494A0000}"/>
    <cellStyle name="Normal 20 2 4 7" xfId="19017" xr:uid="{00000000-0005-0000-0000-00004A4A0000}"/>
    <cellStyle name="Normal 20 2 4 7 2" xfId="19018" xr:uid="{00000000-0005-0000-0000-00004B4A0000}"/>
    <cellStyle name="Normal 20 2 4 8" xfId="19019" xr:uid="{00000000-0005-0000-0000-00004C4A0000}"/>
    <cellStyle name="Normal 20 2 4 8 2" xfId="19020" xr:uid="{00000000-0005-0000-0000-00004D4A0000}"/>
    <cellStyle name="Normal 20 2 4 9" xfId="19021" xr:uid="{00000000-0005-0000-0000-00004E4A0000}"/>
    <cellStyle name="Normal 20 2 5" xfId="19022" xr:uid="{00000000-0005-0000-0000-00004F4A0000}"/>
    <cellStyle name="Normal 20 2 5 2" xfId="19023" xr:uid="{00000000-0005-0000-0000-0000504A0000}"/>
    <cellStyle name="Normal 20 2 5 2 2" xfId="19024" xr:uid="{00000000-0005-0000-0000-0000514A0000}"/>
    <cellStyle name="Normal 20 2 5 2 2 2" xfId="19025" xr:uid="{00000000-0005-0000-0000-0000524A0000}"/>
    <cellStyle name="Normal 20 2 5 2 2 2 2" xfId="19026" xr:uid="{00000000-0005-0000-0000-0000534A0000}"/>
    <cellStyle name="Normal 20 2 5 2 2 3" xfId="19027" xr:uid="{00000000-0005-0000-0000-0000544A0000}"/>
    <cellStyle name="Normal 20 2 5 2 3" xfId="19028" xr:uid="{00000000-0005-0000-0000-0000554A0000}"/>
    <cellStyle name="Normal 20 2 5 2 3 2" xfId="19029" xr:uid="{00000000-0005-0000-0000-0000564A0000}"/>
    <cellStyle name="Normal 20 2 5 2 3 2 2" xfId="19030" xr:uid="{00000000-0005-0000-0000-0000574A0000}"/>
    <cellStyle name="Normal 20 2 5 2 3 3" xfId="19031" xr:uid="{00000000-0005-0000-0000-0000584A0000}"/>
    <cellStyle name="Normal 20 2 5 2 4" xfId="19032" xr:uid="{00000000-0005-0000-0000-0000594A0000}"/>
    <cellStyle name="Normal 20 2 5 2 4 2" xfId="19033" xr:uid="{00000000-0005-0000-0000-00005A4A0000}"/>
    <cellStyle name="Normal 20 2 5 2 4 2 2" xfId="19034" xr:uid="{00000000-0005-0000-0000-00005B4A0000}"/>
    <cellStyle name="Normal 20 2 5 2 4 3" xfId="19035" xr:uid="{00000000-0005-0000-0000-00005C4A0000}"/>
    <cellStyle name="Normal 20 2 5 2 5" xfId="19036" xr:uid="{00000000-0005-0000-0000-00005D4A0000}"/>
    <cellStyle name="Normal 20 2 5 2 5 2" xfId="19037" xr:uid="{00000000-0005-0000-0000-00005E4A0000}"/>
    <cellStyle name="Normal 20 2 5 2 6" xfId="19038" xr:uid="{00000000-0005-0000-0000-00005F4A0000}"/>
    <cellStyle name="Normal 20 2 5 2 6 2" xfId="19039" xr:uid="{00000000-0005-0000-0000-0000604A0000}"/>
    <cellStyle name="Normal 20 2 5 2 7" xfId="19040" xr:uid="{00000000-0005-0000-0000-0000614A0000}"/>
    <cellStyle name="Normal 20 2 5 3" xfId="19041" xr:uid="{00000000-0005-0000-0000-0000624A0000}"/>
    <cellStyle name="Normal 20 2 5 3 2" xfId="19042" xr:uid="{00000000-0005-0000-0000-0000634A0000}"/>
    <cellStyle name="Normal 20 2 5 3 2 2" xfId="19043" xr:uid="{00000000-0005-0000-0000-0000644A0000}"/>
    <cellStyle name="Normal 20 2 5 3 3" xfId="19044" xr:uid="{00000000-0005-0000-0000-0000654A0000}"/>
    <cellStyle name="Normal 20 2 5 4" xfId="19045" xr:uid="{00000000-0005-0000-0000-0000664A0000}"/>
    <cellStyle name="Normal 20 2 5 4 2" xfId="19046" xr:uid="{00000000-0005-0000-0000-0000674A0000}"/>
    <cellStyle name="Normal 20 2 5 4 2 2" xfId="19047" xr:uid="{00000000-0005-0000-0000-0000684A0000}"/>
    <cellStyle name="Normal 20 2 5 4 3" xfId="19048" xr:uid="{00000000-0005-0000-0000-0000694A0000}"/>
    <cellStyle name="Normal 20 2 5 5" xfId="19049" xr:uid="{00000000-0005-0000-0000-00006A4A0000}"/>
    <cellStyle name="Normal 20 2 5 5 2" xfId="19050" xr:uid="{00000000-0005-0000-0000-00006B4A0000}"/>
    <cellStyle name="Normal 20 2 5 5 2 2" xfId="19051" xr:uid="{00000000-0005-0000-0000-00006C4A0000}"/>
    <cellStyle name="Normal 20 2 5 5 3" xfId="19052" xr:uid="{00000000-0005-0000-0000-00006D4A0000}"/>
    <cellStyle name="Normal 20 2 5 6" xfId="19053" xr:uid="{00000000-0005-0000-0000-00006E4A0000}"/>
    <cellStyle name="Normal 20 2 5 6 2" xfId="19054" xr:uid="{00000000-0005-0000-0000-00006F4A0000}"/>
    <cellStyle name="Normal 20 2 5 7" xfId="19055" xr:uid="{00000000-0005-0000-0000-0000704A0000}"/>
    <cellStyle name="Normal 20 2 5 7 2" xfId="19056" xr:uid="{00000000-0005-0000-0000-0000714A0000}"/>
    <cellStyle name="Normal 20 2 5 8" xfId="19057" xr:uid="{00000000-0005-0000-0000-0000724A0000}"/>
    <cellStyle name="Normal 20 2 6" xfId="19058" xr:uid="{00000000-0005-0000-0000-0000734A0000}"/>
    <cellStyle name="Normal 20 2 6 2" xfId="19059" xr:uid="{00000000-0005-0000-0000-0000744A0000}"/>
    <cellStyle name="Normal 20 2 6 2 2" xfId="19060" xr:uid="{00000000-0005-0000-0000-0000754A0000}"/>
    <cellStyle name="Normal 20 2 6 2 2 2" xfId="19061" xr:uid="{00000000-0005-0000-0000-0000764A0000}"/>
    <cellStyle name="Normal 20 2 6 2 3" xfId="19062" xr:uid="{00000000-0005-0000-0000-0000774A0000}"/>
    <cellStyle name="Normal 20 2 6 3" xfId="19063" xr:uid="{00000000-0005-0000-0000-0000784A0000}"/>
    <cellStyle name="Normal 20 2 6 3 2" xfId="19064" xr:uid="{00000000-0005-0000-0000-0000794A0000}"/>
    <cellStyle name="Normal 20 2 6 3 2 2" xfId="19065" xr:uid="{00000000-0005-0000-0000-00007A4A0000}"/>
    <cellStyle name="Normal 20 2 6 3 3" xfId="19066" xr:uid="{00000000-0005-0000-0000-00007B4A0000}"/>
    <cellStyle name="Normal 20 2 6 4" xfId="19067" xr:uid="{00000000-0005-0000-0000-00007C4A0000}"/>
    <cellStyle name="Normal 20 2 6 4 2" xfId="19068" xr:uid="{00000000-0005-0000-0000-00007D4A0000}"/>
    <cellStyle name="Normal 20 2 6 4 2 2" xfId="19069" xr:uid="{00000000-0005-0000-0000-00007E4A0000}"/>
    <cellStyle name="Normal 20 2 6 4 3" xfId="19070" xr:uid="{00000000-0005-0000-0000-00007F4A0000}"/>
    <cellStyle name="Normal 20 2 6 5" xfId="19071" xr:uid="{00000000-0005-0000-0000-0000804A0000}"/>
    <cellStyle name="Normal 20 2 6 5 2" xfId="19072" xr:uid="{00000000-0005-0000-0000-0000814A0000}"/>
    <cellStyle name="Normal 20 2 6 6" xfId="19073" xr:uid="{00000000-0005-0000-0000-0000824A0000}"/>
    <cellStyle name="Normal 20 2 6 6 2" xfId="19074" xr:uid="{00000000-0005-0000-0000-0000834A0000}"/>
    <cellStyle name="Normal 20 2 6 7" xfId="19075" xr:uid="{00000000-0005-0000-0000-0000844A0000}"/>
    <cellStyle name="Normal 20 2 7" xfId="19076" xr:uid="{00000000-0005-0000-0000-0000854A0000}"/>
    <cellStyle name="Normal 20 2 7 2" xfId="19077" xr:uid="{00000000-0005-0000-0000-0000864A0000}"/>
    <cellStyle name="Normal 20 2 7 2 2" xfId="19078" xr:uid="{00000000-0005-0000-0000-0000874A0000}"/>
    <cellStyle name="Normal 20 2 7 2 2 2" xfId="19079" xr:uid="{00000000-0005-0000-0000-0000884A0000}"/>
    <cellStyle name="Normal 20 2 7 2 3" xfId="19080" xr:uid="{00000000-0005-0000-0000-0000894A0000}"/>
    <cellStyle name="Normal 20 2 7 3" xfId="19081" xr:uid="{00000000-0005-0000-0000-00008A4A0000}"/>
    <cellStyle name="Normal 20 2 7 3 2" xfId="19082" xr:uid="{00000000-0005-0000-0000-00008B4A0000}"/>
    <cellStyle name="Normal 20 2 7 3 2 2" xfId="19083" xr:uid="{00000000-0005-0000-0000-00008C4A0000}"/>
    <cellStyle name="Normal 20 2 7 3 3" xfId="19084" xr:uid="{00000000-0005-0000-0000-00008D4A0000}"/>
    <cellStyle name="Normal 20 2 7 4" xfId="19085" xr:uid="{00000000-0005-0000-0000-00008E4A0000}"/>
    <cellStyle name="Normal 20 2 7 4 2" xfId="19086" xr:uid="{00000000-0005-0000-0000-00008F4A0000}"/>
    <cellStyle name="Normal 20 2 7 4 2 2" xfId="19087" xr:uid="{00000000-0005-0000-0000-0000904A0000}"/>
    <cellStyle name="Normal 20 2 7 4 3" xfId="19088" xr:uid="{00000000-0005-0000-0000-0000914A0000}"/>
    <cellStyle name="Normal 20 2 7 5" xfId="19089" xr:uid="{00000000-0005-0000-0000-0000924A0000}"/>
    <cellStyle name="Normal 20 2 7 5 2" xfId="19090" xr:uid="{00000000-0005-0000-0000-0000934A0000}"/>
    <cellStyle name="Normal 20 2 7 6" xfId="19091" xr:uid="{00000000-0005-0000-0000-0000944A0000}"/>
    <cellStyle name="Normal 20 2 7 6 2" xfId="19092" xr:uid="{00000000-0005-0000-0000-0000954A0000}"/>
    <cellStyle name="Normal 20 2 7 7" xfId="19093" xr:uid="{00000000-0005-0000-0000-0000964A0000}"/>
    <cellStyle name="Normal 20 2 8" xfId="19094" xr:uid="{00000000-0005-0000-0000-0000974A0000}"/>
    <cellStyle name="Normal 20 2 8 2" xfId="19095" xr:uid="{00000000-0005-0000-0000-0000984A0000}"/>
    <cellStyle name="Normal 20 2 8 2 2" xfId="19096" xr:uid="{00000000-0005-0000-0000-0000994A0000}"/>
    <cellStyle name="Normal 20 2 8 3" xfId="19097" xr:uid="{00000000-0005-0000-0000-00009A4A0000}"/>
    <cellStyle name="Normal 20 2 9" xfId="19098" xr:uid="{00000000-0005-0000-0000-00009B4A0000}"/>
    <cellStyle name="Normal 20 2 9 2" xfId="19099" xr:uid="{00000000-0005-0000-0000-00009C4A0000}"/>
    <cellStyle name="Normal 20 2 9 2 2" xfId="19100" xr:uid="{00000000-0005-0000-0000-00009D4A0000}"/>
    <cellStyle name="Normal 20 2 9 3" xfId="19101" xr:uid="{00000000-0005-0000-0000-00009E4A0000}"/>
    <cellStyle name="Normal 20 2_Confidential Information" xfId="19102" xr:uid="{00000000-0005-0000-0000-00009F4A0000}"/>
    <cellStyle name="Normal 20 3" xfId="19103" xr:uid="{00000000-0005-0000-0000-0000A04A0000}"/>
    <cellStyle name="Normal 20 3 10" xfId="19104" xr:uid="{00000000-0005-0000-0000-0000A14A0000}"/>
    <cellStyle name="Normal 20 3 10 2" xfId="19105" xr:uid="{00000000-0005-0000-0000-0000A24A0000}"/>
    <cellStyle name="Normal 20 3 10 2 2" xfId="19106" xr:uid="{00000000-0005-0000-0000-0000A34A0000}"/>
    <cellStyle name="Normal 20 3 10 3" xfId="19107" xr:uid="{00000000-0005-0000-0000-0000A44A0000}"/>
    <cellStyle name="Normal 20 3 11" xfId="19108" xr:uid="{00000000-0005-0000-0000-0000A54A0000}"/>
    <cellStyle name="Normal 20 3 11 2" xfId="19109" xr:uid="{00000000-0005-0000-0000-0000A64A0000}"/>
    <cellStyle name="Normal 20 3 12" xfId="19110" xr:uid="{00000000-0005-0000-0000-0000A74A0000}"/>
    <cellStyle name="Normal 20 3 12 2" xfId="19111" xr:uid="{00000000-0005-0000-0000-0000A84A0000}"/>
    <cellStyle name="Normal 20 3 13" xfId="19112" xr:uid="{00000000-0005-0000-0000-0000A94A0000}"/>
    <cellStyle name="Normal 20 3 2" xfId="19113" xr:uid="{00000000-0005-0000-0000-0000AA4A0000}"/>
    <cellStyle name="Normal 20 3 2 10" xfId="19114" xr:uid="{00000000-0005-0000-0000-0000AB4A0000}"/>
    <cellStyle name="Normal 20 3 2 10 2" xfId="19115" xr:uid="{00000000-0005-0000-0000-0000AC4A0000}"/>
    <cellStyle name="Normal 20 3 2 11" xfId="19116" xr:uid="{00000000-0005-0000-0000-0000AD4A0000}"/>
    <cellStyle name="Normal 20 3 2 2" xfId="19117" xr:uid="{00000000-0005-0000-0000-0000AE4A0000}"/>
    <cellStyle name="Normal 20 3 2 2 2" xfId="19118" xr:uid="{00000000-0005-0000-0000-0000AF4A0000}"/>
    <cellStyle name="Normal 20 3 2 2 2 2" xfId="19119" xr:uid="{00000000-0005-0000-0000-0000B04A0000}"/>
    <cellStyle name="Normal 20 3 2 2 2 2 2" xfId="19120" xr:uid="{00000000-0005-0000-0000-0000B14A0000}"/>
    <cellStyle name="Normal 20 3 2 2 2 2 2 2" xfId="19121" xr:uid="{00000000-0005-0000-0000-0000B24A0000}"/>
    <cellStyle name="Normal 20 3 2 2 2 2 3" xfId="19122" xr:uid="{00000000-0005-0000-0000-0000B34A0000}"/>
    <cellStyle name="Normal 20 3 2 2 2 3" xfId="19123" xr:uid="{00000000-0005-0000-0000-0000B44A0000}"/>
    <cellStyle name="Normal 20 3 2 2 2 3 2" xfId="19124" xr:uid="{00000000-0005-0000-0000-0000B54A0000}"/>
    <cellStyle name="Normal 20 3 2 2 2 3 2 2" xfId="19125" xr:uid="{00000000-0005-0000-0000-0000B64A0000}"/>
    <cellStyle name="Normal 20 3 2 2 2 3 3" xfId="19126" xr:uid="{00000000-0005-0000-0000-0000B74A0000}"/>
    <cellStyle name="Normal 20 3 2 2 2 4" xfId="19127" xr:uid="{00000000-0005-0000-0000-0000B84A0000}"/>
    <cellStyle name="Normal 20 3 2 2 2 4 2" xfId="19128" xr:uid="{00000000-0005-0000-0000-0000B94A0000}"/>
    <cellStyle name="Normal 20 3 2 2 2 4 2 2" xfId="19129" xr:uid="{00000000-0005-0000-0000-0000BA4A0000}"/>
    <cellStyle name="Normal 20 3 2 2 2 4 3" xfId="19130" xr:uid="{00000000-0005-0000-0000-0000BB4A0000}"/>
    <cellStyle name="Normal 20 3 2 2 2 5" xfId="19131" xr:uid="{00000000-0005-0000-0000-0000BC4A0000}"/>
    <cellStyle name="Normal 20 3 2 2 2 5 2" xfId="19132" xr:uid="{00000000-0005-0000-0000-0000BD4A0000}"/>
    <cellStyle name="Normal 20 3 2 2 2 6" xfId="19133" xr:uid="{00000000-0005-0000-0000-0000BE4A0000}"/>
    <cellStyle name="Normal 20 3 2 2 2 6 2" xfId="19134" xr:uid="{00000000-0005-0000-0000-0000BF4A0000}"/>
    <cellStyle name="Normal 20 3 2 2 2 7" xfId="19135" xr:uid="{00000000-0005-0000-0000-0000C04A0000}"/>
    <cellStyle name="Normal 20 3 2 2 3" xfId="19136" xr:uid="{00000000-0005-0000-0000-0000C14A0000}"/>
    <cellStyle name="Normal 20 3 2 2 3 2" xfId="19137" xr:uid="{00000000-0005-0000-0000-0000C24A0000}"/>
    <cellStyle name="Normal 20 3 2 2 3 2 2" xfId="19138" xr:uid="{00000000-0005-0000-0000-0000C34A0000}"/>
    <cellStyle name="Normal 20 3 2 2 3 2 2 2" xfId="19139" xr:uid="{00000000-0005-0000-0000-0000C44A0000}"/>
    <cellStyle name="Normal 20 3 2 2 3 2 3" xfId="19140" xr:uid="{00000000-0005-0000-0000-0000C54A0000}"/>
    <cellStyle name="Normal 20 3 2 2 3 3" xfId="19141" xr:uid="{00000000-0005-0000-0000-0000C64A0000}"/>
    <cellStyle name="Normal 20 3 2 2 3 3 2" xfId="19142" xr:uid="{00000000-0005-0000-0000-0000C74A0000}"/>
    <cellStyle name="Normal 20 3 2 2 3 3 2 2" xfId="19143" xr:uid="{00000000-0005-0000-0000-0000C84A0000}"/>
    <cellStyle name="Normal 20 3 2 2 3 3 3" xfId="19144" xr:uid="{00000000-0005-0000-0000-0000C94A0000}"/>
    <cellStyle name="Normal 20 3 2 2 3 4" xfId="19145" xr:uid="{00000000-0005-0000-0000-0000CA4A0000}"/>
    <cellStyle name="Normal 20 3 2 2 3 4 2" xfId="19146" xr:uid="{00000000-0005-0000-0000-0000CB4A0000}"/>
    <cellStyle name="Normal 20 3 2 2 3 4 2 2" xfId="19147" xr:uid="{00000000-0005-0000-0000-0000CC4A0000}"/>
    <cellStyle name="Normal 20 3 2 2 3 4 3" xfId="19148" xr:uid="{00000000-0005-0000-0000-0000CD4A0000}"/>
    <cellStyle name="Normal 20 3 2 2 3 5" xfId="19149" xr:uid="{00000000-0005-0000-0000-0000CE4A0000}"/>
    <cellStyle name="Normal 20 3 2 2 3 5 2" xfId="19150" xr:uid="{00000000-0005-0000-0000-0000CF4A0000}"/>
    <cellStyle name="Normal 20 3 2 2 3 6" xfId="19151" xr:uid="{00000000-0005-0000-0000-0000D04A0000}"/>
    <cellStyle name="Normal 20 3 2 2 3 6 2" xfId="19152" xr:uid="{00000000-0005-0000-0000-0000D14A0000}"/>
    <cellStyle name="Normal 20 3 2 2 3 7" xfId="19153" xr:uid="{00000000-0005-0000-0000-0000D24A0000}"/>
    <cellStyle name="Normal 20 3 2 2 4" xfId="19154" xr:uid="{00000000-0005-0000-0000-0000D34A0000}"/>
    <cellStyle name="Normal 20 3 2 2 4 2" xfId="19155" xr:uid="{00000000-0005-0000-0000-0000D44A0000}"/>
    <cellStyle name="Normal 20 3 2 2 4 2 2" xfId="19156" xr:uid="{00000000-0005-0000-0000-0000D54A0000}"/>
    <cellStyle name="Normal 20 3 2 2 4 3" xfId="19157" xr:uid="{00000000-0005-0000-0000-0000D64A0000}"/>
    <cellStyle name="Normal 20 3 2 2 5" xfId="19158" xr:uid="{00000000-0005-0000-0000-0000D74A0000}"/>
    <cellStyle name="Normal 20 3 2 2 5 2" xfId="19159" xr:uid="{00000000-0005-0000-0000-0000D84A0000}"/>
    <cellStyle name="Normal 20 3 2 2 5 2 2" xfId="19160" xr:uid="{00000000-0005-0000-0000-0000D94A0000}"/>
    <cellStyle name="Normal 20 3 2 2 5 3" xfId="19161" xr:uid="{00000000-0005-0000-0000-0000DA4A0000}"/>
    <cellStyle name="Normal 20 3 2 2 6" xfId="19162" xr:uid="{00000000-0005-0000-0000-0000DB4A0000}"/>
    <cellStyle name="Normal 20 3 2 2 6 2" xfId="19163" xr:uid="{00000000-0005-0000-0000-0000DC4A0000}"/>
    <cellStyle name="Normal 20 3 2 2 6 2 2" xfId="19164" xr:uid="{00000000-0005-0000-0000-0000DD4A0000}"/>
    <cellStyle name="Normal 20 3 2 2 6 3" xfId="19165" xr:uid="{00000000-0005-0000-0000-0000DE4A0000}"/>
    <cellStyle name="Normal 20 3 2 2 7" xfId="19166" xr:uid="{00000000-0005-0000-0000-0000DF4A0000}"/>
    <cellStyle name="Normal 20 3 2 2 7 2" xfId="19167" xr:uid="{00000000-0005-0000-0000-0000E04A0000}"/>
    <cellStyle name="Normal 20 3 2 2 8" xfId="19168" xr:uid="{00000000-0005-0000-0000-0000E14A0000}"/>
    <cellStyle name="Normal 20 3 2 2 8 2" xfId="19169" xr:uid="{00000000-0005-0000-0000-0000E24A0000}"/>
    <cellStyle name="Normal 20 3 2 2 9" xfId="19170" xr:uid="{00000000-0005-0000-0000-0000E34A0000}"/>
    <cellStyle name="Normal 20 3 2 3" xfId="19171" xr:uid="{00000000-0005-0000-0000-0000E44A0000}"/>
    <cellStyle name="Normal 20 3 2 3 2" xfId="19172" xr:uid="{00000000-0005-0000-0000-0000E54A0000}"/>
    <cellStyle name="Normal 20 3 2 3 2 2" xfId="19173" xr:uid="{00000000-0005-0000-0000-0000E64A0000}"/>
    <cellStyle name="Normal 20 3 2 3 2 2 2" xfId="19174" xr:uid="{00000000-0005-0000-0000-0000E74A0000}"/>
    <cellStyle name="Normal 20 3 2 3 2 2 2 2" xfId="19175" xr:uid="{00000000-0005-0000-0000-0000E84A0000}"/>
    <cellStyle name="Normal 20 3 2 3 2 2 3" xfId="19176" xr:uid="{00000000-0005-0000-0000-0000E94A0000}"/>
    <cellStyle name="Normal 20 3 2 3 2 3" xfId="19177" xr:uid="{00000000-0005-0000-0000-0000EA4A0000}"/>
    <cellStyle name="Normal 20 3 2 3 2 3 2" xfId="19178" xr:uid="{00000000-0005-0000-0000-0000EB4A0000}"/>
    <cellStyle name="Normal 20 3 2 3 2 3 2 2" xfId="19179" xr:uid="{00000000-0005-0000-0000-0000EC4A0000}"/>
    <cellStyle name="Normal 20 3 2 3 2 3 3" xfId="19180" xr:uid="{00000000-0005-0000-0000-0000ED4A0000}"/>
    <cellStyle name="Normal 20 3 2 3 2 4" xfId="19181" xr:uid="{00000000-0005-0000-0000-0000EE4A0000}"/>
    <cellStyle name="Normal 20 3 2 3 2 4 2" xfId="19182" xr:uid="{00000000-0005-0000-0000-0000EF4A0000}"/>
    <cellStyle name="Normal 20 3 2 3 2 4 2 2" xfId="19183" xr:uid="{00000000-0005-0000-0000-0000F04A0000}"/>
    <cellStyle name="Normal 20 3 2 3 2 4 3" xfId="19184" xr:uid="{00000000-0005-0000-0000-0000F14A0000}"/>
    <cellStyle name="Normal 20 3 2 3 2 5" xfId="19185" xr:uid="{00000000-0005-0000-0000-0000F24A0000}"/>
    <cellStyle name="Normal 20 3 2 3 2 5 2" xfId="19186" xr:uid="{00000000-0005-0000-0000-0000F34A0000}"/>
    <cellStyle name="Normal 20 3 2 3 2 6" xfId="19187" xr:uid="{00000000-0005-0000-0000-0000F44A0000}"/>
    <cellStyle name="Normal 20 3 2 3 2 6 2" xfId="19188" xr:uid="{00000000-0005-0000-0000-0000F54A0000}"/>
    <cellStyle name="Normal 20 3 2 3 2 7" xfId="19189" xr:uid="{00000000-0005-0000-0000-0000F64A0000}"/>
    <cellStyle name="Normal 20 3 2 3 3" xfId="19190" xr:uid="{00000000-0005-0000-0000-0000F74A0000}"/>
    <cellStyle name="Normal 20 3 2 3 3 2" xfId="19191" xr:uid="{00000000-0005-0000-0000-0000F84A0000}"/>
    <cellStyle name="Normal 20 3 2 3 3 2 2" xfId="19192" xr:uid="{00000000-0005-0000-0000-0000F94A0000}"/>
    <cellStyle name="Normal 20 3 2 3 3 3" xfId="19193" xr:uid="{00000000-0005-0000-0000-0000FA4A0000}"/>
    <cellStyle name="Normal 20 3 2 3 4" xfId="19194" xr:uid="{00000000-0005-0000-0000-0000FB4A0000}"/>
    <cellStyle name="Normal 20 3 2 3 4 2" xfId="19195" xr:uid="{00000000-0005-0000-0000-0000FC4A0000}"/>
    <cellStyle name="Normal 20 3 2 3 4 2 2" xfId="19196" xr:uid="{00000000-0005-0000-0000-0000FD4A0000}"/>
    <cellStyle name="Normal 20 3 2 3 4 3" xfId="19197" xr:uid="{00000000-0005-0000-0000-0000FE4A0000}"/>
    <cellStyle name="Normal 20 3 2 3 5" xfId="19198" xr:uid="{00000000-0005-0000-0000-0000FF4A0000}"/>
    <cellStyle name="Normal 20 3 2 3 5 2" xfId="19199" xr:uid="{00000000-0005-0000-0000-0000004B0000}"/>
    <cellStyle name="Normal 20 3 2 3 5 2 2" xfId="19200" xr:uid="{00000000-0005-0000-0000-0000014B0000}"/>
    <cellStyle name="Normal 20 3 2 3 5 3" xfId="19201" xr:uid="{00000000-0005-0000-0000-0000024B0000}"/>
    <cellStyle name="Normal 20 3 2 3 6" xfId="19202" xr:uid="{00000000-0005-0000-0000-0000034B0000}"/>
    <cellStyle name="Normal 20 3 2 3 6 2" xfId="19203" xr:uid="{00000000-0005-0000-0000-0000044B0000}"/>
    <cellStyle name="Normal 20 3 2 3 7" xfId="19204" xr:uid="{00000000-0005-0000-0000-0000054B0000}"/>
    <cellStyle name="Normal 20 3 2 3 7 2" xfId="19205" xr:uid="{00000000-0005-0000-0000-0000064B0000}"/>
    <cellStyle name="Normal 20 3 2 3 8" xfId="19206" xr:uid="{00000000-0005-0000-0000-0000074B0000}"/>
    <cellStyle name="Normal 20 3 2 4" xfId="19207" xr:uid="{00000000-0005-0000-0000-0000084B0000}"/>
    <cellStyle name="Normal 20 3 2 4 2" xfId="19208" xr:uid="{00000000-0005-0000-0000-0000094B0000}"/>
    <cellStyle name="Normal 20 3 2 4 2 2" xfId="19209" xr:uid="{00000000-0005-0000-0000-00000A4B0000}"/>
    <cellStyle name="Normal 20 3 2 4 2 2 2" xfId="19210" xr:uid="{00000000-0005-0000-0000-00000B4B0000}"/>
    <cellStyle name="Normal 20 3 2 4 2 3" xfId="19211" xr:uid="{00000000-0005-0000-0000-00000C4B0000}"/>
    <cellStyle name="Normal 20 3 2 4 3" xfId="19212" xr:uid="{00000000-0005-0000-0000-00000D4B0000}"/>
    <cellStyle name="Normal 20 3 2 4 3 2" xfId="19213" xr:uid="{00000000-0005-0000-0000-00000E4B0000}"/>
    <cellStyle name="Normal 20 3 2 4 3 2 2" xfId="19214" xr:uid="{00000000-0005-0000-0000-00000F4B0000}"/>
    <cellStyle name="Normal 20 3 2 4 3 3" xfId="19215" xr:uid="{00000000-0005-0000-0000-0000104B0000}"/>
    <cellStyle name="Normal 20 3 2 4 4" xfId="19216" xr:uid="{00000000-0005-0000-0000-0000114B0000}"/>
    <cellStyle name="Normal 20 3 2 4 4 2" xfId="19217" xr:uid="{00000000-0005-0000-0000-0000124B0000}"/>
    <cellStyle name="Normal 20 3 2 4 4 2 2" xfId="19218" xr:uid="{00000000-0005-0000-0000-0000134B0000}"/>
    <cellStyle name="Normal 20 3 2 4 4 3" xfId="19219" xr:uid="{00000000-0005-0000-0000-0000144B0000}"/>
    <cellStyle name="Normal 20 3 2 4 5" xfId="19220" xr:uid="{00000000-0005-0000-0000-0000154B0000}"/>
    <cellStyle name="Normal 20 3 2 4 5 2" xfId="19221" xr:uid="{00000000-0005-0000-0000-0000164B0000}"/>
    <cellStyle name="Normal 20 3 2 4 6" xfId="19222" xr:uid="{00000000-0005-0000-0000-0000174B0000}"/>
    <cellStyle name="Normal 20 3 2 4 6 2" xfId="19223" xr:uid="{00000000-0005-0000-0000-0000184B0000}"/>
    <cellStyle name="Normal 20 3 2 4 7" xfId="19224" xr:uid="{00000000-0005-0000-0000-0000194B0000}"/>
    <cellStyle name="Normal 20 3 2 5" xfId="19225" xr:uid="{00000000-0005-0000-0000-00001A4B0000}"/>
    <cellStyle name="Normal 20 3 2 5 2" xfId="19226" xr:uid="{00000000-0005-0000-0000-00001B4B0000}"/>
    <cellStyle name="Normal 20 3 2 5 2 2" xfId="19227" xr:uid="{00000000-0005-0000-0000-00001C4B0000}"/>
    <cellStyle name="Normal 20 3 2 5 2 2 2" xfId="19228" xr:uid="{00000000-0005-0000-0000-00001D4B0000}"/>
    <cellStyle name="Normal 20 3 2 5 2 3" xfId="19229" xr:uid="{00000000-0005-0000-0000-00001E4B0000}"/>
    <cellStyle name="Normal 20 3 2 5 3" xfId="19230" xr:uid="{00000000-0005-0000-0000-00001F4B0000}"/>
    <cellStyle name="Normal 20 3 2 5 3 2" xfId="19231" xr:uid="{00000000-0005-0000-0000-0000204B0000}"/>
    <cellStyle name="Normal 20 3 2 5 3 2 2" xfId="19232" xr:uid="{00000000-0005-0000-0000-0000214B0000}"/>
    <cellStyle name="Normal 20 3 2 5 3 3" xfId="19233" xr:uid="{00000000-0005-0000-0000-0000224B0000}"/>
    <cellStyle name="Normal 20 3 2 5 4" xfId="19234" xr:uid="{00000000-0005-0000-0000-0000234B0000}"/>
    <cellStyle name="Normal 20 3 2 5 4 2" xfId="19235" xr:uid="{00000000-0005-0000-0000-0000244B0000}"/>
    <cellStyle name="Normal 20 3 2 5 4 2 2" xfId="19236" xr:uid="{00000000-0005-0000-0000-0000254B0000}"/>
    <cellStyle name="Normal 20 3 2 5 4 3" xfId="19237" xr:uid="{00000000-0005-0000-0000-0000264B0000}"/>
    <cellStyle name="Normal 20 3 2 5 5" xfId="19238" xr:uid="{00000000-0005-0000-0000-0000274B0000}"/>
    <cellStyle name="Normal 20 3 2 5 5 2" xfId="19239" xr:uid="{00000000-0005-0000-0000-0000284B0000}"/>
    <cellStyle name="Normal 20 3 2 5 6" xfId="19240" xr:uid="{00000000-0005-0000-0000-0000294B0000}"/>
    <cellStyle name="Normal 20 3 2 5 6 2" xfId="19241" xr:uid="{00000000-0005-0000-0000-00002A4B0000}"/>
    <cellStyle name="Normal 20 3 2 5 7" xfId="19242" xr:uid="{00000000-0005-0000-0000-00002B4B0000}"/>
    <cellStyle name="Normal 20 3 2 6" xfId="19243" xr:uid="{00000000-0005-0000-0000-00002C4B0000}"/>
    <cellStyle name="Normal 20 3 2 6 2" xfId="19244" xr:uid="{00000000-0005-0000-0000-00002D4B0000}"/>
    <cellStyle name="Normal 20 3 2 6 2 2" xfId="19245" xr:uid="{00000000-0005-0000-0000-00002E4B0000}"/>
    <cellStyle name="Normal 20 3 2 6 3" xfId="19246" xr:uid="{00000000-0005-0000-0000-00002F4B0000}"/>
    <cellStyle name="Normal 20 3 2 7" xfId="19247" xr:uid="{00000000-0005-0000-0000-0000304B0000}"/>
    <cellStyle name="Normal 20 3 2 7 2" xfId="19248" xr:uid="{00000000-0005-0000-0000-0000314B0000}"/>
    <cellStyle name="Normal 20 3 2 7 2 2" xfId="19249" xr:uid="{00000000-0005-0000-0000-0000324B0000}"/>
    <cellStyle name="Normal 20 3 2 7 3" xfId="19250" xr:uid="{00000000-0005-0000-0000-0000334B0000}"/>
    <cellStyle name="Normal 20 3 2 8" xfId="19251" xr:uid="{00000000-0005-0000-0000-0000344B0000}"/>
    <cellStyle name="Normal 20 3 2 8 2" xfId="19252" xr:uid="{00000000-0005-0000-0000-0000354B0000}"/>
    <cellStyle name="Normal 20 3 2 8 2 2" xfId="19253" xr:uid="{00000000-0005-0000-0000-0000364B0000}"/>
    <cellStyle name="Normal 20 3 2 8 3" xfId="19254" xr:uid="{00000000-0005-0000-0000-0000374B0000}"/>
    <cellStyle name="Normal 20 3 2 9" xfId="19255" xr:uid="{00000000-0005-0000-0000-0000384B0000}"/>
    <cellStyle name="Normal 20 3 2 9 2" xfId="19256" xr:uid="{00000000-0005-0000-0000-0000394B0000}"/>
    <cellStyle name="Normal 20 3 3" xfId="19257" xr:uid="{00000000-0005-0000-0000-00003A4B0000}"/>
    <cellStyle name="Normal 20 3 3 10" xfId="19258" xr:uid="{00000000-0005-0000-0000-00003B4B0000}"/>
    <cellStyle name="Normal 20 3 3 10 2" xfId="19259" xr:uid="{00000000-0005-0000-0000-00003C4B0000}"/>
    <cellStyle name="Normal 20 3 3 11" xfId="19260" xr:uid="{00000000-0005-0000-0000-00003D4B0000}"/>
    <cellStyle name="Normal 20 3 3 2" xfId="19261" xr:uid="{00000000-0005-0000-0000-00003E4B0000}"/>
    <cellStyle name="Normal 20 3 3 2 2" xfId="19262" xr:uid="{00000000-0005-0000-0000-00003F4B0000}"/>
    <cellStyle name="Normal 20 3 3 2 2 2" xfId="19263" xr:uid="{00000000-0005-0000-0000-0000404B0000}"/>
    <cellStyle name="Normal 20 3 3 2 2 2 2" xfId="19264" xr:uid="{00000000-0005-0000-0000-0000414B0000}"/>
    <cellStyle name="Normal 20 3 3 2 2 2 2 2" xfId="19265" xr:uid="{00000000-0005-0000-0000-0000424B0000}"/>
    <cellStyle name="Normal 20 3 3 2 2 2 3" xfId="19266" xr:uid="{00000000-0005-0000-0000-0000434B0000}"/>
    <cellStyle name="Normal 20 3 3 2 2 3" xfId="19267" xr:uid="{00000000-0005-0000-0000-0000444B0000}"/>
    <cellStyle name="Normal 20 3 3 2 2 3 2" xfId="19268" xr:uid="{00000000-0005-0000-0000-0000454B0000}"/>
    <cellStyle name="Normal 20 3 3 2 2 3 2 2" xfId="19269" xr:uid="{00000000-0005-0000-0000-0000464B0000}"/>
    <cellStyle name="Normal 20 3 3 2 2 3 3" xfId="19270" xr:uid="{00000000-0005-0000-0000-0000474B0000}"/>
    <cellStyle name="Normal 20 3 3 2 2 4" xfId="19271" xr:uid="{00000000-0005-0000-0000-0000484B0000}"/>
    <cellStyle name="Normal 20 3 3 2 2 4 2" xfId="19272" xr:uid="{00000000-0005-0000-0000-0000494B0000}"/>
    <cellStyle name="Normal 20 3 3 2 2 4 2 2" xfId="19273" xr:uid="{00000000-0005-0000-0000-00004A4B0000}"/>
    <cellStyle name="Normal 20 3 3 2 2 4 3" xfId="19274" xr:uid="{00000000-0005-0000-0000-00004B4B0000}"/>
    <cellStyle name="Normal 20 3 3 2 2 5" xfId="19275" xr:uid="{00000000-0005-0000-0000-00004C4B0000}"/>
    <cellStyle name="Normal 20 3 3 2 2 5 2" xfId="19276" xr:uid="{00000000-0005-0000-0000-00004D4B0000}"/>
    <cellStyle name="Normal 20 3 3 2 2 6" xfId="19277" xr:uid="{00000000-0005-0000-0000-00004E4B0000}"/>
    <cellStyle name="Normal 20 3 3 2 2 6 2" xfId="19278" xr:uid="{00000000-0005-0000-0000-00004F4B0000}"/>
    <cellStyle name="Normal 20 3 3 2 2 7" xfId="19279" xr:uid="{00000000-0005-0000-0000-0000504B0000}"/>
    <cellStyle name="Normal 20 3 3 2 3" xfId="19280" xr:uid="{00000000-0005-0000-0000-0000514B0000}"/>
    <cellStyle name="Normal 20 3 3 2 3 2" xfId="19281" xr:uid="{00000000-0005-0000-0000-0000524B0000}"/>
    <cellStyle name="Normal 20 3 3 2 3 2 2" xfId="19282" xr:uid="{00000000-0005-0000-0000-0000534B0000}"/>
    <cellStyle name="Normal 20 3 3 2 3 2 2 2" xfId="19283" xr:uid="{00000000-0005-0000-0000-0000544B0000}"/>
    <cellStyle name="Normal 20 3 3 2 3 2 3" xfId="19284" xr:uid="{00000000-0005-0000-0000-0000554B0000}"/>
    <cellStyle name="Normal 20 3 3 2 3 3" xfId="19285" xr:uid="{00000000-0005-0000-0000-0000564B0000}"/>
    <cellStyle name="Normal 20 3 3 2 3 3 2" xfId="19286" xr:uid="{00000000-0005-0000-0000-0000574B0000}"/>
    <cellStyle name="Normal 20 3 3 2 3 3 2 2" xfId="19287" xr:uid="{00000000-0005-0000-0000-0000584B0000}"/>
    <cellStyle name="Normal 20 3 3 2 3 3 3" xfId="19288" xr:uid="{00000000-0005-0000-0000-0000594B0000}"/>
    <cellStyle name="Normal 20 3 3 2 3 4" xfId="19289" xr:uid="{00000000-0005-0000-0000-00005A4B0000}"/>
    <cellStyle name="Normal 20 3 3 2 3 4 2" xfId="19290" xr:uid="{00000000-0005-0000-0000-00005B4B0000}"/>
    <cellStyle name="Normal 20 3 3 2 3 4 2 2" xfId="19291" xr:uid="{00000000-0005-0000-0000-00005C4B0000}"/>
    <cellStyle name="Normal 20 3 3 2 3 4 3" xfId="19292" xr:uid="{00000000-0005-0000-0000-00005D4B0000}"/>
    <cellStyle name="Normal 20 3 3 2 3 5" xfId="19293" xr:uid="{00000000-0005-0000-0000-00005E4B0000}"/>
    <cellStyle name="Normal 20 3 3 2 3 5 2" xfId="19294" xr:uid="{00000000-0005-0000-0000-00005F4B0000}"/>
    <cellStyle name="Normal 20 3 3 2 3 6" xfId="19295" xr:uid="{00000000-0005-0000-0000-0000604B0000}"/>
    <cellStyle name="Normal 20 3 3 2 3 6 2" xfId="19296" xr:uid="{00000000-0005-0000-0000-0000614B0000}"/>
    <cellStyle name="Normal 20 3 3 2 3 7" xfId="19297" xr:uid="{00000000-0005-0000-0000-0000624B0000}"/>
    <cellStyle name="Normal 20 3 3 2 4" xfId="19298" xr:uid="{00000000-0005-0000-0000-0000634B0000}"/>
    <cellStyle name="Normal 20 3 3 2 4 2" xfId="19299" xr:uid="{00000000-0005-0000-0000-0000644B0000}"/>
    <cellStyle name="Normal 20 3 3 2 4 2 2" xfId="19300" xr:uid="{00000000-0005-0000-0000-0000654B0000}"/>
    <cellStyle name="Normal 20 3 3 2 4 3" xfId="19301" xr:uid="{00000000-0005-0000-0000-0000664B0000}"/>
    <cellStyle name="Normal 20 3 3 2 5" xfId="19302" xr:uid="{00000000-0005-0000-0000-0000674B0000}"/>
    <cellStyle name="Normal 20 3 3 2 5 2" xfId="19303" xr:uid="{00000000-0005-0000-0000-0000684B0000}"/>
    <cellStyle name="Normal 20 3 3 2 5 2 2" xfId="19304" xr:uid="{00000000-0005-0000-0000-0000694B0000}"/>
    <cellStyle name="Normal 20 3 3 2 5 3" xfId="19305" xr:uid="{00000000-0005-0000-0000-00006A4B0000}"/>
    <cellStyle name="Normal 20 3 3 2 6" xfId="19306" xr:uid="{00000000-0005-0000-0000-00006B4B0000}"/>
    <cellStyle name="Normal 20 3 3 2 6 2" xfId="19307" xr:uid="{00000000-0005-0000-0000-00006C4B0000}"/>
    <cellStyle name="Normal 20 3 3 2 6 2 2" xfId="19308" xr:uid="{00000000-0005-0000-0000-00006D4B0000}"/>
    <cellStyle name="Normal 20 3 3 2 6 3" xfId="19309" xr:uid="{00000000-0005-0000-0000-00006E4B0000}"/>
    <cellStyle name="Normal 20 3 3 2 7" xfId="19310" xr:uid="{00000000-0005-0000-0000-00006F4B0000}"/>
    <cellStyle name="Normal 20 3 3 2 7 2" xfId="19311" xr:uid="{00000000-0005-0000-0000-0000704B0000}"/>
    <cellStyle name="Normal 20 3 3 2 8" xfId="19312" xr:uid="{00000000-0005-0000-0000-0000714B0000}"/>
    <cellStyle name="Normal 20 3 3 2 8 2" xfId="19313" xr:uid="{00000000-0005-0000-0000-0000724B0000}"/>
    <cellStyle name="Normal 20 3 3 2 9" xfId="19314" xr:uid="{00000000-0005-0000-0000-0000734B0000}"/>
    <cellStyle name="Normal 20 3 3 3" xfId="19315" xr:uid="{00000000-0005-0000-0000-0000744B0000}"/>
    <cellStyle name="Normal 20 3 3 3 2" xfId="19316" xr:uid="{00000000-0005-0000-0000-0000754B0000}"/>
    <cellStyle name="Normal 20 3 3 3 2 2" xfId="19317" xr:uid="{00000000-0005-0000-0000-0000764B0000}"/>
    <cellStyle name="Normal 20 3 3 3 2 2 2" xfId="19318" xr:uid="{00000000-0005-0000-0000-0000774B0000}"/>
    <cellStyle name="Normal 20 3 3 3 2 2 2 2" xfId="19319" xr:uid="{00000000-0005-0000-0000-0000784B0000}"/>
    <cellStyle name="Normal 20 3 3 3 2 2 3" xfId="19320" xr:uid="{00000000-0005-0000-0000-0000794B0000}"/>
    <cellStyle name="Normal 20 3 3 3 2 3" xfId="19321" xr:uid="{00000000-0005-0000-0000-00007A4B0000}"/>
    <cellStyle name="Normal 20 3 3 3 2 3 2" xfId="19322" xr:uid="{00000000-0005-0000-0000-00007B4B0000}"/>
    <cellStyle name="Normal 20 3 3 3 2 3 2 2" xfId="19323" xr:uid="{00000000-0005-0000-0000-00007C4B0000}"/>
    <cellStyle name="Normal 20 3 3 3 2 3 3" xfId="19324" xr:uid="{00000000-0005-0000-0000-00007D4B0000}"/>
    <cellStyle name="Normal 20 3 3 3 2 4" xfId="19325" xr:uid="{00000000-0005-0000-0000-00007E4B0000}"/>
    <cellStyle name="Normal 20 3 3 3 2 4 2" xfId="19326" xr:uid="{00000000-0005-0000-0000-00007F4B0000}"/>
    <cellStyle name="Normal 20 3 3 3 2 4 2 2" xfId="19327" xr:uid="{00000000-0005-0000-0000-0000804B0000}"/>
    <cellStyle name="Normal 20 3 3 3 2 4 3" xfId="19328" xr:uid="{00000000-0005-0000-0000-0000814B0000}"/>
    <cellStyle name="Normal 20 3 3 3 2 5" xfId="19329" xr:uid="{00000000-0005-0000-0000-0000824B0000}"/>
    <cellStyle name="Normal 20 3 3 3 2 5 2" xfId="19330" xr:uid="{00000000-0005-0000-0000-0000834B0000}"/>
    <cellStyle name="Normal 20 3 3 3 2 6" xfId="19331" xr:uid="{00000000-0005-0000-0000-0000844B0000}"/>
    <cellStyle name="Normal 20 3 3 3 2 6 2" xfId="19332" xr:uid="{00000000-0005-0000-0000-0000854B0000}"/>
    <cellStyle name="Normal 20 3 3 3 2 7" xfId="19333" xr:uid="{00000000-0005-0000-0000-0000864B0000}"/>
    <cellStyle name="Normal 20 3 3 3 3" xfId="19334" xr:uid="{00000000-0005-0000-0000-0000874B0000}"/>
    <cellStyle name="Normal 20 3 3 3 3 2" xfId="19335" xr:uid="{00000000-0005-0000-0000-0000884B0000}"/>
    <cellStyle name="Normal 20 3 3 3 3 2 2" xfId="19336" xr:uid="{00000000-0005-0000-0000-0000894B0000}"/>
    <cellStyle name="Normal 20 3 3 3 3 3" xfId="19337" xr:uid="{00000000-0005-0000-0000-00008A4B0000}"/>
    <cellStyle name="Normal 20 3 3 3 4" xfId="19338" xr:uid="{00000000-0005-0000-0000-00008B4B0000}"/>
    <cellStyle name="Normal 20 3 3 3 4 2" xfId="19339" xr:uid="{00000000-0005-0000-0000-00008C4B0000}"/>
    <cellStyle name="Normal 20 3 3 3 4 2 2" xfId="19340" xr:uid="{00000000-0005-0000-0000-00008D4B0000}"/>
    <cellStyle name="Normal 20 3 3 3 4 3" xfId="19341" xr:uid="{00000000-0005-0000-0000-00008E4B0000}"/>
    <cellStyle name="Normal 20 3 3 3 5" xfId="19342" xr:uid="{00000000-0005-0000-0000-00008F4B0000}"/>
    <cellStyle name="Normal 20 3 3 3 5 2" xfId="19343" xr:uid="{00000000-0005-0000-0000-0000904B0000}"/>
    <cellStyle name="Normal 20 3 3 3 5 2 2" xfId="19344" xr:uid="{00000000-0005-0000-0000-0000914B0000}"/>
    <cellStyle name="Normal 20 3 3 3 5 3" xfId="19345" xr:uid="{00000000-0005-0000-0000-0000924B0000}"/>
    <cellStyle name="Normal 20 3 3 3 6" xfId="19346" xr:uid="{00000000-0005-0000-0000-0000934B0000}"/>
    <cellStyle name="Normal 20 3 3 3 6 2" xfId="19347" xr:uid="{00000000-0005-0000-0000-0000944B0000}"/>
    <cellStyle name="Normal 20 3 3 3 7" xfId="19348" xr:uid="{00000000-0005-0000-0000-0000954B0000}"/>
    <cellStyle name="Normal 20 3 3 3 7 2" xfId="19349" xr:uid="{00000000-0005-0000-0000-0000964B0000}"/>
    <cellStyle name="Normal 20 3 3 3 8" xfId="19350" xr:uid="{00000000-0005-0000-0000-0000974B0000}"/>
    <cellStyle name="Normal 20 3 3 4" xfId="19351" xr:uid="{00000000-0005-0000-0000-0000984B0000}"/>
    <cellStyle name="Normal 20 3 3 4 2" xfId="19352" xr:uid="{00000000-0005-0000-0000-0000994B0000}"/>
    <cellStyle name="Normal 20 3 3 4 2 2" xfId="19353" xr:uid="{00000000-0005-0000-0000-00009A4B0000}"/>
    <cellStyle name="Normal 20 3 3 4 2 2 2" xfId="19354" xr:uid="{00000000-0005-0000-0000-00009B4B0000}"/>
    <cellStyle name="Normal 20 3 3 4 2 3" xfId="19355" xr:uid="{00000000-0005-0000-0000-00009C4B0000}"/>
    <cellStyle name="Normal 20 3 3 4 3" xfId="19356" xr:uid="{00000000-0005-0000-0000-00009D4B0000}"/>
    <cellStyle name="Normal 20 3 3 4 3 2" xfId="19357" xr:uid="{00000000-0005-0000-0000-00009E4B0000}"/>
    <cellStyle name="Normal 20 3 3 4 3 2 2" xfId="19358" xr:uid="{00000000-0005-0000-0000-00009F4B0000}"/>
    <cellStyle name="Normal 20 3 3 4 3 3" xfId="19359" xr:uid="{00000000-0005-0000-0000-0000A04B0000}"/>
    <cellStyle name="Normal 20 3 3 4 4" xfId="19360" xr:uid="{00000000-0005-0000-0000-0000A14B0000}"/>
    <cellStyle name="Normal 20 3 3 4 4 2" xfId="19361" xr:uid="{00000000-0005-0000-0000-0000A24B0000}"/>
    <cellStyle name="Normal 20 3 3 4 4 2 2" xfId="19362" xr:uid="{00000000-0005-0000-0000-0000A34B0000}"/>
    <cellStyle name="Normal 20 3 3 4 4 3" xfId="19363" xr:uid="{00000000-0005-0000-0000-0000A44B0000}"/>
    <cellStyle name="Normal 20 3 3 4 5" xfId="19364" xr:uid="{00000000-0005-0000-0000-0000A54B0000}"/>
    <cellStyle name="Normal 20 3 3 4 5 2" xfId="19365" xr:uid="{00000000-0005-0000-0000-0000A64B0000}"/>
    <cellStyle name="Normal 20 3 3 4 6" xfId="19366" xr:uid="{00000000-0005-0000-0000-0000A74B0000}"/>
    <cellStyle name="Normal 20 3 3 4 6 2" xfId="19367" xr:uid="{00000000-0005-0000-0000-0000A84B0000}"/>
    <cellStyle name="Normal 20 3 3 4 7" xfId="19368" xr:uid="{00000000-0005-0000-0000-0000A94B0000}"/>
    <cellStyle name="Normal 20 3 3 5" xfId="19369" xr:uid="{00000000-0005-0000-0000-0000AA4B0000}"/>
    <cellStyle name="Normal 20 3 3 5 2" xfId="19370" xr:uid="{00000000-0005-0000-0000-0000AB4B0000}"/>
    <cellStyle name="Normal 20 3 3 5 2 2" xfId="19371" xr:uid="{00000000-0005-0000-0000-0000AC4B0000}"/>
    <cellStyle name="Normal 20 3 3 5 2 2 2" xfId="19372" xr:uid="{00000000-0005-0000-0000-0000AD4B0000}"/>
    <cellStyle name="Normal 20 3 3 5 2 3" xfId="19373" xr:uid="{00000000-0005-0000-0000-0000AE4B0000}"/>
    <cellStyle name="Normal 20 3 3 5 3" xfId="19374" xr:uid="{00000000-0005-0000-0000-0000AF4B0000}"/>
    <cellStyle name="Normal 20 3 3 5 3 2" xfId="19375" xr:uid="{00000000-0005-0000-0000-0000B04B0000}"/>
    <cellStyle name="Normal 20 3 3 5 3 2 2" xfId="19376" xr:uid="{00000000-0005-0000-0000-0000B14B0000}"/>
    <cellStyle name="Normal 20 3 3 5 3 3" xfId="19377" xr:uid="{00000000-0005-0000-0000-0000B24B0000}"/>
    <cellStyle name="Normal 20 3 3 5 4" xfId="19378" xr:uid="{00000000-0005-0000-0000-0000B34B0000}"/>
    <cellStyle name="Normal 20 3 3 5 4 2" xfId="19379" xr:uid="{00000000-0005-0000-0000-0000B44B0000}"/>
    <cellStyle name="Normal 20 3 3 5 4 2 2" xfId="19380" xr:uid="{00000000-0005-0000-0000-0000B54B0000}"/>
    <cellStyle name="Normal 20 3 3 5 4 3" xfId="19381" xr:uid="{00000000-0005-0000-0000-0000B64B0000}"/>
    <cellStyle name="Normal 20 3 3 5 5" xfId="19382" xr:uid="{00000000-0005-0000-0000-0000B74B0000}"/>
    <cellStyle name="Normal 20 3 3 5 5 2" xfId="19383" xr:uid="{00000000-0005-0000-0000-0000B84B0000}"/>
    <cellStyle name="Normal 20 3 3 5 6" xfId="19384" xr:uid="{00000000-0005-0000-0000-0000B94B0000}"/>
    <cellStyle name="Normal 20 3 3 5 6 2" xfId="19385" xr:uid="{00000000-0005-0000-0000-0000BA4B0000}"/>
    <cellStyle name="Normal 20 3 3 5 7" xfId="19386" xr:uid="{00000000-0005-0000-0000-0000BB4B0000}"/>
    <cellStyle name="Normal 20 3 3 6" xfId="19387" xr:uid="{00000000-0005-0000-0000-0000BC4B0000}"/>
    <cellStyle name="Normal 20 3 3 6 2" xfId="19388" xr:uid="{00000000-0005-0000-0000-0000BD4B0000}"/>
    <cellStyle name="Normal 20 3 3 6 2 2" xfId="19389" xr:uid="{00000000-0005-0000-0000-0000BE4B0000}"/>
    <cellStyle name="Normal 20 3 3 6 3" xfId="19390" xr:uid="{00000000-0005-0000-0000-0000BF4B0000}"/>
    <cellStyle name="Normal 20 3 3 7" xfId="19391" xr:uid="{00000000-0005-0000-0000-0000C04B0000}"/>
    <cellStyle name="Normal 20 3 3 7 2" xfId="19392" xr:uid="{00000000-0005-0000-0000-0000C14B0000}"/>
    <cellStyle name="Normal 20 3 3 7 2 2" xfId="19393" xr:uid="{00000000-0005-0000-0000-0000C24B0000}"/>
    <cellStyle name="Normal 20 3 3 7 3" xfId="19394" xr:uid="{00000000-0005-0000-0000-0000C34B0000}"/>
    <cellStyle name="Normal 20 3 3 8" xfId="19395" xr:uid="{00000000-0005-0000-0000-0000C44B0000}"/>
    <cellStyle name="Normal 20 3 3 8 2" xfId="19396" xr:uid="{00000000-0005-0000-0000-0000C54B0000}"/>
    <cellStyle name="Normal 20 3 3 8 2 2" xfId="19397" xr:uid="{00000000-0005-0000-0000-0000C64B0000}"/>
    <cellStyle name="Normal 20 3 3 8 3" xfId="19398" xr:uid="{00000000-0005-0000-0000-0000C74B0000}"/>
    <cellStyle name="Normal 20 3 3 9" xfId="19399" xr:uid="{00000000-0005-0000-0000-0000C84B0000}"/>
    <cellStyle name="Normal 20 3 3 9 2" xfId="19400" xr:uid="{00000000-0005-0000-0000-0000C94B0000}"/>
    <cellStyle name="Normal 20 3 4" xfId="19401" xr:uid="{00000000-0005-0000-0000-0000CA4B0000}"/>
    <cellStyle name="Normal 20 3 4 2" xfId="19402" xr:uid="{00000000-0005-0000-0000-0000CB4B0000}"/>
    <cellStyle name="Normal 20 3 4 2 2" xfId="19403" xr:uid="{00000000-0005-0000-0000-0000CC4B0000}"/>
    <cellStyle name="Normal 20 3 4 2 2 2" xfId="19404" xr:uid="{00000000-0005-0000-0000-0000CD4B0000}"/>
    <cellStyle name="Normal 20 3 4 2 2 2 2" xfId="19405" xr:uid="{00000000-0005-0000-0000-0000CE4B0000}"/>
    <cellStyle name="Normal 20 3 4 2 2 3" xfId="19406" xr:uid="{00000000-0005-0000-0000-0000CF4B0000}"/>
    <cellStyle name="Normal 20 3 4 2 3" xfId="19407" xr:uid="{00000000-0005-0000-0000-0000D04B0000}"/>
    <cellStyle name="Normal 20 3 4 2 3 2" xfId="19408" xr:uid="{00000000-0005-0000-0000-0000D14B0000}"/>
    <cellStyle name="Normal 20 3 4 2 3 2 2" xfId="19409" xr:uid="{00000000-0005-0000-0000-0000D24B0000}"/>
    <cellStyle name="Normal 20 3 4 2 3 3" xfId="19410" xr:uid="{00000000-0005-0000-0000-0000D34B0000}"/>
    <cellStyle name="Normal 20 3 4 2 4" xfId="19411" xr:uid="{00000000-0005-0000-0000-0000D44B0000}"/>
    <cellStyle name="Normal 20 3 4 2 4 2" xfId="19412" xr:uid="{00000000-0005-0000-0000-0000D54B0000}"/>
    <cellStyle name="Normal 20 3 4 2 4 2 2" xfId="19413" xr:uid="{00000000-0005-0000-0000-0000D64B0000}"/>
    <cellStyle name="Normal 20 3 4 2 4 3" xfId="19414" xr:uid="{00000000-0005-0000-0000-0000D74B0000}"/>
    <cellStyle name="Normal 20 3 4 2 5" xfId="19415" xr:uid="{00000000-0005-0000-0000-0000D84B0000}"/>
    <cellStyle name="Normal 20 3 4 2 5 2" xfId="19416" xr:uid="{00000000-0005-0000-0000-0000D94B0000}"/>
    <cellStyle name="Normal 20 3 4 2 6" xfId="19417" xr:uid="{00000000-0005-0000-0000-0000DA4B0000}"/>
    <cellStyle name="Normal 20 3 4 2 6 2" xfId="19418" xr:uid="{00000000-0005-0000-0000-0000DB4B0000}"/>
    <cellStyle name="Normal 20 3 4 2 7" xfId="19419" xr:uid="{00000000-0005-0000-0000-0000DC4B0000}"/>
    <cellStyle name="Normal 20 3 4 3" xfId="19420" xr:uid="{00000000-0005-0000-0000-0000DD4B0000}"/>
    <cellStyle name="Normal 20 3 4 3 2" xfId="19421" xr:uid="{00000000-0005-0000-0000-0000DE4B0000}"/>
    <cellStyle name="Normal 20 3 4 3 2 2" xfId="19422" xr:uid="{00000000-0005-0000-0000-0000DF4B0000}"/>
    <cellStyle name="Normal 20 3 4 3 2 2 2" xfId="19423" xr:uid="{00000000-0005-0000-0000-0000E04B0000}"/>
    <cellStyle name="Normal 20 3 4 3 2 3" xfId="19424" xr:uid="{00000000-0005-0000-0000-0000E14B0000}"/>
    <cellStyle name="Normal 20 3 4 3 3" xfId="19425" xr:uid="{00000000-0005-0000-0000-0000E24B0000}"/>
    <cellStyle name="Normal 20 3 4 3 3 2" xfId="19426" xr:uid="{00000000-0005-0000-0000-0000E34B0000}"/>
    <cellStyle name="Normal 20 3 4 3 3 2 2" xfId="19427" xr:uid="{00000000-0005-0000-0000-0000E44B0000}"/>
    <cellStyle name="Normal 20 3 4 3 3 3" xfId="19428" xr:uid="{00000000-0005-0000-0000-0000E54B0000}"/>
    <cellStyle name="Normal 20 3 4 3 4" xfId="19429" xr:uid="{00000000-0005-0000-0000-0000E64B0000}"/>
    <cellStyle name="Normal 20 3 4 3 4 2" xfId="19430" xr:uid="{00000000-0005-0000-0000-0000E74B0000}"/>
    <cellStyle name="Normal 20 3 4 3 4 2 2" xfId="19431" xr:uid="{00000000-0005-0000-0000-0000E84B0000}"/>
    <cellStyle name="Normal 20 3 4 3 4 3" xfId="19432" xr:uid="{00000000-0005-0000-0000-0000E94B0000}"/>
    <cellStyle name="Normal 20 3 4 3 5" xfId="19433" xr:uid="{00000000-0005-0000-0000-0000EA4B0000}"/>
    <cellStyle name="Normal 20 3 4 3 5 2" xfId="19434" xr:uid="{00000000-0005-0000-0000-0000EB4B0000}"/>
    <cellStyle name="Normal 20 3 4 3 6" xfId="19435" xr:uid="{00000000-0005-0000-0000-0000EC4B0000}"/>
    <cellStyle name="Normal 20 3 4 3 6 2" xfId="19436" xr:uid="{00000000-0005-0000-0000-0000ED4B0000}"/>
    <cellStyle name="Normal 20 3 4 3 7" xfId="19437" xr:uid="{00000000-0005-0000-0000-0000EE4B0000}"/>
    <cellStyle name="Normal 20 3 4 4" xfId="19438" xr:uid="{00000000-0005-0000-0000-0000EF4B0000}"/>
    <cellStyle name="Normal 20 3 4 4 2" xfId="19439" xr:uid="{00000000-0005-0000-0000-0000F04B0000}"/>
    <cellStyle name="Normal 20 3 4 4 2 2" xfId="19440" xr:uid="{00000000-0005-0000-0000-0000F14B0000}"/>
    <cellStyle name="Normal 20 3 4 4 3" xfId="19441" xr:uid="{00000000-0005-0000-0000-0000F24B0000}"/>
    <cellStyle name="Normal 20 3 4 5" xfId="19442" xr:uid="{00000000-0005-0000-0000-0000F34B0000}"/>
    <cellStyle name="Normal 20 3 4 5 2" xfId="19443" xr:uid="{00000000-0005-0000-0000-0000F44B0000}"/>
    <cellStyle name="Normal 20 3 4 5 2 2" xfId="19444" xr:uid="{00000000-0005-0000-0000-0000F54B0000}"/>
    <cellStyle name="Normal 20 3 4 5 3" xfId="19445" xr:uid="{00000000-0005-0000-0000-0000F64B0000}"/>
    <cellStyle name="Normal 20 3 4 6" xfId="19446" xr:uid="{00000000-0005-0000-0000-0000F74B0000}"/>
    <cellStyle name="Normal 20 3 4 6 2" xfId="19447" xr:uid="{00000000-0005-0000-0000-0000F84B0000}"/>
    <cellStyle name="Normal 20 3 4 6 2 2" xfId="19448" xr:uid="{00000000-0005-0000-0000-0000F94B0000}"/>
    <cellStyle name="Normal 20 3 4 6 3" xfId="19449" xr:uid="{00000000-0005-0000-0000-0000FA4B0000}"/>
    <cellStyle name="Normal 20 3 4 7" xfId="19450" xr:uid="{00000000-0005-0000-0000-0000FB4B0000}"/>
    <cellStyle name="Normal 20 3 4 7 2" xfId="19451" xr:uid="{00000000-0005-0000-0000-0000FC4B0000}"/>
    <cellStyle name="Normal 20 3 4 8" xfId="19452" xr:uid="{00000000-0005-0000-0000-0000FD4B0000}"/>
    <cellStyle name="Normal 20 3 4 8 2" xfId="19453" xr:uid="{00000000-0005-0000-0000-0000FE4B0000}"/>
    <cellStyle name="Normal 20 3 4 9" xfId="19454" xr:uid="{00000000-0005-0000-0000-0000FF4B0000}"/>
    <cellStyle name="Normal 20 3 5" xfId="19455" xr:uid="{00000000-0005-0000-0000-0000004C0000}"/>
    <cellStyle name="Normal 20 3 5 2" xfId="19456" xr:uid="{00000000-0005-0000-0000-0000014C0000}"/>
    <cellStyle name="Normal 20 3 5 2 2" xfId="19457" xr:uid="{00000000-0005-0000-0000-0000024C0000}"/>
    <cellStyle name="Normal 20 3 5 2 2 2" xfId="19458" xr:uid="{00000000-0005-0000-0000-0000034C0000}"/>
    <cellStyle name="Normal 20 3 5 2 2 2 2" xfId="19459" xr:uid="{00000000-0005-0000-0000-0000044C0000}"/>
    <cellStyle name="Normal 20 3 5 2 2 3" xfId="19460" xr:uid="{00000000-0005-0000-0000-0000054C0000}"/>
    <cellStyle name="Normal 20 3 5 2 3" xfId="19461" xr:uid="{00000000-0005-0000-0000-0000064C0000}"/>
    <cellStyle name="Normal 20 3 5 2 3 2" xfId="19462" xr:uid="{00000000-0005-0000-0000-0000074C0000}"/>
    <cellStyle name="Normal 20 3 5 2 3 2 2" xfId="19463" xr:uid="{00000000-0005-0000-0000-0000084C0000}"/>
    <cellStyle name="Normal 20 3 5 2 3 3" xfId="19464" xr:uid="{00000000-0005-0000-0000-0000094C0000}"/>
    <cellStyle name="Normal 20 3 5 2 4" xfId="19465" xr:uid="{00000000-0005-0000-0000-00000A4C0000}"/>
    <cellStyle name="Normal 20 3 5 2 4 2" xfId="19466" xr:uid="{00000000-0005-0000-0000-00000B4C0000}"/>
    <cellStyle name="Normal 20 3 5 2 4 2 2" xfId="19467" xr:uid="{00000000-0005-0000-0000-00000C4C0000}"/>
    <cellStyle name="Normal 20 3 5 2 4 3" xfId="19468" xr:uid="{00000000-0005-0000-0000-00000D4C0000}"/>
    <cellStyle name="Normal 20 3 5 2 5" xfId="19469" xr:uid="{00000000-0005-0000-0000-00000E4C0000}"/>
    <cellStyle name="Normal 20 3 5 2 5 2" xfId="19470" xr:uid="{00000000-0005-0000-0000-00000F4C0000}"/>
    <cellStyle name="Normal 20 3 5 2 6" xfId="19471" xr:uid="{00000000-0005-0000-0000-0000104C0000}"/>
    <cellStyle name="Normal 20 3 5 2 6 2" xfId="19472" xr:uid="{00000000-0005-0000-0000-0000114C0000}"/>
    <cellStyle name="Normal 20 3 5 2 7" xfId="19473" xr:uid="{00000000-0005-0000-0000-0000124C0000}"/>
    <cellStyle name="Normal 20 3 5 3" xfId="19474" xr:uid="{00000000-0005-0000-0000-0000134C0000}"/>
    <cellStyle name="Normal 20 3 5 3 2" xfId="19475" xr:uid="{00000000-0005-0000-0000-0000144C0000}"/>
    <cellStyle name="Normal 20 3 5 3 2 2" xfId="19476" xr:uid="{00000000-0005-0000-0000-0000154C0000}"/>
    <cellStyle name="Normal 20 3 5 3 3" xfId="19477" xr:uid="{00000000-0005-0000-0000-0000164C0000}"/>
    <cellStyle name="Normal 20 3 5 4" xfId="19478" xr:uid="{00000000-0005-0000-0000-0000174C0000}"/>
    <cellStyle name="Normal 20 3 5 4 2" xfId="19479" xr:uid="{00000000-0005-0000-0000-0000184C0000}"/>
    <cellStyle name="Normal 20 3 5 4 2 2" xfId="19480" xr:uid="{00000000-0005-0000-0000-0000194C0000}"/>
    <cellStyle name="Normal 20 3 5 4 3" xfId="19481" xr:uid="{00000000-0005-0000-0000-00001A4C0000}"/>
    <cellStyle name="Normal 20 3 5 5" xfId="19482" xr:uid="{00000000-0005-0000-0000-00001B4C0000}"/>
    <cellStyle name="Normal 20 3 5 5 2" xfId="19483" xr:uid="{00000000-0005-0000-0000-00001C4C0000}"/>
    <cellStyle name="Normal 20 3 5 5 2 2" xfId="19484" xr:uid="{00000000-0005-0000-0000-00001D4C0000}"/>
    <cellStyle name="Normal 20 3 5 5 3" xfId="19485" xr:uid="{00000000-0005-0000-0000-00001E4C0000}"/>
    <cellStyle name="Normal 20 3 5 6" xfId="19486" xr:uid="{00000000-0005-0000-0000-00001F4C0000}"/>
    <cellStyle name="Normal 20 3 5 6 2" xfId="19487" xr:uid="{00000000-0005-0000-0000-0000204C0000}"/>
    <cellStyle name="Normal 20 3 5 7" xfId="19488" xr:uid="{00000000-0005-0000-0000-0000214C0000}"/>
    <cellStyle name="Normal 20 3 5 7 2" xfId="19489" xr:uid="{00000000-0005-0000-0000-0000224C0000}"/>
    <cellStyle name="Normal 20 3 5 8" xfId="19490" xr:uid="{00000000-0005-0000-0000-0000234C0000}"/>
    <cellStyle name="Normal 20 3 6" xfId="19491" xr:uid="{00000000-0005-0000-0000-0000244C0000}"/>
    <cellStyle name="Normal 20 3 6 2" xfId="19492" xr:uid="{00000000-0005-0000-0000-0000254C0000}"/>
    <cellStyle name="Normal 20 3 6 2 2" xfId="19493" xr:uid="{00000000-0005-0000-0000-0000264C0000}"/>
    <cellStyle name="Normal 20 3 6 2 2 2" xfId="19494" xr:uid="{00000000-0005-0000-0000-0000274C0000}"/>
    <cellStyle name="Normal 20 3 6 2 3" xfId="19495" xr:uid="{00000000-0005-0000-0000-0000284C0000}"/>
    <cellStyle name="Normal 20 3 6 3" xfId="19496" xr:uid="{00000000-0005-0000-0000-0000294C0000}"/>
    <cellStyle name="Normal 20 3 6 3 2" xfId="19497" xr:uid="{00000000-0005-0000-0000-00002A4C0000}"/>
    <cellStyle name="Normal 20 3 6 3 2 2" xfId="19498" xr:uid="{00000000-0005-0000-0000-00002B4C0000}"/>
    <cellStyle name="Normal 20 3 6 3 3" xfId="19499" xr:uid="{00000000-0005-0000-0000-00002C4C0000}"/>
    <cellStyle name="Normal 20 3 6 4" xfId="19500" xr:uid="{00000000-0005-0000-0000-00002D4C0000}"/>
    <cellStyle name="Normal 20 3 6 4 2" xfId="19501" xr:uid="{00000000-0005-0000-0000-00002E4C0000}"/>
    <cellStyle name="Normal 20 3 6 4 2 2" xfId="19502" xr:uid="{00000000-0005-0000-0000-00002F4C0000}"/>
    <cellStyle name="Normal 20 3 6 4 3" xfId="19503" xr:uid="{00000000-0005-0000-0000-0000304C0000}"/>
    <cellStyle name="Normal 20 3 6 5" xfId="19504" xr:uid="{00000000-0005-0000-0000-0000314C0000}"/>
    <cellStyle name="Normal 20 3 6 5 2" xfId="19505" xr:uid="{00000000-0005-0000-0000-0000324C0000}"/>
    <cellStyle name="Normal 20 3 6 6" xfId="19506" xr:uid="{00000000-0005-0000-0000-0000334C0000}"/>
    <cellStyle name="Normal 20 3 6 6 2" xfId="19507" xr:uid="{00000000-0005-0000-0000-0000344C0000}"/>
    <cellStyle name="Normal 20 3 6 7" xfId="19508" xr:uid="{00000000-0005-0000-0000-0000354C0000}"/>
    <cellStyle name="Normal 20 3 7" xfId="19509" xr:uid="{00000000-0005-0000-0000-0000364C0000}"/>
    <cellStyle name="Normal 20 3 7 2" xfId="19510" xr:uid="{00000000-0005-0000-0000-0000374C0000}"/>
    <cellStyle name="Normal 20 3 7 2 2" xfId="19511" xr:uid="{00000000-0005-0000-0000-0000384C0000}"/>
    <cellStyle name="Normal 20 3 7 2 2 2" xfId="19512" xr:uid="{00000000-0005-0000-0000-0000394C0000}"/>
    <cellStyle name="Normal 20 3 7 2 3" xfId="19513" xr:uid="{00000000-0005-0000-0000-00003A4C0000}"/>
    <cellStyle name="Normal 20 3 7 3" xfId="19514" xr:uid="{00000000-0005-0000-0000-00003B4C0000}"/>
    <cellStyle name="Normal 20 3 7 3 2" xfId="19515" xr:uid="{00000000-0005-0000-0000-00003C4C0000}"/>
    <cellStyle name="Normal 20 3 7 3 2 2" xfId="19516" xr:uid="{00000000-0005-0000-0000-00003D4C0000}"/>
    <cellStyle name="Normal 20 3 7 3 3" xfId="19517" xr:uid="{00000000-0005-0000-0000-00003E4C0000}"/>
    <cellStyle name="Normal 20 3 7 4" xfId="19518" xr:uid="{00000000-0005-0000-0000-00003F4C0000}"/>
    <cellStyle name="Normal 20 3 7 4 2" xfId="19519" xr:uid="{00000000-0005-0000-0000-0000404C0000}"/>
    <cellStyle name="Normal 20 3 7 4 2 2" xfId="19520" xr:uid="{00000000-0005-0000-0000-0000414C0000}"/>
    <cellStyle name="Normal 20 3 7 4 3" xfId="19521" xr:uid="{00000000-0005-0000-0000-0000424C0000}"/>
    <cellStyle name="Normal 20 3 7 5" xfId="19522" xr:uid="{00000000-0005-0000-0000-0000434C0000}"/>
    <cellStyle name="Normal 20 3 7 5 2" xfId="19523" xr:uid="{00000000-0005-0000-0000-0000444C0000}"/>
    <cellStyle name="Normal 20 3 7 6" xfId="19524" xr:uid="{00000000-0005-0000-0000-0000454C0000}"/>
    <cellStyle name="Normal 20 3 7 6 2" xfId="19525" xr:uid="{00000000-0005-0000-0000-0000464C0000}"/>
    <cellStyle name="Normal 20 3 7 7" xfId="19526" xr:uid="{00000000-0005-0000-0000-0000474C0000}"/>
    <cellStyle name="Normal 20 3 8" xfId="19527" xr:uid="{00000000-0005-0000-0000-0000484C0000}"/>
    <cellStyle name="Normal 20 3 8 2" xfId="19528" xr:uid="{00000000-0005-0000-0000-0000494C0000}"/>
    <cellStyle name="Normal 20 3 8 2 2" xfId="19529" xr:uid="{00000000-0005-0000-0000-00004A4C0000}"/>
    <cellStyle name="Normal 20 3 8 3" xfId="19530" xr:uid="{00000000-0005-0000-0000-00004B4C0000}"/>
    <cellStyle name="Normal 20 3 9" xfId="19531" xr:uid="{00000000-0005-0000-0000-00004C4C0000}"/>
    <cellStyle name="Normal 20 3 9 2" xfId="19532" xr:uid="{00000000-0005-0000-0000-00004D4C0000}"/>
    <cellStyle name="Normal 20 3 9 2 2" xfId="19533" xr:uid="{00000000-0005-0000-0000-00004E4C0000}"/>
    <cellStyle name="Normal 20 3 9 3" xfId="19534" xr:uid="{00000000-0005-0000-0000-00004F4C0000}"/>
    <cellStyle name="Normal 20 3_Confidential Information" xfId="19535" xr:uid="{00000000-0005-0000-0000-0000504C0000}"/>
    <cellStyle name="Normal 20 4" xfId="19536" xr:uid="{00000000-0005-0000-0000-0000514C0000}"/>
    <cellStyle name="Normal 20 4 10" xfId="19537" xr:uid="{00000000-0005-0000-0000-0000524C0000}"/>
    <cellStyle name="Normal 20 4 10 2" xfId="19538" xr:uid="{00000000-0005-0000-0000-0000534C0000}"/>
    <cellStyle name="Normal 20 4 11" xfId="19539" xr:uid="{00000000-0005-0000-0000-0000544C0000}"/>
    <cellStyle name="Normal 20 4 2" xfId="19540" xr:uid="{00000000-0005-0000-0000-0000554C0000}"/>
    <cellStyle name="Normal 20 4 2 2" xfId="19541" xr:uid="{00000000-0005-0000-0000-0000564C0000}"/>
    <cellStyle name="Normal 20 4 2 2 2" xfId="19542" xr:uid="{00000000-0005-0000-0000-0000574C0000}"/>
    <cellStyle name="Normal 20 4 2 2 2 2" xfId="19543" xr:uid="{00000000-0005-0000-0000-0000584C0000}"/>
    <cellStyle name="Normal 20 4 2 2 2 2 2" xfId="19544" xr:uid="{00000000-0005-0000-0000-0000594C0000}"/>
    <cellStyle name="Normal 20 4 2 2 2 3" xfId="19545" xr:uid="{00000000-0005-0000-0000-00005A4C0000}"/>
    <cellStyle name="Normal 20 4 2 2 3" xfId="19546" xr:uid="{00000000-0005-0000-0000-00005B4C0000}"/>
    <cellStyle name="Normal 20 4 2 2 3 2" xfId="19547" xr:uid="{00000000-0005-0000-0000-00005C4C0000}"/>
    <cellStyle name="Normal 20 4 2 2 3 2 2" xfId="19548" xr:uid="{00000000-0005-0000-0000-00005D4C0000}"/>
    <cellStyle name="Normal 20 4 2 2 3 3" xfId="19549" xr:uid="{00000000-0005-0000-0000-00005E4C0000}"/>
    <cellStyle name="Normal 20 4 2 2 4" xfId="19550" xr:uid="{00000000-0005-0000-0000-00005F4C0000}"/>
    <cellStyle name="Normal 20 4 2 2 4 2" xfId="19551" xr:uid="{00000000-0005-0000-0000-0000604C0000}"/>
    <cellStyle name="Normal 20 4 2 2 4 2 2" xfId="19552" xr:uid="{00000000-0005-0000-0000-0000614C0000}"/>
    <cellStyle name="Normal 20 4 2 2 4 3" xfId="19553" xr:uid="{00000000-0005-0000-0000-0000624C0000}"/>
    <cellStyle name="Normal 20 4 2 2 5" xfId="19554" xr:uid="{00000000-0005-0000-0000-0000634C0000}"/>
    <cellStyle name="Normal 20 4 2 2 5 2" xfId="19555" xr:uid="{00000000-0005-0000-0000-0000644C0000}"/>
    <cellStyle name="Normal 20 4 2 2 6" xfId="19556" xr:uid="{00000000-0005-0000-0000-0000654C0000}"/>
    <cellStyle name="Normal 20 4 2 2 6 2" xfId="19557" xr:uid="{00000000-0005-0000-0000-0000664C0000}"/>
    <cellStyle name="Normal 20 4 2 2 7" xfId="19558" xr:uid="{00000000-0005-0000-0000-0000674C0000}"/>
    <cellStyle name="Normal 20 4 2 3" xfId="19559" xr:uid="{00000000-0005-0000-0000-0000684C0000}"/>
    <cellStyle name="Normal 20 4 2 3 2" xfId="19560" xr:uid="{00000000-0005-0000-0000-0000694C0000}"/>
    <cellStyle name="Normal 20 4 2 3 2 2" xfId="19561" xr:uid="{00000000-0005-0000-0000-00006A4C0000}"/>
    <cellStyle name="Normal 20 4 2 3 2 2 2" xfId="19562" xr:uid="{00000000-0005-0000-0000-00006B4C0000}"/>
    <cellStyle name="Normal 20 4 2 3 2 3" xfId="19563" xr:uid="{00000000-0005-0000-0000-00006C4C0000}"/>
    <cellStyle name="Normal 20 4 2 3 3" xfId="19564" xr:uid="{00000000-0005-0000-0000-00006D4C0000}"/>
    <cellStyle name="Normal 20 4 2 3 3 2" xfId="19565" xr:uid="{00000000-0005-0000-0000-00006E4C0000}"/>
    <cellStyle name="Normal 20 4 2 3 3 2 2" xfId="19566" xr:uid="{00000000-0005-0000-0000-00006F4C0000}"/>
    <cellStyle name="Normal 20 4 2 3 3 3" xfId="19567" xr:uid="{00000000-0005-0000-0000-0000704C0000}"/>
    <cellStyle name="Normal 20 4 2 3 4" xfId="19568" xr:uid="{00000000-0005-0000-0000-0000714C0000}"/>
    <cellStyle name="Normal 20 4 2 3 4 2" xfId="19569" xr:uid="{00000000-0005-0000-0000-0000724C0000}"/>
    <cellStyle name="Normal 20 4 2 3 4 2 2" xfId="19570" xr:uid="{00000000-0005-0000-0000-0000734C0000}"/>
    <cellStyle name="Normal 20 4 2 3 4 3" xfId="19571" xr:uid="{00000000-0005-0000-0000-0000744C0000}"/>
    <cellStyle name="Normal 20 4 2 3 5" xfId="19572" xr:uid="{00000000-0005-0000-0000-0000754C0000}"/>
    <cellStyle name="Normal 20 4 2 3 5 2" xfId="19573" xr:uid="{00000000-0005-0000-0000-0000764C0000}"/>
    <cellStyle name="Normal 20 4 2 3 6" xfId="19574" xr:uid="{00000000-0005-0000-0000-0000774C0000}"/>
    <cellStyle name="Normal 20 4 2 3 6 2" xfId="19575" xr:uid="{00000000-0005-0000-0000-0000784C0000}"/>
    <cellStyle name="Normal 20 4 2 3 7" xfId="19576" xr:uid="{00000000-0005-0000-0000-0000794C0000}"/>
    <cellStyle name="Normal 20 4 2 4" xfId="19577" xr:uid="{00000000-0005-0000-0000-00007A4C0000}"/>
    <cellStyle name="Normal 20 4 2 4 2" xfId="19578" xr:uid="{00000000-0005-0000-0000-00007B4C0000}"/>
    <cellStyle name="Normal 20 4 2 4 2 2" xfId="19579" xr:uid="{00000000-0005-0000-0000-00007C4C0000}"/>
    <cellStyle name="Normal 20 4 2 4 3" xfId="19580" xr:uid="{00000000-0005-0000-0000-00007D4C0000}"/>
    <cellStyle name="Normal 20 4 2 5" xfId="19581" xr:uid="{00000000-0005-0000-0000-00007E4C0000}"/>
    <cellStyle name="Normal 20 4 2 5 2" xfId="19582" xr:uid="{00000000-0005-0000-0000-00007F4C0000}"/>
    <cellStyle name="Normal 20 4 2 5 2 2" xfId="19583" xr:uid="{00000000-0005-0000-0000-0000804C0000}"/>
    <cellStyle name="Normal 20 4 2 5 3" xfId="19584" xr:uid="{00000000-0005-0000-0000-0000814C0000}"/>
    <cellStyle name="Normal 20 4 2 6" xfId="19585" xr:uid="{00000000-0005-0000-0000-0000824C0000}"/>
    <cellStyle name="Normal 20 4 2 6 2" xfId="19586" xr:uid="{00000000-0005-0000-0000-0000834C0000}"/>
    <cellStyle name="Normal 20 4 2 6 2 2" xfId="19587" xr:uid="{00000000-0005-0000-0000-0000844C0000}"/>
    <cellStyle name="Normal 20 4 2 6 3" xfId="19588" xr:uid="{00000000-0005-0000-0000-0000854C0000}"/>
    <cellStyle name="Normal 20 4 2 7" xfId="19589" xr:uid="{00000000-0005-0000-0000-0000864C0000}"/>
    <cellStyle name="Normal 20 4 2 7 2" xfId="19590" xr:uid="{00000000-0005-0000-0000-0000874C0000}"/>
    <cellStyle name="Normal 20 4 2 8" xfId="19591" xr:uid="{00000000-0005-0000-0000-0000884C0000}"/>
    <cellStyle name="Normal 20 4 2 8 2" xfId="19592" xr:uid="{00000000-0005-0000-0000-0000894C0000}"/>
    <cellStyle name="Normal 20 4 2 9" xfId="19593" xr:uid="{00000000-0005-0000-0000-00008A4C0000}"/>
    <cellStyle name="Normal 20 4 3" xfId="19594" xr:uid="{00000000-0005-0000-0000-00008B4C0000}"/>
    <cellStyle name="Normal 20 4 3 2" xfId="19595" xr:uid="{00000000-0005-0000-0000-00008C4C0000}"/>
    <cellStyle name="Normal 20 4 3 2 2" xfId="19596" xr:uid="{00000000-0005-0000-0000-00008D4C0000}"/>
    <cellStyle name="Normal 20 4 3 2 2 2" xfId="19597" xr:uid="{00000000-0005-0000-0000-00008E4C0000}"/>
    <cellStyle name="Normal 20 4 3 2 2 2 2" xfId="19598" xr:uid="{00000000-0005-0000-0000-00008F4C0000}"/>
    <cellStyle name="Normal 20 4 3 2 2 3" xfId="19599" xr:uid="{00000000-0005-0000-0000-0000904C0000}"/>
    <cellStyle name="Normal 20 4 3 2 3" xfId="19600" xr:uid="{00000000-0005-0000-0000-0000914C0000}"/>
    <cellStyle name="Normal 20 4 3 2 3 2" xfId="19601" xr:uid="{00000000-0005-0000-0000-0000924C0000}"/>
    <cellStyle name="Normal 20 4 3 2 3 2 2" xfId="19602" xr:uid="{00000000-0005-0000-0000-0000934C0000}"/>
    <cellStyle name="Normal 20 4 3 2 3 3" xfId="19603" xr:uid="{00000000-0005-0000-0000-0000944C0000}"/>
    <cellStyle name="Normal 20 4 3 2 4" xfId="19604" xr:uid="{00000000-0005-0000-0000-0000954C0000}"/>
    <cellStyle name="Normal 20 4 3 2 4 2" xfId="19605" xr:uid="{00000000-0005-0000-0000-0000964C0000}"/>
    <cellStyle name="Normal 20 4 3 2 4 2 2" xfId="19606" xr:uid="{00000000-0005-0000-0000-0000974C0000}"/>
    <cellStyle name="Normal 20 4 3 2 4 3" xfId="19607" xr:uid="{00000000-0005-0000-0000-0000984C0000}"/>
    <cellStyle name="Normal 20 4 3 2 5" xfId="19608" xr:uid="{00000000-0005-0000-0000-0000994C0000}"/>
    <cellStyle name="Normal 20 4 3 2 5 2" xfId="19609" xr:uid="{00000000-0005-0000-0000-00009A4C0000}"/>
    <cellStyle name="Normal 20 4 3 2 6" xfId="19610" xr:uid="{00000000-0005-0000-0000-00009B4C0000}"/>
    <cellStyle name="Normal 20 4 3 2 6 2" xfId="19611" xr:uid="{00000000-0005-0000-0000-00009C4C0000}"/>
    <cellStyle name="Normal 20 4 3 2 7" xfId="19612" xr:uid="{00000000-0005-0000-0000-00009D4C0000}"/>
    <cellStyle name="Normal 20 4 3 3" xfId="19613" xr:uid="{00000000-0005-0000-0000-00009E4C0000}"/>
    <cellStyle name="Normal 20 4 3 3 2" xfId="19614" xr:uid="{00000000-0005-0000-0000-00009F4C0000}"/>
    <cellStyle name="Normal 20 4 3 3 2 2" xfId="19615" xr:uid="{00000000-0005-0000-0000-0000A04C0000}"/>
    <cellStyle name="Normal 20 4 3 3 3" xfId="19616" xr:uid="{00000000-0005-0000-0000-0000A14C0000}"/>
    <cellStyle name="Normal 20 4 3 4" xfId="19617" xr:uid="{00000000-0005-0000-0000-0000A24C0000}"/>
    <cellStyle name="Normal 20 4 3 4 2" xfId="19618" xr:uid="{00000000-0005-0000-0000-0000A34C0000}"/>
    <cellStyle name="Normal 20 4 3 4 2 2" xfId="19619" xr:uid="{00000000-0005-0000-0000-0000A44C0000}"/>
    <cellStyle name="Normal 20 4 3 4 3" xfId="19620" xr:uid="{00000000-0005-0000-0000-0000A54C0000}"/>
    <cellStyle name="Normal 20 4 3 5" xfId="19621" xr:uid="{00000000-0005-0000-0000-0000A64C0000}"/>
    <cellStyle name="Normal 20 4 3 5 2" xfId="19622" xr:uid="{00000000-0005-0000-0000-0000A74C0000}"/>
    <cellStyle name="Normal 20 4 3 5 2 2" xfId="19623" xr:uid="{00000000-0005-0000-0000-0000A84C0000}"/>
    <cellStyle name="Normal 20 4 3 5 3" xfId="19624" xr:uid="{00000000-0005-0000-0000-0000A94C0000}"/>
    <cellStyle name="Normal 20 4 3 6" xfId="19625" xr:uid="{00000000-0005-0000-0000-0000AA4C0000}"/>
    <cellStyle name="Normal 20 4 3 6 2" xfId="19626" xr:uid="{00000000-0005-0000-0000-0000AB4C0000}"/>
    <cellStyle name="Normal 20 4 3 7" xfId="19627" xr:uid="{00000000-0005-0000-0000-0000AC4C0000}"/>
    <cellStyle name="Normal 20 4 3 7 2" xfId="19628" xr:uid="{00000000-0005-0000-0000-0000AD4C0000}"/>
    <cellStyle name="Normal 20 4 3 8" xfId="19629" xr:uid="{00000000-0005-0000-0000-0000AE4C0000}"/>
    <cellStyle name="Normal 20 4 4" xfId="19630" xr:uid="{00000000-0005-0000-0000-0000AF4C0000}"/>
    <cellStyle name="Normal 20 4 4 2" xfId="19631" xr:uid="{00000000-0005-0000-0000-0000B04C0000}"/>
    <cellStyle name="Normal 20 4 4 2 2" xfId="19632" xr:uid="{00000000-0005-0000-0000-0000B14C0000}"/>
    <cellStyle name="Normal 20 4 4 2 2 2" xfId="19633" xr:uid="{00000000-0005-0000-0000-0000B24C0000}"/>
    <cellStyle name="Normal 20 4 4 2 3" xfId="19634" xr:uid="{00000000-0005-0000-0000-0000B34C0000}"/>
    <cellStyle name="Normal 20 4 4 3" xfId="19635" xr:uid="{00000000-0005-0000-0000-0000B44C0000}"/>
    <cellStyle name="Normal 20 4 4 3 2" xfId="19636" xr:uid="{00000000-0005-0000-0000-0000B54C0000}"/>
    <cellStyle name="Normal 20 4 4 3 2 2" xfId="19637" xr:uid="{00000000-0005-0000-0000-0000B64C0000}"/>
    <cellStyle name="Normal 20 4 4 3 3" xfId="19638" xr:uid="{00000000-0005-0000-0000-0000B74C0000}"/>
    <cellStyle name="Normal 20 4 4 4" xfId="19639" xr:uid="{00000000-0005-0000-0000-0000B84C0000}"/>
    <cellStyle name="Normal 20 4 4 4 2" xfId="19640" xr:uid="{00000000-0005-0000-0000-0000B94C0000}"/>
    <cellStyle name="Normal 20 4 4 4 2 2" xfId="19641" xr:uid="{00000000-0005-0000-0000-0000BA4C0000}"/>
    <cellStyle name="Normal 20 4 4 4 3" xfId="19642" xr:uid="{00000000-0005-0000-0000-0000BB4C0000}"/>
    <cellStyle name="Normal 20 4 4 5" xfId="19643" xr:uid="{00000000-0005-0000-0000-0000BC4C0000}"/>
    <cellStyle name="Normal 20 4 4 5 2" xfId="19644" xr:uid="{00000000-0005-0000-0000-0000BD4C0000}"/>
    <cellStyle name="Normal 20 4 4 6" xfId="19645" xr:uid="{00000000-0005-0000-0000-0000BE4C0000}"/>
    <cellStyle name="Normal 20 4 4 6 2" xfId="19646" xr:uid="{00000000-0005-0000-0000-0000BF4C0000}"/>
    <cellStyle name="Normal 20 4 4 7" xfId="19647" xr:uid="{00000000-0005-0000-0000-0000C04C0000}"/>
    <cellStyle name="Normal 20 4 5" xfId="19648" xr:uid="{00000000-0005-0000-0000-0000C14C0000}"/>
    <cellStyle name="Normal 20 4 5 2" xfId="19649" xr:uid="{00000000-0005-0000-0000-0000C24C0000}"/>
    <cellStyle name="Normal 20 4 5 2 2" xfId="19650" xr:uid="{00000000-0005-0000-0000-0000C34C0000}"/>
    <cellStyle name="Normal 20 4 5 2 2 2" xfId="19651" xr:uid="{00000000-0005-0000-0000-0000C44C0000}"/>
    <cellStyle name="Normal 20 4 5 2 3" xfId="19652" xr:uid="{00000000-0005-0000-0000-0000C54C0000}"/>
    <cellStyle name="Normal 20 4 5 3" xfId="19653" xr:uid="{00000000-0005-0000-0000-0000C64C0000}"/>
    <cellStyle name="Normal 20 4 5 3 2" xfId="19654" xr:uid="{00000000-0005-0000-0000-0000C74C0000}"/>
    <cellStyle name="Normal 20 4 5 3 2 2" xfId="19655" xr:uid="{00000000-0005-0000-0000-0000C84C0000}"/>
    <cellStyle name="Normal 20 4 5 3 3" xfId="19656" xr:uid="{00000000-0005-0000-0000-0000C94C0000}"/>
    <cellStyle name="Normal 20 4 5 4" xfId="19657" xr:uid="{00000000-0005-0000-0000-0000CA4C0000}"/>
    <cellStyle name="Normal 20 4 5 4 2" xfId="19658" xr:uid="{00000000-0005-0000-0000-0000CB4C0000}"/>
    <cellStyle name="Normal 20 4 5 4 2 2" xfId="19659" xr:uid="{00000000-0005-0000-0000-0000CC4C0000}"/>
    <cellStyle name="Normal 20 4 5 4 3" xfId="19660" xr:uid="{00000000-0005-0000-0000-0000CD4C0000}"/>
    <cellStyle name="Normal 20 4 5 5" xfId="19661" xr:uid="{00000000-0005-0000-0000-0000CE4C0000}"/>
    <cellStyle name="Normal 20 4 5 5 2" xfId="19662" xr:uid="{00000000-0005-0000-0000-0000CF4C0000}"/>
    <cellStyle name="Normal 20 4 5 6" xfId="19663" xr:uid="{00000000-0005-0000-0000-0000D04C0000}"/>
    <cellStyle name="Normal 20 4 5 6 2" xfId="19664" xr:uid="{00000000-0005-0000-0000-0000D14C0000}"/>
    <cellStyle name="Normal 20 4 5 7" xfId="19665" xr:uid="{00000000-0005-0000-0000-0000D24C0000}"/>
    <cellStyle name="Normal 20 4 6" xfId="19666" xr:uid="{00000000-0005-0000-0000-0000D34C0000}"/>
    <cellStyle name="Normal 20 4 6 2" xfId="19667" xr:uid="{00000000-0005-0000-0000-0000D44C0000}"/>
    <cellStyle name="Normal 20 4 6 2 2" xfId="19668" xr:uid="{00000000-0005-0000-0000-0000D54C0000}"/>
    <cellStyle name="Normal 20 4 6 3" xfId="19669" xr:uid="{00000000-0005-0000-0000-0000D64C0000}"/>
    <cellStyle name="Normal 20 4 7" xfId="19670" xr:uid="{00000000-0005-0000-0000-0000D74C0000}"/>
    <cellStyle name="Normal 20 4 7 2" xfId="19671" xr:uid="{00000000-0005-0000-0000-0000D84C0000}"/>
    <cellStyle name="Normal 20 4 7 2 2" xfId="19672" xr:uid="{00000000-0005-0000-0000-0000D94C0000}"/>
    <cellStyle name="Normal 20 4 7 3" xfId="19673" xr:uid="{00000000-0005-0000-0000-0000DA4C0000}"/>
    <cellStyle name="Normal 20 4 8" xfId="19674" xr:uid="{00000000-0005-0000-0000-0000DB4C0000}"/>
    <cellStyle name="Normal 20 4 8 2" xfId="19675" xr:uid="{00000000-0005-0000-0000-0000DC4C0000}"/>
    <cellStyle name="Normal 20 4 8 2 2" xfId="19676" xr:uid="{00000000-0005-0000-0000-0000DD4C0000}"/>
    <cellStyle name="Normal 20 4 8 3" xfId="19677" xr:uid="{00000000-0005-0000-0000-0000DE4C0000}"/>
    <cellStyle name="Normal 20 4 9" xfId="19678" xr:uid="{00000000-0005-0000-0000-0000DF4C0000}"/>
    <cellStyle name="Normal 20 4 9 2" xfId="19679" xr:uid="{00000000-0005-0000-0000-0000E04C0000}"/>
    <cellStyle name="Normal 20 5" xfId="19680" xr:uid="{00000000-0005-0000-0000-0000E14C0000}"/>
    <cellStyle name="Normal 20 5 10" xfId="19681" xr:uid="{00000000-0005-0000-0000-0000E24C0000}"/>
    <cellStyle name="Normal 20 5 10 2" xfId="19682" xr:uid="{00000000-0005-0000-0000-0000E34C0000}"/>
    <cellStyle name="Normal 20 5 11" xfId="19683" xr:uid="{00000000-0005-0000-0000-0000E44C0000}"/>
    <cellStyle name="Normal 20 5 2" xfId="19684" xr:uid="{00000000-0005-0000-0000-0000E54C0000}"/>
    <cellStyle name="Normal 20 5 2 2" xfId="19685" xr:uid="{00000000-0005-0000-0000-0000E64C0000}"/>
    <cellStyle name="Normal 20 5 2 2 2" xfId="19686" xr:uid="{00000000-0005-0000-0000-0000E74C0000}"/>
    <cellStyle name="Normal 20 5 2 2 2 2" xfId="19687" xr:uid="{00000000-0005-0000-0000-0000E84C0000}"/>
    <cellStyle name="Normal 20 5 2 2 2 2 2" xfId="19688" xr:uid="{00000000-0005-0000-0000-0000E94C0000}"/>
    <cellStyle name="Normal 20 5 2 2 2 3" xfId="19689" xr:uid="{00000000-0005-0000-0000-0000EA4C0000}"/>
    <cellStyle name="Normal 20 5 2 2 3" xfId="19690" xr:uid="{00000000-0005-0000-0000-0000EB4C0000}"/>
    <cellStyle name="Normal 20 5 2 2 3 2" xfId="19691" xr:uid="{00000000-0005-0000-0000-0000EC4C0000}"/>
    <cellStyle name="Normal 20 5 2 2 3 2 2" xfId="19692" xr:uid="{00000000-0005-0000-0000-0000ED4C0000}"/>
    <cellStyle name="Normal 20 5 2 2 3 3" xfId="19693" xr:uid="{00000000-0005-0000-0000-0000EE4C0000}"/>
    <cellStyle name="Normal 20 5 2 2 4" xfId="19694" xr:uid="{00000000-0005-0000-0000-0000EF4C0000}"/>
    <cellStyle name="Normal 20 5 2 2 4 2" xfId="19695" xr:uid="{00000000-0005-0000-0000-0000F04C0000}"/>
    <cellStyle name="Normal 20 5 2 2 4 2 2" xfId="19696" xr:uid="{00000000-0005-0000-0000-0000F14C0000}"/>
    <cellStyle name="Normal 20 5 2 2 4 3" xfId="19697" xr:uid="{00000000-0005-0000-0000-0000F24C0000}"/>
    <cellStyle name="Normal 20 5 2 2 5" xfId="19698" xr:uid="{00000000-0005-0000-0000-0000F34C0000}"/>
    <cellStyle name="Normal 20 5 2 2 5 2" xfId="19699" xr:uid="{00000000-0005-0000-0000-0000F44C0000}"/>
    <cellStyle name="Normal 20 5 2 2 6" xfId="19700" xr:uid="{00000000-0005-0000-0000-0000F54C0000}"/>
    <cellStyle name="Normal 20 5 2 2 6 2" xfId="19701" xr:uid="{00000000-0005-0000-0000-0000F64C0000}"/>
    <cellStyle name="Normal 20 5 2 2 7" xfId="19702" xr:uid="{00000000-0005-0000-0000-0000F74C0000}"/>
    <cellStyle name="Normal 20 5 2 3" xfId="19703" xr:uid="{00000000-0005-0000-0000-0000F84C0000}"/>
    <cellStyle name="Normal 20 5 2 3 2" xfId="19704" xr:uid="{00000000-0005-0000-0000-0000F94C0000}"/>
    <cellStyle name="Normal 20 5 2 3 2 2" xfId="19705" xr:uid="{00000000-0005-0000-0000-0000FA4C0000}"/>
    <cellStyle name="Normal 20 5 2 3 2 2 2" xfId="19706" xr:uid="{00000000-0005-0000-0000-0000FB4C0000}"/>
    <cellStyle name="Normal 20 5 2 3 2 3" xfId="19707" xr:uid="{00000000-0005-0000-0000-0000FC4C0000}"/>
    <cellStyle name="Normal 20 5 2 3 3" xfId="19708" xr:uid="{00000000-0005-0000-0000-0000FD4C0000}"/>
    <cellStyle name="Normal 20 5 2 3 3 2" xfId="19709" xr:uid="{00000000-0005-0000-0000-0000FE4C0000}"/>
    <cellStyle name="Normal 20 5 2 3 3 2 2" xfId="19710" xr:uid="{00000000-0005-0000-0000-0000FF4C0000}"/>
    <cellStyle name="Normal 20 5 2 3 3 3" xfId="19711" xr:uid="{00000000-0005-0000-0000-0000004D0000}"/>
    <cellStyle name="Normal 20 5 2 3 4" xfId="19712" xr:uid="{00000000-0005-0000-0000-0000014D0000}"/>
    <cellStyle name="Normal 20 5 2 3 4 2" xfId="19713" xr:uid="{00000000-0005-0000-0000-0000024D0000}"/>
    <cellStyle name="Normal 20 5 2 3 4 2 2" xfId="19714" xr:uid="{00000000-0005-0000-0000-0000034D0000}"/>
    <cellStyle name="Normal 20 5 2 3 4 3" xfId="19715" xr:uid="{00000000-0005-0000-0000-0000044D0000}"/>
    <cellStyle name="Normal 20 5 2 3 5" xfId="19716" xr:uid="{00000000-0005-0000-0000-0000054D0000}"/>
    <cellStyle name="Normal 20 5 2 3 5 2" xfId="19717" xr:uid="{00000000-0005-0000-0000-0000064D0000}"/>
    <cellStyle name="Normal 20 5 2 3 6" xfId="19718" xr:uid="{00000000-0005-0000-0000-0000074D0000}"/>
    <cellStyle name="Normal 20 5 2 3 6 2" xfId="19719" xr:uid="{00000000-0005-0000-0000-0000084D0000}"/>
    <cellStyle name="Normal 20 5 2 3 7" xfId="19720" xr:uid="{00000000-0005-0000-0000-0000094D0000}"/>
    <cellStyle name="Normal 20 5 2 4" xfId="19721" xr:uid="{00000000-0005-0000-0000-00000A4D0000}"/>
    <cellStyle name="Normal 20 5 2 4 2" xfId="19722" xr:uid="{00000000-0005-0000-0000-00000B4D0000}"/>
    <cellStyle name="Normal 20 5 2 4 2 2" xfId="19723" xr:uid="{00000000-0005-0000-0000-00000C4D0000}"/>
    <cellStyle name="Normal 20 5 2 4 3" xfId="19724" xr:uid="{00000000-0005-0000-0000-00000D4D0000}"/>
    <cellStyle name="Normal 20 5 2 5" xfId="19725" xr:uid="{00000000-0005-0000-0000-00000E4D0000}"/>
    <cellStyle name="Normal 20 5 2 5 2" xfId="19726" xr:uid="{00000000-0005-0000-0000-00000F4D0000}"/>
    <cellStyle name="Normal 20 5 2 5 2 2" xfId="19727" xr:uid="{00000000-0005-0000-0000-0000104D0000}"/>
    <cellStyle name="Normal 20 5 2 5 3" xfId="19728" xr:uid="{00000000-0005-0000-0000-0000114D0000}"/>
    <cellStyle name="Normal 20 5 2 6" xfId="19729" xr:uid="{00000000-0005-0000-0000-0000124D0000}"/>
    <cellStyle name="Normal 20 5 2 6 2" xfId="19730" xr:uid="{00000000-0005-0000-0000-0000134D0000}"/>
    <cellStyle name="Normal 20 5 2 6 2 2" xfId="19731" xr:uid="{00000000-0005-0000-0000-0000144D0000}"/>
    <cellStyle name="Normal 20 5 2 6 3" xfId="19732" xr:uid="{00000000-0005-0000-0000-0000154D0000}"/>
    <cellStyle name="Normal 20 5 2 7" xfId="19733" xr:uid="{00000000-0005-0000-0000-0000164D0000}"/>
    <cellStyle name="Normal 20 5 2 7 2" xfId="19734" xr:uid="{00000000-0005-0000-0000-0000174D0000}"/>
    <cellStyle name="Normal 20 5 2 8" xfId="19735" xr:uid="{00000000-0005-0000-0000-0000184D0000}"/>
    <cellStyle name="Normal 20 5 2 8 2" xfId="19736" xr:uid="{00000000-0005-0000-0000-0000194D0000}"/>
    <cellStyle name="Normal 20 5 2 9" xfId="19737" xr:uid="{00000000-0005-0000-0000-00001A4D0000}"/>
    <cellStyle name="Normal 20 5 3" xfId="19738" xr:uid="{00000000-0005-0000-0000-00001B4D0000}"/>
    <cellStyle name="Normal 20 5 3 2" xfId="19739" xr:uid="{00000000-0005-0000-0000-00001C4D0000}"/>
    <cellStyle name="Normal 20 5 3 2 2" xfId="19740" xr:uid="{00000000-0005-0000-0000-00001D4D0000}"/>
    <cellStyle name="Normal 20 5 3 2 2 2" xfId="19741" xr:uid="{00000000-0005-0000-0000-00001E4D0000}"/>
    <cellStyle name="Normal 20 5 3 2 2 2 2" xfId="19742" xr:uid="{00000000-0005-0000-0000-00001F4D0000}"/>
    <cellStyle name="Normal 20 5 3 2 2 3" xfId="19743" xr:uid="{00000000-0005-0000-0000-0000204D0000}"/>
    <cellStyle name="Normal 20 5 3 2 3" xfId="19744" xr:uid="{00000000-0005-0000-0000-0000214D0000}"/>
    <cellStyle name="Normal 20 5 3 2 3 2" xfId="19745" xr:uid="{00000000-0005-0000-0000-0000224D0000}"/>
    <cellStyle name="Normal 20 5 3 2 3 2 2" xfId="19746" xr:uid="{00000000-0005-0000-0000-0000234D0000}"/>
    <cellStyle name="Normal 20 5 3 2 3 3" xfId="19747" xr:uid="{00000000-0005-0000-0000-0000244D0000}"/>
    <cellStyle name="Normal 20 5 3 2 4" xfId="19748" xr:uid="{00000000-0005-0000-0000-0000254D0000}"/>
    <cellStyle name="Normal 20 5 3 2 4 2" xfId="19749" xr:uid="{00000000-0005-0000-0000-0000264D0000}"/>
    <cellStyle name="Normal 20 5 3 2 4 2 2" xfId="19750" xr:uid="{00000000-0005-0000-0000-0000274D0000}"/>
    <cellStyle name="Normal 20 5 3 2 4 3" xfId="19751" xr:uid="{00000000-0005-0000-0000-0000284D0000}"/>
    <cellStyle name="Normal 20 5 3 2 5" xfId="19752" xr:uid="{00000000-0005-0000-0000-0000294D0000}"/>
    <cellStyle name="Normal 20 5 3 2 5 2" xfId="19753" xr:uid="{00000000-0005-0000-0000-00002A4D0000}"/>
    <cellStyle name="Normal 20 5 3 2 6" xfId="19754" xr:uid="{00000000-0005-0000-0000-00002B4D0000}"/>
    <cellStyle name="Normal 20 5 3 2 6 2" xfId="19755" xr:uid="{00000000-0005-0000-0000-00002C4D0000}"/>
    <cellStyle name="Normal 20 5 3 2 7" xfId="19756" xr:uid="{00000000-0005-0000-0000-00002D4D0000}"/>
    <cellStyle name="Normal 20 5 3 3" xfId="19757" xr:uid="{00000000-0005-0000-0000-00002E4D0000}"/>
    <cellStyle name="Normal 20 5 3 3 2" xfId="19758" xr:uid="{00000000-0005-0000-0000-00002F4D0000}"/>
    <cellStyle name="Normal 20 5 3 3 2 2" xfId="19759" xr:uid="{00000000-0005-0000-0000-0000304D0000}"/>
    <cellStyle name="Normal 20 5 3 3 3" xfId="19760" xr:uid="{00000000-0005-0000-0000-0000314D0000}"/>
    <cellStyle name="Normal 20 5 3 4" xfId="19761" xr:uid="{00000000-0005-0000-0000-0000324D0000}"/>
    <cellStyle name="Normal 20 5 3 4 2" xfId="19762" xr:uid="{00000000-0005-0000-0000-0000334D0000}"/>
    <cellStyle name="Normal 20 5 3 4 2 2" xfId="19763" xr:uid="{00000000-0005-0000-0000-0000344D0000}"/>
    <cellStyle name="Normal 20 5 3 4 3" xfId="19764" xr:uid="{00000000-0005-0000-0000-0000354D0000}"/>
    <cellStyle name="Normal 20 5 3 5" xfId="19765" xr:uid="{00000000-0005-0000-0000-0000364D0000}"/>
    <cellStyle name="Normal 20 5 3 5 2" xfId="19766" xr:uid="{00000000-0005-0000-0000-0000374D0000}"/>
    <cellStyle name="Normal 20 5 3 5 2 2" xfId="19767" xr:uid="{00000000-0005-0000-0000-0000384D0000}"/>
    <cellStyle name="Normal 20 5 3 5 3" xfId="19768" xr:uid="{00000000-0005-0000-0000-0000394D0000}"/>
    <cellStyle name="Normal 20 5 3 6" xfId="19769" xr:uid="{00000000-0005-0000-0000-00003A4D0000}"/>
    <cellStyle name="Normal 20 5 3 6 2" xfId="19770" xr:uid="{00000000-0005-0000-0000-00003B4D0000}"/>
    <cellStyle name="Normal 20 5 3 7" xfId="19771" xr:uid="{00000000-0005-0000-0000-00003C4D0000}"/>
    <cellStyle name="Normal 20 5 3 7 2" xfId="19772" xr:uid="{00000000-0005-0000-0000-00003D4D0000}"/>
    <cellStyle name="Normal 20 5 3 8" xfId="19773" xr:uid="{00000000-0005-0000-0000-00003E4D0000}"/>
    <cellStyle name="Normal 20 5 4" xfId="19774" xr:uid="{00000000-0005-0000-0000-00003F4D0000}"/>
    <cellStyle name="Normal 20 5 4 2" xfId="19775" xr:uid="{00000000-0005-0000-0000-0000404D0000}"/>
    <cellStyle name="Normal 20 5 4 2 2" xfId="19776" xr:uid="{00000000-0005-0000-0000-0000414D0000}"/>
    <cellStyle name="Normal 20 5 4 2 2 2" xfId="19777" xr:uid="{00000000-0005-0000-0000-0000424D0000}"/>
    <cellStyle name="Normal 20 5 4 2 3" xfId="19778" xr:uid="{00000000-0005-0000-0000-0000434D0000}"/>
    <cellStyle name="Normal 20 5 4 3" xfId="19779" xr:uid="{00000000-0005-0000-0000-0000444D0000}"/>
    <cellStyle name="Normal 20 5 4 3 2" xfId="19780" xr:uid="{00000000-0005-0000-0000-0000454D0000}"/>
    <cellStyle name="Normal 20 5 4 3 2 2" xfId="19781" xr:uid="{00000000-0005-0000-0000-0000464D0000}"/>
    <cellStyle name="Normal 20 5 4 3 3" xfId="19782" xr:uid="{00000000-0005-0000-0000-0000474D0000}"/>
    <cellStyle name="Normal 20 5 4 4" xfId="19783" xr:uid="{00000000-0005-0000-0000-0000484D0000}"/>
    <cellStyle name="Normal 20 5 4 4 2" xfId="19784" xr:uid="{00000000-0005-0000-0000-0000494D0000}"/>
    <cellStyle name="Normal 20 5 4 4 2 2" xfId="19785" xr:uid="{00000000-0005-0000-0000-00004A4D0000}"/>
    <cellStyle name="Normal 20 5 4 4 3" xfId="19786" xr:uid="{00000000-0005-0000-0000-00004B4D0000}"/>
    <cellStyle name="Normal 20 5 4 5" xfId="19787" xr:uid="{00000000-0005-0000-0000-00004C4D0000}"/>
    <cellStyle name="Normal 20 5 4 5 2" xfId="19788" xr:uid="{00000000-0005-0000-0000-00004D4D0000}"/>
    <cellStyle name="Normal 20 5 4 6" xfId="19789" xr:uid="{00000000-0005-0000-0000-00004E4D0000}"/>
    <cellStyle name="Normal 20 5 4 6 2" xfId="19790" xr:uid="{00000000-0005-0000-0000-00004F4D0000}"/>
    <cellStyle name="Normal 20 5 4 7" xfId="19791" xr:uid="{00000000-0005-0000-0000-0000504D0000}"/>
    <cellStyle name="Normal 20 5 5" xfId="19792" xr:uid="{00000000-0005-0000-0000-0000514D0000}"/>
    <cellStyle name="Normal 20 5 5 2" xfId="19793" xr:uid="{00000000-0005-0000-0000-0000524D0000}"/>
    <cellStyle name="Normal 20 5 5 2 2" xfId="19794" xr:uid="{00000000-0005-0000-0000-0000534D0000}"/>
    <cellStyle name="Normal 20 5 5 2 2 2" xfId="19795" xr:uid="{00000000-0005-0000-0000-0000544D0000}"/>
    <cellStyle name="Normal 20 5 5 2 3" xfId="19796" xr:uid="{00000000-0005-0000-0000-0000554D0000}"/>
    <cellStyle name="Normal 20 5 5 3" xfId="19797" xr:uid="{00000000-0005-0000-0000-0000564D0000}"/>
    <cellStyle name="Normal 20 5 5 3 2" xfId="19798" xr:uid="{00000000-0005-0000-0000-0000574D0000}"/>
    <cellStyle name="Normal 20 5 5 3 2 2" xfId="19799" xr:uid="{00000000-0005-0000-0000-0000584D0000}"/>
    <cellStyle name="Normal 20 5 5 3 3" xfId="19800" xr:uid="{00000000-0005-0000-0000-0000594D0000}"/>
    <cellStyle name="Normal 20 5 5 4" xfId="19801" xr:uid="{00000000-0005-0000-0000-00005A4D0000}"/>
    <cellStyle name="Normal 20 5 5 4 2" xfId="19802" xr:uid="{00000000-0005-0000-0000-00005B4D0000}"/>
    <cellStyle name="Normal 20 5 5 4 2 2" xfId="19803" xr:uid="{00000000-0005-0000-0000-00005C4D0000}"/>
    <cellStyle name="Normal 20 5 5 4 3" xfId="19804" xr:uid="{00000000-0005-0000-0000-00005D4D0000}"/>
    <cellStyle name="Normal 20 5 5 5" xfId="19805" xr:uid="{00000000-0005-0000-0000-00005E4D0000}"/>
    <cellStyle name="Normal 20 5 5 5 2" xfId="19806" xr:uid="{00000000-0005-0000-0000-00005F4D0000}"/>
    <cellStyle name="Normal 20 5 5 6" xfId="19807" xr:uid="{00000000-0005-0000-0000-0000604D0000}"/>
    <cellStyle name="Normal 20 5 5 6 2" xfId="19808" xr:uid="{00000000-0005-0000-0000-0000614D0000}"/>
    <cellStyle name="Normal 20 5 5 7" xfId="19809" xr:uid="{00000000-0005-0000-0000-0000624D0000}"/>
    <cellStyle name="Normal 20 5 6" xfId="19810" xr:uid="{00000000-0005-0000-0000-0000634D0000}"/>
    <cellStyle name="Normal 20 5 6 2" xfId="19811" xr:uid="{00000000-0005-0000-0000-0000644D0000}"/>
    <cellStyle name="Normal 20 5 6 2 2" xfId="19812" xr:uid="{00000000-0005-0000-0000-0000654D0000}"/>
    <cellStyle name="Normal 20 5 6 3" xfId="19813" xr:uid="{00000000-0005-0000-0000-0000664D0000}"/>
    <cellStyle name="Normal 20 5 7" xfId="19814" xr:uid="{00000000-0005-0000-0000-0000674D0000}"/>
    <cellStyle name="Normal 20 5 7 2" xfId="19815" xr:uid="{00000000-0005-0000-0000-0000684D0000}"/>
    <cellStyle name="Normal 20 5 7 2 2" xfId="19816" xr:uid="{00000000-0005-0000-0000-0000694D0000}"/>
    <cellStyle name="Normal 20 5 7 3" xfId="19817" xr:uid="{00000000-0005-0000-0000-00006A4D0000}"/>
    <cellStyle name="Normal 20 5 8" xfId="19818" xr:uid="{00000000-0005-0000-0000-00006B4D0000}"/>
    <cellStyle name="Normal 20 5 8 2" xfId="19819" xr:uid="{00000000-0005-0000-0000-00006C4D0000}"/>
    <cellStyle name="Normal 20 5 8 2 2" xfId="19820" xr:uid="{00000000-0005-0000-0000-00006D4D0000}"/>
    <cellStyle name="Normal 20 5 8 3" xfId="19821" xr:uid="{00000000-0005-0000-0000-00006E4D0000}"/>
    <cellStyle name="Normal 20 5 9" xfId="19822" xr:uid="{00000000-0005-0000-0000-00006F4D0000}"/>
    <cellStyle name="Normal 20 5 9 2" xfId="19823" xr:uid="{00000000-0005-0000-0000-0000704D0000}"/>
    <cellStyle name="Normal 20 6" xfId="19824" xr:uid="{00000000-0005-0000-0000-0000714D0000}"/>
    <cellStyle name="Normal 20 6 2" xfId="19825" xr:uid="{00000000-0005-0000-0000-0000724D0000}"/>
    <cellStyle name="Normal 20 6 2 2" xfId="19826" xr:uid="{00000000-0005-0000-0000-0000734D0000}"/>
    <cellStyle name="Normal 20 6 2 2 2" xfId="19827" xr:uid="{00000000-0005-0000-0000-0000744D0000}"/>
    <cellStyle name="Normal 20 6 2 2 2 2" xfId="19828" xr:uid="{00000000-0005-0000-0000-0000754D0000}"/>
    <cellStyle name="Normal 20 6 2 2 3" xfId="19829" xr:uid="{00000000-0005-0000-0000-0000764D0000}"/>
    <cellStyle name="Normal 20 6 2 3" xfId="19830" xr:uid="{00000000-0005-0000-0000-0000774D0000}"/>
    <cellStyle name="Normal 20 6 2 3 2" xfId="19831" xr:uid="{00000000-0005-0000-0000-0000784D0000}"/>
    <cellStyle name="Normal 20 6 2 3 2 2" xfId="19832" xr:uid="{00000000-0005-0000-0000-0000794D0000}"/>
    <cellStyle name="Normal 20 6 2 3 3" xfId="19833" xr:uid="{00000000-0005-0000-0000-00007A4D0000}"/>
    <cellStyle name="Normal 20 6 2 4" xfId="19834" xr:uid="{00000000-0005-0000-0000-00007B4D0000}"/>
    <cellStyle name="Normal 20 6 2 4 2" xfId="19835" xr:uid="{00000000-0005-0000-0000-00007C4D0000}"/>
    <cellStyle name="Normal 20 6 2 4 2 2" xfId="19836" xr:uid="{00000000-0005-0000-0000-00007D4D0000}"/>
    <cellStyle name="Normal 20 6 2 4 3" xfId="19837" xr:uid="{00000000-0005-0000-0000-00007E4D0000}"/>
    <cellStyle name="Normal 20 6 2 5" xfId="19838" xr:uid="{00000000-0005-0000-0000-00007F4D0000}"/>
    <cellStyle name="Normal 20 6 2 5 2" xfId="19839" xr:uid="{00000000-0005-0000-0000-0000804D0000}"/>
    <cellStyle name="Normal 20 6 2 6" xfId="19840" xr:uid="{00000000-0005-0000-0000-0000814D0000}"/>
    <cellStyle name="Normal 20 6 2 6 2" xfId="19841" xr:uid="{00000000-0005-0000-0000-0000824D0000}"/>
    <cellStyle name="Normal 20 6 2 7" xfId="19842" xr:uid="{00000000-0005-0000-0000-0000834D0000}"/>
    <cellStyle name="Normal 20 6 3" xfId="19843" xr:uid="{00000000-0005-0000-0000-0000844D0000}"/>
    <cellStyle name="Normal 20 6 3 2" xfId="19844" xr:uid="{00000000-0005-0000-0000-0000854D0000}"/>
    <cellStyle name="Normal 20 6 3 2 2" xfId="19845" xr:uid="{00000000-0005-0000-0000-0000864D0000}"/>
    <cellStyle name="Normal 20 6 3 2 2 2" xfId="19846" xr:uid="{00000000-0005-0000-0000-0000874D0000}"/>
    <cellStyle name="Normal 20 6 3 2 3" xfId="19847" xr:uid="{00000000-0005-0000-0000-0000884D0000}"/>
    <cellStyle name="Normal 20 6 3 3" xfId="19848" xr:uid="{00000000-0005-0000-0000-0000894D0000}"/>
    <cellStyle name="Normal 20 6 3 3 2" xfId="19849" xr:uid="{00000000-0005-0000-0000-00008A4D0000}"/>
    <cellStyle name="Normal 20 6 3 3 2 2" xfId="19850" xr:uid="{00000000-0005-0000-0000-00008B4D0000}"/>
    <cellStyle name="Normal 20 6 3 3 3" xfId="19851" xr:uid="{00000000-0005-0000-0000-00008C4D0000}"/>
    <cellStyle name="Normal 20 6 3 4" xfId="19852" xr:uid="{00000000-0005-0000-0000-00008D4D0000}"/>
    <cellStyle name="Normal 20 6 3 4 2" xfId="19853" xr:uid="{00000000-0005-0000-0000-00008E4D0000}"/>
    <cellStyle name="Normal 20 6 3 4 2 2" xfId="19854" xr:uid="{00000000-0005-0000-0000-00008F4D0000}"/>
    <cellStyle name="Normal 20 6 3 4 3" xfId="19855" xr:uid="{00000000-0005-0000-0000-0000904D0000}"/>
    <cellStyle name="Normal 20 6 3 5" xfId="19856" xr:uid="{00000000-0005-0000-0000-0000914D0000}"/>
    <cellStyle name="Normal 20 6 3 5 2" xfId="19857" xr:uid="{00000000-0005-0000-0000-0000924D0000}"/>
    <cellStyle name="Normal 20 6 3 6" xfId="19858" xr:uid="{00000000-0005-0000-0000-0000934D0000}"/>
    <cellStyle name="Normal 20 6 3 6 2" xfId="19859" xr:uid="{00000000-0005-0000-0000-0000944D0000}"/>
    <cellStyle name="Normal 20 6 3 7" xfId="19860" xr:uid="{00000000-0005-0000-0000-0000954D0000}"/>
    <cellStyle name="Normal 20 6 4" xfId="19861" xr:uid="{00000000-0005-0000-0000-0000964D0000}"/>
    <cellStyle name="Normal 20 6 4 2" xfId="19862" xr:uid="{00000000-0005-0000-0000-0000974D0000}"/>
    <cellStyle name="Normal 20 6 4 2 2" xfId="19863" xr:uid="{00000000-0005-0000-0000-0000984D0000}"/>
    <cellStyle name="Normal 20 6 4 3" xfId="19864" xr:uid="{00000000-0005-0000-0000-0000994D0000}"/>
    <cellStyle name="Normal 20 6 5" xfId="19865" xr:uid="{00000000-0005-0000-0000-00009A4D0000}"/>
    <cellStyle name="Normal 20 6 5 2" xfId="19866" xr:uid="{00000000-0005-0000-0000-00009B4D0000}"/>
    <cellStyle name="Normal 20 6 5 2 2" xfId="19867" xr:uid="{00000000-0005-0000-0000-00009C4D0000}"/>
    <cellStyle name="Normal 20 6 5 3" xfId="19868" xr:uid="{00000000-0005-0000-0000-00009D4D0000}"/>
    <cellStyle name="Normal 20 6 6" xfId="19869" xr:uid="{00000000-0005-0000-0000-00009E4D0000}"/>
    <cellStyle name="Normal 20 6 6 2" xfId="19870" xr:uid="{00000000-0005-0000-0000-00009F4D0000}"/>
    <cellStyle name="Normal 20 6 6 2 2" xfId="19871" xr:uid="{00000000-0005-0000-0000-0000A04D0000}"/>
    <cellStyle name="Normal 20 6 6 3" xfId="19872" xr:uid="{00000000-0005-0000-0000-0000A14D0000}"/>
    <cellStyle name="Normal 20 6 7" xfId="19873" xr:uid="{00000000-0005-0000-0000-0000A24D0000}"/>
    <cellStyle name="Normal 20 6 7 2" xfId="19874" xr:uid="{00000000-0005-0000-0000-0000A34D0000}"/>
    <cellStyle name="Normal 20 6 8" xfId="19875" xr:uid="{00000000-0005-0000-0000-0000A44D0000}"/>
    <cellStyle name="Normal 20 6 8 2" xfId="19876" xr:uid="{00000000-0005-0000-0000-0000A54D0000}"/>
    <cellStyle name="Normal 20 6 9" xfId="19877" xr:uid="{00000000-0005-0000-0000-0000A64D0000}"/>
    <cellStyle name="Normal 20 7" xfId="19878" xr:uid="{00000000-0005-0000-0000-0000A74D0000}"/>
    <cellStyle name="Normal 20 7 2" xfId="19879" xr:uid="{00000000-0005-0000-0000-0000A84D0000}"/>
    <cellStyle name="Normal 20 7 2 2" xfId="19880" xr:uid="{00000000-0005-0000-0000-0000A94D0000}"/>
    <cellStyle name="Normal 20 7 2 2 2" xfId="19881" xr:uid="{00000000-0005-0000-0000-0000AA4D0000}"/>
    <cellStyle name="Normal 20 7 2 2 2 2" xfId="19882" xr:uid="{00000000-0005-0000-0000-0000AB4D0000}"/>
    <cellStyle name="Normal 20 7 2 2 3" xfId="19883" xr:uid="{00000000-0005-0000-0000-0000AC4D0000}"/>
    <cellStyle name="Normal 20 7 2 3" xfId="19884" xr:uid="{00000000-0005-0000-0000-0000AD4D0000}"/>
    <cellStyle name="Normal 20 7 2 3 2" xfId="19885" xr:uid="{00000000-0005-0000-0000-0000AE4D0000}"/>
    <cellStyle name="Normal 20 7 2 3 2 2" xfId="19886" xr:uid="{00000000-0005-0000-0000-0000AF4D0000}"/>
    <cellStyle name="Normal 20 7 2 3 3" xfId="19887" xr:uid="{00000000-0005-0000-0000-0000B04D0000}"/>
    <cellStyle name="Normal 20 7 2 4" xfId="19888" xr:uid="{00000000-0005-0000-0000-0000B14D0000}"/>
    <cellStyle name="Normal 20 7 2 4 2" xfId="19889" xr:uid="{00000000-0005-0000-0000-0000B24D0000}"/>
    <cellStyle name="Normal 20 7 2 4 2 2" xfId="19890" xr:uid="{00000000-0005-0000-0000-0000B34D0000}"/>
    <cellStyle name="Normal 20 7 2 4 3" xfId="19891" xr:uid="{00000000-0005-0000-0000-0000B44D0000}"/>
    <cellStyle name="Normal 20 7 2 5" xfId="19892" xr:uid="{00000000-0005-0000-0000-0000B54D0000}"/>
    <cellStyle name="Normal 20 7 2 5 2" xfId="19893" xr:uid="{00000000-0005-0000-0000-0000B64D0000}"/>
    <cellStyle name="Normal 20 7 2 6" xfId="19894" xr:uid="{00000000-0005-0000-0000-0000B74D0000}"/>
    <cellStyle name="Normal 20 7 2 6 2" xfId="19895" xr:uid="{00000000-0005-0000-0000-0000B84D0000}"/>
    <cellStyle name="Normal 20 7 2 7" xfId="19896" xr:uid="{00000000-0005-0000-0000-0000B94D0000}"/>
    <cellStyle name="Normal 20 7 3" xfId="19897" xr:uid="{00000000-0005-0000-0000-0000BA4D0000}"/>
    <cellStyle name="Normal 20 7 3 2" xfId="19898" xr:uid="{00000000-0005-0000-0000-0000BB4D0000}"/>
    <cellStyle name="Normal 20 7 3 2 2" xfId="19899" xr:uid="{00000000-0005-0000-0000-0000BC4D0000}"/>
    <cellStyle name="Normal 20 7 3 3" xfId="19900" xr:uid="{00000000-0005-0000-0000-0000BD4D0000}"/>
    <cellStyle name="Normal 20 7 4" xfId="19901" xr:uid="{00000000-0005-0000-0000-0000BE4D0000}"/>
    <cellStyle name="Normal 20 7 4 2" xfId="19902" xr:uid="{00000000-0005-0000-0000-0000BF4D0000}"/>
    <cellStyle name="Normal 20 7 4 2 2" xfId="19903" xr:uid="{00000000-0005-0000-0000-0000C04D0000}"/>
    <cellStyle name="Normal 20 7 4 3" xfId="19904" xr:uid="{00000000-0005-0000-0000-0000C14D0000}"/>
    <cellStyle name="Normal 20 7 5" xfId="19905" xr:uid="{00000000-0005-0000-0000-0000C24D0000}"/>
    <cellStyle name="Normal 20 7 5 2" xfId="19906" xr:uid="{00000000-0005-0000-0000-0000C34D0000}"/>
    <cellStyle name="Normal 20 7 5 2 2" xfId="19907" xr:uid="{00000000-0005-0000-0000-0000C44D0000}"/>
    <cellStyle name="Normal 20 7 5 3" xfId="19908" xr:uid="{00000000-0005-0000-0000-0000C54D0000}"/>
    <cellStyle name="Normal 20 7 6" xfId="19909" xr:uid="{00000000-0005-0000-0000-0000C64D0000}"/>
    <cellStyle name="Normal 20 7 6 2" xfId="19910" xr:uid="{00000000-0005-0000-0000-0000C74D0000}"/>
    <cellStyle name="Normal 20 7 7" xfId="19911" xr:uid="{00000000-0005-0000-0000-0000C84D0000}"/>
    <cellStyle name="Normal 20 7 7 2" xfId="19912" xr:uid="{00000000-0005-0000-0000-0000C94D0000}"/>
    <cellStyle name="Normal 20 7 8" xfId="19913" xr:uid="{00000000-0005-0000-0000-0000CA4D0000}"/>
    <cellStyle name="Normal 20 8" xfId="19914" xr:uid="{00000000-0005-0000-0000-0000CB4D0000}"/>
    <cellStyle name="Normal 20 8 2" xfId="19915" xr:uid="{00000000-0005-0000-0000-0000CC4D0000}"/>
    <cellStyle name="Normal 20 8 2 2" xfId="19916" xr:uid="{00000000-0005-0000-0000-0000CD4D0000}"/>
    <cellStyle name="Normal 20 8 2 2 2" xfId="19917" xr:uid="{00000000-0005-0000-0000-0000CE4D0000}"/>
    <cellStyle name="Normal 20 8 2 3" xfId="19918" xr:uid="{00000000-0005-0000-0000-0000CF4D0000}"/>
    <cellStyle name="Normal 20 8 3" xfId="19919" xr:uid="{00000000-0005-0000-0000-0000D04D0000}"/>
    <cellStyle name="Normal 20 8 3 2" xfId="19920" xr:uid="{00000000-0005-0000-0000-0000D14D0000}"/>
    <cellStyle name="Normal 20 8 3 2 2" xfId="19921" xr:uid="{00000000-0005-0000-0000-0000D24D0000}"/>
    <cellStyle name="Normal 20 8 3 3" xfId="19922" xr:uid="{00000000-0005-0000-0000-0000D34D0000}"/>
    <cellStyle name="Normal 20 8 4" xfId="19923" xr:uid="{00000000-0005-0000-0000-0000D44D0000}"/>
    <cellStyle name="Normal 20 8 4 2" xfId="19924" xr:uid="{00000000-0005-0000-0000-0000D54D0000}"/>
    <cellStyle name="Normal 20 8 4 2 2" xfId="19925" xr:uid="{00000000-0005-0000-0000-0000D64D0000}"/>
    <cellStyle name="Normal 20 8 4 3" xfId="19926" xr:uid="{00000000-0005-0000-0000-0000D74D0000}"/>
    <cellStyle name="Normal 20 8 5" xfId="19927" xr:uid="{00000000-0005-0000-0000-0000D84D0000}"/>
    <cellStyle name="Normal 20 8 5 2" xfId="19928" xr:uid="{00000000-0005-0000-0000-0000D94D0000}"/>
    <cellStyle name="Normal 20 8 6" xfId="19929" xr:uid="{00000000-0005-0000-0000-0000DA4D0000}"/>
    <cellStyle name="Normal 20 8 6 2" xfId="19930" xr:uid="{00000000-0005-0000-0000-0000DB4D0000}"/>
    <cellStyle name="Normal 20 8 7" xfId="19931" xr:uid="{00000000-0005-0000-0000-0000DC4D0000}"/>
    <cellStyle name="Normal 20 9" xfId="19932" xr:uid="{00000000-0005-0000-0000-0000DD4D0000}"/>
    <cellStyle name="Normal 20 9 2" xfId="19933" xr:uid="{00000000-0005-0000-0000-0000DE4D0000}"/>
    <cellStyle name="Normal 20 9 2 2" xfId="19934" xr:uid="{00000000-0005-0000-0000-0000DF4D0000}"/>
    <cellStyle name="Normal 20 9 2 2 2" xfId="19935" xr:uid="{00000000-0005-0000-0000-0000E04D0000}"/>
    <cellStyle name="Normal 20 9 2 3" xfId="19936" xr:uid="{00000000-0005-0000-0000-0000E14D0000}"/>
    <cellStyle name="Normal 20 9 3" xfId="19937" xr:uid="{00000000-0005-0000-0000-0000E24D0000}"/>
    <cellStyle name="Normal 20 9 3 2" xfId="19938" xr:uid="{00000000-0005-0000-0000-0000E34D0000}"/>
    <cellStyle name="Normal 20 9 3 2 2" xfId="19939" xr:uid="{00000000-0005-0000-0000-0000E44D0000}"/>
    <cellStyle name="Normal 20 9 3 3" xfId="19940" xr:uid="{00000000-0005-0000-0000-0000E54D0000}"/>
    <cellStyle name="Normal 20 9 4" xfId="19941" xr:uid="{00000000-0005-0000-0000-0000E64D0000}"/>
    <cellStyle name="Normal 20 9 4 2" xfId="19942" xr:uid="{00000000-0005-0000-0000-0000E74D0000}"/>
    <cellStyle name="Normal 20 9 4 2 2" xfId="19943" xr:uid="{00000000-0005-0000-0000-0000E84D0000}"/>
    <cellStyle name="Normal 20 9 4 3" xfId="19944" xr:uid="{00000000-0005-0000-0000-0000E94D0000}"/>
    <cellStyle name="Normal 20 9 5" xfId="19945" xr:uid="{00000000-0005-0000-0000-0000EA4D0000}"/>
    <cellStyle name="Normal 20 9 5 2" xfId="19946" xr:uid="{00000000-0005-0000-0000-0000EB4D0000}"/>
    <cellStyle name="Normal 20 9 6" xfId="19947" xr:uid="{00000000-0005-0000-0000-0000EC4D0000}"/>
    <cellStyle name="Normal 20 9 6 2" xfId="19948" xr:uid="{00000000-0005-0000-0000-0000ED4D0000}"/>
    <cellStyle name="Normal 20 9 7" xfId="19949" xr:uid="{00000000-0005-0000-0000-0000EE4D0000}"/>
    <cellStyle name="Normal 20_Confidential Information" xfId="19950" xr:uid="{00000000-0005-0000-0000-0000EF4D0000}"/>
    <cellStyle name="Normal 21" xfId="19951" xr:uid="{00000000-0005-0000-0000-0000F04D0000}"/>
    <cellStyle name="Normal 21 2" xfId="19952" xr:uid="{00000000-0005-0000-0000-0000F14D0000}"/>
    <cellStyle name="Normal 22" xfId="19953" xr:uid="{00000000-0005-0000-0000-0000F24D0000}"/>
    <cellStyle name="Normal 22 10" xfId="19954" xr:uid="{00000000-0005-0000-0000-0000F34D0000}"/>
    <cellStyle name="Normal 22 10 2" xfId="19955" xr:uid="{00000000-0005-0000-0000-0000F44D0000}"/>
    <cellStyle name="Normal 22 10 2 2" xfId="19956" xr:uid="{00000000-0005-0000-0000-0000F54D0000}"/>
    <cellStyle name="Normal 22 10 3" xfId="19957" xr:uid="{00000000-0005-0000-0000-0000F64D0000}"/>
    <cellStyle name="Normal 22 11" xfId="19958" xr:uid="{00000000-0005-0000-0000-0000F74D0000}"/>
    <cellStyle name="Normal 22 11 2" xfId="19959" xr:uid="{00000000-0005-0000-0000-0000F84D0000}"/>
    <cellStyle name="Normal 22 11 2 2" xfId="19960" xr:uid="{00000000-0005-0000-0000-0000F94D0000}"/>
    <cellStyle name="Normal 22 11 3" xfId="19961" xr:uid="{00000000-0005-0000-0000-0000FA4D0000}"/>
    <cellStyle name="Normal 22 12" xfId="19962" xr:uid="{00000000-0005-0000-0000-0000FB4D0000}"/>
    <cellStyle name="Normal 22 12 2" xfId="19963" xr:uid="{00000000-0005-0000-0000-0000FC4D0000}"/>
    <cellStyle name="Normal 22 13" xfId="19964" xr:uid="{00000000-0005-0000-0000-0000FD4D0000}"/>
    <cellStyle name="Normal 22 13 2" xfId="19965" xr:uid="{00000000-0005-0000-0000-0000FE4D0000}"/>
    <cellStyle name="Normal 22 14" xfId="19966" xr:uid="{00000000-0005-0000-0000-0000FF4D0000}"/>
    <cellStyle name="Normal 22 2" xfId="19967" xr:uid="{00000000-0005-0000-0000-0000004E0000}"/>
    <cellStyle name="Normal 22 2 10" xfId="19968" xr:uid="{00000000-0005-0000-0000-0000014E0000}"/>
    <cellStyle name="Normal 22 2 10 2" xfId="19969" xr:uid="{00000000-0005-0000-0000-0000024E0000}"/>
    <cellStyle name="Normal 22 2 10 2 2" xfId="19970" xr:uid="{00000000-0005-0000-0000-0000034E0000}"/>
    <cellStyle name="Normal 22 2 10 3" xfId="19971" xr:uid="{00000000-0005-0000-0000-0000044E0000}"/>
    <cellStyle name="Normal 22 2 11" xfId="19972" xr:uid="{00000000-0005-0000-0000-0000054E0000}"/>
    <cellStyle name="Normal 22 2 11 2" xfId="19973" xr:uid="{00000000-0005-0000-0000-0000064E0000}"/>
    <cellStyle name="Normal 22 2 12" xfId="19974" xr:uid="{00000000-0005-0000-0000-0000074E0000}"/>
    <cellStyle name="Normal 22 2 12 2" xfId="19975" xr:uid="{00000000-0005-0000-0000-0000084E0000}"/>
    <cellStyle name="Normal 22 2 13" xfId="19976" xr:uid="{00000000-0005-0000-0000-0000094E0000}"/>
    <cellStyle name="Normal 22 2 2" xfId="19977" xr:uid="{00000000-0005-0000-0000-00000A4E0000}"/>
    <cellStyle name="Normal 22 2 2 10" xfId="19978" xr:uid="{00000000-0005-0000-0000-00000B4E0000}"/>
    <cellStyle name="Normal 22 2 2 10 2" xfId="19979" xr:uid="{00000000-0005-0000-0000-00000C4E0000}"/>
    <cellStyle name="Normal 22 2 2 11" xfId="19980" xr:uid="{00000000-0005-0000-0000-00000D4E0000}"/>
    <cellStyle name="Normal 22 2 2 2" xfId="19981" xr:uid="{00000000-0005-0000-0000-00000E4E0000}"/>
    <cellStyle name="Normal 22 2 2 2 2" xfId="19982" xr:uid="{00000000-0005-0000-0000-00000F4E0000}"/>
    <cellStyle name="Normal 22 2 2 2 2 2" xfId="19983" xr:uid="{00000000-0005-0000-0000-0000104E0000}"/>
    <cellStyle name="Normal 22 2 2 2 2 2 2" xfId="19984" xr:uid="{00000000-0005-0000-0000-0000114E0000}"/>
    <cellStyle name="Normal 22 2 2 2 2 2 2 2" xfId="19985" xr:uid="{00000000-0005-0000-0000-0000124E0000}"/>
    <cellStyle name="Normal 22 2 2 2 2 2 3" xfId="19986" xr:uid="{00000000-0005-0000-0000-0000134E0000}"/>
    <cellStyle name="Normal 22 2 2 2 2 3" xfId="19987" xr:uid="{00000000-0005-0000-0000-0000144E0000}"/>
    <cellStyle name="Normal 22 2 2 2 2 3 2" xfId="19988" xr:uid="{00000000-0005-0000-0000-0000154E0000}"/>
    <cellStyle name="Normal 22 2 2 2 2 3 2 2" xfId="19989" xr:uid="{00000000-0005-0000-0000-0000164E0000}"/>
    <cellStyle name="Normal 22 2 2 2 2 3 3" xfId="19990" xr:uid="{00000000-0005-0000-0000-0000174E0000}"/>
    <cellStyle name="Normal 22 2 2 2 2 4" xfId="19991" xr:uid="{00000000-0005-0000-0000-0000184E0000}"/>
    <cellStyle name="Normal 22 2 2 2 2 4 2" xfId="19992" xr:uid="{00000000-0005-0000-0000-0000194E0000}"/>
    <cellStyle name="Normal 22 2 2 2 2 4 2 2" xfId="19993" xr:uid="{00000000-0005-0000-0000-00001A4E0000}"/>
    <cellStyle name="Normal 22 2 2 2 2 4 3" xfId="19994" xr:uid="{00000000-0005-0000-0000-00001B4E0000}"/>
    <cellStyle name="Normal 22 2 2 2 2 5" xfId="19995" xr:uid="{00000000-0005-0000-0000-00001C4E0000}"/>
    <cellStyle name="Normal 22 2 2 2 2 5 2" xfId="19996" xr:uid="{00000000-0005-0000-0000-00001D4E0000}"/>
    <cellStyle name="Normal 22 2 2 2 2 6" xfId="19997" xr:uid="{00000000-0005-0000-0000-00001E4E0000}"/>
    <cellStyle name="Normal 22 2 2 2 2 6 2" xfId="19998" xr:uid="{00000000-0005-0000-0000-00001F4E0000}"/>
    <cellStyle name="Normal 22 2 2 2 2 7" xfId="19999" xr:uid="{00000000-0005-0000-0000-0000204E0000}"/>
    <cellStyle name="Normal 22 2 2 2 3" xfId="20000" xr:uid="{00000000-0005-0000-0000-0000214E0000}"/>
    <cellStyle name="Normal 22 2 2 2 3 2" xfId="20001" xr:uid="{00000000-0005-0000-0000-0000224E0000}"/>
    <cellStyle name="Normal 22 2 2 2 3 2 2" xfId="20002" xr:uid="{00000000-0005-0000-0000-0000234E0000}"/>
    <cellStyle name="Normal 22 2 2 2 3 2 2 2" xfId="20003" xr:uid="{00000000-0005-0000-0000-0000244E0000}"/>
    <cellStyle name="Normal 22 2 2 2 3 2 3" xfId="20004" xr:uid="{00000000-0005-0000-0000-0000254E0000}"/>
    <cellStyle name="Normal 22 2 2 2 3 3" xfId="20005" xr:uid="{00000000-0005-0000-0000-0000264E0000}"/>
    <cellStyle name="Normal 22 2 2 2 3 3 2" xfId="20006" xr:uid="{00000000-0005-0000-0000-0000274E0000}"/>
    <cellStyle name="Normal 22 2 2 2 3 3 2 2" xfId="20007" xr:uid="{00000000-0005-0000-0000-0000284E0000}"/>
    <cellStyle name="Normal 22 2 2 2 3 3 3" xfId="20008" xr:uid="{00000000-0005-0000-0000-0000294E0000}"/>
    <cellStyle name="Normal 22 2 2 2 3 4" xfId="20009" xr:uid="{00000000-0005-0000-0000-00002A4E0000}"/>
    <cellStyle name="Normal 22 2 2 2 3 4 2" xfId="20010" xr:uid="{00000000-0005-0000-0000-00002B4E0000}"/>
    <cellStyle name="Normal 22 2 2 2 3 4 2 2" xfId="20011" xr:uid="{00000000-0005-0000-0000-00002C4E0000}"/>
    <cellStyle name="Normal 22 2 2 2 3 4 3" xfId="20012" xr:uid="{00000000-0005-0000-0000-00002D4E0000}"/>
    <cellStyle name="Normal 22 2 2 2 3 5" xfId="20013" xr:uid="{00000000-0005-0000-0000-00002E4E0000}"/>
    <cellStyle name="Normal 22 2 2 2 3 5 2" xfId="20014" xr:uid="{00000000-0005-0000-0000-00002F4E0000}"/>
    <cellStyle name="Normal 22 2 2 2 3 6" xfId="20015" xr:uid="{00000000-0005-0000-0000-0000304E0000}"/>
    <cellStyle name="Normal 22 2 2 2 3 6 2" xfId="20016" xr:uid="{00000000-0005-0000-0000-0000314E0000}"/>
    <cellStyle name="Normal 22 2 2 2 3 7" xfId="20017" xr:uid="{00000000-0005-0000-0000-0000324E0000}"/>
    <cellStyle name="Normal 22 2 2 2 4" xfId="20018" xr:uid="{00000000-0005-0000-0000-0000334E0000}"/>
    <cellStyle name="Normal 22 2 2 2 4 2" xfId="20019" xr:uid="{00000000-0005-0000-0000-0000344E0000}"/>
    <cellStyle name="Normal 22 2 2 2 4 2 2" xfId="20020" xr:uid="{00000000-0005-0000-0000-0000354E0000}"/>
    <cellStyle name="Normal 22 2 2 2 4 3" xfId="20021" xr:uid="{00000000-0005-0000-0000-0000364E0000}"/>
    <cellStyle name="Normal 22 2 2 2 5" xfId="20022" xr:uid="{00000000-0005-0000-0000-0000374E0000}"/>
    <cellStyle name="Normal 22 2 2 2 5 2" xfId="20023" xr:uid="{00000000-0005-0000-0000-0000384E0000}"/>
    <cellStyle name="Normal 22 2 2 2 5 2 2" xfId="20024" xr:uid="{00000000-0005-0000-0000-0000394E0000}"/>
    <cellStyle name="Normal 22 2 2 2 5 3" xfId="20025" xr:uid="{00000000-0005-0000-0000-00003A4E0000}"/>
    <cellStyle name="Normal 22 2 2 2 6" xfId="20026" xr:uid="{00000000-0005-0000-0000-00003B4E0000}"/>
    <cellStyle name="Normal 22 2 2 2 6 2" xfId="20027" xr:uid="{00000000-0005-0000-0000-00003C4E0000}"/>
    <cellStyle name="Normal 22 2 2 2 6 2 2" xfId="20028" xr:uid="{00000000-0005-0000-0000-00003D4E0000}"/>
    <cellStyle name="Normal 22 2 2 2 6 3" xfId="20029" xr:uid="{00000000-0005-0000-0000-00003E4E0000}"/>
    <cellStyle name="Normal 22 2 2 2 7" xfId="20030" xr:uid="{00000000-0005-0000-0000-00003F4E0000}"/>
    <cellStyle name="Normal 22 2 2 2 7 2" xfId="20031" xr:uid="{00000000-0005-0000-0000-0000404E0000}"/>
    <cellStyle name="Normal 22 2 2 2 8" xfId="20032" xr:uid="{00000000-0005-0000-0000-0000414E0000}"/>
    <cellStyle name="Normal 22 2 2 2 8 2" xfId="20033" xr:uid="{00000000-0005-0000-0000-0000424E0000}"/>
    <cellStyle name="Normal 22 2 2 2 9" xfId="20034" xr:uid="{00000000-0005-0000-0000-0000434E0000}"/>
    <cellStyle name="Normal 22 2 2 3" xfId="20035" xr:uid="{00000000-0005-0000-0000-0000444E0000}"/>
    <cellStyle name="Normal 22 2 2 3 2" xfId="20036" xr:uid="{00000000-0005-0000-0000-0000454E0000}"/>
    <cellStyle name="Normal 22 2 2 3 2 2" xfId="20037" xr:uid="{00000000-0005-0000-0000-0000464E0000}"/>
    <cellStyle name="Normal 22 2 2 3 2 2 2" xfId="20038" xr:uid="{00000000-0005-0000-0000-0000474E0000}"/>
    <cellStyle name="Normal 22 2 2 3 2 2 2 2" xfId="20039" xr:uid="{00000000-0005-0000-0000-0000484E0000}"/>
    <cellStyle name="Normal 22 2 2 3 2 2 3" xfId="20040" xr:uid="{00000000-0005-0000-0000-0000494E0000}"/>
    <cellStyle name="Normal 22 2 2 3 2 3" xfId="20041" xr:uid="{00000000-0005-0000-0000-00004A4E0000}"/>
    <cellStyle name="Normal 22 2 2 3 2 3 2" xfId="20042" xr:uid="{00000000-0005-0000-0000-00004B4E0000}"/>
    <cellStyle name="Normal 22 2 2 3 2 3 2 2" xfId="20043" xr:uid="{00000000-0005-0000-0000-00004C4E0000}"/>
    <cellStyle name="Normal 22 2 2 3 2 3 3" xfId="20044" xr:uid="{00000000-0005-0000-0000-00004D4E0000}"/>
    <cellStyle name="Normal 22 2 2 3 2 4" xfId="20045" xr:uid="{00000000-0005-0000-0000-00004E4E0000}"/>
    <cellStyle name="Normal 22 2 2 3 2 4 2" xfId="20046" xr:uid="{00000000-0005-0000-0000-00004F4E0000}"/>
    <cellStyle name="Normal 22 2 2 3 2 4 2 2" xfId="20047" xr:uid="{00000000-0005-0000-0000-0000504E0000}"/>
    <cellStyle name="Normal 22 2 2 3 2 4 3" xfId="20048" xr:uid="{00000000-0005-0000-0000-0000514E0000}"/>
    <cellStyle name="Normal 22 2 2 3 2 5" xfId="20049" xr:uid="{00000000-0005-0000-0000-0000524E0000}"/>
    <cellStyle name="Normal 22 2 2 3 2 5 2" xfId="20050" xr:uid="{00000000-0005-0000-0000-0000534E0000}"/>
    <cellStyle name="Normal 22 2 2 3 2 6" xfId="20051" xr:uid="{00000000-0005-0000-0000-0000544E0000}"/>
    <cellStyle name="Normal 22 2 2 3 2 6 2" xfId="20052" xr:uid="{00000000-0005-0000-0000-0000554E0000}"/>
    <cellStyle name="Normal 22 2 2 3 2 7" xfId="20053" xr:uid="{00000000-0005-0000-0000-0000564E0000}"/>
    <cellStyle name="Normal 22 2 2 3 3" xfId="20054" xr:uid="{00000000-0005-0000-0000-0000574E0000}"/>
    <cellStyle name="Normal 22 2 2 3 3 2" xfId="20055" xr:uid="{00000000-0005-0000-0000-0000584E0000}"/>
    <cellStyle name="Normal 22 2 2 3 3 2 2" xfId="20056" xr:uid="{00000000-0005-0000-0000-0000594E0000}"/>
    <cellStyle name="Normal 22 2 2 3 3 3" xfId="20057" xr:uid="{00000000-0005-0000-0000-00005A4E0000}"/>
    <cellStyle name="Normal 22 2 2 3 4" xfId="20058" xr:uid="{00000000-0005-0000-0000-00005B4E0000}"/>
    <cellStyle name="Normal 22 2 2 3 4 2" xfId="20059" xr:uid="{00000000-0005-0000-0000-00005C4E0000}"/>
    <cellStyle name="Normal 22 2 2 3 4 2 2" xfId="20060" xr:uid="{00000000-0005-0000-0000-00005D4E0000}"/>
    <cellStyle name="Normal 22 2 2 3 4 3" xfId="20061" xr:uid="{00000000-0005-0000-0000-00005E4E0000}"/>
    <cellStyle name="Normal 22 2 2 3 5" xfId="20062" xr:uid="{00000000-0005-0000-0000-00005F4E0000}"/>
    <cellStyle name="Normal 22 2 2 3 5 2" xfId="20063" xr:uid="{00000000-0005-0000-0000-0000604E0000}"/>
    <cellStyle name="Normal 22 2 2 3 5 2 2" xfId="20064" xr:uid="{00000000-0005-0000-0000-0000614E0000}"/>
    <cellStyle name="Normal 22 2 2 3 5 3" xfId="20065" xr:uid="{00000000-0005-0000-0000-0000624E0000}"/>
    <cellStyle name="Normal 22 2 2 3 6" xfId="20066" xr:uid="{00000000-0005-0000-0000-0000634E0000}"/>
    <cellStyle name="Normal 22 2 2 3 6 2" xfId="20067" xr:uid="{00000000-0005-0000-0000-0000644E0000}"/>
    <cellStyle name="Normal 22 2 2 3 7" xfId="20068" xr:uid="{00000000-0005-0000-0000-0000654E0000}"/>
    <cellStyle name="Normal 22 2 2 3 7 2" xfId="20069" xr:uid="{00000000-0005-0000-0000-0000664E0000}"/>
    <cellStyle name="Normal 22 2 2 3 8" xfId="20070" xr:uid="{00000000-0005-0000-0000-0000674E0000}"/>
    <cellStyle name="Normal 22 2 2 4" xfId="20071" xr:uid="{00000000-0005-0000-0000-0000684E0000}"/>
    <cellStyle name="Normal 22 2 2 4 2" xfId="20072" xr:uid="{00000000-0005-0000-0000-0000694E0000}"/>
    <cellStyle name="Normal 22 2 2 4 2 2" xfId="20073" xr:uid="{00000000-0005-0000-0000-00006A4E0000}"/>
    <cellStyle name="Normal 22 2 2 4 2 2 2" xfId="20074" xr:uid="{00000000-0005-0000-0000-00006B4E0000}"/>
    <cellStyle name="Normal 22 2 2 4 2 3" xfId="20075" xr:uid="{00000000-0005-0000-0000-00006C4E0000}"/>
    <cellStyle name="Normal 22 2 2 4 3" xfId="20076" xr:uid="{00000000-0005-0000-0000-00006D4E0000}"/>
    <cellStyle name="Normal 22 2 2 4 3 2" xfId="20077" xr:uid="{00000000-0005-0000-0000-00006E4E0000}"/>
    <cellStyle name="Normal 22 2 2 4 3 2 2" xfId="20078" xr:uid="{00000000-0005-0000-0000-00006F4E0000}"/>
    <cellStyle name="Normal 22 2 2 4 3 3" xfId="20079" xr:uid="{00000000-0005-0000-0000-0000704E0000}"/>
    <cellStyle name="Normal 22 2 2 4 4" xfId="20080" xr:uid="{00000000-0005-0000-0000-0000714E0000}"/>
    <cellStyle name="Normal 22 2 2 4 4 2" xfId="20081" xr:uid="{00000000-0005-0000-0000-0000724E0000}"/>
    <cellStyle name="Normal 22 2 2 4 4 2 2" xfId="20082" xr:uid="{00000000-0005-0000-0000-0000734E0000}"/>
    <cellStyle name="Normal 22 2 2 4 4 3" xfId="20083" xr:uid="{00000000-0005-0000-0000-0000744E0000}"/>
    <cellStyle name="Normal 22 2 2 4 5" xfId="20084" xr:uid="{00000000-0005-0000-0000-0000754E0000}"/>
    <cellStyle name="Normal 22 2 2 4 5 2" xfId="20085" xr:uid="{00000000-0005-0000-0000-0000764E0000}"/>
    <cellStyle name="Normal 22 2 2 4 6" xfId="20086" xr:uid="{00000000-0005-0000-0000-0000774E0000}"/>
    <cellStyle name="Normal 22 2 2 4 6 2" xfId="20087" xr:uid="{00000000-0005-0000-0000-0000784E0000}"/>
    <cellStyle name="Normal 22 2 2 4 7" xfId="20088" xr:uid="{00000000-0005-0000-0000-0000794E0000}"/>
    <cellStyle name="Normal 22 2 2 5" xfId="20089" xr:uid="{00000000-0005-0000-0000-00007A4E0000}"/>
    <cellStyle name="Normal 22 2 2 5 2" xfId="20090" xr:uid="{00000000-0005-0000-0000-00007B4E0000}"/>
    <cellStyle name="Normal 22 2 2 5 2 2" xfId="20091" xr:uid="{00000000-0005-0000-0000-00007C4E0000}"/>
    <cellStyle name="Normal 22 2 2 5 2 2 2" xfId="20092" xr:uid="{00000000-0005-0000-0000-00007D4E0000}"/>
    <cellStyle name="Normal 22 2 2 5 2 3" xfId="20093" xr:uid="{00000000-0005-0000-0000-00007E4E0000}"/>
    <cellStyle name="Normal 22 2 2 5 3" xfId="20094" xr:uid="{00000000-0005-0000-0000-00007F4E0000}"/>
    <cellStyle name="Normal 22 2 2 5 3 2" xfId="20095" xr:uid="{00000000-0005-0000-0000-0000804E0000}"/>
    <cellStyle name="Normal 22 2 2 5 3 2 2" xfId="20096" xr:uid="{00000000-0005-0000-0000-0000814E0000}"/>
    <cellStyle name="Normal 22 2 2 5 3 3" xfId="20097" xr:uid="{00000000-0005-0000-0000-0000824E0000}"/>
    <cellStyle name="Normal 22 2 2 5 4" xfId="20098" xr:uid="{00000000-0005-0000-0000-0000834E0000}"/>
    <cellStyle name="Normal 22 2 2 5 4 2" xfId="20099" xr:uid="{00000000-0005-0000-0000-0000844E0000}"/>
    <cellStyle name="Normal 22 2 2 5 4 2 2" xfId="20100" xr:uid="{00000000-0005-0000-0000-0000854E0000}"/>
    <cellStyle name="Normal 22 2 2 5 4 3" xfId="20101" xr:uid="{00000000-0005-0000-0000-0000864E0000}"/>
    <cellStyle name="Normal 22 2 2 5 5" xfId="20102" xr:uid="{00000000-0005-0000-0000-0000874E0000}"/>
    <cellStyle name="Normal 22 2 2 5 5 2" xfId="20103" xr:uid="{00000000-0005-0000-0000-0000884E0000}"/>
    <cellStyle name="Normal 22 2 2 5 6" xfId="20104" xr:uid="{00000000-0005-0000-0000-0000894E0000}"/>
    <cellStyle name="Normal 22 2 2 5 6 2" xfId="20105" xr:uid="{00000000-0005-0000-0000-00008A4E0000}"/>
    <cellStyle name="Normal 22 2 2 5 7" xfId="20106" xr:uid="{00000000-0005-0000-0000-00008B4E0000}"/>
    <cellStyle name="Normal 22 2 2 6" xfId="20107" xr:uid="{00000000-0005-0000-0000-00008C4E0000}"/>
    <cellStyle name="Normal 22 2 2 6 2" xfId="20108" xr:uid="{00000000-0005-0000-0000-00008D4E0000}"/>
    <cellStyle name="Normal 22 2 2 6 2 2" xfId="20109" xr:uid="{00000000-0005-0000-0000-00008E4E0000}"/>
    <cellStyle name="Normal 22 2 2 6 3" xfId="20110" xr:uid="{00000000-0005-0000-0000-00008F4E0000}"/>
    <cellStyle name="Normal 22 2 2 7" xfId="20111" xr:uid="{00000000-0005-0000-0000-0000904E0000}"/>
    <cellStyle name="Normal 22 2 2 7 2" xfId="20112" xr:uid="{00000000-0005-0000-0000-0000914E0000}"/>
    <cellStyle name="Normal 22 2 2 7 2 2" xfId="20113" xr:uid="{00000000-0005-0000-0000-0000924E0000}"/>
    <cellStyle name="Normal 22 2 2 7 3" xfId="20114" xr:uid="{00000000-0005-0000-0000-0000934E0000}"/>
    <cellStyle name="Normal 22 2 2 8" xfId="20115" xr:uid="{00000000-0005-0000-0000-0000944E0000}"/>
    <cellStyle name="Normal 22 2 2 8 2" xfId="20116" xr:uid="{00000000-0005-0000-0000-0000954E0000}"/>
    <cellStyle name="Normal 22 2 2 8 2 2" xfId="20117" xr:uid="{00000000-0005-0000-0000-0000964E0000}"/>
    <cellStyle name="Normal 22 2 2 8 3" xfId="20118" xr:uid="{00000000-0005-0000-0000-0000974E0000}"/>
    <cellStyle name="Normal 22 2 2 9" xfId="20119" xr:uid="{00000000-0005-0000-0000-0000984E0000}"/>
    <cellStyle name="Normal 22 2 2 9 2" xfId="20120" xr:uid="{00000000-0005-0000-0000-0000994E0000}"/>
    <cellStyle name="Normal 22 2 3" xfId="20121" xr:uid="{00000000-0005-0000-0000-00009A4E0000}"/>
    <cellStyle name="Normal 22 2 3 10" xfId="20122" xr:uid="{00000000-0005-0000-0000-00009B4E0000}"/>
    <cellStyle name="Normal 22 2 3 10 2" xfId="20123" xr:uid="{00000000-0005-0000-0000-00009C4E0000}"/>
    <cellStyle name="Normal 22 2 3 11" xfId="20124" xr:uid="{00000000-0005-0000-0000-00009D4E0000}"/>
    <cellStyle name="Normal 22 2 3 2" xfId="20125" xr:uid="{00000000-0005-0000-0000-00009E4E0000}"/>
    <cellStyle name="Normal 22 2 3 2 2" xfId="20126" xr:uid="{00000000-0005-0000-0000-00009F4E0000}"/>
    <cellStyle name="Normal 22 2 3 2 2 2" xfId="20127" xr:uid="{00000000-0005-0000-0000-0000A04E0000}"/>
    <cellStyle name="Normal 22 2 3 2 2 2 2" xfId="20128" xr:uid="{00000000-0005-0000-0000-0000A14E0000}"/>
    <cellStyle name="Normal 22 2 3 2 2 2 2 2" xfId="20129" xr:uid="{00000000-0005-0000-0000-0000A24E0000}"/>
    <cellStyle name="Normal 22 2 3 2 2 2 3" xfId="20130" xr:uid="{00000000-0005-0000-0000-0000A34E0000}"/>
    <cellStyle name="Normal 22 2 3 2 2 3" xfId="20131" xr:uid="{00000000-0005-0000-0000-0000A44E0000}"/>
    <cellStyle name="Normal 22 2 3 2 2 3 2" xfId="20132" xr:uid="{00000000-0005-0000-0000-0000A54E0000}"/>
    <cellStyle name="Normal 22 2 3 2 2 3 2 2" xfId="20133" xr:uid="{00000000-0005-0000-0000-0000A64E0000}"/>
    <cellStyle name="Normal 22 2 3 2 2 3 3" xfId="20134" xr:uid="{00000000-0005-0000-0000-0000A74E0000}"/>
    <cellStyle name="Normal 22 2 3 2 2 4" xfId="20135" xr:uid="{00000000-0005-0000-0000-0000A84E0000}"/>
    <cellStyle name="Normal 22 2 3 2 2 4 2" xfId="20136" xr:uid="{00000000-0005-0000-0000-0000A94E0000}"/>
    <cellStyle name="Normal 22 2 3 2 2 4 2 2" xfId="20137" xr:uid="{00000000-0005-0000-0000-0000AA4E0000}"/>
    <cellStyle name="Normal 22 2 3 2 2 4 3" xfId="20138" xr:uid="{00000000-0005-0000-0000-0000AB4E0000}"/>
    <cellStyle name="Normal 22 2 3 2 2 5" xfId="20139" xr:uid="{00000000-0005-0000-0000-0000AC4E0000}"/>
    <cellStyle name="Normal 22 2 3 2 2 5 2" xfId="20140" xr:uid="{00000000-0005-0000-0000-0000AD4E0000}"/>
    <cellStyle name="Normal 22 2 3 2 2 6" xfId="20141" xr:uid="{00000000-0005-0000-0000-0000AE4E0000}"/>
    <cellStyle name="Normal 22 2 3 2 2 6 2" xfId="20142" xr:uid="{00000000-0005-0000-0000-0000AF4E0000}"/>
    <cellStyle name="Normal 22 2 3 2 2 7" xfId="20143" xr:uid="{00000000-0005-0000-0000-0000B04E0000}"/>
    <cellStyle name="Normal 22 2 3 2 3" xfId="20144" xr:uid="{00000000-0005-0000-0000-0000B14E0000}"/>
    <cellStyle name="Normal 22 2 3 2 3 2" xfId="20145" xr:uid="{00000000-0005-0000-0000-0000B24E0000}"/>
    <cellStyle name="Normal 22 2 3 2 3 2 2" xfId="20146" xr:uid="{00000000-0005-0000-0000-0000B34E0000}"/>
    <cellStyle name="Normal 22 2 3 2 3 2 2 2" xfId="20147" xr:uid="{00000000-0005-0000-0000-0000B44E0000}"/>
    <cellStyle name="Normal 22 2 3 2 3 2 3" xfId="20148" xr:uid="{00000000-0005-0000-0000-0000B54E0000}"/>
    <cellStyle name="Normal 22 2 3 2 3 3" xfId="20149" xr:uid="{00000000-0005-0000-0000-0000B64E0000}"/>
    <cellStyle name="Normal 22 2 3 2 3 3 2" xfId="20150" xr:uid="{00000000-0005-0000-0000-0000B74E0000}"/>
    <cellStyle name="Normal 22 2 3 2 3 3 2 2" xfId="20151" xr:uid="{00000000-0005-0000-0000-0000B84E0000}"/>
    <cellStyle name="Normal 22 2 3 2 3 3 3" xfId="20152" xr:uid="{00000000-0005-0000-0000-0000B94E0000}"/>
    <cellStyle name="Normal 22 2 3 2 3 4" xfId="20153" xr:uid="{00000000-0005-0000-0000-0000BA4E0000}"/>
    <cellStyle name="Normal 22 2 3 2 3 4 2" xfId="20154" xr:uid="{00000000-0005-0000-0000-0000BB4E0000}"/>
    <cellStyle name="Normal 22 2 3 2 3 4 2 2" xfId="20155" xr:uid="{00000000-0005-0000-0000-0000BC4E0000}"/>
    <cellStyle name="Normal 22 2 3 2 3 4 3" xfId="20156" xr:uid="{00000000-0005-0000-0000-0000BD4E0000}"/>
    <cellStyle name="Normal 22 2 3 2 3 5" xfId="20157" xr:uid="{00000000-0005-0000-0000-0000BE4E0000}"/>
    <cellStyle name="Normal 22 2 3 2 3 5 2" xfId="20158" xr:uid="{00000000-0005-0000-0000-0000BF4E0000}"/>
    <cellStyle name="Normal 22 2 3 2 3 6" xfId="20159" xr:uid="{00000000-0005-0000-0000-0000C04E0000}"/>
    <cellStyle name="Normal 22 2 3 2 3 6 2" xfId="20160" xr:uid="{00000000-0005-0000-0000-0000C14E0000}"/>
    <cellStyle name="Normal 22 2 3 2 3 7" xfId="20161" xr:uid="{00000000-0005-0000-0000-0000C24E0000}"/>
    <cellStyle name="Normal 22 2 3 2 4" xfId="20162" xr:uid="{00000000-0005-0000-0000-0000C34E0000}"/>
    <cellStyle name="Normal 22 2 3 2 4 2" xfId="20163" xr:uid="{00000000-0005-0000-0000-0000C44E0000}"/>
    <cellStyle name="Normal 22 2 3 2 4 2 2" xfId="20164" xr:uid="{00000000-0005-0000-0000-0000C54E0000}"/>
    <cellStyle name="Normal 22 2 3 2 4 3" xfId="20165" xr:uid="{00000000-0005-0000-0000-0000C64E0000}"/>
    <cellStyle name="Normal 22 2 3 2 5" xfId="20166" xr:uid="{00000000-0005-0000-0000-0000C74E0000}"/>
    <cellStyle name="Normal 22 2 3 2 5 2" xfId="20167" xr:uid="{00000000-0005-0000-0000-0000C84E0000}"/>
    <cellStyle name="Normal 22 2 3 2 5 2 2" xfId="20168" xr:uid="{00000000-0005-0000-0000-0000C94E0000}"/>
    <cellStyle name="Normal 22 2 3 2 5 3" xfId="20169" xr:uid="{00000000-0005-0000-0000-0000CA4E0000}"/>
    <cellStyle name="Normal 22 2 3 2 6" xfId="20170" xr:uid="{00000000-0005-0000-0000-0000CB4E0000}"/>
    <cellStyle name="Normal 22 2 3 2 6 2" xfId="20171" xr:uid="{00000000-0005-0000-0000-0000CC4E0000}"/>
    <cellStyle name="Normal 22 2 3 2 6 2 2" xfId="20172" xr:uid="{00000000-0005-0000-0000-0000CD4E0000}"/>
    <cellStyle name="Normal 22 2 3 2 6 3" xfId="20173" xr:uid="{00000000-0005-0000-0000-0000CE4E0000}"/>
    <cellStyle name="Normal 22 2 3 2 7" xfId="20174" xr:uid="{00000000-0005-0000-0000-0000CF4E0000}"/>
    <cellStyle name="Normal 22 2 3 2 7 2" xfId="20175" xr:uid="{00000000-0005-0000-0000-0000D04E0000}"/>
    <cellStyle name="Normal 22 2 3 2 8" xfId="20176" xr:uid="{00000000-0005-0000-0000-0000D14E0000}"/>
    <cellStyle name="Normal 22 2 3 2 8 2" xfId="20177" xr:uid="{00000000-0005-0000-0000-0000D24E0000}"/>
    <cellStyle name="Normal 22 2 3 2 9" xfId="20178" xr:uid="{00000000-0005-0000-0000-0000D34E0000}"/>
    <cellStyle name="Normal 22 2 3 3" xfId="20179" xr:uid="{00000000-0005-0000-0000-0000D44E0000}"/>
    <cellStyle name="Normal 22 2 3 3 2" xfId="20180" xr:uid="{00000000-0005-0000-0000-0000D54E0000}"/>
    <cellStyle name="Normal 22 2 3 3 2 2" xfId="20181" xr:uid="{00000000-0005-0000-0000-0000D64E0000}"/>
    <cellStyle name="Normal 22 2 3 3 2 2 2" xfId="20182" xr:uid="{00000000-0005-0000-0000-0000D74E0000}"/>
    <cellStyle name="Normal 22 2 3 3 2 2 2 2" xfId="20183" xr:uid="{00000000-0005-0000-0000-0000D84E0000}"/>
    <cellStyle name="Normal 22 2 3 3 2 2 3" xfId="20184" xr:uid="{00000000-0005-0000-0000-0000D94E0000}"/>
    <cellStyle name="Normal 22 2 3 3 2 3" xfId="20185" xr:uid="{00000000-0005-0000-0000-0000DA4E0000}"/>
    <cellStyle name="Normal 22 2 3 3 2 3 2" xfId="20186" xr:uid="{00000000-0005-0000-0000-0000DB4E0000}"/>
    <cellStyle name="Normal 22 2 3 3 2 3 2 2" xfId="20187" xr:uid="{00000000-0005-0000-0000-0000DC4E0000}"/>
    <cellStyle name="Normal 22 2 3 3 2 3 3" xfId="20188" xr:uid="{00000000-0005-0000-0000-0000DD4E0000}"/>
    <cellStyle name="Normal 22 2 3 3 2 4" xfId="20189" xr:uid="{00000000-0005-0000-0000-0000DE4E0000}"/>
    <cellStyle name="Normal 22 2 3 3 2 4 2" xfId="20190" xr:uid="{00000000-0005-0000-0000-0000DF4E0000}"/>
    <cellStyle name="Normal 22 2 3 3 2 4 2 2" xfId="20191" xr:uid="{00000000-0005-0000-0000-0000E04E0000}"/>
    <cellStyle name="Normal 22 2 3 3 2 4 3" xfId="20192" xr:uid="{00000000-0005-0000-0000-0000E14E0000}"/>
    <cellStyle name="Normal 22 2 3 3 2 5" xfId="20193" xr:uid="{00000000-0005-0000-0000-0000E24E0000}"/>
    <cellStyle name="Normal 22 2 3 3 2 5 2" xfId="20194" xr:uid="{00000000-0005-0000-0000-0000E34E0000}"/>
    <cellStyle name="Normal 22 2 3 3 2 6" xfId="20195" xr:uid="{00000000-0005-0000-0000-0000E44E0000}"/>
    <cellStyle name="Normal 22 2 3 3 2 6 2" xfId="20196" xr:uid="{00000000-0005-0000-0000-0000E54E0000}"/>
    <cellStyle name="Normal 22 2 3 3 2 7" xfId="20197" xr:uid="{00000000-0005-0000-0000-0000E64E0000}"/>
    <cellStyle name="Normal 22 2 3 3 3" xfId="20198" xr:uid="{00000000-0005-0000-0000-0000E74E0000}"/>
    <cellStyle name="Normal 22 2 3 3 3 2" xfId="20199" xr:uid="{00000000-0005-0000-0000-0000E84E0000}"/>
    <cellStyle name="Normal 22 2 3 3 3 2 2" xfId="20200" xr:uid="{00000000-0005-0000-0000-0000E94E0000}"/>
    <cellStyle name="Normal 22 2 3 3 3 3" xfId="20201" xr:uid="{00000000-0005-0000-0000-0000EA4E0000}"/>
    <cellStyle name="Normal 22 2 3 3 4" xfId="20202" xr:uid="{00000000-0005-0000-0000-0000EB4E0000}"/>
    <cellStyle name="Normal 22 2 3 3 4 2" xfId="20203" xr:uid="{00000000-0005-0000-0000-0000EC4E0000}"/>
    <cellStyle name="Normal 22 2 3 3 4 2 2" xfId="20204" xr:uid="{00000000-0005-0000-0000-0000ED4E0000}"/>
    <cellStyle name="Normal 22 2 3 3 4 3" xfId="20205" xr:uid="{00000000-0005-0000-0000-0000EE4E0000}"/>
    <cellStyle name="Normal 22 2 3 3 5" xfId="20206" xr:uid="{00000000-0005-0000-0000-0000EF4E0000}"/>
    <cellStyle name="Normal 22 2 3 3 5 2" xfId="20207" xr:uid="{00000000-0005-0000-0000-0000F04E0000}"/>
    <cellStyle name="Normal 22 2 3 3 5 2 2" xfId="20208" xr:uid="{00000000-0005-0000-0000-0000F14E0000}"/>
    <cellStyle name="Normal 22 2 3 3 5 3" xfId="20209" xr:uid="{00000000-0005-0000-0000-0000F24E0000}"/>
    <cellStyle name="Normal 22 2 3 3 6" xfId="20210" xr:uid="{00000000-0005-0000-0000-0000F34E0000}"/>
    <cellStyle name="Normal 22 2 3 3 6 2" xfId="20211" xr:uid="{00000000-0005-0000-0000-0000F44E0000}"/>
    <cellStyle name="Normal 22 2 3 3 7" xfId="20212" xr:uid="{00000000-0005-0000-0000-0000F54E0000}"/>
    <cellStyle name="Normal 22 2 3 3 7 2" xfId="20213" xr:uid="{00000000-0005-0000-0000-0000F64E0000}"/>
    <cellStyle name="Normal 22 2 3 3 8" xfId="20214" xr:uid="{00000000-0005-0000-0000-0000F74E0000}"/>
    <cellStyle name="Normal 22 2 3 4" xfId="20215" xr:uid="{00000000-0005-0000-0000-0000F84E0000}"/>
    <cellStyle name="Normal 22 2 3 4 2" xfId="20216" xr:uid="{00000000-0005-0000-0000-0000F94E0000}"/>
    <cellStyle name="Normal 22 2 3 4 2 2" xfId="20217" xr:uid="{00000000-0005-0000-0000-0000FA4E0000}"/>
    <cellStyle name="Normal 22 2 3 4 2 2 2" xfId="20218" xr:uid="{00000000-0005-0000-0000-0000FB4E0000}"/>
    <cellStyle name="Normal 22 2 3 4 2 3" xfId="20219" xr:uid="{00000000-0005-0000-0000-0000FC4E0000}"/>
    <cellStyle name="Normal 22 2 3 4 3" xfId="20220" xr:uid="{00000000-0005-0000-0000-0000FD4E0000}"/>
    <cellStyle name="Normal 22 2 3 4 3 2" xfId="20221" xr:uid="{00000000-0005-0000-0000-0000FE4E0000}"/>
    <cellStyle name="Normal 22 2 3 4 3 2 2" xfId="20222" xr:uid="{00000000-0005-0000-0000-0000FF4E0000}"/>
    <cellStyle name="Normal 22 2 3 4 3 3" xfId="20223" xr:uid="{00000000-0005-0000-0000-0000004F0000}"/>
    <cellStyle name="Normal 22 2 3 4 4" xfId="20224" xr:uid="{00000000-0005-0000-0000-0000014F0000}"/>
    <cellStyle name="Normal 22 2 3 4 4 2" xfId="20225" xr:uid="{00000000-0005-0000-0000-0000024F0000}"/>
    <cellStyle name="Normal 22 2 3 4 4 2 2" xfId="20226" xr:uid="{00000000-0005-0000-0000-0000034F0000}"/>
    <cellStyle name="Normal 22 2 3 4 4 3" xfId="20227" xr:uid="{00000000-0005-0000-0000-0000044F0000}"/>
    <cellStyle name="Normal 22 2 3 4 5" xfId="20228" xr:uid="{00000000-0005-0000-0000-0000054F0000}"/>
    <cellStyle name="Normal 22 2 3 4 5 2" xfId="20229" xr:uid="{00000000-0005-0000-0000-0000064F0000}"/>
    <cellStyle name="Normal 22 2 3 4 6" xfId="20230" xr:uid="{00000000-0005-0000-0000-0000074F0000}"/>
    <cellStyle name="Normal 22 2 3 4 6 2" xfId="20231" xr:uid="{00000000-0005-0000-0000-0000084F0000}"/>
    <cellStyle name="Normal 22 2 3 4 7" xfId="20232" xr:uid="{00000000-0005-0000-0000-0000094F0000}"/>
    <cellStyle name="Normal 22 2 3 5" xfId="20233" xr:uid="{00000000-0005-0000-0000-00000A4F0000}"/>
    <cellStyle name="Normal 22 2 3 5 2" xfId="20234" xr:uid="{00000000-0005-0000-0000-00000B4F0000}"/>
    <cellStyle name="Normal 22 2 3 5 2 2" xfId="20235" xr:uid="{00000000-0005-0000-0000-00000C4F0000}"/>
    <cellStyle name="Normal 22 2 3 5 2 2 2" xfId="20236" xr:uid="{00000000-0005-0000-0000-00000D4F0000}"/>
    <cellStyle name="Normal 22 2 3 5 2 3" xfId="20237" xr:uid="{00000000-0005-0000-0000-00000E4F0000}"/>
    <cellStyle name="Normal 22 2 3 5 3" xfId="20238" xr:uid="{00000000-0005-0000-0000-00000F4F0000}"/>
    <cellStyle name="Normal 22 2 3 5 3 2" xfId="20239" xr:uid="{00000000-0005-0000-0000-0000104F0000}"/>
    <cellStyle name="Normal 22 2 3 5 3 2 2" xfId="20240" xr:uid="{00000000-0005-0000-0000-0000114F0000}"/>
    <cellStyle name="Normal 22 2 3 5 3 3" xfId="20241" xr:uid="{00000000-0005-0000-0000-0000124F0000}"/>
    <cellStyle name="Normal 22 2 3 5 4" xfId="20242" xr:uid="{00000000-0005-0000-0000-0000134F0000}"/>
    <cellStyle name="Normal 22 2 3 5 4 2" xfId="20243" xr:uid="{00000000-0005-0000-0000-0000144F0000}"/>
    <cellStyle name="Normal 22 2 3 5 4 2 2" xfId="20244" xr:uid="{00000000-0005-0000-0000-0000154F0000}"/>
    <cellStyle name="Normal 22 2 3 5 4 3" xfId="20245" xr:uid="{00000000-0005-0000-0000-0000164F0000}"/>
    <cellStyle name="Normal 22 2 3 5 5" xfId="20246" xr:uid="{00000000-0005-0000-0000-0000174F0000}"/>
    <cellStyle name="Normal 22 2 3 5 5 2" xfId="20247" xr:uid="{00000000-0005-0000-0000-0000184F0000}"/>
    <cellStyle name="Normal 22 2 3 5 6" xfId="20248" xr:uid="{00000000-0005-0000-0000-0000194F0000}"/>
    <cellStyle name="Normal 22 2 3 5 6 2" xfId="20249" xr:uid="{00000000-0005-0000-0000-00001A4F0000}"/>
    <cellStyle name="Normal 22 2 3 5 7" xfId="20250" xr:uid="{00000000-0005-0000-0000-00001B4F0000}"/>
    <cellStyle name="Normal 22 2 3 6" xfId="20251" xr:uid="{00000000-0005-0000-0000-00001C4F0000}"/>
    <cellStyle name="Normal 22 2 3 6 2" xfId="20252" xr:uid="{00000000-0005-0000-0000-00001D4F0000}"/>
    <cellStyle name="Normal 22 2 3 6 2 2" xfId="20253" xr:uid="{00000000-0005-0000-0000-00001E4F0000}"/>
    <cellStyle name="Normal 22 2 3 6 3" xfId="20254" xr:uid="{00000000-0005-0000-0000-00001F4F0000}"/>
    <cellStyle name="Normal 22 2 3 7" xfId="20255" xr:uid="{00000000-0005-0000-0000-0000204F0000}"/>
    <cellStyle name="Normal 22 2 3 7 2" xfId="20256" xr:uid="{00000000-0005-0000-0000-0000214F0000}"/>
    <cellStyle name="Normal 22 2 3 7 2 2" xfId="20257" xr:uid="{00000000-0005-0000-0000-0000224F0000}"/>
    <cellStyle name="Normal 22 2 3 7 3" xfId="20258" xr:uid="{00000000-0005-0000-0000-0000234F0000}"/>
    <cellStyle name="Normal 22 2 3 8" xfId="20259" xr:uid="{00000000-0005-0000-0000-0000244F0000}"/>
    <cellStyle name="Normal 22 2 3 8 2" xfId="20260" xr:uid="{00000000-0005-0000-0000-0000254F0000}"/>
    <cellStyle name="Normal 22 2 3 8 2 2" xfId="20261" xr:uid="{00000000-0005-0000-0000-0000264F0000}"/>
    <cellStyle name="Normal 22 2 3 8 3" xfId="20262" xr:uid="{00000000-0005-0000-0000-0000274F0000}"/>
    <cellStyle name="Normal 22 2 3 9" xfId="20263" xr:uid="{00000000-0005-0000-0000-0000284F0000}"/>
    <cellStyle name="Normal 22 2 3 9 2" xfId="20264" xr:uid="{00000000-0005-0000-0000-0000294F0000}"/>
    <cellStyle name="Normal 22 2 4" xfId="20265" xr:uid="{00000000-0005-0000-0000-00002A4F0000}"/>
    <cellStyle name="Normal 22 2 4 2" xfId="20266" xr:uid="{00000000-0005-0000-0000-00002B4F0000}"/>
    <cellStyle name="Normal 22 2 4 2 2" xfId="20267" xr:uid="{00000000-0005-0000-0000-00002C4F0000}"/>
    <cellStyle name="Normal 22 2 4 2 2 2" xfId="20268" xr:uid="{00000000-0005-0000-0000-00002D4F0000}"/>
    <cellStyle name="Normal 22 2 4 2 2 2 2" xfId="20269" xr:uid="{00000000-0005-0000-0000-00002E4F0000}"/>
    <cellStyle name="Normal 22 2 4 2 2 3" xfId="20270" xr:uid="{00000000-0005-0000-0000-00002F4F0000}"/>
    <cellStyle name="Normal 22 2 4 2 3" xfId="20271" xr:uid="{00000000-0005-0000-0000-0000304F0000}"/>
    <cellStyle name="Normal 22 2 4 2 3 2" xfId="20272" xr:uid="{00000000-0005-0000-0000-0000314F0000}"/>
    <cellStyle name="Normal 22 2 4 2 3 2 2" xfId="20273" xr:uid="{00000000-0005-0000-0000-0000324F0000}"/>
    <cellStyle name="Normal 22 2 4 2 3 3" xfId="20274" xr:uid="{00000000-0005-0000-0000-0000334F0000}"/>
    <cellStyle name="Normal 22 2 4 2 4" xfId="20275" xr:uid="{00000000-0005-0000-0000-0000344F0000}"/>
    <cellStyle name="Normal 22 2 4 2 4 2" xfId="20276" xr:uid="{00000000-0005-0000-0000-0000354F0000}"/>
    <cellStyle name="Normal 22 2 4 2 4 2 2" xfId="20277" xr:uid="{00000000-0005-0000-0000-0000364F0000}"/>
    <cellStyle name="Normal 22 2 4 2 4 3" xfId="20278" xr:uid="{00000000-0005-0000-0000-0000374F0000}"/>
    <cellStyle name="Normal 22 2 4 2 5" xfId="20279" xr:uid="{00000000-0005-0000-0000-0000384F0000}"/>
    <cellStyle name="Normal 22 2 4 2 5 2" xfId="20280" xr:uid="{00000000-0005-0000-0000-0000394F0000}"/>
    <cellStyle name="Normal 22 2 4 2 6" xfId="20281" xr:uid="{00000000-0005-0000-0000-00003A4F0000}"/>
    <cellStyle name="Normal 22 2 4 2 6 2" xfId="20282" xr:uid="{00000000-0005-0000-0000-00003B4F0000}"/>
    <cellStyle name="Normal 22 2 4 2 7" xfId="20283" xr:uid="{00000000-0005-0000-0000-00003C4F0000}"/>
    <cellStyle name="Normal 22 2 4 3" xfId="20284" xr:uid="{00000000-0005-0000-0000-00003D4F0000}"/>
    <cellStyle name="Normal 22 2 4 3 2" xfId="20285" xr:uid="{00000000-0005-0000-0000-00003E4F0000}"/>
    <cellStyle name="Normal 22 2 4 3 2 2" xfId="20286" xr:uid="{00000000-0005-0000-0000-00003F4F0000}"/>
    <cellStyle name="Normal 22 2 4 3 2 2 2" xfId="20287" xr:uid="{00000000-0005-0000-0000-0000404F0000}"/>
    <cellStyle name="Normal 22 2 4 3 2 3" xfId="20288" xr:uid="{00000000-0005-0000-0000-0000414F0000}"/>
    <cellStyle name="Normal 22 2 4 3 3" xfId="20289" xr:uid="{00000000-0005-0000-0000-0000424F0000}"/>
    <cellStyle name="Normal 22 2 4 3 3 2" xfId="20290" xr:uid="{00000000-0005-0000-0000-0000434F0000}"/>
    <cellStyle name="Normal 22 2 4 3 3 2 2" xfId="20291" xr:uid="{00000000-0005-0000-0000-0000444F0000}"/>
    <cellStyle name="Normal 22 2 4 3 3 3" xfId="20292" xr:uid="{00000000-0005-0000-0000-0000454F0000}"/>
    <cellStyle name="Normal 22 2 4 3 4" xfId="20293" xr:uid="{00000000-0005-0000-0000-0000464F0000}"/>
    <cellStyle name="Normal 22 2 4 3 4 2" xfId="20294" xr:uid="{00000000-0005-0000-0000-0000474F0000}"/>
    <cellStyle name="Normal 22 2 4 3 4 2 2" xfId="20295" xr:uid="{00000000-0005-0000-0000-0000484F0000}"/>
    <cellStyle name="Normal 22 2 4 3 4 3" xfId="20296" xr:uid="{00000000-0005-0000-0000-0000494F0000}"/>
    <cellStyle name="Normal 22 2 4 3 5" xfId="20297" xr:uid="{00000000-0005-0000-0000-00004A4F0000}"/>
    <cellStyle name="Normal 22 2 4 3 5 2" xfId="20298" xr:uid="{00000000-0005-0000-0000-00004B4F0000}"/>
    <cellStyle name="Normal 22 2 4 3 6" xfId="20299" xr:uid="{00000000-0005-0000-0000-00004C4F0000}"/>
    <cellStyle name="Normal 22 2 4 3 6 2" xfId="20300" xr:uid="{00000000-0005-0000-0000-00004D4F0000}"/>
    <cellStyle name="Normal 22 2 4 3 7" xfId="20301" xr:uid="{00000000-0005-0000-0000-00004E4F0000}"/>
    <cellStyle name="Normal 22 2 4 4" xfId="20302" xr:uid="{00000000-0005-0000-0000-00004F4F0000}"/>
    <cellStyle name="Normal 22 2 4 4 2" xfId="20303" xr:uid="{00000000-0005-0000-0000-0000504F0000}"/>
    <cellStyle name="Normal 22 2 4 4 2 2" xfId="20304" xr:uid="{00000000-0005-0000-0000-0000514F0000}"/>
    <cellStyle name="Normal 22 2 4 4 3" xfId="20305" xr:uid="{00000000-0005-0000-0000-0000524F0000}"/>
    <cellStyle name="Normal 22 2 4 5" xfId="20306" xr:uid="{00000000-0005-0000-0000-0000534F0000}"/>
    <cellStyle name="Normal 22 2 4 5 2" xfId="20307" xr:uid="{00000000-0005-0000-0000-0000544F0000}"/>
    <cellStyle name="Normal 22 2 4 5 2 2" xfId="20308" xr:uid="{00000000-0005-0000-0000-0000554F0000}"/>
    <cellStyle name="Normal 22 2 4 5 3" xfId="20309" xr:uid="{00000000-0005-0000-0000-0000564F0000}"/>
    <cellStyle name="Normal 22 2 4 6" xfId="20310" xr:uid="{00000000-0005-0000-0000-0000574F0000}"/>
    <cellStyle name="Normal 22 2 4 6 2" xfId="20311" xr:uid="{00000000-0005-0000-0000-0000584F0000}"/>
    <cellStyle name="Normal 22 2 4 6 2 2" xfId="20312" xr:uid="{00000000-0005-0000-0000-0000594F0000}"/>
    <cellStyle name="Normal 22 2 4 6 3" xfId="20313" xr:uid="{00000000-0005-0000-0000-00005A4F0000}"/>
    <cellStyle name="Normal 22 2 4 7" xfId="20314" xr:uid="{00000000-0005-0000-0000-00005B4F0000}"/>
    <cellStyle name="Normal 22 2 4 7 2" xfId="20315" xr:uid="{00000000-0005-0000-0000-00005C4F0000}"/>
    <cellStyle name="Normal 22 2 4 8" xfId="20316" xr:uid="{00000000-0005-0000-0000-00005D4F0000}"/>
    <cellStyle name="Normal 22 2 4 8 2" xfId="20317" xr:uid="{00000000-0005-0000-0000-00005E4F0000}"/>
    <cellStyle name="Normal 22 2 4 9" xfId="20318" xr:uid="{00000000-0005-0000-0000-00005F4F0000}"/>
    <cellStyle name="Normal 22 2 5" xfId="20319" xr:uid="{00000000-0005-0000-0000-0000604F0000}"/>
    <cellStyle name="Normal 22 2 5 2" xfId="20320" xr:uid="{00000000-0005-0000-0000-0000614F0000}"/>
    <cellStyle name="Normal 22 2 5 2 2" xfId="20321" xr:uid="{00000000-0005-0000-0000-0000624F0000}"/>
    <cellStyle name="Normal 22 2 5 2 2 2" xfId="20322" xr:uid="{00000000-0005-0000-0000-0000634F0000}"/>
    <cellStyle name="Normal 22 2 5 2 2 2 2" xfId="20323" xr:uid="{00000000-0005-0000-0000-0000644F0000}"/>
    <cellStyle name="Normal 22 2 5 2 2 3" xfId="20324" xr:uid="{00000000-0005-0000-0000-0000654F0000}"/>
    <cellStyle name="Normal 22 2 5 2 3" xfId="20325" xr:uid="{00000000-0005-0000-0000-0000664F0000}"/>
    <cellStyle name="Normal 22 2 5 2 3 2" xfId="20326" xr:uid="{00000000-0005-0000-0000-0000674F0000}"/>
    <cellStyle name="Normal 22 2 5 2 3 2 2" xfId="20327" xr:uid="{00000000-0005-0000-0000-0000684F0000}"/>
    <cellStyle name="Normal 22 2 5 2 3 3" xfId="20328" xr:uid="{00000000-0005-0000-0000-0000694F0000}"/>
    <cellStyle name="Normal 22 2 5 2 4" xfId="20329" xr:uid="{00000000-0005-0000-0000-00006A4F0000}"/>
    <cellStyle name="Normal 22 2 5 2 4 2" xfId="20330" xr:uid="{00000000-0005-0000-0000-00006B4F0000}"/>
    <cellStyle name="Normal 22 2 5 2 4 2 2" xfId="20331" xr:uid="{00000000-0005-0000-0000-00006C4F0000}"/>
    <cellStyle name="Normal 22 2 5 2 4 3" xfId="20332" xr:uid="{00000000-0005-0000-0000-00006D4F0000}"/>
    <cellStyle name="Normal 22 2 5 2 5" xfId="20333" xr:uid="{00000000-0005-0000-0000-00006E4F0000}"/>
    <cellStyle name="Normal 22 2 5 2 5 2" xfId="20334" xr:uid="{00000000-0005-0000-0000-00006F4F0000}"/>
    <cellStyle name="Normal 22 2 5 2 6" xfId="20335" xr:uid="{00000000-0005-0000-0000-0000704F0000}"/>
    <cellStyle name="Normal 22 2 5 2 6 2" xfId="20336" xr:uid="{00000000-0005-0000-0000-0000714F0000}"/>
    <cellStyle name="Normal 22 2 5 2 7" xfId="20337" xr:uid="{00000000-0005-0000-0000-0000724F0000}"/>
    <cellStyle name="Normal 22 2 5 3" xfId="20338" xr:uid="{00000000-0005-0000-0000-0000734F0000}"/>
    <cellStyle name="Normal 22 2 5 3 2" xfId="20339" xr:uid="{00000000-0005-0000-0000-0000744F0000}"/>
    <cellStyle name="Normal 22 2 5 3 2 2" xfId="20340" xr:uid="{00000000-0005-0000-0000-0000754F0000}"/>
    <cellStyle name="Normal 22 2 5 3 3" xfId="20341" xr:uid="{00000000-0005-0000-0000-0000764F0000}"/>
    <cellStyle name="Normal 22 2 5 4" xfId="20342" xr:uid="{00000000-0005-0000-0000-0000774F0000}"/>
    <cellStyle name="Normal 22 2 5 4 2" xfId="20343" xr:uid="{00000000-0005-0000-0000-0000784F0000}"/>
    <cellStyle name="Normal 22 2 5 4 2 2" xfId="20344" xr:uid="{00000000-0005-0000-0000-0000794F0000}"/>
    <cellStyle name="Normal 22 2 5 4 3" xfId="20345" xr:uid="{00000000-0005-0000-0000-00007A4F0000}"/>
    <cellStyle name="Normal 22 2 5 5" xfId="20346" xr:uid="{00000000-0005-0000-0000-00007B4F0000}"/>
    <cellStyle name="Normal 22 2 5 5 2" xfId="20347" xr:uid="{00000000-0005-0000-0000-00007C4F0000}"/>
    <cellStyle name="Normal 22 2 5 5 2 2" xfId="20348" xr:uid="{00000000-0005-0000-0000-00007D4F0000}"/>
    <cellStyle name="Normal 22 2 5 5 3" xfId="20349" xr:uid="{00000000-0005-0000-0000-00007E4F0000}"/>
    <cellStyle name="Normal 22 2 5 6" xfId="20350" xr:uid="{00000000-0005-0000-0000-00007F4F0000}"/>
    <cellStyle name="Normal 22 2 5 6 2" xfId="20351" xr:uid="{00000000-0005-0000-0000-0000804F0000}"/>
    <cellStyle name="Normal 22 2 5 7" xfId="20352" xr:uid="{00000000-0005-0000-0000-0000814F0000}"/>
    <cellStyle name="Normal 22 2 5 7 2" xfId="20353" xr:uid="{00000000-0005-0000-0000-0000824F0000}"/>
    <cellStyle name="Normal 22 2 5 8" xfId="20354" xr:uid="{00000000-0005-0000-0000-0000834F0000}"/>
    <cellStyle name="Normal 22 2 6" xfId="20355" xr:uid="{00000000-0005-0000-0000-0000844F0000}"/>
    <cellStyle name="Normal 22 2 6 2" xfId="20356" xr:uid="{00000000-0005-0000-0000-0000854F0000}"/>
    <cellStyle name="Normal 22 2 6 2 2" xfId="20357" xr:uid="{00000000-0005-0000-0000-0000864F0000}"/>
    <cellStyle name="Normal 22 2 6 2 2 2" xfId="20358" xr:uid="{00000000-0005-0000-0000-0000874F0000}"/>
    <cellStyle name="Normal 22 2 6 2 3" xfId="20359" xr:uid="{00000000-0005-0000-0000-0000884F0000}"/>
    <cellStyle name="Normal 22 2 6 3" xfId="20360" xr:uid="{00000000-0005-0000-0000-0000894F0000}"/>
    <cellStyle name="Normal 22 2 6 3 2" xfId="20361" xr:uid="{00000000-0005-0000-0000-00008A4F0000}"/>
    <cellStyle name="Normal 22 2 6 3 2 2" xfId="20362" xr:uid="{00000000-0005-0000-0000-00008B4F0000}"/>
    <cellStyle name="Normal 22 2 6 3 3" xfId="20363" xr:uid="{00000000-0005-0000-0000-00008C4F0000}"/>
    <cellStyle name="Normal 22 2 6 4" xfId="20364" xr:uid="{00000000-0005-0000-0000-00008D4F0000}"/>
    <cellStyle name="Normal 22 2 6 4 2" xfId="20365" xr:uid="{00000000-0005-0000-0000-00008E4F0000}"/>
    <cellStyle name="Normal 22 2 6 4 2 2" xfId="20366" xr:uid="{00000000-0005-0000-0000-00008F4F0000}"/>
    <cellStyle name="Normal 22 2 6 4 3" xfId="20367" xr:uid="{00000000-0005-0000-0000-0000904F0000}"/>
    <cellStyle name="Normal 22 2 6 5" xfId="20368" xr:uid="{00000000-0005-0000-0000-0000914F0000}"/>
    <cellStyle name="Normal 22 2 6 5 2" xfId="20369" xr:uid="{00000000-0005-0000-0000-0000924F0000}"/>
    <cellStyle name="Normal 22 2 6 6" xfId="20370" xr:uid="{00000000-0005-0000-0000-0000934F0000}"/>
    <cellStyle name="Normal 22 2 6 6 2" xfId="20371" xr:uid="{00000000-0005-0000-0000-0000944F0000}"/>
    <cellStyle name="Normal 22 2 6 7" xfId="20372" xr:uid="{00000000-0005-0000-0000-0000954F0000}"/>
    <cellStyle name="Normal 22 2 7" xfId="20373" xr:uid="{00000000-0005-0000-0000-0000964F0000}"/>
    <cellStyle name="Normal 22 2 7 2" xfId="20374" xr:uid="{00000000-0005-0000-0000-0000974F0000}"/>
    <cellStyle name="Normal 22 2 7 2 2" xfId="20375" xr:uid="{00000000-0005-0000-0000-0000984F0000}"/>
    <cellStyle name="Normal 22 2 7 2 2 2" xfId="20376" xr:uid="{00000000-0005-0000-0000-0000994F0000}"/>
    <cellStyle name="Normal 22 2 7 2 3" xfId="20377" xr:uid="{00000000-0005-0000-0000-00009A4F0000}"/>
    <cellStyle name="Normal 22 2 7 3" xfId="20378" xr:uid="{00000000-0005-0000-0000-00009B4F0000}"/>
    <cellStyle name="Normal 22 2 7 3 2" xfId="20379" xr:uid="{00000000-0005-0000-0000-00009C4F0000}"/>
    <cellStyle name="Normal 22 2 7 3 2 2" xfId="20380" xr:uid="{00000000-0005-0000-0000-00009D4F0000}"/>
    <cellStyle name="Normal 22 2 7 3 3" xfId="20381" xr:uid="{00000000-0005-0000-0000-00009E4F0000}"/>
    <cellStyle name="Normal 22 2 7 4" xfId="20382" xr:uid="{00000000-0005-0000-0000-00009F4F0000}"/>
    <cellStyle name="Normal 22 2 7 4 2" xfId="20383" xr:uid="{00000000-0005-0000-0000-0000A04F0000}"/>
    <cellStyle name="Normal 22 2 7 4 2 2" xfId="20384" xr:uid="{00000000-0005-0000-0000-0000A14F0000}"/>
    <cellStyle name="Normal 22 2 7 4 3" xfId="20385" xr:uid="{00000000-0005-0000-0000-0000A24F0000}"/>
    <cellStyle name="Normal 22 2 7 5" xfId="20386" xr:uid="{00000000-0005-0000-0000-0000A34F0000}"/>
    <cellStyle name="Normal 22 2 7 5 2" xfId="20387" xr:uid="{00000000-0005-0000-0000-0000A44F0000}"/>
    <cellStyle name="Normal 22 2 7 6" xfId="20388" xr:uid="{00000000-0005-0000-0000-0000A54F0000}"/>
    <cellStyle name="Normal 22 2 7 6 2" xfId="20389" xr:uid="{00000000-0005-0000-0000-0000A64F0000}"/>
    <cellStyle name="Normal 22 2 7 7" xfId="20390" xr:uid="{00000000-0005-0000-0000-0000A74F0000}"/>
    <cellStyle name="Normal 22 2 8" xfId="20391" xr:uid="{00000000-0005-0000-0000-0000A84F0000}"/>
    <cellStyle name="Normal 22 2 8 2" xfId="20392" xr:uid="{00000000-0005-0000-0000-0000A94F0000}"/>
    <cellStyle name="Normal 22 2 8 2 2" xfId="20393" xr:uid="{00000000-0005-0000-0000-0000AA4F0000}"/>
    <cellStyle name="Normal 22 2 8 3" xfId="20394" xr:uid="{00000000-0005-0000-0000-0000AB4F0000}"/>
    <cellStyle name="Normal 22 2 9" xfId="20395" xr:uid="{00000000-0005-0000-0000-0000AC4F0000}"/>
    <cellStyle name="Normal 22 2 9 2" xfId="20396" xr:uid="{00000000-0005-0000-0000-0000AD4F0000}"/>
    <cellStyle name="Normal 22 2 9 2 2" xfId="20397" xr:uid="{00000000-0005-0000-0000-0000AE4F0000}"/>
    <cellStyle name="Normal 22 2 9 3" xfId="20398" xr:uid="{00000000-0005-0000-0000-0000AF4F0000}"/>
    <cellStyle name="Normal 22 2_Confidential Information" xfId="20399" xr:uid="{00000000-0005-0000-0000-0000B04F0000}"/>
    <cellStyle name="Normal 22 3" xfId="20400" xr:uid="{00000000-0005-0000-0000-0000B14F0000}"/>
    <cellStyle name="Normal 22 3 10" xfId="20401" xr:uid="{00000000-0005-0000-0000-0000B24F0000}"/>
    <cellStyle name="Normal 22 3 10 2" xfId="20402" xr:uid="{00000000-0005-0000-0000-0000B34F0000}"/>
    <cellStyle name="Normal 22 3 11" xfId="20403" xr:uid="{00000000-0005-0000-0000-0000B44F0000}"/>
    <cellStyle name="Normal 22 3 2" xfId="20404" xr:uid="{00000000-0005-0000-0000-0000B54F0000}"/>
    <cellStyle name="Normal 22 3 2 2" xfId="20405" xr:uid="{00000000-0005-0000-0000-0000B64F0000}"/>
    <cellStyle name="Normal 22 3 2 2 2" xfId="20406" xr:uid="{00000000-0005-0000-0000-0000B74F0000}"/>
    <cellStyle name="Normal 22 3 2 2 2 2" xfId="20407" xr:uid="{00000000-0005-0000-0000-0000B84F0000}"/>
    <cellStyle name="Normal 22 3 2 2 2 2 2" xfId="20408" xr:uid="{00000000-0005-0000-0000-0000B94F0000}"/>
    <cellStyle name="Normal 22 3 2 2 2 3" xfId="20409" xr:uid="{00000000-0005-0000-0000-0000BA4F0000}"/>
    <cellStyle name="Normal 22 3 2 2 3" xfId="20410" xr:uid="{00000000-0005-0000-0000-0000BB4F0000}"/>
    <cellStyle name="Normal 22 3 2 2 3 2" xfId="20411" xr:uid="{00000000-0005-0000-0000-0000BC4F0000}"/>
    <cellStyle name="Normal 22 3 2 2 3 2 2" xfId="20412" xr:uid="{00000000-0005-0000-0000-0000BD4F0000}"/>
    <cellStyle name="Normal 22 3 2 2 3 3" xfId="20413" xr:uid="{00000000-0005-0000-0000-0000BE4F0000}"/>
    <cellStyle name="Normal 22 3 2 2 4" xfId="20414" xr:uid="{00000000-0005-0000-0000-0000BF4F0000}"/>
    <cellStyle name="Normal 22 3 2 2 4 2" xfId="20415" xr:uid="{00000000-0005-0000-0000-0000C04F0000}"/>
    <cellStyle name="Normal 22 3 2 2 4 2 2" xfId="20416" xr:uid="{00000000-0005-0000-0000-0000C14F0000}"/>
    <cellStyle name="Normal 22 3 2 2 4 3" xfId="20417" xr:uid="{00000000-0005-0000-0000-0000C24F0000}"/>
    <cellStyle name="Normal 22 3 2 2 5" xfId="20418" xr:uid="{00000000-0005-0000-0000-0000C34F0000}"/>
    <cellStyle name="Normal 22 3 2 2 5 2" xfId="20419" xr:uid="{00000000-0005-0000-0000-0000C44F0000}"/>
    <cellStyle name="Normal 22 3 2 2 6" xfId="20420" xr:uid="{00000000-0005-0000-0000-0000C54F0000}"/>
    <cellStyle name="Normal 22 3 2 2 6 2" xfId="20421" xr:uid="{00000000-0005-0000-0000-0000C64F0000}"/>
    <cellStyle name="Normal 22 3 2 2 7" xfId="20422" xr:uid="{00000000-0005-0000-0000-0000C74F0000}"/>
    <cellStyle name="Normal 22 3 2 3" xfId="20423" xr:uid="{00000000-0005-0000-0000-0000C84F0000}"/>
    <cellStyle name="Normal 22 3 2 3 2" xfId="20424" xr:uid="{00000000-0005-0000-0000-0000C94F0000}"/>
    <cellStyle name="Normal 22 3 2 3 2 2" xfId="20425" xr:uid="{00000000-0005-0000-0000-0000CA4F0000}"/>
    <cellStyle name="Normal 22 3 2 3 2 2 2" xfId="20426" xr:uid="{00000000-0005-0000-0000-0000CB4F0000}"/>
    <cellStyle name="Normal 22 3 2 3 2 3" xfId="20427" xr:uid="{00000000-0005-0000-0000-0000CC4F0000}"/>
    <cellStyle name="Normal 22 3 2 3 3" xfId="20428" xr:uid="{00000000-0005-0000-0000-0000CD4F0000}"/>
    <cellStyle name="Normal 22 3 2 3 3 2" xfId="20429" xr:uid="{00000000-0005-0000-0000-0000CE4F0000}"/>
    <cellStyle name="Normal 22 3 2 3 3 2 2" xfId="20430" xr:uid="{00000000-0005-0000-0000-0000CF4F0000}"/>
    <cellStyle name="Normal 22 3 2 3 3 3" xfId="20431" xr:uid="{00000000-0005-0000-0000-0000D04F0000}"/>
    <cellStyle name="Normal 22 3 2 3 4" xfId="20432" xr:uid="{00000000-0005-0000-0000-0000D14F0000}"/>
    <cellStyle name="Normal 22 3 2 3 4 2" xfId="20433" xr:uid="{00000000-0005-0000-0000-0000D24F0000}"/>
    <cellStyle name="Normal 22 3 2 3 4 2 2" xfId="20434" xr:uid="{00000000-0005-0000-0000-0000D34F0000}"/>
    <cellStyle name="Normal 22 3 2 3 4 3" xfId="20435" xr:uid="{00000000-0005-0000-0000-0000D44F0000}"/>
    <cellStyle name="Normal 22 3 2 3 5" xfId="20436" xr:uid="{00000000-0005-0000-0000-0000D54F0000}"/>
    <cellStyle name="Normal 22 3 2 3 5 2" xfId="20437" xr:uid="{00000000-0005-0000-0000-0000D64F0000}"/>
    <cellStyle name="Normal 22 3 2 3 6" xfId="20438" xr:uid="{00000000-0005-0000-0000-0000D74F0000}"/>
    <cellStyle name="Normal 22 3 2 3 6 2" xfId="20439" xr:uid="{00000000-0005-0000-0000-0000D84F0000}"/>
    <cellStyle name="Normal 22 3 2 3 7" xfId="20440" xr:uid="{00000000-0005-0000-0000-0000D94F0000}"/>
    <cellStyle name="Normal 22 3 2 4" xfId="20441" xr:uid="{00000000-0005-0000-0000-0000DA4F0000}"/>
    <cellStyle name="Normal 22 3 2 4 2" xfId="20442" xr:uid="{00000000-0005-0000-0000-0000DB4F0000}"/>
    <cellStyle name="Normal 22 3 2 4 2 2" xfId="20443" xr:uid="{00000000-0005-0000-0000-0000DC4F0000}"/>
    <cellStyle name="Normal 22 3 2 4 3" xfId="20444" xr:uid="{00000000-0005-0000-0000-0000DD4F0000}"/>
    <cellStyle name="Normal 22 3 2 5" xfId="20445" xr:uid="{00000000-0005-0000-0000-0000DE4F0000}"/>
    <cellStyle name="Normal 22 3 2 5 2" xfId="20446" xr:uid="{00000000-0005-0000-0000-0000DF4F0000}"/>
    <cellStyle name="Normal 22 3 2 5 2 2" xfId="20447" xr:uid="{00000000-0005-0000-0000-0000E04F0000}"/>
    <cellStyle name="Normal 22 3 2 5 3" xfId="20448" xr:uid="{00000000-0005-0000-0000-0000E14F0000}"/>
    <cellStyle name="Normal 22 3 2 6" xfId="20449" xr:uid="{00000000-0005-0000-0000-0000E24F0000}"/>
    <cellStyle name="Normal 22 3 2 6 2" xfId="20450" xr:uid="{00000000-0005-0000-0000-0000E34F0000}"/>
    <cellStyle name="Normal 22 3 2 6 2 2" xfId="20451" xr:uid="{00000000-0005-0000-0000-0000E44F0000}"/>
    <cellStyle name="Normal 22 3 2 6 3" xfId="20452" xr:uid="{00000000-0005-0000-0000-0000E54F0000}"/>
    <cellStyle name="Normal 22 3 2 7" xfId="20453" xr:uid="{00000000-0005-0000-0000-0000E64F0000}"/>
    <cellStyle name="Normal 22 3 2 7 2" xfId="20454" xr:uid="{00000000-0005-0000-0000-0000E74F0000}"/>
    <cellStyle name="Normal 22 3 2 8" xfId="20455" xr:uid="{00000000-0005-0000-0000-0000E84F0000}"/>
    <cellStyle name="Normal 22 3 2 8 2" xfId="20456" xr:uid="{00000000-0005-0000-0000-0000E94F0000}"/>
    <cellStyle name="Normal 22 3 2 9" xfId="20457" xr:uid="{00000000-0005-0000-0000-0000EA4F0000}"/>
    <cellStyle name="Normal 22 3 3" xfId="20458" xr:uid="{00000000-0005-0000-0000-0000EB4F0000}"/>
    <cellStyle name="Normal 22 3 3 2" xfId="20459" xr:uid="{00000000-0005-0000-0000-0000EC4F0000}"/>
    <cellStyle name="Normal 22 3 3 2 2" xfId="20460" xr:uid="{00000000-0005-0000-0000-0000ED4F0000}"/>
    <cellStyle name="Normal 22 3 3 2 2 2" xfId="20461" xr:uid="{00000000-0005-0000-0000-0000EE4F0000}"/>
    <cellStyle name="Normal 22 3 3 2 2 2 2" xfId="20462" xr:uid="{00000000-0005-0000-0000-0000EF4F0000}"/>
    <cellStyle name="Normal 22 3 3 2 2 3" xfId="20463" xr:uid="{00000000-0005-0000-0000-0000F04F0000}"/>
    <cellStyle name="Normal 22 3 3 2 3" xfId="20464" xr:uid="{00000000-0005-0000-0000-0000F14F0000}"/>
    <cellStyle name="Normal 22 3 3 2 3 2" xfId="20465" xr:uid="{00000000-0005-0000-0000-0000F24F0000}"/>
    <cellStyle name="Normal 22 3 3 2 3 2 2" xfId="20466" xr:uid="{00000000-0005-0000-0000-0000F34F0000}"/>
    <cellStyle name="Normal 22 3 3 2 3 3" xfId="20467" xr:uid="{00000000-0005-0000-0000-0000F44F0000}"/>
    <cellStyle name="Normal 22 3 3 2 4" xfId="20468" xr:uid="{00000000-0005-0000-0000-0000F54F0000}"/>
    <cellStyle name="Normal 22 3 3 2 4 2" xfId="20469" xr:uid="{00000000-0005-0000-0000-0000F64F0000}"/>
    <cellStyle name="Normal 22 3 3 2 4 2 2" xfId="20470" xr:uid="{00000000-0005-0000-0000-0000F74F0000}"/>
    <cellStyle name="Normal 22 3 3 2 4 3" xfId="20471" xr:uid="{00000000-0005-0000-0000-0000F84F0000}"/>
    <cellStyle name="Normal 22 3 3 2 5" xfId="20472" xr:uid="{00000000-0005-0000-0000-0000F94F0000}"/>
    <cellStyle name="Normal 22 3 3 2 5 2" xfId="20473" xr:uid="{00000000-0005-0000-0000-0000FA4F0000}"/>
    <cellStyle name="Normal 22 3 3 2 6" xfId="20474" xr:uid="{00000000-0005-0000-0000-0000FB4F0000}"/>
    <cellStyle name="Normal 22 3 3 2 6 2" xfId="20475" xr:uid="{00000000-0005-0000-0000-0000FC4F0000}"/>
    <cellStyle name="Normal 22 3 3 2 7" xfId="20476" xr:uid="{00000000-0005-0000-0000-0000FD4F0000}"/>
    <cellStyle name="Normal 22 3 3 3" xfId="20477" xr:uid="{00000000-0005-0000-0000-0000FE4F0000}"/>
    <cellStyle name="Normal 22 3 3 3 2" xfId="20478" xr:uid="{00000000-0005-0000-0000-0000FF4F0000}"/>
    <cellStyle name="Normal 22 3 3 3 2 2" xfId="20479" xr:uid="{00000000-0005-0000-0000-000000500000}"/>
    <cellStyle name="Normal 22 3 3 3 3" xfId="20480" xr:uid="{00000000-0005-0000-0000-000001500000}"/>
    <cellStyle name="Normal 22 3 3 4" xfId="20481" xr:uid="{00000000-0005-0000-0000-000002500000}"/>
    <cellStyle name="Normal 22 3 3 4 2" xfId="20482" xr:uid="{00000000-0005-0000-0000-000003500000}"/>
    <cellStyle name="Normal 22 3 3 4 2 2" xfId="20483" xr:uid="{00000000-0005-0000-0000-000004500000}"/>
    <cellStyle name="Normal 22 3 3 4 3" xfId="20484" xr:uid="{00000000-0005-0000-0000-000005500000}"/>
    <cellStyle name="Normal 22 3 3 5" xfId="20485" xr:uid="{00000000-0005-0000-0000-000006500000}"/>
    <cellStyle name="Normal 22 3 3 5 2" xfId="20486" xr:uid="{00000000-0005-0000-0000-000007500000}"/>
    <cellStyle name="Normal 22 3 3 5 2 2" xfId="20487" xr:uid="{00000000-0005-0000-0000-000008500000}"/>
    <cellStyle name="Normal 22 3 3 5 3" xfId="20488" xr:uid="{00000000-0005-0000-0000-000009500000}"/>
    <cellStyle name="Normal 22 3 3 6" xfId="20489" xr:uid="{00000000-0005-0000-0000-00000A500000}"/>
    <cellStyle name="Normal 22 3 3 6 2" xfId="20490" xr:uid="{00000000-0005-0000-0000-00000B500000}"/>
    <cellStyle name="Normal 22 3 3 7" xfId="20491" xr:uid="{00000000-0005-0000-0000-00000C500000}"/>
    <cellStyle name="Normal 22 3 3 7 2" xfId="20492" xr:uid="{00000000-0005-0000-0000-00000D500000}"/>
    <cellStyle name="Normal 22 3 3 8" xfId="20493" xr:uid="{00000000-0005-0000-0000-00000E500000}"/>
    <cellStyle name="Normal 22 3 4" xfId="20494" xr:uid="{00000000-0005-0000-0000-00000F500000}"/>
    <cellStyle name="Normal 22 3 4 2" xfId="20495" xr:uid="{00000000-0005-0000-0000-000010500000}"/>
    <cellStyle name="Normal 22 3 4 2 2" xfId="20496" xr:uid="{00000000-0005-0000-0000-000011500000}"/>
    <cellStyle name="Normal 22 3 4 2 2 2" xfId="20497" xr:uid="{00000000-0005-0000-0000-000012500000}"/>
    <cellStyle name="Normal 22 3 4 2 3" xfId="20498" xr:uid="{00000000-0005-0000-0000-000013500000}"/>
    <cellStyle name="Normal 22 3 4 3" xfId="20499" xr:uid="{00000000-0005-0000-0000-000014500000}"/>
    <cellStyle name="Normal 22 3 4 3 2" xfId="20500" xr:uid="{00000000-0005-0000-0000-000015500000}"/>
    <cellStyle name="Normal 22 3 4 3 2 2" xfId="20501" xr:uid="{00000000-0005-0000-0000-000016500000}"/>
    <cellStyle name="Normal 22 3 4 3 3" xfId="20502" xr:uid="{00000000-0005-0000-0000-000017500000}"/>
    <cellStyle name="Normal 22 3 4 4" xfId="20503" xr:uid="{00000000-0005-0000-0000-000018500000}"/>
    <cellStyle name="Normal 22 3 4 4 2" xfId="20504" xr:uid="{00000000-0005-0000-0000-000019500000}"/>
    <cellStyle name="Normal 22 3 4 4 2 2" xfId="20505" xr:uid="{00000000-0005-0000-0000-00001A500000}"/>
    <cellStyle name="Normal 22 3 4 4 3" xfId="20506" xr:uid="{00000000-0005-0000-0000-00001B500000}"/>
    <cellStyle name="Normal 22 3 4 5" xfId="20507" xr:uid="{00000000-0005-0000-0000-00001C500000}"/>
    <cellStyle name="Normal 22 3 4 5 2" xfId="20508" xr:uid="{00000000-0005-0000-0000-00001D500000}"/>
    <cellStyle name="Normal 22 3 4 6" xfId="20509" xr:uid="{00000000-0005-0000-0000-00001E500000}"/>
    <cellStyle name="Normal 22 3 4 6 2" xfId="20510" xr:uid="{00000000-0005-0000-0000-00001F500000}"/>
    <cellStyle name="Normal 22 3 4 7" xfId="20511" xr:uid="{00000000-0005-0000-0000-000020500000}"/>
    <cellStyle name="Normal 22 3 5" xfId="20512" xr:uid="{00000000-0005-0000-0000-000021500000}"/>
    <cellStyle name="Normal 22 3 5 2" xfId="20513" xr:uid="{00000000-0005-0000-0000-000022500000}"/>
    <cellStyle name="Normal 22 3 5 2 2" xfId="20514" xr:uid="{00000000-0005-0000-0000-000023500000}"/>
    <cellStyle name="Normal 22 3 5 2 2 2" xfId="20515" xr:uid="{00000000-0005-0000-0000-000024500000}"/>
    <cellStyle name="Normal 22 3 5 2 3" xfId="20516" xr:uid="{00000000-0005-0000-0000-000025500000}"/>
    <cellStyle name="Normal 22 3 5 3" xfId="20517" xr:uid="{00000000-0005-0000-0000-000026500000}"/>
    <cellStyle name="Normal 22 3 5 3 2" xfId="20518" xr:uid="{00000000-0005-0000-0000-000027500000}"/>
    <cellStyle name="Normal 22 3 5 3 2 2" xfId="20519" xr:uid="{00000000-0005-0000-0000-000028500000}"/>
    <cellStyle name="Normal 22 3 5 3 3" xfId="20520" xr:uid="{00000000-0005-0000-0000-000029500000}"/>
    <cellStyle name="Normal 22 3 5 4" xfId="20521" xr:uid="{00000000-0005-0000-0000-00002A500000}"/>
    <cellStyle name="Normal 22 3 5 4 2" xfId="20522" xr:uid="{00000000-0005-0000-0000-00002B500000}"/>
    <cellStyle name="Normal 22 3 5 4 2 2" xfId="20523" xr:uid="{00000000-0005-0000-0000-00002C500000}"/>
    <cellStyle name="Normal 22 3 5 4 3" xfId="20524" xr:uid="{00000000-0005-0000-0000-00002D500000}"/>
    <cellStyle name="Normal 22 3 5 5" xfId="20525" xr:uid="{00000000-0005-0000-0000-00002E500000}"/>
    <cellStyle name="Normal 22 3 5 5 2" xfId="20526" xr:uid="{00000000-0005-0000-0000-00002F500000}"/>
    <cellStyle name="Normal 22 3 5 6" xfId="20527" xr:uid="{00000000-0005-0000-0000-000030500000}"/>
    <cellStyle name="Normal 22 3 5 6 2" xfId="20528" xr:uid="{00000000-0005-0000-0000-000031500000}"/>
    <cellStyle name="Normal 22 3 5 7" xfId="20529" xr:uid="{00000000-0005-0000-0000-000032500000}"/>
    <cellStyle name="Normal 22 3 6" xfId="20530" xr:uid="{00000000-0005-0000-0000-000033500000}"/>
    <cellStyle name="Normal 22 3 6 2" xfId="20531" xr:uid="{00000000-0005-0000-0000-000034500000}"/>
    <cellStyle name="Normal 22 3 6 2 2" xfId="20532" xr:uid="{00000000-0005-0000-0000-000035500000}"/>
    <cellStyle name="Normal 22 3 6 3" xfId="20533" xr:uid="{00000000-0005-0000-0000-000036500000}"/>
    <cellStyle name="Normal 22 3 7" xfId="20534" xr:uid="{00000000-0005-0000-0000-000037500000}"/>
    <cellStyle name="Normal 22 3 7 2" xfId="20535" xr:uid="{00000000-0005-0000-0000-000038500000}"/>
    <cellStyle name="Normal 22 3 7 2 2" xfId="20536" xr:uid="{00000000-0005-0000-0000-000039500000}"/>
    <cellStyle name="Normal 22 3 7 3" xfId="20537" xr:uid="{00000000-0005-0000-0000-00003A500000}"/>
    <cellStyle name="Normal 22 3 8" xfId="20538" xr:uid="{00000000-0005-0000-0000-00003B500000}"/>
    <cellStyle name="Normal 22 3 8 2" xfId="20539" xr:uid="{00000000-0005-0000-0000-00003C500000}"/>
    <cellStyle name="Normal 22 3 8 2 2" xfId="20540" xr:uid="{00000000-0005-0000-0000-00003D500000}"/>
    <cellStyle name="Normal 22 3 8 3" xfId="20541" xr:uid="{00000000-0005-0000-0000-00003E500000}"/>
    <cellStyle name="Normal 22 3 9" xfId="20542" xr:uid="{00000000-0005-0000-0000-00003F500000}"/>
    <cellStyle name="Normal 22 3 9 2" xfId="20543" xr:uid="{00000000-0005-0000-0000-000040500000}"/>
    <cellStyle name="Normal 22 4" xfId="20544" xr:uid="{00000000-0005-0000-0000-000041500000}"/>
    <cellStyle name="Normal 22 4 10" xfId="20545" xr:uid="{00000000-0005-0000-0000-000042500000}"/>
    <cellStyle name="Normal 22 4 10 2" xfId="20546" xr:uid="{00000000-0005-0000-0000-000043500000}"/>
    <cellStyle name="Normal 22 4 11" xfId="20547" xr:uid="{00000000-0005-0000-0000-000044500000}"/>
    <cellStyle name="Normal 22 4 2" xfId="20548" xr:uid="{00000000-0005-0000-0000-000045500000}"/>
    <cellStyle name="Normal 22 4 2 2" xfId="20549" xr:uid="{00000000-0005-0000-0000-000046500000}"/>
    <cellStyle name="Normal 22 4 2 2 2" xfId="20550" xr:uid="{00000000-0005-0000-0000-000047500000}"/>
    <cellStyle name="Normal 22 4 2 2 2 2" xfId="20551" xr:uid="{00000000-0005-0000-0000-000048500000}"/>
    <cellStyle name="Normal 22 4 2 2 2 2 2" xfId="20552" xr:uid="{00000000-0005-0000-0000-000049500000}"/>
    <cellStyle name="Normal 22 4 2 2 2 3" xfId="20553" xr:uid="{00000000-0005-0000-0000-00004A500000}"/>
    <cellStyle name="Normal 22 4 2 2 3" xfId="20554" xr:uid="{00000000-0005-0000-0000-00004B500000}"/>
    <cellStyle name="Normal 22 4 2 2 3 2" xfId="20555" xr:uid="{00000000-0005-0000-0000-00004C500000}"/>
    <cellStyle name="Normal 22 4 2 2 3 2 2" xfId="20556" xr:uid="{00000000-0005-0000-0000-00004D500000}"/>
    <cellStyle name="Normal 22 4 2 2 3 3" xfId="20557" xr:uid="{00000000-0005-0000-0000-00004E500000}"/>
    <cellStyle name="Normal 22 4 2 2 4" xfId="20558" xr:uid="{00000000-0005-0000-0000-00004F500000}"/>
    <cellStyle name="Normal 22 4 2 2 4 2" xfId="20559" xr:uid="{00000000-0005-0000-0000-000050500000}"/>
    <cellStyle name="Normal 22 4 2 2 4 2 2" xfId="20560" xr:uid="{00000000-0005-0000-0000-000051500000}"/>
    <cellStyle name="Normal 22 4 2 2 4 3" xfId="20561" xr:uid="{00000000-0005-0000-0000-000052500000}"/>
    <cellStyle name="Normal 22 4 2 2 5" xfId="20562" xr:uid="{00000000-0005-0000-0000-000053500000}"/>
    <cellStyle name="Normal 22 4 2 2 5 2" xfId="20563" xr:uid="{00000000-0005-0000-0000-000054500000}"/>
    <cellStyle name="Normal 22 4 2 2 6" xfId="20564" xr:uid="{00000000-0005-0000-0000-000055500000}"/>
    <cellStyle name="Normal 22 4 2 2 6 2" xfId="20565" xr:uid="{00000000-0005-0000-0000-000056500000}"/>
    <cellStyle name="Normal 22 4 2 2 7" xfId="20566" xr:uid="{00000000-0005-0000-0000-000057500000}"/>
    <cellStyle name="Normal 22 4 2 3" xfId="20567" xr:uid="{00000000-0005-0000-0000-000058500000}"/>
    <cellStyle name="Normal 22 4 2 3 2" xfId="20568" xr:uid="{00000000-0005-0000-0000-000059500000}"/>
    <cellStyle name="Normal 22 4 2 3 2 2" xfId="20569" xr:uid="{00000000-0005-0000-0000-00005A500000}"/>
    <cellStyle name="Normal 22 4 2 3 2 2 2" xfId="20570" xr:uid="{00000000-0005-0000-0000-00005B500000}"/>
    <cellStyle name="Normal 22 4 2 3 2 3" xfId="20571" xr:uid="{00000000-0005-0000-0000-00005C500000}"/>
    <cellStyle name="Normal 22 4 2 3 3" xfId="20572" xr:uid="{00000000-0005-0000-0000-00005D500000}"/>
    <cellStyle name="Normal 22 4 2 3 3 2" xfId="20573" xr:uid="{00000000-0005-0000-0000-00005E500000}"/>
    <cellStyle name="Normal 22 4 2 3 3 2 2" xfId="20574" xr:uid="{00000000-0005-0000-0000-00005F500000}"/>
    <cellStyle name="Normal 22 4 2 3 3 3" xfId="20575" xr:uid="{00000000-0005-0000-0000-000060500000}"/>
    <cellStyle name="Normal 22 4 2 3 4" xfId="20576" xr:uid="{00000000-0005-0000-0000-000061500000}"/>
    <cellStyle name="Normal 22 4 2 3 4 2" xfId="20577" xr:uid="{00000000-0005-0000-0000-000062500000}"/>
    <cellStyle name="Normal 22 4 2 3 4 2 2" xfId="20578" xr:uid="{00000000-0005-0000-0000-000063500000}"/>
    <cellStyle name="Normal 22 4 2 3 4 3" xfId="20579" xr:uid="{00000000-0005-0000-0000-000064500000}"/>
    <cellStyle name="Normal 22 4 2 3 5" xfId="20580" xr:uid="{00000000-0005-0000-0000-000065500000}"/>
    <cellStyle name="Normal 22 4 2 3 5 2" xfId="20581" xr:uid="{00000000-0005-0000-0000-000066500000}"/>
    <cellStyle name="Normal 22 4 2 3 6" xfId="20582" xr:uid="{00000000-0005-0000-0000-000067500000}"/>
    <cellStyle name="Normal 22 4 2 3 6 2" xfId="20583" xr:uid="{00000000-0005-0000-0000-000068500000}"/>
    <cellStyle name="Normal 22 4 2 3 7" xfId="20584" xr:uid="{00000000-0005-0000-0000-000069500000}"/>
    <cellStyle name="Normal 22 4 2 4" xfId="20585" xr:uid="{00000000-0005-0000-0000-00006A500000}"/>
    <cellStyle name="Normal 22 4 2 4 2" xfId="20586" xr:uid="{00000000-0005-0000-0000-00006B500000}"/>
    <cellStyle name="Normal 22 4 2 4 2 2" xfId="20587" xr:uid="{00000000-0005-0000-0000-00006C500000}"/>
    <cellStyle name="Normal 22 4 2 4 3" xfId="20588" xr:uid="{00000000-0005-0000-0000-00006D500000}"/>
    <cellStyle name="Normal 22 4 2 5" xfId="20589" xr:uid="{00000000-0005-0000-0000-00006E500000}"/>
    <cellStyle name="Normal 22 4 2 5 2" xfId="20590" xr:uid="{00000000-0005-0000-0000-00006F500000}"/>
    <cellStyle name="Normal 22 4 2 5 2 2" xfId="20591" xr:uid="{00000000-0005-0000-0000-000070500000}"/>
    <cellStyle name="Normal 22 4 2 5 3" xfId="20592" xr:uid="{00000000-0005-0000-0000-000071500000}"/>
    <cellStyle name="Normal 22 4 2 6" xfId="20593" xr:uid="{00000000-0005-0000-0000-000072500000}"/>
    <cellStyle name="Normal 22 4 2 6 2" xfId="20594" xr:uid="{00000000-0005-0000-0000-000073500000}"/>
    <cellStyle name="Normal 22 4 2 6 2 2" xfId="20595" xr:uid="{00000000-0005-0000-0000-000074500000}"/>
    <cellStyle name="Normal 22 4 2 6 3" xfId="20596" xr:uid="{00000000-0005-0000-0000-000075500000}"/>
    <cellStyle name="Normal 22 4 2 7" xfId="20597" xr:uid="{00000000-0005-0000-0000-000076500000}"/>
    <cellStyle name="Normal 22 4 2 7 2" xfId="20598" xr:uid="{00000000-0005-0000-0000-000077500000}"/>
    <cellStyle name="Normal 22 4 2 8" xfId="20599" xr:uid="{00000000-0005-0000-0000-000078500000}"/>
    <cellStyle name="Normal 22 4 2 8 2" xfId="20600" xr:uid="{00000000-0005-0000-0000-000079500000}"/>
    <cellStyle name="Normal 22 4 2 9" xfId="20601" xr:uid="{00000000-0005-0000-0000-00007A500000}"/>
    <cellStyle name="Normal 22 4 3" xfId="20602" xr:uid="{00000000-0005-0000-0000-00007B500000}"/>
    <cellStyle name="Normal 22 4 3 2" xfId="20603" xr:uid="{00000000-0005-0000-0000-00007C500000}"/>
    <cellStyle name="Normal 22 4 3 2 2" xfId="20604" xr:uid="{00000000-0005-0000-0000-00007D500000}"/>
    <cellStyle name="Normal 22 4 3 2 2 2" xfId="20605" xr:uid="{00000000-0005-0000-0000-00007E500000}"/>
    <cellStyle name="Normal 22 4 3 2 2 2 2" xfId="20606" xr:uid="{00000000-0005-0000-0000-00007F500000}"/>
    <cellStyle name="Normal 22 4 3 2 2 3" xfId="20607" xr:uid="{00000000-0005-0000-0000-000080500000}"/>
    <cellStyle name="Normal 22 4 3 2 3" xfId="20608" xr:uid="{00000000-0005-0000-0000-000081500000}"/>
    <cellStyle name="Normal 22 4 3 2 3 2" xfId="20609" xr:uid="{00000000-0005-0000-0000-000082500000}"/>
    <cellStyle name="Normal 22 4 3 2 3 2 2" xfId="20610" xr:uid="{00000000-0005-0000-0000-000083500000}"/>
    <cellStyle name="Normal 22 4 3 2 3 3" xfId="20611" xr:uid="{00000000-0005-0000-0000-000084500000}"/>
    <cellStyle name="Normal 22 4 3 2 4" xfId="20612" xr:uid="{00000000-0005-0000-0000-000085500000}"/>
    <cellStyle name="Normal 22 4 3 2 4 2" xfId="20613" xr:uid="{00000000-0005-0000-0000-000086500000}"/>
    <cellStyle name="Normal 22 4 3 2 4 2 2" xfId="20614" xr:uid="{00000000-0005-0000-0000-000087500000}"/>
    <cellStyle name="Normal 22 4 3 2 4 3" xfId="20615" xr:uid="{00000000-0005-0000-0000-000088500000}"/>
    <cellStyle name="Normal 22 4 3 2 5" xfId="20616" xr:uid="{00000000-0005-0000-0000-000089500000}"/>
    <cellStyle name="Normal 22 4 3 2 5 2" xfId="20617" xr:uid="{00000000-0005-0000-0000-00008A500000}"/>
    <cellStyle name="Normal 22 4 3 2 6" xfId="20618" xr:uid="{00000000-0005-0000-0000-00008B500000}"/>
    <cellStyle name="Normal 22 4 3 2 6 2" xfId="20619" xr:uid="{00000000-0005-0000-0000-00008C500000}"/>
    <cellStyle name="Normal 22 4 3 2 7" xfId="20620" xr:uid="{00000000-0005-0000-0000-00008D500000}"/>
    <cellStyle name="Normal 22 4 3 3" xfId="20621" xr:uid="{00000000-0005-0000-0000-00008E500000}"/>
    <cellStyle name="Normal 22 4 3 3 2" xfId="20622" xr:uid="{00000000-0005-0000-0000-00008F500000}"/>
    <cellStyle name="Normal 22 4 3 3 2 2" xfId="20623" xr:uid="{00000000-0005-0000-0000-000090500000}"/>
    <cellStyle name="Normal 22 4 3 3 3" xfId="20624" xr:uid="{00000000-0005-0000-0000-000091500000}"/>
    <cellStyle name="Normal 22 4 3 4" xfId="20625" xr:uid="{00000000-0005-0000-0000-000092500000}"/>
    <cellStyle name="Normal 22 4 3 4 2" xfId="20626" xr:uid="{00000000-0005-0000-0000-000093500000}"/>
    <cellStyle name="Normal 22 4 3 4 2 2" xfId="20627" xr:uid="{00000000-0005-0000-0000-000094500000}"/>
    <cellStyle name="Normal 22 4 3 4 3" xfId="20628" xr:uid="{00000000-0005-0000-0000-000095500000}"/>
    <cellStyle name="Normal 22 4 3 5" xfId="20629" xr:uid="{00000000-0005-0000-0000-000096500000}"/>
    <cellStyle name="Normal 22 4 3 5 2" xfId="20630" xr:uid="{00000000-0005-0000-0000-000097500000}"/>
    <cellStyle name="Normal 22 4 3 5 2 2" xfId="20631" xr:uid="{00000000-0005-0000-0000-000098500000}"/>
    <cellStyle name="Normal 22 4 3 5 3" xfId="20632" xr:uid="{00000000-0005-0000-0000-000099500000}"/>
    <cellStyle name="Normal 22 4 3 6" xfId="20633" xr:uid="{00000000-0005-0000-0000-00009A500000}"/>
    <cellStyle name="Normal 22 4 3 6 2" xfId="20634" xr:uid="{00000000-0005-0000-0000-00009B500000}"/>
    <cellStyle name="Normal 22 4 3 7" xfId="20635" xr:uid="{00000000-0005-0000-0000-00009C500000}"/>
    <cellStyle name="Normal 22 4 3 7 2" xfId="20636" xr:uid="{00000000-0005-0000-0000-00009D500000}"/>
    <cellStyle name="Normal 22 4 3 8" xfId="20637" xr:uid="{00000000-0005-0000-0000-00009E500000}"/>
    <cellStyle name="Normal 22 4 4" xfId="20638" xr:uid="{00000000-0005-0000-0000-00009F500000}"/>
    <cellStyle name="Normal 22 4 4 2" xfId="20639" xr:uid="{00000000-0005-0000-0000-0000A0500000}"/>
    <cellStyle name="Normal 22 4 4 2 2" xfId="20640" xr:uid="{00000000-0005-0000-0000-0000A1500000}"/>
    <cellStyle name="Normal 22 4 4 2 2 2" xfId="20641" xr:uid="{00000000-0005-0000-0000-0000A2500000}"/>
    <cellStyle name="Normal 22 4 4 2 3" xfId="20642" xr:uid="{00000000-0005-0000-0000-0000A3500000}"/>
    <cellStyle name="Normal 22 4 4 3" xfId="20643" xr:uid="{00000000-0005-0000-0000-0000A4500000}"/>
    <cellStyle name="Normal 22 4 4 3 2" xfId="20644" xr:uid="{00000000-0005-0000-0000-0000A5500000}"/>
    <cellStyle name="Normal 22 4 4 3 2 2" xfId="20645" xr:uid="{00000000-0005-0000-0000-0000A6500000}"/>
    <cellStyle name="Normal 22 4 4 3 3" xfId="20646" xr:uid="{00000000-0005-0000-0000-0000A7500000}"/>
    <cellStyle name="Normal 22 4 4 4" xfId="20647" xr:uid="{00000000-0005-0000-0000-0000A8500000}"/>
    <cellStyle name="Normal 22 4 4 4 2" xfId="20648" xr:uid="{00000000-0005-0000-0000-0000A9500000}"/>
    <cellStyle name="Normal 22 4 4 4 2 2" xfId="20649" xr:uid="{00000000-0005-0000-0000-0000AA500000}"/>
    <cellStyle name="Normal 22 4 4 4 3" xfId="20650" xr:uid="{00000000-0005-0000-0000-0000AB500000}"/>
    <cellStyle name="Normal 22 4 4 5" xfId="20651" xr:uid="{00000000-0005-0000-0000-0000AC500000}"/>
    <cellStyle name="Normal 22 4 4 5 2" xfId="20652" xr:uid="{00000000-0005-0000-0000-0000AD500000}"/>
    <cellStyle name="Normal 22 4 4 6" xfId="20653" xr:uid="{00000000-0005-0000-0000-0000AE500000}"/>
    <cellStyle name="Normal 22 4 4 6 2" xfId="20654" xr:uid="{00000000-0005-0000-0000-0000AF500000}"/>
    <cellStyle name="Normal 22 4 4 7" xfId="20655" xr:uid="{00000000-0005-0000-0000-0000B0500000}"/>
    <cellStyle name="Normal 22 4 5" xfId="20656" xr:uid="{00000000-0005-0000-0000-0000B1500000}"/>
    <cellStyle name="Normal 22 4 5 2" xfId="20657" xr:uid="{00000000-0005-0000-0000-0000B2500000}"/>
    <cellStyle name="Normal 22 4 5 2 2" xfId="20658" xr:uid="{00000000-0005-0000-0000-0000B3500000}"/>
    <cellStyle name="Normal 22 4 5 2 2 2" xfId="20659" xr:uid="{00000000-0005-0000-0000-0000B4500000}"/>
    <cellStyle name="Normal 22 4 5 2 3" xfId="20660" xr:uid="{00000000-0005-0000-0000-0000B5500000}"/>
    <cellStyle name="Normal 22 4 5 3" xfId="20661" xr:uid="{00000000-0005-0000-0000-0000B6500000}"/>
    <cellStyle name="Normal 22 4 5 3 2" xfId="20662" xr:uid="{00000000-0005-0000-0000-0000B7500000}"/>
    <cellStyle name="Normal 22 4 5 3 2 2" xfId="20663" xr:uid="{00000000-0005-0000-0000-0000B8500000}"/>
    <cellStyle name="Normal 22 4 5 3 3" xfId="20664" xr:uid="{00000000-0005-0000-0000-0000B9500000}"/>
    <cellStyle name="Normal 22 4 5 4" xfId="20665" xr:uid="{00000000-0005-0000-0000-0000BA500000}"/>
    <cellStyle name="Normal 22 4 5 4 2" xfId="20666" xr:uid="{00000000-0005-0000-0000-0000BB500000}"/>
    <cellStyle name="Normal 22 4 5 4 2 2" xfId="20667" xr:uid="{00000000-0005-0000-0000-0000BC500000}"/>
    <cellStyle name="Normal 22 4 5 4 3" xfId="20668" xr:uid="{00000000-0005-0000-0000-0000BD500000}"/>
    <cellStyle name="Normal 22 4 5 5" xfId="20669" xr:uid="{00000000-0005-0000-0000-0000BE500000}"/>
    <cellStyle name="Normal 22 4 5 5 2" xfId="20670" xr:uid="{00000000-0005-0000-0000-0000BF500000}"/>
    <cellStyle name="Normal 22 4 5 6" xfId="20671" xr:uid="{00000000-0005-0000-0000-0000C0500000}"/>
    <cellStyle name="Normal 22 4 5 6 2" xfId="20672" xr:uid="{00000000-0005-0000-0000-0000C1500000}"/>
    <cellStyle name="Normal 22 4 5 7" xfId="20673" xr:uid="{00000000-0005-0000-0000-0000C2500000}"/>
    <cellStyle name="Normal 22 4 6" xfId="20674" xr:uid="{00000000-0005-0000-0000-0000C3500000}"/>
    <cellStyle name="Normal 22 4 6 2" xfId="20675" xr:uid="{00000000-0005-0000-0000-0000C4500000}"/>
    <cellStyle name="Normal 22 4 6 2 2" xfId="20676" xr:uid="{00000000-0005-0000-0000-0000C5500000}"/>
    <cellStyle name="Normal 22 4 6 3" xfId="20677" xr:uid="{00000000-0005-0000-0000-0000C6500000}"/>
    <cellStyle name="Normal 22 4 7" xfId="20678" xr:uid="{00000000-0005-0000-0000-0000C7500000}"/>
    <cellStyle name="Normal 22 4 7 2" xfId="20679" xr:uid="{00000000-0005-0000-0000-0000C8500000}"/>
    <cellStyle name="Normal 22 4 7 2 2" xfId="20680" xr:uid="{00000000-0005-0000-0000-0000C9500000}"/>
    <cellStyle name="Normal 22 4 7 3" xfId="20681" xr:uid="{00000000-0005-0000-0000-0000CA500000}"/>
    <cellStyle name="Normal 22 4 8" xfId="20682" xr:uid="{00000000-0005-0000-0000-0000CB500000}"/>
    <cellStyle name="Normal 22 4 8 2" xfId="20683" xr:uid="{00000000-0005-0000-0000-0000CC500000}"/>
    <cellStyle name="Normal 22 4 8 2 2" xfId="20684" xr:uid="{00000000-0005-0000-0000-0000CD500000}"/>
    <cellStyle name="Normal 22 4 8 3" xfId="20685" xr:uid="{00000000-0005-0000-0000-0000CE500000}"/>
    <cellStyle name="Normal 22 4 9" xfId="20686" xr:uid="{00000000-0005-0000-0000-0000CF500000}"/>
    <cellStyle name="Normal 22 4 9 2" xfId="20687" xr:uid="{00000000-0005-0000-0000-0000D0500000}"/>
    <cellStyle name="Normal 22 5" xfId="20688" xr:uid="{00000000-0005-0000-0000-0000D1500000}"/>
    <cellStyle name="Normal 22 5 2" xfId="20689" xr:uid="{00000000-0005-0000-0000-0000D2500000}"/>
    <cellStyle name="Normal 22 5 2 2" xfId="20690" xr:uid="{00000000-0005-0000-0000-0000D3500000}"/>
    <cellStyle name="Normal 22 5 2 2 2" xfId="20691" xr:uid="{00000000-0005-0000-0000-0000D4500000}"/>
    <cellStyle name="Normal 22 5 2 2 2 2" xfId="20692" xr:uid="{00000000-0005-0000-0000-0000D5500000}"/>
    <cellStyle name="Normal 22 5 2 2 3" xfId="20693" xr:uid="{00000000-0005-0000-0000-0000D6500000}"/>
    <cellStyle name="Normal 22 5 2 3" xfId="20694" xr:uid="{00000000-0005-0000-0000-0000D7500000}"/>
    <cellStyle name="Normal 22 5 2 3 2" xfId="20695" xr:uid="{00000000-0005-0000-0000-0000D8500000}"/>
    <cellStyle name="Normal 22 5 2 3 2 2" xfId="20696" xr:uid="{00000000-0005-0000-0000-0000D9500000}"/>
    <cellStyle name="Normal 22 5 2 3 3" xfId="20697" xr:uid="{00000000-0005-0000-0000-0000DA500000}"/>
    <cellStyle name="Normal 22 5 2 4" xfId="20698" xr:uid="{00000000-0005-0000-0000-0000DB500000}"/>
    <cellStyle name="Normal 22 5 2 4 2" xfId="20699" xr:uid="{00000000-0005-0000-0000-0000DC500000}"/>
    <cellStyle name="Normal 22 5 2 4 2 2" xfId="20700" xr:uid="{00000000-0005-0000-0000-0000DD500000}"/>
    <cellStyle name="Normal 22 5 2 4 3" xfId="20701" xr:uid="{00000000-0005-0000-0000-0000DE500000}"/>
    <cellStyle name="Normal 22 5 2 5" xfId="20702" xr:uid="{00000000-0005-0000-0000-0000DF500000}"/>
    <cellStyle name="Normal 22 5 2 5 2" xfId="20703" xr:uid="{00000000-0005-0000-0000-0000E0500000}"/>
    <cellStyle name="Normal 22 5 2 6" xfId="20704" xr:uid="{00000000-0005-0000-0000-0000E1500000}"/>
    <cellStyle name="Normal 22 5 2 6 2" xfId="20705" xr:uid="{00000000-0005-0000-0000-0000E2500000}"/>
    <cellStyle name="Normal 22 5 2 7" xfId="20706" xr:uid="{00000000-0005-0000-0000-0000E3500000}"/>
    <cellStyle name="Normal 22 5 3" xfId="20707" xr:uid="{00000000-0005-0000-0000-0000E4500000}"/>
    <cellStyle name="Normal 22 5 3 2" xfId="20708" xr:uid="{00000000-0005-0000-0000-0000E5500000}"/>
    <cellStyle name="Normal 22 5 3 2 2" xfId="20709" xr:uid="{00000000-0005-0000-0000-0000E6500000}"/>
    <cellStyle name="Normal 22 5 3 2 2 2" xfId="20710" xr:uid="{00000000-0005-0000-0000-0000E7500000}"/>
    <cellStyle name="Normal 22 5 3 2 3" xfId="20711" xr:uid="{00000000-0005-0000-0000-0000E8500000}"/>
    <cellStyle name="Normal 22 5 3 3" xfId="20712" xr:uid="{00000000-0005-0000-0000-0000E9500000}"/>
    <cellStyle name="Normal 22 5 3 3 2" xfId="20713" xr:uid="{00000000-0005-0000-0000-0000EA500000}"/>
    <cellStyle name="Normal 22 5 3 3 2 2" xfId="20714" xr:uid="{00000000-0005-0000-0000-0000EB500000}"/>
    <cellStyle name="Normal 22 5 3 3 3" xfId="20715" xr:uid="{00000000-0005-0000-0000-0000EC500000}"/>
    <cellStyle name="Normal 22 5 3 4" xfId="20716" xr:uid="{00000000-0005-0000-0000-0000ED500000}"/>
    <cellStyle name="Normal 22 5 3 4 2" xfId="20717" xr:uid="{00000000-0005-0000-0000-0000EE500000}"/>
    <cellStyle name="Normal 22 5 3 4 2 2" xfId="20718" xr:uid="{00000000-0005-0000-0000-0000EF500000}"/>
    <cellStyle name="Normal 22 5 3 4 3" xfId="20719" xr:uid="{00000000-0005-0000-0000-0000F0500000}"/>
    <cellStyle name="Normal 22 5 3 5" xfId="20720" xr:uid="{00000000-0005-0000-0000-0000F1500000}"/>
    <cellStyle name="Normal 22 5 3 5 2" xfId="20721" xr:uid="{00000000-0005-0000-0000-0000F2500000}"/>
    <cellStyle name="Normal 22 5 3 6" xfId="20722" xr:uid="{00000000-0005-0000-0000-0000F3500000}"/>
    <cellStyle name="Normal 22 5 3 6 2" xfId="20723" xr:uid="{00000000-0005-0000-0000-0000F4500000}"/>
    <cellStyle name="Normal 22 5 3 7" xfId="20724" xr:uid="{00000000-0005-0000-0000-0000F5500000}"/>
    <cellStyle name="Normal 22 5 4" xfId="20725" xr:uid="{00000000-0005-0000-0000-0000F6500000}"/>
    <cellStyle name="Normal 22 5 4 2" xfId="20726" xr:uid="{00000000-0005-0000-0000-0000F7500000}"/>
    <cellStyle name="Normal 22 5 4 2 2" xfId="20727" xr:uid="{00000000-0005-0000-0000-0000F8500000}"/>
    <cellStyle name="Normal 22 5 4 3" xfId="20728" xr:uid="{00000000-0005-0000-0000-0000F9500000}"/>
    <cellStyle name="Normal 22 5 5" xfId="20729" xr:uid="{00000000-0005-0000-0000-0000FA500000}"/>
    <cellStyle name="Normal 22 5 5 2" xfId="20730" xr:uid="{00000000-0005-0000-0000-0000FB500000}"/>
    <cellStyle name="Normal 22 5 5 2 2" xfId="20731" xr:uid="{00000000-0005-0000-0000-0000FC500000}"/>
    <cellStyle name="Normal 22 5 5 3" xfId="20732" xr:uid="{00000000-0005-0000-0000-0000FD500000}"/>
    <cellStyle name="Normal 22 5 6" xfId="20733" xr:uid="{00000000-0005-0000-0000-0000FE500000}"/>
    <cellStyle name="Normal 22 5 6 2" xfId="20734" xr:uid="{00000000-0005-0000-0000-0000FF500000}"/>
    <cellStyle name="Normal 22 5 6 2 2" xfId="20735" xr:uid="{00000000-0005-0000-0000-000000510000}"/>
    <cellStyle name="Normal 22 5 6 3" xfId="20736" xr:uid="{00000000-0005-0000-0000-000001510000}"/>
    <cellStyle name="Normal 22 5 7" xfId="20737" xr:uid="{00000000-0005-0000-0000-000002510000}"/>
    <cellStyle name="Normal 22 5 7 2" xfId="20738" xr:uid="{00000000-0005-0000-0000-000003510000}"/>
    <cellStyle name="Normal 22 5 8" xfId="20739" xr:uid="{00000000-0005-0000-0000-000004510000}"/>
    <cellStyle name="Normal 22 5 8 2" xfId="20740" xr:uid="{00000000-0005-0000-0000-000005510000}"/>
    <cellStyle name="Normal 22 5 9" xfId="20741" xr:uid="{00000000-0005-0000-0000-000006510000}"/>
    <cellStyle name="Normal 22 6" xfId="20742" xr:uid="{00000000-0005-0000-0000-000007510000}"/>
    <cellStyle name="Normal 22 6 2" xfId="20743" xr:uid="{00000000-0005-0000-0000-000008510000}"/>
    <cellStyle name="Normal 22 6 2 2" xfId="20744" xr:uid="{00000000-0005-0000-0000-000009510000}"/>
    <cellStyle name="Normal 22 6 2 2 2" xfId="20745" xr:uid="{00000000-0005-0000-0000-00000A510000}"/>
    <cellStyle name="Normal 22 6 2 2 2 2" xfId="20746" xr:uid="{00000000-0005-0000-0000-00000B510000}"/>
    <cellStyle name="Normal 22 6 2 2 3" xfId="20747" xr:uid="{00000000-0005-0000-0000-00000C510000}"/>
    <cellStyle name="Normal 22 6 2 3" xfId="20748" xr:uid="{00000000-0005-0000-0000-00000D510000}"/>
    <cellStyle name="Normal 22 6 2 3 2" xfId="20749" xr:uid="{00000000-0005-0000-0000-00000E510000}"/>
    <cellStyle name="Normal 22 6 2 3 2 2" xfId="20750" xr:uid="{00000000-0005-0000-0000-00000F510000}"/>
    <cellStyle name="Normal 22 6 2 3 3" xfId="20751" xr:uid="{00000000-0005-0000-0000-000010510000}"/>
    <cellStyle name="Normal 22 6 2 4" xfId="20752" xr:uid="{00000000-0005-0000-0000-000011510000}"/>
    <cellStyle name="Normal 22 6 2 4 2" xfId="20753" xr:uid="{00000000-0005-0000-0000-000012510000}"/>
    <cellStyle name="Normal 22 6 2 4 2 2" xfId="20754" xr:uid="{00000000-0005-0000-0000-000013510000}"/>
    <cellStyle name="Normal 22 6 2 4 3" xfId="20755" xr:uid="{00000000-0005-0000-0000-000014510000}"/>
    <cellStyle name="Normal 22 6 2 5" xfId="20756" xr:uid="{00000000-0005-0000-0000-000015510000}"/>
    <cellStyle name="Normal 22 6 2 5 2" xfId="20757" xr:uid="{00000000-0005-0000-0000-000016510000}"/>
    <cellStyle name="Normal 22 6 2 6" xfId="20758" xr:uid="{00000000-0005-0000-0000-000017510000}"/>
    <cellStyle name="Normal 22 6 2 6 2" xfId="20759" xr:uid="{00000000-0005-0000-0000-000018510000}"/>
    <cellStyle name="Normal 22 6 2 7" xfId="20760" xr:uid="{00000000-0005-0000-0000-000019510000}"/>
    <cellStyle name="Normal 22 6 3" xfId="20761" xr:uid="{00000000-0005-0000-0000-00001A510000}"/>
    <cellStyle name="Normal 22 6 3 2" xfId="20762" xr:uid="{00000000-0005-0000-0000-00001B510000}"/>
    <cellStyle name="Normal 22 6 3 2 2" xfId="20763" xr:uid="{00000000-0005-0000-0000-00001C510000}"/>
    <cellStyle name="Normal 22 6 3 3" xfId="20764" xr:uid="{00000000-0005-0000-0000-00001D510000}"/>
    <cellStyle name="Normal 22 6 4" xfId="20765" xr:uid="{00000000-0005-0000-0000-00001E510000}"/>
    <cellStyle name="Normal 22 6 4 2" xfId="20766" xr:uid="{00000000-0005-0000-0000-00001F510000}"/>
    <cellStyle name="Normal 22 6 4 2 2" xfId="20767" xr:uid="{00000000-0005-0000-0000-000020510000}"/>
    <cellStyle name="Normal 22 6 4 3" xfId="20768" xr:uid="{00000000-0005-0000-0000-000021510000}"/>
    <cellStyle name="Normal 22 6 5" xfId="20769" xr:uid="{00000000-0005-0000-0000-000022510000}"/>
    <cellStyle name="Normal 22 6 5 2" xfId="20770" xr:uid="{00000000-0005-0000-0000-000023510000}"/>
    <cellStyle name="Normal 22 6 5 2 2" xfId="20771" xr:uid="{00000000-0005-0000-0000-000024510000}"/>
    <cellStyle name="Normal 22 6 5 3" xfId="20772" xr:uid="{00000000-0005-0000-0000-000025510000}"/>
    <cellStyle name="Normal 22 6 6" xfId="20773" xr:uid="{00000000-0005-0000-0000-000026510000}"/>
    <cellStyle name="Normal 22 6 6 2" xfId="20774" xr:uid="{00000000-0005-0000-0000-000027510000}"/>
    <cellStyle name="Normal 22 6 7" xfId="20775" xr:uid="{00000000-0005-0000-0000-000028510000}"/>
    <cellStyle name="Normal 22 6 7 2" xfId="20776" xr:uid="{00000000-0005-0000-0000-000029510000}"/>
    <cellStyle name="Normal 22 6 8" xfId="20777" xr:uid="{00000000-0005-0000-0000-00002A510000}"/>
    <cellStyle name="Normal 22 7" xfId="20778" xr:uid="{00000000-0005-0000-0000-00002B510000}"/>
    <cellStyle name="Normal 22 7 2" xfId="20779" xr:uid="{00000000-0005-0000-0000-00002C510000}"/>
    <cellStyle name="Normal 22 7 2 2" xfId="20780" xr:uid="{00000000-0005-0000-0000-00002D510000}"/>
    <cellStyle name="Normal 22 7 2 2 2" xfId="20781" xr:uid="{00000000-0005-0000-0000-00002E510000}"/>
    <cellStyle name="Normal 22 7 2 3" xfId="20782" xr:uid="{00000000-0005-0000-0000-00002F510000}"/>
    <cellStyle name="Normal 22 7 3" xfId="20783" xr:uid="{00000000-0005-0000-0000-000030510000}"/>
    <cellStyle name="Normal 22 7 3 2" xfId="20784" xr:uid="{00000000-0005-0000-0000-000031510000}"/>
    <cellStyle name="Normal 22 7 3 2 2" xfId="20785" xr:uid="{00000000-0005-0000-0000-000032510000}"/>
    <cellStyle name="Normal 22 7 3 3" xfId="20786" xr:uid="{00000000-0005-0000-0000-000033510000}"/>
    <cellStyle name="Normal 22 7 4" xfId="20787" xr:uid="{00000000-0005-0000-0000-000034510000}"/>
    <cellStyle name="Normal 22 7 4 2" xfId="20788" xr:uid="{00000000-0005-0000-0000-000035510000}"/>
    <cellStyle name="Normal 22 7 4 2 2" xfId="20789" xr:uid="{00000000-0005-0000-0000-000036510000}"/>
    <cellStyle name="Normal 22 7 4 3" xfId="20790" xr:uid="{00000000-0005-0000-0000-000037510000}"/>
    <cellStyle name="Normal 22 7 5" xfId="20791" xr:uid="{00000000-0005-0000-0000-000038510000}"/>
    <cellStyle name="Normal 22 7 5 2" xfId="20792" xr:uid="{00000000-0005-0000-0000-000039510000}"/>
    <cellStyle name="Normal 22 7 6" xfId="20793" xr:uid="{00000000-0005-0000-0000-00003A510000}"/>
    <cellStyle name="Normal 22 7 6 2" xfId="20794" xr:uid="{00000000-0005-0000-0000-00003B510000}"/>
    <cellStyle name="Normal 22 7 7" xfId="20795" xr:uid="{00000000-0005-0000-0000-00003C510000}"/>
    <cellStyle name="Normal 22 8" xfId="20796" xr:uid="{00000000-0005-0000-0000-00003D510000}"/>
    <cellStyle name="Normal 22 8 2" xfId="20797" xr:uid="{00000000-0005-0000-0000-00003E510000}"/>
    <cellStyle name="Normal 22 8 2 2" xfId="20798" xr:uid="{00000000-0005-0000-0000-00003F510000}"/>
    <cellStyle name="Normal 22 8 2 2 2" xfId="20799" xr:uid="{00000000-0005-0000-0000-000040510000}"/>
    <cellStyle name="Normal 22 8 2 3" xfId="20800" xr:uid="{00000000-0005-0000-0000-000041510000}"/>
    <cellStyle name="Normal 22 8 3" xfId="20801" xr:uid="{00000000-0005-0000-0000-000042510000}"/>
    <cellStyle name="Normal 22 8 3 2" xfId="20802" xr:uid="{00000000-0005-0000-0000-000043510000}"/>
    <cellStyle name="Normal 22 8 3 2 2" xfId="20803" xr:uid="{00000000-0005-0000-0000-000044510000}"/>
    <cellStyle name="Normal 22 8 3 3" xfId="20804" xr:uid="{00000000-0005-0000-0000-000045510000}"/>
    <cellStyle name="Normal 22 8 4" xfId="20805" xr:uid="{00000000-0005-0000-0000-000046510000}"/>
    <cellStyle name="Normal 22 8 4 2" xfId="20806" xr:uid="{00000000-0005-0000-0000-000047510000}"/>
    <cellStyle name="Normal 22 8 4 2 2" xfId="20807" xr:uid="{00000000-0005-0000-0000-000048510000}"/>
    <cellStyle name="Normal 22 8 4 3" xfId="20808" xr:uid="{00000000-0005-0000-0000-000049510000}"/>
    <cellStyle name="Normal 22 8 5" xfId="20809" xr:uid="{00000000-0005-0000-0000-00004A510000}"/>
    <cellStyle name="Normal 22 8 5 2" xfId="20810" xr:uid="{00000000-0005-0000-0000-00004B510000}"/>
    <cellStyle name="Normal 22 8 6" xfId="20811" xr:uid="{00000000-0005-0000-0000-00004C510000}"/>
    <cellStyle name="Normal 22 8 6 2" xfId="20812" xr:uid="{00000000-0005-0000-0000-00004D510000}"/>
    <cellStyle name="Normal 22 8 7" xfId="20813" xr:uid="{00000000-0005-0000-0000-00004E510000}"/>
    <cellStyle name="Normal 22 9" xfId="20814" xr:uid="{00000000-0005-0000-0000-00004F510000}"/>
    <cellStyle name="Normal 22 9 2" xfId="20815" xr:uid="{00000000-0005-0000-0000-000050510000}"/>
    <cellStyle name="Normal 22 9 2 2" xfId="20816" xr:uid="{00000000-0005-0000-0000-000051510000}"/>
    <cellStyle name="Normal 22 9 3" xfId="20817" xr:uid="{00000000-0005-0000-0000-000052510000}"/>
    <cellStyle name="Normal 22_Confidential Information" xfId="20818" xr:uid="{00000000-0005-0000-0000-000053510000}"/>
    <cellStyle name="Normal 23" xfId="20819" xr:uid="{00000000-0005-0000-0000-000054510000}"/>
    <cellStyle name="Normal 23 10" xfId="20820" xr:uid="{00000000-0005-0000-0000-000055510000}"/>
    <cellStyle name="Normal 23 10 2" xfId="20821" xr:uid="{00000000-0005-0000-0000-000056510000}"/>
    <cellStyle name="Normal 23 10 2 2" xfId="20822" xr:uid="{00000000-0005-0000-0000-000057510000}"/>
    <cellStyle name="Normal 23 10 3" xfId="20823" xr:uid="{00000000-0005-0000-0000-000058510000}"/>
    <cellStyle name="Normal 23 11" xfId="20824" xr:uid="{00000000-0005-0000-0000-000059510000}"/>
    <cellStyle name="Normal 23 11 2" xfId="20825" xr:uid="{00000000-0005-0000-0000-00005A510000}"/>
    <cellStyle name="Normal 23 12" xfId="20826" xr:uid="{00000000-0005-0000-0000-00005B510000}"/>
    <cellStyle name="Normal 23 12 2" xfId="20827" xr:uid="{00000000-0005-0000-0000-00005C510000}"/>
    <cellStyle name="Normal 23 13" xfId="20828" xr:uid="{00000000-0005-0000-0000-00005D510000}"/>
    <cellStyle name="Normal 23 2" xfId="20829" xr:uid="{00000000-0005-0000-0000-00005E510000}"/>
    <cellStyle name="Normal 23 2 10" xfId="20830" xr:uid="{00000000-0005-0000-0000-00005F510000}"/>
    <cellStyle name="Normal 23 2 10 2" xfId="20831" xr:uid="{00000000-0005-0000-0000-000060510000}"/>
    <cellStyle name="Normal 23 2 11" xfId="20832" xr:uid="{00000000-0005-0000-0000-000061510000}"/>
    <cellStyle name="Normal 23 2 2" xfId="20833" xr:uid="{00000000-0005-0000-0000-000062510000}"/>
    <cellStyle name="Normal 23 2 2 2" xfId="20834" xr:uid="{00000000-0005-0000-0000-000063510000}"/>
    <cellStyle name="Normal 23 2 2 2 2" xfId="20835" xr:uid="{00000000-0005-0000-0000-000064510000}"/>
    <cellStyle name="Normal 23 2 2 2 2 2" xfId="20836" xr:uid="{00000000-0005-0000-0000-000065510000}"/>
    <cellStyle name="Normal 23 2 2 2 2 2 2" xfId="20837" xr:uid="{00000000-0005-0000-0000-000066510000}"/>
    <cellStyle name="Normal 23 2 2 2 2 3" xfId="20838" xr:uid="{00000000-0005-0000-0000-000067510000}"/>
    <cellStyle name="Normal 23 2 2 2 3" xfId="20839" xr:uid="{00000000-0005-0000-0000-000068510000}"/>
    <cellStyle name="Normal 23 2 2 2 3 2" xfId="20840" xr:uid="{00000000-0005-0000-0000-000069510000}"/>
    <cellStyle name="Normal 23 2 2 2 3 2 2" xfId="20841" xr:uid="{00000000-0005-0000-0000-00006A510000}"/>
    <cellStyle name="Normal 23 2 2 2 3 3" xfId="20842" xr:uid="{00000000-0005-0000-0000-00006B510000}"/>
    <cellStyle name="Normal 23 2 2 2 4" xfId="20843" xr:uid="{00000000-0005-0000-0000-00006C510000}"/>
    <cellStyle name="Normal 23 2 2 2 4 2" xfId="20844" xr:uid="{00000000-0005-0000-0000-00006D510000}"/>
    <cellStyle name="Normal 23 2 2 2 4 2 2" xfId="20845" xr:uid="{00000000-0005-0000-0000-00006E510000}"/>
    <cellStyle name="Normal 23 2 2 2 4 3" xfId="20846" xr:uid="{00000000-0005-0000-0000-00006F510000}"/>
    <cellStyle name="Normal 23 2 2 2 5" xfId="20847" xr:uid="{00000000-0005-0000-0000-000070510000}"/>
    <cellStyle name="Normal 23 2 2 2 5 2" xfId="20848" xr:uid="{00000000-0005-0000-0000-000071510000}"/>
    <cellStyle name="Normal 23 2 2 2 6" xfId="20849" xr:uid="{00000000-0005-0000-0000-000072510000}"/>
    <cellStyle name="Normal 23 2 2 2 6 2" xfId="20850" xr:uid="{00000000-0005-0000-0000-000073510000}"/>
    <cellStyle name="Normal 23 2 2 2 7" xfId="20851" xr:uid="{00000000-0005-0000-0000-000074510000}"/>
    <cellStyle name="Normal 23 2 2 3" xfId="20852" xr:uid="{00000000-0005-0000-0000-000075510000}"/>
    <cellStyle name="Normal 23 2 2 3 2" xfId="20853" xr:uid="{00000000-0005-0000-0000-000076510000}"/>
    <cellStyle name="Normal 23 2 2 3 2 2" xfId="20854" xr:uid="{00000000-0005-0000-0000-000077510000}"/>
    <cellStyle name="Normal 23 2 2 3 2 2 2" xfId="20855" xr:uid="{00000000-0005-0000-0000-000078510000}"/>
    <cellStyle name="Normal 23 2 2 3 2 3" xfId="20856" xr:uid="{00000000-0005-0000-0000-000079510000}"/>
    <cellStyle name="Normal 23 2 2 3 3" xfId="20857" xr:uid="{00000000-0005-0000-0000-00007A510000}"/>
    <cellStyle name="Normal 23 2 2 3 3 2" xfId="20858" xr:uid="{00000000-0005-0000-0000-00007B510000}"/>
    <cellStyle name="Normal 23 2 2 3 3 2 2" xfId="20859" xr:uid="{00000000-0005-0000-0000-00007C510000}"/>
    <cellStyle name="Normal 23 2 2 3 3 3" xfId="20860" xr:uid="{00000000-0005-0000-0000-00007D510000}"/>
    <cellStyle name="Normal 23 2 2 3 4" xfId="20861" xr:uid="{00000000-0005-0000-0000-00007E510000}"/>
    <cellStyle name="Normal 23 2 2 3 4 2" xfId="20862" xr:uid="{00000000-0005-0000-0000-00007F510000}"/>
    <cellStyle name="Normal 23 2 2 3 4 2 2" xfId="20863" xr:uid="{00000000-0005-0000-0000-000080510000}"/>
    <cellStyle name="Normal 23 2 2 3 4 3" xfId="20864" xr:uid="{00000000-0005-0000-0000-000081510000}"/>
    <cellStyle name="Normal 23 2 2 3 5" xfId="20865" xr:uid="{00000000-0005-0000-0000-000082510000}"/>
    <cellStyle name="Normal 23 2 2 3 5 2" xfId="20866" xr:uid="{00000000-0005-0000-0000-000083510000}"/>
    <cellStyle name="Normal 23 2 2 3 6" xfId="20867" xr:uid="{00000000-0005-0000-0000-000084510000}"/>
    <cellStyle name="Normal 23 2 2 3 6 2" xfId="20868" xr:uid="{00000000-0005-0000-0000-000085510000}"/>
    <cellStyle name="Normal 23 2 2 3 7" xfId="20869" xr:uid="{00000000-0005-0000-0000-000086510000}"/>
    <cellStyle name="Normal 23 2 2 4" xfId="20870" xr:uid="{00000000-0005-0000-0000-000087510000}"/>
    <cellStyle name="Normal 23 2 2 4 2" xfId="20871" xr:uid="{00000000-0005-0000-0000-000088510000}"/>
    <cellStyle name="Normal 23 2 2 4 2 2" xfId="20872" xr:uid="{00000000-0005-0000-0000-000089510000}"/>
    <cellStyle name="Normal 23 2 2 4 3" xfId="20873" xr:uid="{00000000-0005-0000-0000-00008A510000}"/>
    <cellStyle name="Normal 23 2 2 5" xfId="20874" xr:uid="{00000000-0005-0000-0000-00008B510000}"/>
    <cellStyle name="Normal 23 2 2 5 2" xfId="20875" xr:uid="{00000000-0005-0000-0000-00008C510000}"/>
    <cellStyle name="Normal 23 2 2 5 2 2" xfId="20876" xr:uid="{00000000-0005-0000-0000-00008D510000}"/>
    <cellStyle name="Normal 23 2 2 5 3" xfId="20877" xr:uid="{00000000-0005-0000-0000-00008E510000}"/>
    <cellStyle name="Normal 23 2 2 6" xfId="20878" xr:uid="{00000000-0005-0000-0000-00008F510000}"/>
    <cellStyle name="Normal 23 2 2 6 2" xfId="20879" xr:uid="{00000000-0005-0000-0000-000090510000}"/>
    <cellStyle name="Normal 23 2 2 6 2 2" xfId="20880" xr:uid="{00000000-0005-0000-0000-000091510000}"/>
    <cellStyle name="Normal 23 2 2 6 3" xfId="20881" xr:uid="{00000000-0005-0000-0000-000092510000}"/>
    <cellStyle name="Normal 23 2 2 7" xfId="20882" xr:uid="{00000000-0005-0000-0000-000093510000}"/>
    <cellStyle name="Normal 23 2 2 7 2" xfId="20883" xr:uid="{00000000-0005-0000-0000-000094510000}"/>
    <cellStyle name="Normal 23 2 2 8" xfId="20884" xr:uid="{00000000-0005-0000-0000-000095510000}"/>
    <cellStyle name="Normal 23 2 2 8 2" xfId="20885" xr:uid="{00000000-0005-0000-0000-000096510000}"/>
    <cellStyle name="Normal 23 2 2 9" xfId="20886" xr:uid="{00000000-0005-0000-0000-000097510000}"/>
    <cellStyle name="Normal 23 2 3" xfId="20887" xr:uid="{00000000-0005-0000-0000-000098510000}"/>
    <cellStyle name="Normal 23 2 3 2" xfId="20888" xr:uid="{00000000-0005-0000-0000-000099510000}"/>
    <cellStyle name="Normal 23 2 3 2 2" xfId="20889" xr:uid="{00000000-0005-0000-0000-00009A510000}"/>
    <cellStyle name="Normal 23 2 3 2 2 2" xfId="20890" xr:uid="{00000000-0005-0000-0000-00009B510000}"/>
    <cellStyle name="Normal 23 2 3 2 2 2 2" xfId="20891" xr:uid="{00000000-0005-0000-0000-00009C510000}"/>
    <cellStyle name="Normal 23 2 3 2 2 3" xfId="20892" xr:uid="{00000000-0005-0000-0000-00009D510000}"/>
    <cellStyle name="Normal 23 2 3 2 3" xfId="20893" xr:uid="{00000000-0005-0000-0000-00009E510000}"/>
    <cellStyle name="Normal 23 2 3 2 3 2" xfId="20894" xr:uid="{00000000-0005-0000-0000-00009F510000}"/>
    <cellStyle name="Normal 23 2 3 2 3 2 2" xfId="20895" xr:uid="{00000000-0005-0000-0000-0000A0510000}"/>
    <cellStyle name="Normal 23 2 3 2 3 3" xfId="20896" xr:uid="{00000000-0005-0000-0000-0000A1510000}"/>
    <cellStyle name="Normal 23 2 3 2 4" xfId="20897" xr:uid="{00000000-0005-0000-0000-0000A2510000}"/>
    <cellStyle name="Normal 23 2 3 2 4 2" xfId="20898" xr:uid="{00000000-0005-0000-0000-0000A3510000}"/>
    <cellStyle name="Normal 23 2 3 2 4 2 2" xfId="20899" xr:uid="{00000000-0005-0000-0000-0000A4510000}"/>
    <cellStyle name="Normal 23 2 3 2 4 3" xfId="20900" xr:uid="{00000000-0005-0000-0000-0000A5510000}"/>
    <cellStyle name="Normal 23 2 3 2 5" xfId="20901" xr:uid="{00000000-0005-0000-0000-0000A6510000}"/>
    <cellStyle name="Normal 23 2 3 2 5 2" xfId="20902" xr:uid="{00000000-0005-0000-0000-0000A7510000}"/>
    <cellStyle name="Normal 23 2 3 2 6" xfId="20903" xr:uid="{00000000-0005-0000-0000-0000A8510000}"/>
    <cellStyle name="Normal 23 2 3 2 6 2" xfId="20904" xr:uid="{00000000-0005-0000-0000-0000A9510000}"/>
    <cellStyle name="Normal 23 2 3 2 7" xfId="20905" xr:uid="{00000000-0005-0000-0000-0000AA510000}"/>
    <cellStyle name="Normal 23 2 3 3" xfId="20906" xr:uid="{00000000-0005-0000-0000-0000AB510000}"/>
    <cellStyle name="Normal 23 2 3 3 2" xfId="20907" xr:uid="{00000000-0005-0000-0000-0000AC510000}"/>
    <cellStyle name="Normal 23 2 3 3 2 2" xfId="20908" xr:uid="{00000000-0005-0000-0000-0000AD510000}"/>
    <cellStyle name="Normal 23 2 3 3 3" xfId="20909" xr:uid="{00000000-0005-0000-0000-0000AE510000}"/>
    <cellStyle name="Normal 23 2 3 4" xfId="20910" xr:uid="{00000000-0005-0000-0000-0000AF510000}"/>
    <cellStyle name="Normal 23 2 3 4 2" xfId="20911" xr:uid="{00000000-0005-0000-0000-0000B0510000}"/>
    <cellStyle name="Normal 23 2 3 4 2 2" xfId="20912" xr:uid="{00000000-0005-0000-0000-0000B1510000}"/>
    <cellStyle name="Normal 23 2 3 4 3" xfId="20913" xr:uid="{00000000-0005-0000-0000-0000B2510000}"/>
    <cellStyle name="Normal 23 2 3 5" xfId="20914" xr:uid="{00000000-0005-0000-0000-0000B3510000}"/>
    <cellStyle name="Normal 23 2 3 5 2" xfId="20915" xr:uid="{00000000-0005-0000-0000-0000B4510000}"/>
    <cellStyle name="Normal 23 2 3 5 2 2" xfId="20916" xr:uid="{00000000-0005-0000-0000-0000B5510000}"/>
    <cellStyle name="Normal 23 2 3 5 3" xfId="20917" xr:uid="{00000000-0005-0000-0000-0000B6510000}"/>
    <cellStyle name="Normal 23 2 3 6" xfId="20918" xr:uid="{00000000-0005-0000-0000-0000B7510000}"/>
    <cellStyle name="Normal 23 2 3 6 2" xfId="20919" xr:uid="{00000000-0005-0000-0000-0000B8510000}"/>
    <cellStyle name="Normal 23 2 3 7" xfId="20920" xr:uid="{00000000-0005-0000-0000-0000B9510000}"/>
    <cellStyle name="Normal 23 2 3 7 2" xfId="20921" xr:uid="{00000000-0005-0000-0000-0000BA510000}"/>
    <cellStyle name="Normal 23 2 3 8" xfId="20922" xr:uid="{00000000-0005-0000-0000-0000BB510000}"/>
    <cellStyle name="Normal 23 2 4" xfId="20923" xr:uid="{00000000-0005-0000-0000-0000BC510000}"/>
    <cellStyle name="Normal 23 2 4 2" xfId="20924" xr:uid="{00000000-0005-0000-0000-0000BD510000}"/>
    <cellStyle name="Normal 23 2 4 2 2" xfId="20925" xr:uid="{00000000-0005-0000-0000-0000BE510000}"/>
    <cellStyle name="Normal 23 2 4 2 2 2" xfId="20926" xr:uid="{00000000-0005-0000-0000-0000BF510000}"/>
    <cellStyle name="Normal 23 2 4 2 3" xfId="20927" xr:uid="{00000000-0005-0000-0000-0000C0510000}"/>
    <cellStyle name="Normal 23 2 4 3" xfId="20928" xr:uid="{00000000-0005-0000-0000-0000C1510000}"/>
    <cellStyle name="Normal 23 2 4 3 2" xfId="20929" xr:uid="{00000000-0005-0000-0000-0000C2510000}"/>
    <cellStyle name="Normal 23 2 4 3 2 2" xfId="20930" xr:uid="{00000000-0005-0000-0000-0000C3510000}"/>
    <cellStyle name="Normal 23 2 4 3 3" xfId="20931" xr:uid="{00000000-0005-0000-0000-0000C4510000}"/>
    <cellStyle name="Normal 23 2 4 4" xfId="20932" xr:uid="{00000000-0005-0000-0000-0000C5510000}"/>
    <cellStyle name="Normal 23 2 4 4 2" xfId="20933" xr:uid="{00000000-0005-0000-0000-0000C6510000}"/>
    <cellStyle name="Normal 23 2 4 4 2 2" xfId="20934" xr:uid="{00000000-0005-0000-0000-0000C7510000}"/>
    <cellStyle name="Normal 23 2 4 4 3" xfId="20935" xr:uid="{00000000-0005-0000-0000-0000C8510000}"/>
    <cellStyle name="Normal 23 2 4 5" xfId="20936" xr:uid="{00000000-0005-0000-0000-0000C9510000}"/>
    <cellStyle name="Normal 23 2 4 5 2" xfId="20937" xr:uid="{00000000-0005-0000-0000-0000CA510000}"/>
    <cellStyle name="Normal 23 2 4 6" xfId="20938" xr:uid="{00000000-0005-0000-0000-0000CB510000}"/>
    <cellStyle name="Normal 23 2 4 6 2" xfId="20939" xr:uid="{00000000-0005-0000-0000-0000CC510000}"/>
    <cellStyle name="Normal 23 2 4 7" xfId="20940" xr:uid="{00000000-0005-0000-0000-0000CD510000}"/>
    <cellStyle name="Normal 23 2 5" xfId="20941" xr:uid="{00000000-0005-0000-0000-0000CE510000}"/>
    <cellStyle name="Normal 23 2 5 2" xfId="20942" xr:uid="{00000000-0005-0000-0000-0000CF510000}"/>
    <cellStyle name="Normal 23 2 5 2 2" xfId="20943" xr:uid="{00000000-0005-0000-0000-0000D0510000}"/>
    <cellStyle name="Normal 23 2 5 2 2 2" xfId="20944" xr:uid="{00000000-0005-0000-0000-0000D1510000}"/>
    <cellStyle name="Normal 23 2 5 2 3" xfId="20945" xr:uid="{00000000-0005-0000-0000-0000D2510000}"/>
    <cellStyle name="Normal 23 2 5 3" xfId="20946" xr:uid="{00000000-0005-0000-0000-0000D3510000}"/>
    <cellStyle name="Normal 23 2 5 3 2" xfId="20947" xr:uid="{00000000-0005-0000-0000-0000D4510000}"/>
    <cellStyle name="Normal 23 2 5 3 2 2" xfId="20948" xr:uid="{00000000-0005-0000-0000-0000D5510000}"/>
    <cellStyle name="Normal 23 2 5 3 3" xfId="20949" xr:uid="{00000000-0005-0000-0000-0000D6510000}"/>
    <cellStyle name="Normal 23 2 5 4" xfId="20950" xr:uid="{00000000-0005-0000-0000-0000D7510000}"/>
    <cellStyle name="Normal 23 2 5 4 2" xfId="20951" xr:uid="{00000000-0005-0000-0000-0000D8510000}"/>
    <cellStyle name="Normal 23 2 5 4 2 2" xfId="20952" xr:uid="{00000000-0005-0000-0000-0000D9510000}"/>
    <cellStyle name="Normal 23 2 5 4 3" xfId="20953" xr:uid="{00000000-0005-0000-0000-0000DA510000}"/>
    <cellStyle name="Normal 23 2 5 5" xfId="20954" xr:uid="{00000000-0005-0000-0000-0000DB510000}"/>
    <cellStyle name="Normal 23 2 5 5 2" xfId="20955" xr:uid="{00000000-0005-0000-0000-0000DC510000}"/>
    <cellStyle name="Normal 23 2 5 6" xfId="20956" xr:uid="{00000000-0005-0000-0000-0000DD510000}"/>
    <cellStyle name="Normal 23 2 5 6 2" xfId="20957" xr:uid="{00000000-0005-0000-0000-0000DE510000}"/>
    <cellStyle name="Normal 23 2 5 7" xfId="20958" xr:uid="{00000000-0005-0000-0000-0000DF510000}"/>
    <cellStyle name="Normal 23 2 6" xfId="20959" xr:uid="{00000000-0005-0000-0000-0000E0510000}"/>
    <cellStyle name="Normal 23 2 6 2" xfId="20960" xr:uid="{00000000-0005-0000-0000-0000E1510000}"/>
    <cellStyle name="Normal 23 2 6 2 2" xfId="20961" xr:uid="{00000000-0005-0000-0000-0000E2510000}"/>
    <cellStyle name="Normal 23 2 6 3" xfId="20962" xr:uid="{00000000-0005-0000-0000-0000E3510000}"/>
    <cellStyle name="Normal 23 2 7" xfId="20963" xr:uid="{00000000-0005-0000-0000-0000E4510000}"/>
    <cellStyle name="Normal 23 2 7 2" xfId="20964" xr:uid="{00000000-0005-0000-0000-0000E5510000}"/>
    <cellStyle name="Normal 23 2 7 2 2" xfId="20965" xr:uid="{00000000-0005-0000-0000-0000E6510000}"/>
    <cellStyle name="Normal 23 2 7 3" xfId="20966" xr:uid="{00000000-0005-0000-0000-0000E7510000}"/>
    <cellStyle name="Normal 23 2 8" xfId="20967" xr:uid="{00000000-0005-0000-0000-0000E8510000}"/>
    <cellStyle name="Normal 23 2 8 2" xfId="20968" xr:uid="{00000000-0005-0000-0000-0000E9510000}"/>
    <cellStyle name="Normal 23 2 8 2 2" xfId="20969" xr:uid="{00000000-0005-0000-0000-0000EA510000}"/>
    <cellStyle name="Normal 23 2 8 3" xfId="20970" xr:uid="{00000000-0005-0000-0000-0000EB510000}"/>
    <cellStyle name="Normal 23 2 9" xfId="20971" xr:uid="{00000000-0005-0000-0000-0000EC510000}"/>
    <cellStyle name="Normal 23 2 9 2" xfId="20972" xr:uid="{00000000-0005-0000-0000-0000ED510000}"/>
    <cellStyle name="Normal 23 3" xfId="20973" xr:uid="{00000000-0005-0000-0000-0000EE510000}"/>
    <cellStyle name="Normal 23 3 10" xfId="20974" xr:uid="{00000000-0005-0000-0000-0000EF510000}"/>
    <cellStyle name="Normal 23 3 10 2" xfId="20975" xr:uid="{00000000-0005-0000-0000-0000F0510000}"/>
    <cellStyle name="Normal 23 3 11" xfId="20976" xr:uid="{00000000-0005-0000-0000-0000F1510000}"/>
    <cellStyle name="Normal 23 3 2" xfId="20977" xr:uid="{00000000-0005-0000-0000-0000F2510000}"/>
    <cellStyle name="Normal 23 3 2 2" xfId="20978" xr:uid="{00000000-0005-0000-0000-0000F3510000}"/>
    <cellStyle name="Normal 23 3 2 2 2" xfId="20979" xr:uid="{00000000-0005-0000-0000-0000F4510000}"/>
    <cellStyle name="Normal 23 3 2 2 2 2" xfId="20980" xr:uid="{00000000-0005-0000-0000-0000F5510000}"/>
    <cellStyle name="Normal 23 3 2 2 2 2 2" xfId="20981" xr:uid="{00000000-0005-0000-0000-0000F6510000}"/>
    <cellStyle name="Normal 23 3 2 2 2 3" xfId="20982" xr:uid="{00000000-0005-0000-0000-0000F7510000}"/>
    <cellStyle name="Normal 23 3 2 2 3" xfId="20983" xr:uid="{00000000-0005-0000-0000-0000F8510000}"/>
    <cellStyle name="Normal 23 3 2 2 3 2" xfId="20984" xr:uid="{00000000-0005-0000-0000-0000F9510000}"/>
    <cellStyle name="Normal 23 3 2 2 3 2 2" xfId="20985" xr:uid="{00000000-0005-0000-0000-0000FA510000}"/>
    <cellStyle name="Normal 23 3 2 2 3 3" xfId="20986" xr:uid="{00000000-0005-0000-0000-0000FB510000}"/>
    <cellStyle name="Normal 23 3 2 2 4" xfId="20987" xr:uid="{00000000-0005-0000-0000-0000FC510000}"/>
    <cellStyle name="Normal 23 3 2 2 4 2" xfId="20988" xr:uid="{00000000-0005-0000-0000-0000FD510000}"/>
    <cellStyle name="Normal 23 3 2 2 4 2 2" xfId="20989" xr:uid="{00000000-0005-0000-0000-0000FE510000}"/>
    <cellStyle name="Normal 23 3 2 2 4 3" xfId="20990" xr:uid="{00000000-0005-0000-0000-0000FF510000}"/>
    <cellStyle name="Normal 23 3 2 2 5" xfId="20991" xr:uid="{00000000-0005-0000-0000-000000520000}"/>
    <cellStyle name="Normal 23 3 2 2 5 2" xfId="20992" xr:uid="{00000000-0005-0000-0000-000001520000}"/>
    <cellStyle name="Normal 23 3 2 2 6" xfId="20993" xr:uid="{00000000-0005-0000-0000-000002520000}"/>
    <cellStyle name="Normal 23 3 2 2 6 2" xfId="20994" xr:uid="{00000000-0005-0000-0000-000003520000}"/>
    <cellStyle name="Normal 23 3 2 2 7" xfId="20995" xr:uid="{00000000-0005-0000-0000-000004520000}"/>
    <cellStyle name="Normal 23 3 2 3" xfId="20996" xr:uid="{00000000-0005-0000-0000-000005520000}"/>
    <cellStyle name="Normal 23 3 2 3 2" xfId="20997" xr:uid="{00000000-0005-0000-0000-000006520000}"/>
    <cellStyle name="Normal 23 3 2 3 2 2" xfId="20998" xr:uid="{00000000-0005-0000-0000-000007520000}"/>
    <cellStyle name="Normal 23 3 2 3 2 2 2" xfId="20999" xr:uid="{00000000-0005-0000-0000-000008520000}"/>
    <cellStyle name="Normal 23 3 2 3 2 3" xfId="21000" xr:uid="{00000000-0005-0000-0000-000009520000}"/>
    <cellStyle name="Normal 23 3 2 3 3" xfId="21001" xr:uid="{00000000-0005-0000-0000-00000A520000}"/>
    <cellStyle name="Normal 23 3 2 3 3 2" xfId="21002" xr:uid="{00000000-0005-0000-0000-00000B520000}"/>
    <cellStyle name="Normal 23 3 2 3 3 2 2" xfId="21003" xr:uid="{00000000-0005-0000-0000-00000C520000}"/>
    <cellStyle name="Normal 23 3 2 3 3 3" xfId="21004" xr:uid="{00000000-0005-0000-0000-00000D520000}"/>
    <cellStyle name="Normal 23 3 2 3 4" xfId="21005" xr:uid="{00000000-0005-0000-0000-00000E520000}"/>
    <cellStyle name="Normal 23 3 2 3 4 2" xfId="21006" xr:uid="{00000000-0005-0000-0000-00000F520000}"/>
    <cellStyle name="Normal 23 3 2 3 4 2 2" xfId="21007" xr:uid="{00000000-0005-0000-0000-000010520000}"/>
    <cellStyle name="Normal 23 3 2 3 4 3" xfId="21008" xr:uid="{00000000-0005-0000-0000-000011520000}"/>
    <cellStyle name="Normal 23 3 2 3 5" xfId="21009" xr:uid="{00000000-0005-0000-0000-000012520000}"/>
    <cellStyle name="Normal 23 3 2 3 5 2" xfId="21010" xr:uid="{00000000-0005-0000-0000-000013520000}"/>
    <cellStyle name="Normal 23 3 2 3 6" xfId="21011" xr:uid="{00000000-0005-0000-0000-000014520000}"/>
    <cellStyle name="Normal 23 3 2 3 6 2" xfId="21012" xr:uid="{00000000-0005-0000-0000-000015520000}"/>
    <cellStyle name="Normal 23 3 2 3 7" xfId="21013" xr:uid="{00000000-0005-0000-0000-000016520000}"/>
    <cellStyle name="Normal 23 3 2 4" xfId="21014" xr:uid="{00000000-0005-0000-0000-000017520000}"/>
    <cellStyle name="Normal 23 3 2 4 2" xfId="21015" xr:uid="{00000000-0005-0000-0000-000018520000}"/>
    <cellStyle name="Normal 23 3 2 4 2 2" xfId="21016" xr:uid="{00000000-0005-0000-0000-000019520000}"/>
    <cellStyle name="Normal 23 3 2 4 3" xfId="21017" xr:uid="{00000000-0005-0000-0000-00001A520000}"/>
    <cellStyle name="Normal 23 3 2 5" xfId="21018" xr:uid="{00000000-0005-0000-0000-00001B520000}"/>
    <cellStyle name="Normal 23 3 2 5 2" xfId="21019" xr:uid="{00000000-0005-0000-0000-00001C520000}"/>
    <cellStyle name="Normal 23 3 2 5 2 2" xfId="21020" xr:uid="{00000000-0005-0000-0000-00001D520000}"/>
    <cellStyle name="Normal 23 3 2 5 3" xfId="21021" xr:uid="{00000000-0005-0000-0000-00001E520000}"/>
    <cellStyle name="Normal 23 3 2 6" xfId="21022" xr:uid="{00000000-0005-0000-0000-00001F520000}"/>
    <cellStyle name="Normal 23 3 2 6 2" xfId="21023" xr:uid="{00000000-0005-0000-0000-000020520000}"/>
    <cellStyle name="Normal 23 3 2 6 2 2" xfId="21024" xr:uid="{00000000-0005-0000-0000-000021520000}"/>
    <cellStyle name="Normal 23 3 2 6 3" xfId="21025" xr:uid="{00000000-0005-0000-0000-000022520000}"/>
    <cellStyle name="Normal 23 3 2 7" xfId="21026" xr:uid="{00000000-0005-0000-0000-000023520000}"/>
    <cellStyle name="Normal 23 3 2 7 2" xfId="21027" xr:uid="{00000000-0005-0000-0000-000024520000}"/>
    <cellStyle name="Normal 23 3 2 8" xfId="21028" xr:uid="{00000000-0005-0000-0000-000025520000}"/>
    <cellStyle name="Normal 23 3 2 8 2" xfId="21029" xr:uid="{00000000-0005-0000-0000-000026520000}"/>
    <cellStyle name="Normal 23 3 2 9" xfId="21030" xr:uid="{00000000-0005-0000-0000-000027520000}"/>
    <cellStyle name="Normal 23 3 3" xfId="21031" xr:uid="{00000000-0005-0000-0000-000028520000}"/>
    <cellStyle name="Normal 23 3 3 2" xfId="21032" xr:uid="{00000000-0005-0000-0000-000029520000}"/>
    <cellStyle name="Normal 23 3 3 2 2" xfId="21033" xr:uid="{00000000-0005-0000-0000-00002A520000}"/>
    <cellStyle name="Normal 23 3 3 2 2 2" xfId="21034" xr:uid="{00000000-0005-0000-0000-00002B520000}"/>
    <cellStyle name="Normal 23 3 3 2 2 2 2" xfId="21035" xr:uid="{00000000-0005-0000-0000-00002C520000}"/>
    <cellStyle name="Normal 23 3 3 2 2 3" xfId="21036" xr:uid="{00000000-0005-0000-0000-00002D520000}"/>
    <cellStyle name="Normal 23 3 3 2 3" xfId="21037" xr:uid="{00000000-0005-0000-0000-00002E520000}"/>
    <cellStyle name="Normal 23 3 3 2 3 2" xfId="21038" xr:uid="{00000000-0005-0000-0000-00002F520000}"/>
    <cellStyle name="Normal 23 3 3 2 3 2 2" xfId="21039" xr:uid="{00000000-0005-0000-0000-000030520000}"/>
    <cellStyle name="Normal 23 3 3 2 3 3" xfId="21040" xr:uid="{00000000-0005-0000-0000-000031520000}"/>
    <cellStyle name="Normal 23 3 3 2 4" xfId="21041" xr:uid="{00000000-0005-0000-0000-000032520000}"/>
    <cellStyle name="Normal 23 3 3 2 4 2" xfId="21042" xr:uid="{00000000-0005-0000-0000-000033520000}"/>
    <cellStyle name="Normal 23 3 3 2 4 2 2" xfId="21043" xr:uid="{00000000-0005-0000-0000-000034520000}"/>
    <cellStyle name="Normal 23 3 3 2 4 3" xfId="21044" xr:uid="{00000000-0005-0000-0000-000035520000}"/>
    <cellStyle name="Normal 23 3 3 2 5" xfId="21045" xr:uid="{00000000-0005-0000-0000-000036520000}"/>
    <cellStyle name="Normal 23 3 3 2 5 2" xfId="21046" xr:uid="{00000000-0005-0000-0000-000037520000}"/>
    <cellStyle name="Normal 23 3 3 2 6" xfId="21047" xr:uid="{00000000-0005-0000-0000-000038520000}"/>
    <cellStyle name="Normal 23 3 3 2 6 2" xfId="21048" xr:uid="{00000000-0005-0000-0000-000039520000}"/>
    <cellStyle name="Normal 23 3 3 2 7" xfId="21049" xr:uid="{00000000-0005-0000-0000-00003A520000}"/>
    <cellStyle name="Normal 23 3 3 3" xfId="21050" xr:uid="{00000000-0005-0000-0000-00003B520000}"/>
    <cellStyle name="Normal 23 3 3 3 2" xfId="21051" xr:uid="{00000000-0005-0000-0000-00003C520000}"/>
    <cellStyle name="Normal 23 3 3 3 2 2" xfId="21052" xr:uid="{00000000-0005-0000-0000-00003D520000}"/>
    <cellStyle name="Normal 23 3 3 3 3" xfId="21053" xr:uid="{00000000-0005-0000-0000-00003E520000}"/>
    <cellStyle name="Normal 23 3 3 4" xfId="21054" xr:uid="{00000000-0005-0000-0000-00003F520000}"/>
    <cellStyle name="Normal 23 3 3 4 2" xfId="21055" xr:uid="{00000000-0005-0000-0000-000040520000}"/>
    <cellStyle name="Normal 23 3 3 4 2 2" xfId="21056" xr:uid="{00000000-0005-0000-0000-000041520000}"/>
    <cellStyle name="Normal 23 3 3 4 3" xfId="21057" xr:uid="{00000000-0005-0000-0000-000042520000}"/>
    <cellStyle name="Normal 23 3 3 5" xfId="21058" xr:uid="{00000000-0005-0000-0000-000043520000}"/>
    <cellStyle name="Normal 23 3 3 5 2" xfId="21059" xr:uid="{00000000-0005-0000-0000-000044520000}"/>
    <cellStyle name="Normal 23 3 3 5 2 2" xfId="21060" xr:uid="{00000000-0005-0000-0000-000045520000}"/>
    <cellStyle name="Normal 23 3 3 5 3" xfId="21061" xr:uid="{00000000-0005-0000-0000-000046520000}"/>
    <cellStyle name="Normal 23 3 3 6" xfId="21062" xr:uid="{00000000-0005-0000-0000-000047520000}"/>
    <cellStyle name="Normal 23 3 3 6 2" xfId="21063" xr:uid="{00000000-0005-0000-0000-000048520000}"/>
    <cellStyle name="Normal 23 3 3 7" xfId="21064" xr:uid="{00000000-0005-0000-0000-000049520000}"/>
    <cellStyle name="Normal 23 3 3 7 2" xfId="21065" xr:uid="{00000000-0005-0000-0000-00004A520000}"/>
    <cellStyle name="Normal 23 3 3 8" xfId="21066" xr:uid="{00000000-0005-0000-0000-00004B520000}"/>
    <cellStyle name="Normal 23 3 4" xfId="21067" xr:uid="{00000000-0005-0000-0000-00004C520000}"/>
    <cellStyle name="Normal 23 3 4 2" xfId="21068" xr:uid="{00000000-0005-0000-0000-00004D520000}"/>
    <cellStyle name="Normal 23 3 4 2 2" xfId="21069" xr:uid="{00000000-0005-0000-0000-00004E520000}"/>
    <cellStyle name="Normal 23 3 4 2 2 2" xfId="21070" xr:uid="{00000000-0005-0000-0000-00004F520000}"/>
    <cellStyle name="Normal 23 3 4 2 3" xfId="21071" xr:uid="{00000000-0005-0000-0000-000050520000}"/>
    <cellStyle name="Normal 23 3 4 3" xfId="21072" xr:uid="{00000000-0005-0000-0000-000051520000}"/>
    <cellStyle name="Normal 23 3 4 3 2" xfId="21073" xr:uid="{00000000-0005-0000-0000-000052520000}"/>
    <cellStyle name="Normal 23 3 4 3 2 2" xfId="21074" xr:uid="{00000000-0005-0000-0000-000053520000}"/>
    <cellStyle name="Normal 23 3 4 3 3" xfId="21075" xr:uid="{00000000-0005-0000-0000-000054520000}"/>
    <cellStyle name="Normal 23 3 4 4" xfId="21076" xr:uid="{00000000-0005-0000-0000-000055520000}"/>
    <cellStyle name="Normal 23 3 4 4 2" xfId="21077" xr:uid="{00000000-0005-0000-0000-000056520000}"/>
    <cellStyle name="Normal 23 3 4 4 2 2" xfId="21078" xr:uid="{00000000-0005-0000-0000-000057520000}"/>
    <cellStyle name="Normal 23 3 4 4 3" xfId="21079" xr:uid="{00000000-0005-0000-0000-000058520000}"/>
    <cellStyle name="Normal 23 3 4 5" xfId="21080" xr:uid="{00000000-0005-0000-0000-000059520000}"/>
    <cellStyle name="Normal 23 3 4 5 2" xfId="21081" xr:uid="{00000000-0005-0000-0000-00005A520000}"/>
    <cellStyle name="Normal 23 3 4 6" xfId="21082" xr:uid="{00000000-0005-0000-0000-00005B520000}"/>
    <cellStyle name="Normal 23 3 4 6 2" xfId="21083" xr:uid="{00000000-0005-0000-0000-00005C520000}"/>
    <cellStyle name="Normal 23 3 4 7" xfId="21084" xr:uid="{00000000-0005-0000-0000-00005D520000}"/>
    <cellStyle name="Normal 23 3 5" xfId="21085" xr:uid="{00000000-0005-0000-0000-00005E520000}"/>
    <cellStyle name="Normal 23 3 5 2" xfId="21086" xr:uid="{00000000-0005-0000-0000-00005F520000}"/>
    <cellStyle name="Normal 23 3 5 2 2" xfId="21087" xr:uid="{00000000-0005-0000-0000-000060520000}"/>
    <cellStyle name="Normal 23 3 5 2 2 2" xfId="21088" xr:uid="{00000000-0005-0000-0000-000061520000}"/>
    <cellStyle name="Normal 23 3 5 2 3" xfId="21089" xr:uid="{00000000-0005-0000-0000-000062520000}"/>
    <cellStyle name="Normal 23 3 5 3" xfId="21090" xr:uid="{00000000-0005-0000-0000-000063520000}"/>
    <cellStyle name="Normal 23 3 5 3 2" xfId="21091" xr:uid="{00000000-0005-0000-0000-000064520000}"/>
    <cellStyle name="Normal 23 3 5 3 2 2" xfId="21092" xr:uid="{00000000-0005-0000-0000-000065520000}"/>
    <cellStyle name="Normal 23 3 5 3 3" xfId="21093" xr:uid="{00000000-0005-0000-0000-000066520000}"/>
    <cellStyle name="Normal 23 3 5 4" xfId="21094" xr:uid="{00000000-0005-0000-0000-000067520000}"/>
    <cellStyle name="Normal 23 3 5 4 2" xfId="21095" xr:uid="{00000000-0005-0000-0000-000068520000}"/>
    <cellStyle name="Normal 23 3 5 4 2 2" xfId="21096" xr:uid="{00000000-0005-0000-0000-000069520000}"/>
    <cellStyle name="Normal 23 3 5 4 3" xfId="21097" xr:uid="{00000000-0005-0000-0000-00006A520000}"/>
    <cellStyle name="Normal 23 3 5 5" xfId="21098" xr:uid="{00000000-0005-0000-0000-00006B520000}"/>
    <cellStyle name="Normal 23 3 5 5 2" xfId="21099" xr:uid="{00000000-0005-0000-0000-00006C520000}"/>
    <cellStyle name="Normal 23 3 5 6" xfId="21100" xr:uid="{00000000-0005-0000-0000-00006D520000}"/>
    <cellStyle name="Normal 23 3 5 6 2" xfId="21101" xr:uid="{00000000-0005-0000-0000-00006E520000}"/>
    <cellStyle name="Normal 23 3 5 7" xfId="21102" xr:uid="{00000000-0005-0000-0000-00006F520000}"/>
    <cellStyle name="Normal 23 3 6" xfId="21103" xr:uid="{00000000-0005-0000-0000-000070520000}"/>
    <cellStyle name="Normal 23 3 6 2" xfId="21104" xr:uid="{00000000-0005-0000-0000-000071520000}"/>
    <cellStyle name="Normal 23 3 6 2 2" xfId="21105" xr:uid="{00000000-0005-0000-0000-000072520000}"/>
    <cellStyle name="Normal 23 3 6 3" xfId="21106" xr:uid="{00000000-0005-0000-0000-000073520000}"/>
    <cellStyle name="Normal 23 3 7" xfId="21107" xr:uid="{00000000-0005-0000-0000-000074520000}"/>
    <cellStyle name="Normal 23 3 7 2" xfId="21108" xr:uid="{00000000-0005-0000-0000-000075520000}"/>
    <cellStyle name="Normal 23 3 7 2 2" xfId="21109" xr:uid="{00000000-0005-0000-0000-000076520000}"/>
    <cellStyle name="Normal 23 3 7 3" xfId="21110" xr:uid="{00000000-0005-0000-0000-000077520000}"/>
    <cellStyle name="Normal 23 3 8" xfId="21111" xr:uid="{00000000-0005-0000-0000-000078520000}"/>
    <cellStyle name="Normal 23 3 8 2" xfId="21112" xr:uid="{00000000-0005-0000-0000-000079520000}"/>
    <cellStyle name="Normal 23 3 8 2 2" xfId="21113" xr:uid="{00000000-0005-0000-0000-00007A520000}"/>
    <cellStyle name="Normal 23 3 8 3" xfId="21114" xr:uid="{00000000-0005-0000-0000-00007B520000}"/>
    <cellStyle name="Normal 23 3 9" xfId="21115" xr:uid="{00000000-0005-0000-0000-00007C520000}"/>
    <cellStyle name="Normal 23 3 9 2" xfId="21116" xr:uid="{00000000-0005-0000-0000-00007D520000}"/>
    <cellStyle name="Normal 23 4" xfId="21117" xr:uid="{00000000-0005-0000-0000-00007E520000}"/>
    <cellStyle name="Normal 23 4 2" xfId="21118" xr:uid="{00000000-0005-0000-0000-00007F520000}"/>
    <cellStyle name="Normal 23 4 2 2" xfId="21119" xr:uid="{00000000-0005-0000-0000-000080520000}"/>
    <cellStyle name="Normal 23 4 2 2 2" xfId="21120" xr:uid="{00000000-0005-0000-0000-000081520000}"/>
    <cellStyle name="Normal 23 4 2 2 2 2" xfId="21121" xr:uid="{00000000-0005-0000-0000-000082520000}"/>
    <cellStyle name="Normal 23 4 2 2 3" xfId="21122" xr:uid="{00000000-0005-0000-0000-000083520000}"/>
    <cellStyle name="Normal 23 4 2 3" xfId="21123" xr:uid="{00000000-0005-0000-0000-000084520000}"/>
    <cellStyle name="Normal 23 4 2 3 2" xfId="21124" xr:uid="{00000000-0005-0000-0000-000085520000}"/>
    <cellStyle name="Normal 23 4 2 3 2 2" xfId="21125" xr:uid="{00000000-0005-0000-0000-000086520000}"/>
    <cellStyle name="Normal 23 4 2 3 3" xfId="21126" xr:uid="{00000000-0005-0000-0000-000087520000}"/>
    <cellStyle name="Normal 23 4 2 4" xfId="21127" xr:uid="{00000000-0005-0000-0000-000088520000}"/>
    <cellStyle name="Normal 23 4 2 4 2" xfId="21128" xr:uid="{00000000-0005-0000-0000-000089520000}"/>
    <cellStyle name="Normal 23 4 2 4 2 2" xfId="21129" xr:uid="{00000000-0005-0000-0000-00008A520000}"/>
    <cellStyle name="Normal 23 4 2 4 3" xfId="21130" xr:uid="{00000000-0005-0000-0000-00008B520000}"/>
    <cellStyle name="Normal 23 4 2 5" xfId="21131" xr:uid="{00000000-0005-0000-0000-00008C520000}"/>
    <cellStyle name="Normal 23 4 2 5 2" xfId="21132" xr:uid="{00000000-0005-0000-0000-00008D520000}"/>
    <cellStyle name="Normal 23 4 2 6" xfId="21133" xr:uid="{00000000-0005-0000-0000-00008E520000}"/>
    <cellStyle name="Normal 23 4 2 6 2" xfId="21134" xr:uid="{00000000-0005-0000-0000-00008F520000}"/>
    <cellStyle name="Normal 23 4 2 7" xfId="21135" xr:uid="{00000000-0005-0000-0000-000090520000}"/>
    <cellStyle name="Normal 23 4 3" xfId="21136" xr:uid="{00000000-0005-0000-0000-000091520000}"/>
    <cellStyle name="Normal 23 4 3 2" xfId="21137" xr:uid="{00000000-0005-0000-0000-000092520000}"/>
    <cellStyle name="Normal 23 4 3 2 2" xfId="21138" xr:uid="{00000000-0005-0000-0000-000093520000}"/>
    <cellStyle name="Normal 23 4 3 2 2 2" xfId="21139" xr:uid="{00000000-0005-0000-0000-000094520000}"/>
    <cellStyle name="Normal 23 4 3 2 3" xfId="21140" xr:uid="{00000000-0005-0000-0000-000095520000}"/>
    <cellStyle name="Normal 23 4 3 3" xfId="21141" xr:uid="{00000000-0005-0000-0000-000096520000}"/>
    <cellStyle name="Normal 23 4 3 3 2" xfId="21142" xr:uid="{00000000-0005-0000-0000-000097520000}"/>
    <cellStyle name="Normal 23 4 3 3 2 2" xfId="21143" xr:uid="{00000000-0005-0000-0000-000098520000}"/>
    <cellStyle name="Normal 23 4 3 3 3" xfId="21144" xr:uid="{00000000-0005-0000-0000-000099520000}"/>
    <cellStyle name="Normal 23 4 3 4" xfId="21145" xr:uid="{00000000-0005-0000-0000-00009A520000}"/>
    <cellStyle name="Normal 23 4 3 4 2" xfId="21146" xr:uid="{00000000-0005-0000-0000-00009B520000}"/>
    <cellStyle name="Normal 23 4 3 4 2 2" xfId="21147" xr:uid="{00000000-0005-0000-0000-00009C520000}"/>
    <cellStyle name="Normal 23 4 3 4 3" xfId="21148" xr:uid="{00000000-0005-0000-0000-00009D520000}"/>
    <cellStyle name="Normal 23 4 3 5" xfId="21149" xr:uid="{00000000-0005-0000-0000-00009E520000}"/>
    <cellStyle name="Normal 23 4 3 5 2" xfId="21150" xr:uid="{00000000-0005-0000-0000-00009F520000}"/>
    <cellStyle name="Normal 23 4 3 6" xfId="21151" xr:uid="{00000000-0005-0000-0000-0000A0520000}"/>
    <cellStyle name="Normal 23 4 3 6 2" xfId="21152" xr:uid="{00000000-0005-0000-0000-0000A1520000}"/>
    <cellStyle name="Normal 23 4 3 7" xfId="21153" xr:uid="{00000000-0005-0000-0000-0000A2520000}"/>
    <cellStyle name="Normal 23 4 4" xfId="21154" xr:uid="{00000000-0005-0000-0000-0000A3520000}"/>
    <cellStyle name="Normal 23 4 4 2" xfId="21155" xr:uid="{00000000-0005-0000-0000-0000A4520000}"/>
    <cellStyle name="Normal 23 4 4 2 2" xfId="21156" xr:uid="{00000000-0005-0000-0000-0000A5520000}"/>
    <cellStyle name="Normal 23 4 4 3" xfId="21157" xr:uid="{00000000-0005-0000-0000-0000A6520000}"/>
    <cellStyle name="Normal 23 4 5" xfId="21158" xr:uid="{00000000-0005-0000-0000-0000A7520000}"/>
    <cellStyle name="Normal 23 4 5 2" xfId="21159" xr:uid="{00000000-0005-0000-0000-0000A8520000}"/>
    <cellStyle name="Normal 23 4 5 2 2" xfId="21160" xr:uid="{00000000-0005-0000-0000-0000A9520000}"/>
    <cellStyle name="Normal 23 4 5 3" xfId="21161" xr:uid="{00000000-0005-0000-0000-0000AA520000}"/>
    <cellStyle name="Normal 23 4 6" xfId="21162" xr:uid="{00000000-0005-0000-0000-0000AB520000}"/>
    <cellStyle name="Normal 23 4 6 2" xfId="21163" xr:uid="{00000000-0005-0000-0000-0000AC520000}"/>
    <cellStyle name="Normal 23 4 6 2 2" xfId="21164" xr:uid="{00000000-0005-0000-0000-0000AD520000}"/>
    <cellStyle name="Normal 23 4 6 3" xfId="21165" xr:uid="{00000000-0005-0000-0000-0000AE520000}"/>
    <cellStyle name="Normal 23 4 7" xfId="21166" xr:uid="{00000000-0005-0000-0000-0000AF520000}"/>
    <cellStyle name="Normal 23 4 7 2" xfId="21167" xr:uid="{00000000-0005-0000-0000-0000B0520000}"/>
    <cellStyle name="Normal 23 4 8" xfId="21168" xr:uid="{00000000-0005-0000-0000-0000B1520000}"/>
    <cellStyle name="Normal 23 4 8 2" xfId="21169" xr:uid="{00000000-0005-0000-0000-0000B2520000}"/>
    <cellStyle name="Normal 23 4 9" xfId="21170" xr:uid="{00000000-0005-0000-0000-0000B3520000}"/>
    <cellStyle name="Normal 23 5" xfId="21171" xr:uid="{00000000-0005-0000-0000-0000B4520000}"/>
    <cellStyle name="Normal 23 5 2" xfId="21172" xr:uid="{00000000-0005-0000-0000-0000B5520000}"/>
    <cellStyle name="Normal 23 5 2 2" xfId="21173" xr:uid="{00000000-0005-0000-0000-0000B6520000}"/>
    <cellStyle name="Normal 23 5 2 2 2" xfId="21174" xr:uid="{00000000-0005-0000-0000-0000B7520000}"/>
    <cellStyle name="Normal 23 5 2 2 2 2" xfId="21175" xr:uid="{00000000-0005-0000-0000-0000B8520000}"/>
    <cellStyle name="Normal 23 5 2 2 3" xfId="21176" xr:uid="{00000000-0005-0000-0000-0000B9520000}"/>
    <cellStyle name="Normal 23 5 2 3" xfId="21177" xr:uid="{00000000-0005-0000-0000-0000BA520000}"/>
    <cellStyle name="Normal 23 5 2 3 2" xfId="21178" xr:uid="{00000000-0005-0000-0000-0000BB520000}"/>
    <cellStyle name="Normal 23 5 2 3 2 2" xfId="21179" xr:uid="{00000000-0005-0000-0000-0000BC520000}"/>
    <cellStyle name="Normal 23 5 2 3 3" xfId="21180" xr:uid="{00000000-0005-0000-0000-0000BD520000}"/>
    <cellStyle name="Normal 23 5 2 4" xfId="21181" xr:uid="{00000000-0005-0000-0000-0000BE520000}"/>
    <cellStyle name="Normal 23 5 2 4 2" xfId="21182" xr:uid="{00000000-0005-0000-0000-0000BF520000}"/>
    <cellStyle name="Normal 23 5 2 4 2 2" xfId="21183" xr:uid="{00000000-0005-0000-0000-0000C0520000}"/>
    <cellStyle name="Normal 23 5 2 4 3" xfId="21184" xr:uid="{00000000-0005-0000-0000-0000C1520000}"/>
    <cellStyle name="Normal 23 5 2 5" xfId="21185" xr:uid="{00000000-0005-0000-0000-0000C2520000}"/>
    <cellStyle name="Normal 23 5 2 5 2" xfId="21186" xr:uid="{00000000-0005-0000-0000-0000C3520000}"/>
    <cellStyle name="Normal 23 5 2 6" xfId="21187" xr:uid="{00000000-0005-0000-0000-0000C4520000}"/>
    <cellStyle name="Normal 23 5 2 6 2" xfId="21188" xr:uid="{00000000-0005-0000-0000-0000C5520000}"/>
    <cellStyle name="Normal 23 5 2 7" xfId="21189" xr:uid="{00000000-0005-0000-0000-0000C6520000}"/>
    <cellStyle name="Normal 23 5 3" xfId="21190" xr:uid="{00000000-0005-0000-0000-0000C7520000}"/>
    <cellStyle name="Normal 23 5 3 2" xfId="21191" xr:uid="{00000000-0005-0000-0000-0000C8520000}"/>
    <cellStyle name="Normal 23 5 3 2 2" xfId="21192" xr:uid="{00000000-0005-0000-0000-0000C9520000}"/>
    <cellStyle name="Normal 23 5 3 3" xfId="21193" xr:uid="{00000000-0005-0000-0000-0000CA520000}"/>
    <cellStyle name="Normal 23 5 4" xfId="21194" xr:uid="{00000000-0005-0000-0000-0000CB520000}"/>
    <cellStyle name="Normal 23 5 4 2" xfId="21195" xr:uid="{00000000-0005-0000-0000-0000CC520000}"/>
    <cellStyle name="Normal 23 5 4 2 2" xfId="21196" xr:uid="{00000000-0005-0000-0000-0000CD520000}"/>
    <cellStyle name="Normal 23 5 4 3" xfId="21197" xr:uid="{00000000-0005-0000-0000-0000CE520000}"/>
    <cellStyle name="Normal 23 5 5" xfId="21198" xr:uid="{00000000-0005-0000-0000-0000CF520000}"/>
    <cellStyle name="Normal 23 5 5 2" xfId="21199" xr:uid="{00000000-0005-0000-0000-0000D0520000}"/>
    <cellStyle name="Normal 23 5 5 2 2" xfId="21200" xr:uid="{00000000-0005-0000-0000-0000D1520000}"/>
    <cellStyle name="Normal 23 5 5 3" xfId="21201" xr:uid="{00000000-0005-0000-0000-0000D2520000}"/>
    <cellStyle name="Normal 23 5 6" xfId="21202" xr:uid="{00000000-0005-0000-0000-0000D3520000}"/>
    <cellStyle name="Normal 23 5 6 2" xfId="21203" xr:uid="{00000000-0005-0000-0000-0000D4520000}"/>
    <cellStyle name="Normal 23 5 7" xfId="21204" xr:uid="{00000000-0005-0000-0000-0000D5520000}"/>
    <cellStyle name="Normal 23 5 7 2" xfId="21205" xr:uid="{00000000-0005-0000-0000-0000D6520000}"/>
    <cellStyle name="Normal 23 5 8" xfId="21206" xr:uid="{00000000-0005-0000-0000-0000D7520000}"/>
    <cellStyle name="Normal 23 6" xfId="21207" xr:uid="{00000000-0005-0000-0000-0000D8520000}"/>
    <cellStyle name="Normal 23 6 2" xfId="21208" xr:uid="{00000000-0005-0000-0000-0000D9520000}"/>
    <cellStyle name="Normal 23 6 2 2" xfId="21209" xr:uid="{00000000-0005-0000-0000-0000DA520000}"/>
    <cellStyle name="Normal 23 6 2 2 2" xfId="21210" xr:uid="{00000000-0005-0000-0000-0000DB520000}"/>
    <cellStyle name="Normal 23 6 2 3" xfId="21211" xr:uid="{00000000-0005-0000-0000-0000DC520000}"/>
    <cellStyle name="Normal 23 6 3" xfId="21212" xr:uid="{00000000-0005-0000-0000-0000DD520000}"/>
    <cellStyle name="Normal 23 6 3 2" xfId="21213" xr:uid="{00000000-0005-0000-0000-0000DE520000}"/>
    <cellStyle name="Normal 23 6 3 2 2" xfId="21214" xr:uid="{00000000-0005-0000-0000-0000DF520000}"/>
    <cellStyle name="Normal 23 6 3 3" xfId="21215" xr:uid="{00000000-0005-0000-0000-0000E0520000}"/>
    <cellStyle name="Normal 23 6 4" xfId="21216" xr:uid="{00000000-0005-0000-0000-0000E1520000}"/>
    <cellStyle name="Normal 23 6 4 2" xfId="21217" xr:uid="{00000000-0005-0000-0000-0000E2520000}"/>
    <cellStyle name="Normal 23 6 4 2 2" xfId="21218" xr:uid="{00000000-0005-0000-0000-0000E3520000}"/>
    <cellStyle name="Normal 23 6 4 3" xfId="21219" xr:uid="{00000000-0005-0000-0000-0000E4520000}"/>
    <cellStyle name="Normal 23 6 5" xfId="21220" xr:uid="{00000000-0005-0000-0000-0000E5520000}"/>
    <cellStyle name="Normal 23 6 5 2" xfId="21221" xr:uid="{00000000-0005-0000-0000-0000E6520000}"/>
    <cellStyle name="Normal 23 6 6" xfId="21222" xr:uid="{00000000-0005-0000-0000-0000E7520000}"/>
    <cellStyle name="Normal 23 6 6 2" xfId="21223" xr:uid="{00000000-0005-0000-0000-0000E8520000}"/>
    <cellStyle name="Normal 23 6 7" xfId="21224" xr:uid="{00000000-0005-0000-0000-0000E9520000}"/>
    <cellStyle name="Normal 23 7" xfId="21225" xr:uid="{00000000-0005-0000-0000-0000EA520000}"/>
    <cellStyle name="Normal 23 7 2" xfId="21226" xr:uid="{00000000-0005-0000-0000-0000EB520000}"/>
    <cellStyle name="Normal 23 7 2 2" xfId="21227" xr:uid="{00000000-0005-0000-0000-0000EC520000}"/>
    <cellStyle name="Normal 23 7 2 2 2" xfId="21228" xr:uid="{00000000-0005-0000-0000-0000ED520000}"/>
    <cellStyle name="Normal 23 7 2 3" xfId="21229" xr:uid="{00000000-0005-0000-0000-0000EE520000}"/>
    <cellStyle name="Normal 23 7 3" xfId="21230" xr:uid="{00000000-0005-0000-0000-0000EF520000}"/>
    <cellStyle name="Normal 23 7 3 2" xfId="21231" xr:uid="{00000000-0005-0000-0000-0000F0520000}"/>
    <cellStyle name="Normal 23 7 3 2 2" xfId="21232" xr:uid="{00000000-0005-0000-0000-0000F1520000}"/>
    <cellStyle name="Normal 23 7 3 3" xfId="21233" xr:uid="{00000000-0005-0000-0000-0000F2520000}"/>
    <cellStyle name="Normal 23 7 4" xfId="21234" xr:uid="{00000000-0005-0000-0000-0000F3520000}"/>
    <cellStyle name="Normal 23 7 4 2" xfId="21235" xr:uid="{00000000-0005-0000-0000-0000F4520000}"/>
    <cellStyle name="Normal 23 7 4 2 2" xfId="21236" xr:uid="{00000000-0005-0000-0000-0000F5520000}"/>
    <cellStyle name="Normal 23 7 4 3" xfId="21237" xr:uid="{00000000-0005-0000-0000-0000F6520000}"/>
    <cellStyle name="Normal 23 7 5" xfId="21238" xr:uid="{00000000-0005-0000-0000-0000F7520000}"/>
    <cellStyle name="Normal 23 7 5 2" xfId="21239" xr:uid="{00000000-0005-0000-0000-0000F8520000}"/>
    <cellStyle name="Normal 23 7 6" xfId="21240" xr:uid="{00000000-0005-0000-0000-0000F9520000}"/>
    <cellStyle name="Normal 23 7 6 2" xfId="21241" xr:uid="{00000000-0005-0000-0000-0000FA520000}"/>
    <cellStyle name="Normal 23 7 7" xfId="21242" xr:uid="{00000000-0005-0000-0000-0000FB520000}"/>
    <cellStyle name="Normal 23 8" xfId="21243" xr:uid="{00000000-0005-0000-0000-0000FC520000}"/>
    <cellStyle name="Normal 23 8 2" xfId="21244" xr:uid="{00000000-0005-0000-0000-0000FD520000}"/>
    <cellStyle name="Normal 23 8 2 2" xfId="21245" xr:uid="{00000000-0005-0000-0000-0000FE520000}"/>
    <cellStyle name="Normal 23 8 3" xfId="21246" xr:uid="{00000000-0005-0000-0000-0000FF520000}"/>
    <cellStyle name="Normal 23 9" xfId="21247" xr:uid="{00000000-0005-0000-0000-000000530000}"/>
    <cellStyle name="Normal 23 9 2" xfId="21248" xr:uid="{00000000-0005-0000-0000-000001530000}"/>
    <cellStyle name="Normal 23 9 2 2" xfId="21249" xr:uid="{00000000-0005-0000-0000-000002530000}"/>
    <cellStyle name="Normal 23 9 3" xfId="21250" xr:uid="{00000000-0005-0000-0000-000003530000}"/>
    <cellStyle name="Normal 23_Confidential Information" xfId="21251" xr:uid="{00000000-0005-0000-0000-000004530000}"/>
    <cellStyle name="Normal 24" xfId="21252" xr:uid="{00000000-0005-0000-0000-000005530000}"/>
    <cellStyle name="Normal 24 10" xfId="21253" xr:uid="{00000000-0005-0000-0000-000006530000}"/>
    <cellStyle name="Normal 24 10 2" xfId="21254" xr:uid="{00000000-0005-0000-0000-000007530000}"/>
    <cellStyle name="Normal 24 10 2 2" xfId="21255" xr:uid="{00000000-0005-0000-0000-000008530000}"/>
    <cellStyle name="Normal 24 10 3" xfId="21256" xr:uid="{00000000-0005-0000-0000-000009530000}"/>
    <cellStyle name="Normal 24 11" xfId="21257" xr:uid="{00000000-0005-0000-0000-00000A530000}"/>
    <cellStyle name="Normal 24 11 2" xfId="21258" xr:uid="{00000000-0005-0000-0000-00000B530000}"/>
    <cellStyle name="Normal 24 12" xfId="21259" xr:uid="{00000000-0005-0000-0000-00000C530000}"/>
    <cellStyle name="Normal 24 12 2" xfId="21260" xr:uid="{00000000-0005-0000-0000-00000D530000}"/>
    <cellStyle name="Normal 24 13" xfId="21261" xr:uid="{00000000-0005-0000-0000-00000E530000}"/>
    <cellStyle name="Normal 24 2" xfId="21262" xr:uid="{00000000-0005-0000-0000-00000F530000}"/>
    <cellStyle name="Normal 24 2 10" xfId="21263" xr:uid="{00000000-0005-0000-0000-000010530000}"/>
    <cellStyle name="Normal 24 2 10 2" xfId="21264" xr:uid="{00000000-0005-0000-0000-000011530000}"/>
    <cellStyle name="Normal 24 2 11" xfId="21265" xr:uid="{00000000-0005-0000-0000-000012530000}"/>
    <cellStyle name="Normal 24 2 2" xfId="21266" xr:uid="{00000000-0005-0000-0000-000013530000}"/>
    <cellStyle name="Normal 24 2 2 2" xfId="21267" xr:uid="{00000000-0005-0000-0000-000014530000}"/>
    <cellStyle name="Normal 24 2 2 2 2" xfId="21268" xr:uid="{00000000-0005-0000-0000-000015530000}"/>
    <cellStyle name="Normal 24 2 2 2 2 2" xfId="21269" xr:uid="{00000000-0005-0000-0000-000016530000}"/>
    <cellStyle name="Normal 24 2 2 2 2 2 2" xfId="21270" xr:uid="{00000000-0005-0000-0000-000017530000}"/>
    <cellStyle name="Normal 24 2 2 2 2 3" xfId="21271" xr:uid="{00000000-0005-0000-0000-000018530000}"/>
    <cellStyle name="Normal 24 2 2 2 3" xfId="21272" xr:uid="{00000000-0005-0000-0000-000019530000}"/>
    <cellStyle name="Normal 24 2 2 2 3 2" xfId="21273" xr:uid="{00000000-0005-0000-0000-00001A530000}"/>
    <cellStyle name="Normal 24 2 2 2 3 2 2" xfId="21274" xr:uid="{00000000-0005-0000-0000-00001B530000}"/>
    <cellStyle name="Normal 24 2 2 2 3 3" xfId="21275" xr:uid="{00000000-0005-0000-0000-00001C530000}"/>
    <cellStyle name="Normal 24 2 2 2 4" xfId="21276" xr:uid="{00000000-0005-0000-0000-00001D530000}"/>
    <cellStyle name="Normal 24 2 2 2 4 2" xfId="21277" xr:uid="{00000000-0005-0000-0000-00001E530000}"/>
    <cellStyle name="Normal 24 2 2 2 4 2 2" xfId="21278" xr:uid="{00000000-0005-0000-0000-00001F530000}"/>
    <cellStyle name="Normal 24 2 2 2 4 3" xfId="21279" xr:uid="{00000000-0005-0000-0000-000020530000}"/>
    <cellStyle name="Normal 24 2 2 2 5" xfId="21280" xr:uid="{00000000-0005-0000-0000-000021530000}"/>
    <cellStyle name="Normal 24 2 2 2 5 2" xfId="21281" xr:uid="{00000000-0005-0000-0000-000022530000}"/>
    <cellStyle name="Normal 24 2 2 2 6" xfId="21282" xr:uid="{00000000-0005-0000-0000-000023530000}"/>
    <cellStyle name="Normal 24 2 2 2 6 2" xfId="21283" xr:uid="{00000000-0005-0000-0000-000024530000}"/>
    <cellStyle name="Normal 24 2 2 2 7" xfId="21284" xr:uid="{00000000-0005-0000-0000-000025530000}"/>
    <cellStyle name="Normal 24 2 2 3" xfId="21285" xr:uid="{00000000-0005-0000-0000-000026530000}"/>
    <cellStyle name="Normal 24 2 2 3 2" xfId="21286" xr:uid="{00000000-0005-0000-0000-000027530000}"/>
    <cellStyle name="Normal 24 2 2 3 2 2" xfId="21287" xr:uid="{00000000-0005-0000-0000-000028530000}"/>
    <cellStyle name="Normal 24 2 2 3 2 2 2" xfId="21288" xr:uid="{00000000-0005-0000-0000-000029530000}"/>
    <cellStyle name="Normal 24 2 2 3 2 3" xfId="21289" xr:uid="{00000000-0005-0000-0000-00002A530000}"/>
    <cellStyle name="Normal 24 2 2 3 3" xfId="21290" xr:uid="{00000000-0005-0000-0000-00002B530000}"/>
    <cellStyle name="Normal 24 2 2 3 3 2" xfId="21291" xr:uid="{00000000-0005-0000-0000-00002C530000}"/>
    <cellStyle name="Normal 24 2 2 3 3 2 2" xfId="21292" xr:uid="{00000000-0005-0000-0000-00002D530000}"/>
    <cellStyle name="Normal 24 2 2 3 3 3" xfId="21293" xr:uid="{00000000-0005-0000-0000-00002E530000}"/>
    <cellStyle name="Normal 24 2 2 3 4" xfId="21294" xr:uid="{00000000-0005-0000-0000-00002F530000}"/>
    <cellStyle name="Normal 24 2 2 3 4 2" xfId="21295" xr:uid="{00000000-0005-0000-0000-000030530000}"/>
    <cellStyle name="Normal 24 2 2 3 4 2 2" xfId="21296" xr:uid="{00000000-0005-0000-0000-000031530000}"/>
    <cellStyle name="Normal 24 2 2 3 4 3" xfId="21297" xr:uid="{00000000-0005-0000-0000-000032530000}"/>
    <cellStyle name="Normal 24 2 2 3 5" xfId="21298" xr:uid="{00000000-0005-0000-0000-000033530000}"/>
    <cellStyle name="Normal 24 2 2 3 5 2" xfId="21299" xr:uid="{00000000-0005-0000-0000-000034530000}"/>
    <cellStyle name="Normal 24 2 2 3 6" xfId="21300" xr:uid="{00000000-0005-0000-0000-000035530000}"/>
    <cellStyle name="Normal 24 2 2 3 6 2" xfId="21301" xr:uid="{00000000-0005-0000-0000-000036530000}"/>
    <cellStyle name="Normal 24 2 2 3 7" xfId="21302" xr:uid="{00000000-0005-0000-0000-000037530000}"/>
    <cellStyle name="Normal 24 2 2 4" xfId="21303" xr:uid="{00000000-0005-0000-0000-000038530000}"/>
    <cellStyle name="Normal 24 2 2 4 2" xfId="21304" xr:uid="{00000000-0005-0000-0000-000039530000}"/>
    <cellStyle name="Normal 24 2 2 4 2 2" xfId="21305" xr:uid="{00000000-0005-0000-0000-00003A530000}"/>
    <cellStyle name="Normal 24 2 2 4 3" xfId="21306" xr:uid="{00000000-0005-0000-0000-00003B530000}"/>
    <cellStyle name="Normal 24 2 2 5" xfId="21307" xr:uid="{00000000-0005-0000-0000-00003C530000}"/>
    <cellStyle name="Normal 24 2 2 5 2" xfId="21308" xr:uid="{00000000-0005-0000-0000-00003D530000}"/>
    <cellStyle name="Normal 24 2 2 5 2 2" xfId="21309" xr:uid="{00000000-0005-0000-0000-00003E530000}"/>
    <cellStyle name="Normal 24 2 2 5 3" xfId="21310" xr:uid="{00000000-0005-0000-0000-00003F530000}"/>
    <cellStyle name="Normal 24 2 2 6" xfId="21311" xr:uid="{00000000-0005-0000-0000-000040530000}"/>
    <cellStyle name="Normal 24 2 2 6 2" xfId="21312" xr:uid="{00000000-0005-0000-0000-000041530000}"/>
    <cellStyle name="Normal 24 2 2 6 2 2" xfId="21313" xr:uid="{00000000-0005-0000-0000-000042530000}"/>
    <cellStyle name="Normal 24 2 2 6 3" xfId="21314" xr:uid="{00000000-0005-0000-0000-000043530000}"/>
    <cellStyle name="Normal 24 2 2 7" xfId="21315" xr:uid="{00000000-0005-0000-0000-000044530000}"/>
    <cellStyle name="Normal 24 2 2 7 2" xfId="21316" xr:uid="{00000000-0005-0000-0000-000045530000}"/>
    <cellStyle name="Normal 24 2 2 8" xfId="21317" xr:uid="{00000000-0005-0000-0000-000046530000}"/>
    <cellStyle name="Normal 24 2 2 8 2" xfId="21318" xr:uid="{00000000-0005-0000-0000-000047530000}"/>
    <cellStyle name="Normal 24 2 2 9" xfId="21319" xr:uid="{00000000-0005-0000-0000-000048530000}"/>
    <cellStyle name="Normal 24 2 3" xfId="21320" xr:uid="{00000000-0005-0000-0000-000049530000}"/>
    <cellStyle name="Normal 24 2 3 2" xfId="21321" xr:uid="{00000000-0005-0000-0000-00004A530000}"/>
    <cellStyle name="Normal 24 2 3 2 2" xfId="21322" xr:uid="{00000000-0005-0000-0000-00004B530000}"/>
    <cellStyle name="Normal 24 2 3 2 2 2" xfId="21323" xr:uid="{00000000-0005-0000-0000-00004C530000}"/>
    <cellStyle name="Normal 24 2 3 2 2 2 2" xfId="21324" xr:uid="{00000000-0005-0000-0000-00004D530000}"/>
    <cellStyle name="Normal 24 2 3 2 2 3" xfId="21325" xr:uid="{00000000-0005-0000-0000-00004E530000}"/>
    <cellStyle name="Normal 24 2 3 2 3" xfId="21326" xr:uid="{00000000-0005-0000-0000-00004F530000}"/>
    <cellStyle name="Normal 24 2 3 2 3 2" xfId="21327" xr:uid="{00000000-0005-0000-0000-000050530000}"/>
    <cellStyle name="Normal 24 2 3 2 3 2 2" xfId="21328" xr:uid="{00000000-0005-0000-0000-000051530000}"/>
    <cellStyle name="Normal 24 2 3 2 3 3" xfId="21329" xr:uid="{00000000-0005-0000-0000-000052530000}"/>
    <cellStyle name="Normal 24 2 3 2 4" xfId="21330" xr:uid="{00000000-0005-0000-0000-000053530000}"/>
    <cellStyle name="Normal 24 2 3 2 4 2" xfId="21331" xr:uid="{00000000-0005-0000-0000-000054530000}"/>
    <cellStyle name="Normal 24 2 3 2 4 2 2" xfId="21332" xr:uid="{00000000-0005-0000-0000-000055530000}"/>
    <cellStyle name="Normal 24 2 3 2 4 3" xfId="21333" xr:uid="{00000000-0005-0000-0000-000056530000}"/>
    <cellStyle name="Normal 24 2 3 2 5" xfId="21334" xr:uid="{00000000-0005-0000-0000-000057530000}"/>
    <cellStyle name="Normal 24 2 3 2 5 2" xfId="21335" xr:uid="{00000000-0005-0000-0000-000058530000}"/>
    <cellStyle name="Normal 24 2 3 2 6" xfId="21336" xr:uid="{00000000-0005-0000-0000-000059530000}"/>
    <cellStyle name="Normal 24 2 3 2 6 2" xfId="21337" xr:uid="{00000000-0005-0000-0000-00005A530000}"/>
    <cellStyle name="Normal 24 2 3 2 7" xfId="21338" xr:uid="{00000000-0005-0000-0000-00005B530000}"/>
    <cellStyle name="Normal 24 2 3 3" xfId="21339" xr:uid="{00000000-0005-0000-0000-00005C530000}"/>
    <cellStyle name="Normal 24 2 3 3 2" xfId="21340" xr:uid="{00000000-0005-0000-0000-00005D530000}"/>
    <cellStyle name="Normal 24 2 3 3 2 2" xfId="21341" xr:uid="{00000000-0005-0000-0000-00005E530000}"/>
    <cellStyle name="Normal 24 2 3 3 3" xfId="21342" xr:uid="{00000000-0005-0000-0000-00005F530000}"/>
    <cellStyle name="Normal 24 2 3 4" xfId="21343" xr:uid="{00000000-0005-0000-0000-000060530000}"/>
    <cellStyle name="Normal 24 2 3 4 2" xfId="21344" xr:uid="{00000000-0005-0000-0000-000061530000}"/>
    <cellStyle name="Normal 24 2 3 4 2 2" xfId="21345" xr:uid="{00000000-0005-0000-0000-000062530000}"/>
    <cellStyle name="Normal 24 2 3 4 3" xfId="21346" xr:uid="{00000000-0005-0000-0000-000063530000}"/>
    <cellStyle name="Normal 24 2 3 5" xfId="21347" xr:uid="{00000000-0005-0000-0000-000064530000}"/>
    <cellStyle name="Normal 24 2 3 5 2" xfId="21348" xr:uid="{00000000-0005-0000-0000-000065530000}"/>
    <cellStyle name="Normal 24 2 3 5 2 2" xfId="21349" xr:uid="{00000000-0005-0000-0000-000066530000}"/>
    <cellStyle name="Normal 24 2 3 5 3" xfId="21350" xr:uid="{00000000-0005-0000-0000-000067530000}"/>
    <cellStyle name="Normal 24 2 3 6" xfId="21351" xr:uid="{00000000-0005-0000-0000-000068530000}"/>
    <cellStyle name="Normal 24 2 3 6 2" xfId="21352" xr:uid="{00000000-0005-0000-0000-000069530000}"/>
    <cellStyle name="Normal 24 2 3 7" xfId="21353" xr:uid="{00000000-0005-0000-0000-00006A530000}"/>
    <cellStyle name="Normal 24 2 3 7 2" xfId="21354" xr:uid="{00000000-0005-0000-0000-00006B530000}"/>
    <cellStyle name="Normal 24 2 3 8" xfId="21355" xr:uid="{00000000-0005-0000-0000-00006C530000}"/>
    <cellStyle name="Normal 24 2 4" xfId="21356" xr:uid="{00000000-0005-0000-0000-00006D530000}"/>
    <cellStyle name="Normal 24 2 4 2" xfId="21357" xr:uid="{00000000-0005-0000-0000-00006E530000}"/>
    <cellStyle name="Normal 24 2 4 2 2" xfId="21358" xr:uid="{00000000-0005-0000-0000-00006F530000}"/>
    <cellStyle name="Normal 24 2 4 2 2 2" xfId="21359" xr:uid="{00000000-0005-0000-0000-000070530000}"/>
    <cellStyle name="Normal 24 2 4 2 3" xfId="21360" xr:uid="{00000000-0005-0000-0000-000071530000}"/>
    <cellStyle name="Normal 24 2 4 3" xfId="21361" xr:uid="{00000000-0005-0000-0000-000072530000}"/>
    <cellStyle name="Normal 24 2 4 3 2" xfId="21362" xr:uid="{00000000-0005-0000-0000-000073530000}"/>
    <cellStyle name="Normal 24 2 4 3 2 2" xfId="21363" xr:uid="{00000000-0005-0000-0000-000074530000}"/>
    <cellStyle name="Normal 24 2 4 3 3" xfId="21364" xr:uid="{00000000-0005-0000-0000-000075530000}"/>
    <cellStyle name="Normal 24 2 4 4" xfId="21365" xr:uid="{00000000-0005-0000-0000-000076530000}"/>
    <cellStyle name="Normal 24 2 4 4 2" xfId="21366" xr:uid="{00000000-0005-0000-0000-000077530000}"/>
    <cellStyle name="Normal 24 2 4 4 2 2" xfId="21367" xr:uid="{00000000-0005-0000-0000-000078530000}"/>
    <cellStyle name="Normal 24 2 4 4 3" xfId="21368" xr:uid="{00000000-0005-0000-0000-000079530000}"/>
    <cellStyle name="Normal 24 2 4 5" xfId="21369" xr:uid="{00000000-0005-0000-0000-00007A530000}"/>
    <cellStyle name="Normal 24 2 4 5 2" xfId="21370" xr:uid="{00000000-0005-0000-0000-00007B530000}"/>
    <cellStyle name="Normal 24 2 4 6" xfId="21371" xr:uid="{00000000-0005-0000-0000-00007C530000}"/>
    <cellStyle name="Normal 24 2 4 6 2" xfId="21372" xr:uid="{00000000-0005-0000-0000-00007D530000}"/>
    <cellStyle name="Normal 24 2 4 7" xfId="21373" xr:uid="{00000000-0005-0000-0000-00007E530000}"/>
    <cellStyle name="Normal 24 2 5" xfId="21374" xr:uid="{00000000-0005-0000-0000-00007F530000}"/>
    <cellStyle name="Normal 24 2 5 2" xfId="21375" xr:uid="{00000000-0005-0000-0000-000080530000}"/>
    <cellStyle name="Normal 24 2 5 2 2" xfId="21376" xr:uid="{00000000-0005-0000-0000-000081530000}"/>
    <cellStyle name="Normal 24 2 5 2 2 2" xfId="21377" xr:uid="{00000000-0005-0000-0000-000082530000}"/>
    <cellStyle name="Normal 24 2 5 2 3" xfId="21378" xr:uid="{00000000-0005-0000-0000-000083530000}"/>
    <cellStyle name="Normal 24 2 5 3" xfId="21379" xr:uid="{00000000-0005-0000-0000-000084530000}"/>
    <cellStyle name="Normal 24 2 5 3 2" xfId="21380" xr:uid="{00000000-0005-0000-0000-000085530000}"/>
    <cellStyle name="Normal 24 2 5 3 2 2" xfId="21381" xr:uid="{00000000-0005-0000-0000-000086530000}"/>
    <cellStyle name="Normal 24 2 5 3 3" xfId="21382" xr:uid="{00000000-0005-0000-0000-000087530000}"/>
    <cellStyle name="Normal 24 2 5 4" xfId="21383" xr:uid="{00000000-0005-0000-0000-000088530000}"/>
    <cellStyle name="Normal 24 2 5 4 2" xfId="21384" xr:uid="{00000000-0005-0000-0000-000089530000}"/>
    <cellStyle name="Normal 24 2 5 4 2 2" xfId="21385" xr:uid="{00000000-0005-0000-0000-00008A530000}"/>
    <cellStyle name="Normal 24 2 5 4 3" xfId="21386" xr:uid="{00000000-0005-0000-0000-00008B530000}"/>
    <cellStyle name="Normal 24 2 5 5" xfId="21387" xr:uid="{00000000-0005-0000-0000-00008C530000}"/>
    <cellStyle name="Normal 24 2 5 5 2" xfId="21388" xr:uid="{00000000-0005-0000-0000-00008D530000}"/>
    <cellStyle name="Normal 24 2 5 6" xfId="21389" xr:uid="{00000000-0005-0000-0000-00008E530000}"/>
    <cellStyle name="Normal 24 2 5 6 2" xfId="21390" xr:uid="{00000000-0005-0000-0000-00008F530000}"/>
    <cellStyle name="Normal 24 2 5 7" xfId="21391" xr:uid="{00000000-0005-0000-0000-000090530000}"/>
    <cellStyle name="Normal 24 2 6" xfId="21392" xr:uid="{00000000-0005-0000-0000-000091530000}"/>
    <cellStyle name="Normal 24 2 6 2" xfId="21393" xr:uid="{00000000-0005-0000-0000-000092530000}"/>
    <cellStyle name="Normal 24 2 6 2 2" xfId="21394" xr:uid="{00000000-0005-0000-0000-000093530000}"/>
    <cellStyle name="Normal 24 2 6 3" xfId="21395" xr:uid="{00000000-0005-0000-0000-000094530000}"/>
    <cellStyle name="Normal 24 2 7" xfId="21396" xr:uid="{00000000-0005-0000-0000-000095530000}"/>
    <cellStyle name="Normal 24 2 7 2" xfId="21397" xr:uid="{00000000-0005-0000-0000-000096530000}"/>
    <cellStyle name="Normal 24 2 7 2 2" xfId="21398" xr:uid="{00000000-0005-0000-0000-000097530000}"/>
    <cellStyle name="Normal 24 2 7 3" xfId="21399" xr:uid="{00000000-0005-0000-0000-000098530000}"/>
    <cellStyle name="Normal 24 2 8" xfId="21400" xr:uid="{00000000-0005-0000-0000-000099530000}"/>
    <cellStyle name="Normal 24 2 8 2" xfId="21401" xr:uid="{00000000-0005-0000-0000-00009A530000}"/>
    <cellStyle name="Normal 24 2 8 2 2" xfId="21402" xr:uid="{00000000-0005-0000-0000-00009B530000}"/>
    <cellStyle name="Normal 24 2 8 3" xfId="21403" xr:uid="{00000000-0005-0000-0000-00009C530000}"/>
    <cellStyle name="Normal 24 2 9" xfId="21404" xr:uid="{00000000-0005-0000-0000-00009D530000}"/>
    <cellStyle name="Normal 24 2 9 2" xfId="21405" xr:uid="{00000000-0005-0000-0000-00009E530000}"/>
    <cellStyle name="Normal 24 3" xfId="21406" xr:uid="{00000000-0005-0000-0000-00009F530000}"/>
    <cellStyle name="Normal 24 3 10" xfId="21407" xr:uid="{00000000-0005-0000-0000-0000A0530000}"/>
    <cellStyle name="Normal 24 3 10 2" xfId="21408" xr:uid="{00000000-0005-0000-0000-0000A1530000}"/>
    <cellStyle name="Normal 24 3 11" xfId="21409" xr:uid="{00000000-0005-0000-0000-0000A2530000}"/>
    <cellStyle name="Normal 24 3 2" xfId="21410" xr:uid="{00000000-0005-0000-0000-0000A3530000}"/>
    <cellStyle name="Normal 24 3 2 2" xfId="21411" xr:uid="{00000000-0005-0000-0000-0000A4530000}"/>
    <cellStyle name="Normal 24 3 2 2 2" xfId="21412" xr:uid="{00000000-0005-0000-0000-0000A5530000}"/>
    <cellStyle name="Normal 24 3 2 2 2 2" xfId="21413" xr:uid="{00000000-0005-0000-0000-0000A6530000}"/>
    <cellStyle name="Normal 24 3 2 2 2 2 2" xfId="21414" xr:uid="{00000000-0005-0000-0000-0000A7530000}"/>
    <cellStyle name="Normal 24 3 2 2 2 3" xfId="21415" xr:uid="{00000000-0005-0000-0000-0000A8530000}"/>
    <cellStyle name="Normal 24 3 2 2 3" xfId="21416" xr:uid="{00000000-0005-0000-0000-0000A9530000}"/>
    <cellStyle name="Normal 24 3 2 2 3 2" xfId="21417" xr:uid="{00000000-0005-0000-0000-0000AA530000}"/>
    <cellStyle name="Normal 24 3 2 2 3 2 2" xfId="21418" xr:uid="{00000000-0005-0000-0000-0000AB530000}"/>
    <cellStyle name="Normal 24 3 2 2 3 3" xfId="21419" xr:uid="{00000000-0005-0000-0000-0000AC530000}"/>
    <cellStyle name="Normal 24 3 2 2 4" xfId="21420" xr:uid="{00000000-0005-0000-0000-0000AD530000}"/>
    <cellStyle name="Normal 24 3 2 2 4 2" xfId="21421" xr:uid="{00000000-0005-0000-0000-0000AE530000}"/>
    <cellStyle name="Normal 24 3 2 2 4 2 2" xfId="21422" xr:uid="{00000000-0005-0000-0000-0000AF530000}"/>
    <cellStyle name="Normal 24 3 2 2 4 3" xfId="21423" xr:uid="{00000000-0005-0000-0000-0000B0530000}"/>
    <cellStyle name="Normal 24 3 2 2 5" xfId="21424" xr:uid="{00000000-0005-0000-0000-0000B1530000}"/>
    <cellStyle name="Normal 24 3 2 2 5 2" xfId="21425" xr:uid="{00000000-0005-0000-0000-0000B2530000}"/>
    <cellStyle name="Normal 24 3 2 2 6" xfId="21426" xr:uid="{00000000-0005-0000-0000-0000B3530000}"/>
    <cellStyle name="Normal 24 3 2 2 6 2" xfId="21427" xr:uid="{00000000-0005-0000-0000-0000B4530000}"/>
    <cellStyle name="Normal 24 3 2 2 7" xfId="21428" xr:uid="{00000000-0005-0000-0000-0000B5530000}"/>
    <cellStyle name="Normal 24 3 2 3" xfId="21429" xr:uid="{00000000-0005-0000-0000-0000B6530000}"/>
    <cellStyle name="Normal 24 3 2 3 2" xfId="21430" xr:uid="{00000000-0005-0000-0000-0000B7530000}"/>
    <cellStyle name="Normal 24 3 2 3 2 2" xfId="21431" xr:uid="{00000000-0005-0000-0000-0000B8530000}"/>
    <cellStyle name="Normal 24 3 2 3 2 2 2" xfId="21432" xr:uid="{00000000-0005-0000-0000-0000B9530000}"/>
    <cellStyle name="Normal 24 3 2 3 2 3" xfId="21433" xr:uid="{00000000-0005-0000-0000-0000BA530000}"/>
    <cellStyle name="Normal 24 3 2 3 3" xfId="21434" xr:uid="{00000000-0005-0000-0000-0000BB530000}"/>
    <cellStyle name="Normal 24 3 2 3 3 2" xfId="21435" xr:uid="{00000000-0005-0000-0000-0000BC530000}"/>
    <cellStyle name="Normal 24 3 2 3 3 2 2" xfId="21436" xr:uid="{00000000-0005-0000-0000-0000BD530000}"/>
    <cellStyle name="Normal 24 3 2 3 3 3" xfId="21437" xr:uid="{00000000-0005-0000-0000-0000BE530000}"/>
    <cellStyle name="Normal 24 3 2 3 4" xfId="21438" xr:uid="{00000000-0005-0000-0000-0000BF530000}"/>
    <cellStyle name="Normal 24 3 2 3 4 2" xfId="21439" xr:uid="{00000000-0005-0000-0000-0000C0530000}"/>
    <cellStyle name="Normal 24 3 2 3 4 2 2" xfId="21440" xr:uid="{00000000-0005-0000-0000-0000C1530000}"/>
    <cellStyle name="Normal 24 3 2 3 4 3" xfId="21441" xr:uid="{00000000-0005-0000-0000-0000C2530000}"/>
    <cellStyle name="Normal 24 3 2 3 5" xfId="21442" xr:uid="{00000000-0005-0000-0000-0000C3530000}"/>
    <cellStyle name="Normal 24 3 2 3 5 2" xfId="21443" xr:uid="{00000000-0005-0000-0000-0000C4530000}"/>
    <cellStyle name="Normal 24 3 2 3 6" xfId="21444" xr:uid="{00000000-0005-0000-0000-0000C5530000}"/>
    <cellStyle name="Normal 24 3 2 3 6 2" xfId="21445" xr:uid="{00000000-0005-0000-0000-0000C6530000}"/>
    <cellStyle name="Normal 24 3 2 3 7" xfId="21446" xr:uid="{00000000-0005-0000-0000-0000C7530000}"/>
    <cellStyle name="Normal 24 3 2 4" xfId="21447" xr:uid="{00000000-0005-0000-0000-0000C8530000}"/>
    <cellStyle name="Normal 24 3 2 4 2" xfId="21448" xr:uid="{00000000-0005-0000-0000-0000C9530000}"/>
    <cellStyle name="Normal 24 3 2 4 2 2" xfId="21449" xr:uid="{00000000-0005-0000-0000-0000CA530000}"/>
    <cellStyle name="Normal 24 3 2 4 3" xfId="21450" xr:uid="{00000000-0005-0000-0000-0000CB530000}"/>
    <cellStyle name="Normal 24 3 2 5" xfId="21451" xr:uid="{00000000-0005-0000-0000-0000CC530000}"/>
    <cellStyle name="Normal 24 3 2 5 2" xfId="21452" xr:uid="{00000000-0005-0000-0000-0000CD530000}"/>
    <cellStyle name="Normal 24 3 2 5 2 2" xfId="21453" xr:uid="{00000000-0005-0000-0000-0000CE530000}"/>
    <cellStyle name="Normal 24 3 2 5 3" xfId="21454" xr:uid="{00000000-0005-0000-0000-0000CF530000}"/>
    <cellStyle name="Normal 24 3 2 6" xfId="21455" xr:uid="{00000000-0005-0000-0000-0000D0530000}"/>
    <cellStyle name="Normal 24 3 2 6 2" xfId="21456" xr:uid="{00000000-0005-0000-0000-0000D1530000}"/>
    <cellStyle name="Normal 24 3 2 6 2 2" xfId="21457" xr:uid="{00000000-0005-0000-0000-0000D2530000}"/>
    <cellStyle name="Normal 24 3 2 6 3" xfId="21458" xr:uid="{00000000-0005-0000-0000-0000D3530000}"/>
    <cellStyle name="Normal 24 3 2 7" xfId="21459" xr:uid="{00000000-0005-0000-0000-0000D4530000}"/>
    <cellStyle name="Normal 24 3 2 7 2" xfId="21460" xr:uid="{00000000-0005-0000-0000-0000D5530000}"/>
    <cellStyle name="Normal 24 3 2 8" xfId="21461" xr:uid="{00000000-0005-0000-0000-0000D6530000}"/>
    <cellStyle name="Normal 24 3 2 8 2" xfId="21462" xr:uid="{00000000-0005-0000-0000-0000D7530000}"/>
    <cellStyle name="Normal 24 3 2 9" xfId="21463" xr:uid="{00000000-0005-0000-0000-0000D8530000}"/>
    <cellStyle name="Normal 24 3 3" xfId="21464" xr:uid="{00000000-0005-0000-0000-0000D9530000}"/>
    <cellStyle name="Normal 24 3 3 2" xfId="21465" xr:uid="{00000000-0005-0000-0000-0000DA530000}"/>
    <cellStyle name="Normal 24 3 3 2 2" xfId="21466" xr:uid="{00000000-0005-0000-0000-0000DB530000}"/>
    <cellStyle name="Normal 24 3 3 2 2 2" xfId="21467" xr:uid="{00000000-0005-0000-0000-0000DC530000}"/>
    <cellStyle name="Normal 24 3 3 2 2 2 2" xfId="21468" xr:uid="{00000000-0005-0000-0000-0000DD530000}"/>
    <cellStyle name="Normal 24 3 3 2 2 3" xfId="21469" xr:uid="{00000000-0005-0000-0000-0000DE530000}"/>
    <cellStyle name="Normal 24 3 3 2 3" xfId="21470" xr:uid="{00000000-0005-0000-0000-0000DF530000}"/>
    <cellStyle name="Normal 24 3 3 2 3 2" xfId="21471" xr:uid="{00000000-0005-0000-0000-0000E0530000}"/>
    <cellStyle name="Normal 24 3 3 2 3 2 2" xfId="21472" xr:uid="{00000000-0005-0000-0000-0000E1530000}"/>
    <cellStyle name="Normal 24 3 3 2 3 3" xfId="21473" xr:uid="{00000000-0005-0000-0000-0000E2530000}"/>
    <cellStyle name="Normal 24 3 3 2 4" xfId="21474" xr:uid="{00000000-0005-0000-0000-0000E3530000}"/>
    <cellStyle name="Normal 24 3 3 2 4 2" xfId="21475" xr:uid="{00000000-0005-0000-0000-0000E4530000}"/>
    <cellStyle name="Normal 24 3 3 2 4 2 2" xfId="21476" xr:uid="{00000000-0005-0000-0000-0000E5530000}"/>
    <cellStyle name="Normal 24 3 3 2 4 3" xfId="21477" xr:uid="{00000000-0005-0000-0000-0000E6530000}"/>
    <cellStyle name="Normal 24 3 3 2 5" xfId="21478" xr:uid="{00000000-0005-0000-0000-0000E7530000}"/>
    <cellStyle name="Normal 24 3 3 2 5 2" xfId="21479" xr:uid="{00000000-0005-0000-0000-0000E8530000}"/>
    <cellStyle name="Normal 24 3 3 2 6" xfId="21480" xr:uid="{00000000-0005-0000-0000-0000E9530000}"/>
    <cellStyle name="Normal 24 3 3 2 6 2" xfId="21481" xr:uid="{00000000-0005-0000-0000-0000EA530000}"/>
    <cellStyle name="Normal 24 3 3 2 7" xfId="21482" xr:uid="{00000000-0005-0000-0000-0000EB530000}"/>
    <cellStyle name="Normal 24 3 3 3" xfId="21483" xr:uid="{00000000-0005-0000-0000-0000EC530000}"/>
    <cellStyle name="Normal 24 3 3 3 2" xfId="21484" xr:uid="{00000000-0005-0000-0000-0000ED530000}"/>
    <cellStyle name="Normal 24 3 3 3 2 2" xfId="21485" xr:uid="{00000000-0005-0000-0000-0000EE530000}"/>
    <cellStyle name="Normal 24 3 3 3 3" xfId="21486" xr:uid="{00000000-0005-0000-0000-0000EF530000}"/>
    <cellStyle name="Normal 24 3 3 4" xfId="21487" xr:uid="{00000000-0005-0000-0000-0000F0530000}"/>
    <cellStyle name="Normal 24 3 3 4 2" xfId="21488" xr:uid="{00000000-0005-0000-0000-0000F1530000}"/>
    <cellStyle name="Normal 24 3 3 4 2 2" xfId="21489" xr:uid="{00000000-0005-0000-0000-0000F2530000}"/>
    <cellStyle name="Normal 24 3 3 4 3" xfId="21490" xr:uid="{00000000-0005-0000-0000-0000F3530000}"/>
    <cellStyle name="Normal 24 3 3 5" xfId="21491" xr:uid="{00000000-0005-0000-0000-0000F4530000}"/>
    <cellStyle name="Normal 24 3 3 5 2" xfId="21492" xr:uid="{00000000-0005-0000-0000-0000F5530000}"/>
    <cellStyle name="Normal 24 3 3 5 2 2" xfId="21493" xr:uid="{00000000-0005-0000-0000-0000F6530000}"/>
    <cellStyle name="Normal 24 3 3 5 3" xfId="21494" xr:uid="{00000000-0005-0000-0000-0000F7530000}"/>
    <cellStyle name="Normal 24 3 3 6" xfId="21495" xr:uid="{00000000-0005-0000-0000-0000F8530000}"/>
    <cellStyle name="Normal 24 3 3 6 2" xfId="21496" xr:uid="{00000000-0005-0000-0000-0000F9530000}"/>
    <cellStyle name="Normal 24 3 3 7" xfId="21497" xr:uid="{00000000-0005-0000-0000-0000FA530000}"/>
    <cellStyle name="Normal 24 3 3 7 2" xfId="21498" xr:uid="{00000000-0005-0000-0000-0000FB530000}"/>
    <cellStyle name="Normal 24 3 3 8" xfId="21499" xr:uid="{00000000-0005-0000-0000-0000FC530000}"/>
    <cellStyle name="Normal 24 3 4" xfId="21500" xr:uid="{00000000-0005-0000-0000-0000FD530000}"/>
    <cellStyle name="Normal 24 3 4 2" xfId="21501" xr:uid="{00000000-0005-0000-0000-0000FE530000}"/>
    <cellStyle name="Normal 24 3 4 2 2" xfId="21502" xr:uid="{00000000-0005-0000-0000-0000FF530000}"/>
    <cellStyle name="Normal 24 3 4 2 2 2" xfId="21503" xr:uid="{00000000-0005-0000-0000-000000540000}"/>
    <cellStyle name="Normal 24 3 4 2 3" xfId="21504" xr:uid="{00000000-0005-0000-0000-000001540000}"/>
    <cellStyle name="Normal 24 3 4 3" xfId="21505" xr:uid="{00000000-0005-0000-0000-000002540000}"/>
    <cellStyle name="Normal 24 3 4 3 2" xfId="21506" xr:uid="{00000000-0005-0000-0000-000003540000}"/>
    <cellStyle name="Normal 24 3 4 3 2 2" xfId="21507" xr:uid="{00000000-0005-0000-0000-000004540000}"/>
    <cellStyle name="Normal 24 3 4 3 3" xfId="21508" xr:uid="{00000000-0005-0000-0000-000005540000}"/>
    <cellStyle name="Normal 24 3 4 4" xfId="21509" xr:uid="{00000000-0005-0000-0000-000006540000}"/>
    <cellStyle name="Normal 24 3 4 4 2" xfId="21510" xr:uid="{00000000-0005-0000-0000-000007540000}"/>
    <cellStyle name="Normal 24 3 4 4 2 2" xfId="21511" xr:uid="{00000000-0005-0000-0000-000008540000}"/>
    <cellStyle name="Normal 24 3 4 4 3" xfId="21512" xr:uid="{00000000-0005-0000-0000-000009540000}"/>
    <cellStyle name="Normal 24 3 4 5" xfId="21513" xr:uid="{00000000-0005-0000-0000-00000A540000}"/>
    <cellStyle name="Normal 24 3 4 5 2" xfId="21514" xr:uid="{00000000-0005-0000-0000-00000B540000}"/>
    <cellStyle name="Normal 24 3 4 6" xfId="21515" xr:uid="{00000000-0005-0000-0000-00000C540000}"/>
    <cellStyle name="Normal 24 3 4 6 2" xfId="21516" xr:uid="{00000000-0005-0000-0000-00000D540000}"/>
    <cellStyle name="Normal 24 3 4 7" xfId="21517" xr:uid="{00000000-0005-0000-0000-00000E540000}"/>
    <cellStyle name="Normal 24 3 5" xfId="21518" xr:uid="{00000000-0005-0000-0000-00000F540000}"/>
    <cellStyle name="Normal 24 3 5 2" xfId="21519" xr:uid="{00000000-0005-0000-0000-000010540000}"/>
    <cellStyle name="Normal 24 3 5 2 2" xfId="21520" xr:uid="{00000000-0005-0000-0000-000011540000}"/>
    <cellStyle name="Normal 24 3 5 2 2 2" xfId="21521" xr:uid="{00000000-0005-0000-0000-000012540000}"/>
    <cellStyle name="Normal 24 3 5 2 3" xfId="21522" xr:uid="{00000000-0005-0000-0000-000013540000}"/>
    <cellStyle name="Normal 24 3 5 3" xfId="21523" xr:uid="{00000000-0005-0000-0000-000014540000}"/>
    <cellStyle name="Normal 24 3 5 3 2" xfId="21524" xr:uid="{00000000-0005-0000-0000-000015540000}"/>
    <cellStyle name="Normal 24 3 5 3 2 2" xfId="21525" xr:uid="{00000000-0005-0000-0000-000016540000}"/>
    <cellStyle name="Normal 24 3 5 3 3" xfId="21526" xr:uid="{00000000-0005-0000-0000-000017540000}"/>
    <cellStyle name="Normal 24 3 5 4" xfId="21527" xr:uid="{00000000-0005-0000-0000-000018540000}"/>
    <cellStyle name="Normal 24 3 5 4 2" xfId="21528" xr:uid="{00000000-0005-0000-0000-000019540000}"/>
    <cellStyle name="Normal 24 3 5 4 2 2" xfId="21529" xr:uid="{00000000-0005-0000-0000-00001A540000}"/>
    <cellStyle name="Normal 24 3 5 4 3" xfId="21530" xr:uid="{00000000-0005-0000-0000-00001B540000}"/>
    <cellStyle name="Normal 24 3 5 5" xfId="21531" xr:uid="{00000000-0005-0000-0000-00001C540000}"/>
    <cellStyle name="Normal 24 3 5 5 2" xfId="21532" xr:uid="{00000000-0005-0000-0000-00001D540000}"/>
    <cellStyle name="Normal 24 3 5 6" xfId="21533" xr:uid="{00000000-0005-0000-0000-00001E540000}"/>
    <cellStyle name="Normal 24 3 5 6 2" xfId="21534" xr:uid="{00000000-0005-0000-0000-00001F540000}"/>
    <cellStyle name="Normal 24 3 5 7" xfId="21535" xr:uid="{00000000-0005-0000-0000-000020540000}"/>
    <cellStyle name="Normal 24 3 6" xfId="21536" xr:uid="{00000000-0005-0000-0000-000021540000}"/>
    <cellStyle name="Normal 24 3 6 2" xfId="21537" xr:uid="{00000000-0005-0000-0000-000022540000}"/>
    <cellStyle name="Normal 24 3 6 2 2" xfId="21538" xr:uid="{00000000-0005-0000-0000-000023540000}"/>
    <cellStyle name="Normal 24 3 6 3" xfId="21539" xr:uid="{00000000-0005-0000-0000-000024540000}"/>
    <cellStyle name="Normal 24 3 7" xfId="21540" xr:uid="{00000000-0005-0000-0000-000025540000}"/>
    <cellStyle name="Normal 24 3 7 2" xfId="21541" xr:uid="{00000000-0005-0000-0000-000026540000}"/>
    <cellStyle name="Normal 24 3 7 2 2" xfId="21542" xr:uid="{00000000-0005-0000-0000-000027540000}"/>
    <cellStyle name="Normal 24 3 7 3" xfId="21543" xr:uid="{00000000-0005-0000-0000-000028540000}"/>
    <cellStyle name="Normal 24 3 8" xfId="21544" xr:uid="{00000000-0005-0000-0000-000029540000}"/>
    <cellStyle name="Normal 24 3 8 2" xfId="21545" xr:uid="{00000000-0005-0000-0000-00002A540000}"/>
    <cellStyle name="Normal 24 3 8 2 2" xfId="21546" xr:uid="{00000000-0005-0000-0000-00002B540000}"/>
    <cellStyle name="Normal 24 3 8 3" xfId="21547" xr:uid="{00000000-0005-0000-0000-00002C540000}"/>
    <cellStyle name="Normal 24 3 9" xfId="21548" xr:uid="{00000000-0005-0000-0000-00002D540000}"/>
    <cellStyle name="Normal 24 3 9 2" xfId="21549" xr:uid="{00000000-0005-0000-0000-00002E540000}"/>
    <cellStyle name="Normal 24 4" xfId="21550" xr:uid="{00000000-0005-0000-0000-00002F540000}"/>
    <cellStyle name="Normal 24 4 2" xfId="21551" xr:uid="{00000000-0005-0000-0000-000030540000}"/>
    <cellStyle name="Normal 24 4 2 2" xfId="21552" xr:uid="{00000000-0005-0000-0000-000031540000}"/>
    <cellStyle name="Normal 24 4 2 2 2" xfId="21553" xr:uid="{00000000-0005-0000-0000-000032540000}"/>
    <cellStyle name="Normal 24 4 2 2 2 2" xfId="21554" xr:uid="{00000000-0005-0000-0000-000033540000}"/>
    <cellStyle name="Normal 24 4 2 2 3" xfId="21555" xr:uid="{00000000-0005-0000-0000-000034540000}"/>
    <cellStyle name="Normal 24 4 2 3" xfId="21556" xr:uid="{00000000-0005-0000-0000-000035540000}"/>
    <cellStyle name="Normal 24 4 2 3 2" xfId="21557" xr:uid="{00000000-0005-0000-0000-000036540000}"/>
    <cellStyle name="Normal 24 4 2 3 2 2" xfId="21558" xr:uid="{00000000-0005-0000-0000-000037540000}"/>
    <cellStyle name="Normal 24 4 2 3 3" xfId="21559" xr:uid="{00000000-0005-0000-0000-000038540000}"/>
    <cellStyle name="Normal 24 4 2 4" xfId="21560" xr:uid="{00000000-0005-0000-0000-000039540000}"/>
    <cellStyle name="Normal 24 4 2 4 2" xfId="21561" xr:uid="{00000000-0005-0000-0000-00003A540000}"/>
    <cellStyle name="Normal 24 4 2 4 2 2" xfId="21562" xr:uid="{00000000-0005-0000-0000-00003B540000}"/>
    <cellStyle name="Normal 24 4 2 4 3" xfId="21563" xr:uid="{00000000-0005-0000-0000-00003C540000}"/>
    <cellStyle name="Normal 24 4 2 5" xfId="21564" xr:uid="{00000000-0005-0000-0000-00003D540000}"/>
    <cellStyle name="Normal 24 4 2 5 2" xfId="21565" xr:uid="{00000000-0005-0000-0000-00003E540000}"/>
    <cellStyle name="Normal 24 4 2 6" xfId="21566" xr:uid="{00000000-0005-0000-0000-00003F540000}"/>
    <cellStyle name="Normal 24 4 2 6 2" xfId="21567" xr:uid="{00000000-0005-0000-0000-000040540000}"/>
    <cellStyle name="Normal 24 4 2 7" xfId="21568" xr:uid="{00000000-0005-0000-0000-000041540000}"/>
    <cellStyle name="Normal 24 4 3" xfId="21569" xr:uid="{00000000-0005-0000-0000-000042540000}"/>
    <cellStyle name="Normal 24 4 3 2" xfId="21570" xr:uid="{00000000-0005-0000-0000-000043540000}"/>
    <cellStyle name="Normal 24 4 3 2 2" xfId="21571" xr:uid="{00000000-0005-0000-0000-000044540000}"/>
    <cellStyle name="Normal 24 4 3 2 2 2" xfId="21572" xr:uid="{00000000-0005-0000-0000-000045540000}"/>
    <cellStyle name="Normal 24 4 3 2 3" xfId="21573" xr:uid="{00000000-0005-0000-0000-000046540000}"/>
    <cellStyle name="Normal 24 4 3 3" xfId="21574" xr:uid="{00000000-0005-0000-0000-000047540000}"/>
    <cellStyle name="Normal 24 4 3 3 2" xfId="21575" xr:uid="{00000000-0005-0000-0000-000048540000}"/>
    <cellStyle name="Normal 24 4 3 3 2 2" xfId="21576" xr:uid="{00000000-0005-0000-0000-000049540000}"/>
    <cellStyle name="Normal 24 4 3 3 3" xfId="21577" xr:uid="{00000000-0005-0000-0000-00004A540000}"/>
    <cellStyle name="Normal 24 4 3 4" xfId="21578" xr:uid="{00000000-0005-0000-0000-00004B540000}"/>
    <cellStyle name="Normal 24 4 3 4 2" xfId="21579" xr:uid="{00000000-0005-0000-0000-00004C540000}"/>
    <cellStyle name="Normal 24 4 3 4 2 2" xfId="21580" xr:uid="{00000000-0005-0000-0000-00004D540000}"/>
    <cellStyle name="Normal 24 4 3 4 3" xfId="21581" xr:uid="{00000000-0005-0000-0000-00004E540000}"/>
    <cellStyle name="Normal 24 4 3 5" xfId="21582" xr:uid="{00000000-0005-0000-0000-00004F540000}"/>
    <cellStyle name="Normal 24 4 3 5 2" xfId="21583" xr:uid="{00000000-0005-0000-0000-000050540000}"/>
    <cellStyle name="Normal 24 4 3 6" xfId="21584" xr:uid="{00000000-0005-0000-0000-000051540000}"/>
    <cellStyle name="Normal 24 4 3 6 2" xfId="21585" xr:uid="{00000000-0005-0000-0000-000052540000}"/>
    <cellStyle name="Normal 24 4 3 7" xfId="21586" xr:uid="{00000000-0005-0000-0000-000053540000}"/>
    <cellStyle name="Normal 24 4 4" xfId="21587" xr:uid="{00000000-0005-0000-0000-000054540000}"/>
    <cellStyle name="Normal 24 4 4 2" xfId="21588" xr:uid="{00000000-0005-0000-0000-000055540000}"/>
    <cellStyle name="Normal 24 4 4 2 2" xfId="21589" xr:uid="{00000000-0005-0000-0000-000056540000}"/>
    <cellStyle name="Normal 24 4 4 3" xfId="21590" xr:uid="{00000000-0005-0000-0000-000057540000}"/>
    <cellStyle name="Normal 24 4 5" xfId="21591" xr:uid="{00000000-0005-0000-0000-000058540000}"/>
    <cellStyle name="Normal 24 4 5 2" xfId="21592" xr:uid="{00000000-0005-0000-0000-000059540000}"/>
    <cellStyle name="Normal 24 4 5 2 2" xfId="21593" xr:uid="{00000000-0005-0000-0000-00005A540000}"/>
    <cellStyle name="Normal 24 4 5 3" xfId="21594" xr:uid="{00000000-0005-0000-0000-00005B540000}"/>
    <cellStyle name="Normal 24 4 6" xfId="21595" xr:uid="{00000000-0005-0000-0000-00005C540000}"/>
    <cellStyle name="Normal 24 4 6 2" xfId="21596" xr:uid="{00000000-0005-0000-0000-00005D540000}"/>
    <cellStyle name="Normal 24 4 6 2 2" xfId="21597" xr:uid="{00000000-0005-0000-0000-00005E540000}"/>
    <cellStyle name="Normal 24 4 6 3" xfId="21598" xr:uid="{00000000-0005-0000-0000-00005F540000}"/>
    <cellStyle name="Normal 24 4 7" xfId="21599" xr:uid="{00000000-0005-0000-0000-000060540000}"/>
    <cellStyle name="Normal 24 4 7 2" xfId="21600" xr:uid="{00000000-0005-0000-0000-000061540000}"/>
    <cellStyle name="Normal 24 4 8" xfId="21601" xr:uid="{00000000-0005-0000-0000-000062540000}"/>
    <cellStyle name="Normal 24 4 8 2" xfId="21602" xr:uid="{00000000-0005-0000-0000-000063540000}"/>
    <cellStyle name="Normal 24 4 9" xfId="21603" xr:uid="{00000000-0005-0000-0000-000064540000}"/>
    <cellStyle name="Normal 24 5" xfId="21604" xr:uid="{00000000-0005-0000-0000-000065540000}"/>
    <cellStyle name="Normal 24 5 2" xfId="21605" xr:uid="{00000000-0005-0000-0000-000066540000}"/>
    <cellStyle name="Normal 24 5 2 2" xfId="21606" xr:uid="{00000000-0005-0000-0000-000067540000}"/>
    <cellStyle name="Normal 24 5 2 2 2" xfId="21607" xr:uid="{00000000-0005-0000-0000-000068540000}"/>
    <cellStyle name="Normal 24 5 2 2 2 2" xfId="21608" xr:uid="{00000000-0005-0000-0000-000069540000}"/>
    <cellStyle name="Normal 24 5 2 2 3" xfId="21609" xr:uid="{00000000-0005-0000-0000-00006A540000}"/>
    <cellStyle name="Normal 24 5 2 3" xfId="21610" xr:uid="{00000000-0005-0000-0000-00006B540000}"/>
    <cellStyle name="Normal 24 5 2 3 2" xfId="21611" xr:uid="{00000000-0005-0000-0000-00006C540000}"/>
    <cellStyle name="Normal 24 5 2 3 2 2" xfId="21612" xr:uid="{00000000-0005-0000-0000-00006D540000}"/>
    <cellStyle name="Normal 24 5 2 3 3" xfId="21613" xr:uid="{00000000-0005-0000-0000-00006E540000}"/>
    <cellStyle name="Normal 24 5 2 4" xfId="21614" xr:uid="{00000000-0005-0000-0000-00006F540000}"/>
    <cellStyle name="Normal 24 5 2 4 2" xfId="21615" xr:uid="{00000000-0005-0000-0000-000070540000}"/>
    <cellStyle name="Normal 24 5 2 4 2 2" xfId="21616" xr:uid="{00000000-0005-0000-0000-000071540000}"/>
    <cellStyle name="Normal 24 5 2 4 3" xfId="21617" xr:uid="{00000000-0005-0000-0000-000072540000}"/>
    <cellStyle name="Normal 24 5 2 5" xfId="21618" xr:uid="{00000000-0005-0000-0000-000073540000}"/>
    <cellStyle name="Normal 24 5 2 5 2" xfId="21619" xr:uid="{00000000-0005-0000-0000-000074540000}"/>
    <cellStyle name="Normal 24 5 2 6" xfId="21620" xr:uid="{00000000-0005-0000-0000-000075540000}"/>
    <cellStyle name="Normal 24 5 2 6 2" xfId="21621" xr:uid="{00000000-0005-0000-0000-000076540000}"/>
    <cellStyle name="Normal 24 5 2 7" xfId="21622" xr:uid="{00000000-0005-0000-0000-000077540000}"/>
    <cellStyle name="Normal 24 5 3" xfId="21623" xr:uid="{00000000-0005-0000-0000-000078540000}"/>
    <cellStyle name="Normal 24 5 3 2" xfId="21624" xr:uid="{00000000-0005-0000-0000-000079540000}"/>
    <cellStyle name="Normal 24 5 3 2 2" xfId="21625" xr:uid="{00000000-0005-0000-0000-00007A540000}"/>
    <cellStyle name="Normal 24 5 3 3" xfId="21626" xr:uid="{00000000-0005-0000-0000-00007B540000}"/>
    <cellStyle name="Normal 24 5 4" xfId="21627" xr:uid="{00000000-0005-0000-0000-00007C540000}"/>
    <cellStyle name="Normal 24 5 4 2" xfId="21628" xr:uid="{00000000-0005-0000-0000-00007D540000}"/>
    <cellStyle name="Normal 24 5 4 2 2" xfId="21629" xr:uid="{00000000-0005-0000-0000-00007E540000}"/>
    <cellStyle name="Normal 24 5 4 3" xfId="21630" xr:uid="{00000000-0005-0000-0000-00007F540000}"/>
    <cellStyle name="Normal 24 5 5" xfId="21631" xr:uid="{00000000-0005-0000-0000-000080540000}"/>
    <cellStyle name="Normal 24 5 5 2" xfId="21632" xr:uid="{00000000-0005-0000-0000-000081540000}"/>
    <cellStyle name="Normal 24 5 5 2 2" xfId="21633" xr:uid="{00000000-0005-0000-0000-000082540000}"/>
    <cellStyle name="Normal 24 5 5 3" xfId="21634" xr:uid="{00000000-0005-0000-0000-000083540000}"/>
    <cellStyle name="Normal 24 5 6" xfId="21635" xr:uid="{00000000-0005-0000-0000-000084540000}"/>
    <cellStyle name="Normal 24 5 6 2" xfId="21636" xr:uid="{00000000-0005-0000-0000-000085540000}"/>
    <cellStyle name="Normal 24 5 7" xfId="21637" xr:uid="{00000000-0005-0000-0000-000086540000}"/>
    <cellStyle name="Normal 24 5 7 2" xfId="21638" xr:uid="{00000000-0005-0000-0000-000087540000}"/>
    <cellStyle name="Normal 24 5 8" xfId="21639" xr:uid="{00000000-0005-0000-0000-000088540000}"/>
    <cellStyle name="Normal 24 6" xfId="21640" xr:uid="{00000000-0005-0000-0000-000089540000}"/>
    <cellStyle name="Normal 24 6 2" xfId="21641" xr:uid="{00000000-0005-0000-0000-00008A540000}"/>
    <cellStyle name="Normal 24 6 2 2" xfId="21642" xr:uid="{00000000-0005-0000-0000-00008B540000}"/>
    <cellStyle name="Normal 24 6 2 2 2" xfId="21643" xr:uid="{00000000-0005-0000-0000-00008C540000}"/>
    <cellStyle name="Normal 24 6 2 3" xfId="21644" xr:uid="{00000000-0005-0000-0000-00008D540000}"/>
    <cellStyle name="Normal 24 6 3" xfId="21645" xr:uid="{00000000-0005-0000-0000-00008E540000}"/>
    <cellStyle name="Normal 24 6 3 2" xfId="21646" xr:uid="{00000000-0005-0000-0000-00008F540000}"/>
    <cellStyle name="Normal 24 6 3 2 2" xfId="21647" xr:uid="{00000000-0005-0000-0000-000090540000}"/>
    <cellStyle name="Normal 24 6 3 3" xfId="21648" xr:uid="{00000000-0005-0000-0000-000091540000}"/>
    <cellStyle name="Normal 24 6 4" xfId="21649" xr:uid="{00000000-0005-0000-0000-000092540000}"/>
    <cellStyle name="Normal 24 6 4 2" xfId="21650" xr:uid="{00000000-0005-0000-0000-000093540000}"/>
    <cellStyle name="Normal 24 6 4 2 2" xfId="21651" xr:uid="{00000000-0005-0000-0000-000094540000}"/>
    <cellStyle name="Normal 24 6 4 3" xfId="21652" xr:uid="{00000000-0005-0000-0000-000095540000}"/>
    <cellStyle name="Normal 24 6 5" xfId="21653" xr:uid="{00000000-0005-0000-0000-000096540000}"/>
    <cellStyle name="Normal 24 6 5 2" xfId="21654" xr:uid="{00000000-0005-0000-0000-000097540000}"/>
    <cellStyle name="Normal 24 6 6" xfId="21655" xr:uid="{00000000-0005-0000-0000-000098540000}"/>
    <cellStyle name="Normal 24 6 6 2" xfId="21656" xr:uid="{00000000-0005-0000-0000-000099540000}"/>
    <cellStyle name="Normal 24 6 7" xfId="21657" xr:uid="{00000000-0005-0000-0000-00009A540000}"/>
    <cellStyle name="Normal 24 7" xfId="21658" xr:uid="{00000000-0005-0000-0000-00009B540000}"/>
    <cellStyle name="Normal 24 7 2" xfId="21659" xr:uid="{00000000-0005-0000-0000-00009C540000}"/>
    <cellStyle name="Normal 24 7 2 2" xfId="21660" xr:uid="{00000000-0005-0000-0000-00009D540000}"/>
    <cellStyle name="Normal 24 7 2 2 2" xfId="21661" xr:uid="{00000000-0005-0000-0000-00009E540000}"/>
    <cellStyle name="Normal 24 7 2 3" xfId="21662" xr:uid="{00000000-0005-0000-0000-00009F540000}"/>
    <cellStyle name="Normal 24 7 3" xfId="21663" xr:uid="{00000000-0005-0000-0000-0000A0540000}"/>
    <cellStyle name="Normal 24 7 3 2" xfId="21664" xr:uid="{00000000-0005-0000-0000-0000A1540000}"/>
    <cellStyle name="Normal 24 7 3 2 2" xfId="21665" xr:uid="{00000000-0005-0000-0000-0000A2540000}"/>
    <cellStyle name="Normal 24 7 3 3" xfId="21666" xr:uid="{00000000-0005-0000-0000-0000A3540000}"/>
    <cellStyle name="Normal 24 7 4" xfId="21667" xr:uid="{00000000-0005-0000-0000-0000A4540000}"/>
    <cellStyle name="Normal 24 7 4 2" xfId="21668" xr:uid="{00000000-0005-0000-0000-0000A5540000}"/>
    <cellStyle name="Normal 24 7 4 2 2" xfId="21669" xr:uid="{00000000-0005-0000-0000-0000A6540000}"/>
    <cellStyle name="Normal 24 7 4 3" xfId="21670" xr:uid="{00000000-0005-0000-0000-0000A7540000}"/>
    <cellStyle name="Normal 24 7 5" xfId="21671" xr:uid="{00000000-0005-0000-0000-0000A8540000}"/>
    <cellStyle name="Normal 24 7 5 2" xfId="21672" xr:uid="{00000000-0005-0000-0000-0000A9540000}"/>
    <cellStyle name="Normal 24 7 6" xfId="21673" xr:uid="{00000000-0005-0000-0000-0000AA540000}"/>
    <cellStyle name="Normal 24 7 6 2" xfId="21674" xr:uid="{00000000-0005-0000-0000-0000AB540000}"/>
    <cellStyle name="Normal 24 7 7" xfId="21675" xr:uid="{00000000-0005-0000-0000-0000AC540000}"/>
    <cellStyle name="Normal 24 8" xfId="21676" xr:uid="{00000000-0005-0000-0000-0000AD540000}"/>
    <cellStyle name="Normal 24 8 2" xfId="21677" xr:uid="{00000000-0005-0000-0000-0000AE540000}"/>
    <cellStyle name="Normal 24 8 2 2" xfId="21678" xr:uid="{00000000-0005-0000-0000-0000AF540000}"/>
    <cellStyle name="Normal 24 8 3" xfId="21679" xr:uid="{00000000-0005-0000-0000-0000B0540000}"/>
    <cellStyle name="Normal 24 9" xfId="21680" xr:uid="{00000000-0005-0000-0000-0000B1540000}"/>
    <cellStyle name="Normal 24 9 2" xfId="21681" xr:uid="{00000000-0005-0000-0000-0000B2540000}"/>
    <cellStyle name="Normal 24 9 2 2" xfId="21682" xr:uid="{00000000-0005-0000-0000-0000B3540000}"/>
    <cellStyle name="Normal 24 9 3" xfId="21683" xr:uid="{00000000-0005-0000-0000-0000B4540000}"/>
    <cellStyle name="Normal 24_Confidential Information" xfId="21684" xr:uid="{00000000-0005-0000-0000-0000B5540000}"/>
    <cellStyle name="Normal 25" xfId="21685" xr:uid="{00000000-0005-0000-0000-0000B6540000}"/>
    <cellStyle name="Normal 25 10" xfId="21686" xr:uid="{00000000-0005-0000-0000-0000B7540000}"/>
    <cellStyle name="Normal 25 10 2" xfId="21687" xr:uid="{00000000-0005-0000-0000-0000B8540000}"/>
    <cellStyle name="Normal 25 10 2 2" xfId="21688" xr:uid="{00000000-0005-0000-0000-0000B9540000}"/>
    <cellStyle name="Normal 25 10 3" xfId="21689" xr:uid="{00000000-0005-0000-0000-0000BA540000}"/>
    <cellStyle name="Normal 25 11" xfId="21690" xr:uid="{00000000-0005-0000-0000-0000BB540000}"/>
    <cellStyle name="Normal 25 11 2" xfId="21691" xr:uid="{00000000-0005-0000-0000-0000BC540000}"/>
    <cellStyle name="Normal 25 12" xfId="21692" xr:uid="{00000000-0005-0000-0000-0000BD540000}"/>
    <cellStyle name="Normal 25 12 2" xfId="21693" xr:uid="{00000000-0005-0000-0000-0000BE540000}"/>
    <cellStyle name="Normal 25 13" xfId="21694" xr:uid="{00000000-0005-0000-0000-0000BF540000}"/>
    <cellStyle name="Normal 25 2" xfId="21695" xr:uid="{00000000-0005-0000-0000-0000C0540000}"/>
    <cellStyle name="Normal 25 2 10" xfId="21696" xr:uid="{00000000-0005-0000-0000-0000C1540000}"/>
    <cellStyle name="Normal 25 2 10 2" xfId="21697" xr:uid="{00000000-0005-0000-0000-0000C2540000}"/>
    <cellStyle name="Normal 25 2 11" xfId="21698" xr:uid="{00000000-0005-0000-0000-0000C3540000}"/>
    <cellStyle name="Normal 25 2 2" xfId="21699" xr:uid="{00000000-0005-0000-0000-0000C4540000}"/>
    <cellStyle name="Normal 25 2 2 2" xfId="21700" xr:uid="{00000000-0005-0000-0000-0000C5540000}"/>
    <cellStyle name="Normal 25 2 2 2 2" xfId="21701" xr:uid="{00000000-0005-0000-0000-0000C6540000}"/>
    <cellStyle name="Normal 25 2 2 2 2 2" xfId="21702" xr:uid="{00000000-0005-0000-0000-0000C7540000}"/>
    <cellStyle name="Normal 25 2 2 2 2 2 2" xfId="21703" xr:uid="{00000000-0005-0000-0000-0000C8540000}"/>
    <cellStyle name="Normal 25 2 2 2 2 3" xfId="21704" xr:uid="{00000000-0005-0000-0000-0000C9540000}"/>
    <cellStyle name="Normal 25 2 2 2 3" xfId="21705" xr:uid="{00000000-0005-0000-0000-0000CA540000}"/>
    <cellStyle name="Normal 25 2 2 2 3 2" xfId="21706" xr:uid="{00000000-0005-0000-0000-0000CB540000}"/>
    <cellStyle name="Normal 25 2 2 2 3 2 2" xfId="21707" xr:uid="{00000000-0005-0000-0000-0000CC540000}"/>
    <cellStyle name="Normal 25 2 2 2 3 3" xfId="21708" xr:uid="{00000000-0005-0000-0000-0000CD540000}"/>
    <cellStyle name="Normal 25 2 2 2 4" xfId="21709" xr:uid="{00000000-0005-0000-0000-0000CE540000}"/>
    <cellStyle name="Normal 25 2 2 2 4 2" xfId="21710" xr:uid="{00000000-0005-0000-0000-0000CF540000}"/>
    <cellStyle name="Normal 25 2 2 2 4 2 2" xfId="21711" xr:uid="{00000000-0005-0000-0000-0000D0540000}"/>
    <cellStyle name="Normal 25 2 2 2 4 3" xfId="21712" xr:uid="{00000000-0005-0000-0000-0000D1540000}"/>
    <cellStyle name="Normal 25 2 2 2 5" xfId="21713" xr:uid="{00000000-0005-0000-0000-0000D2540000}"/>
    <cellStyle name="Normal 25 2 2 2 5 2" xfId="21714" xr:uid="{00000000-0005-0000-0000-0000D3540000}"/>
    <cellStyle name="Normal 25 2 2 2 6" xfId="21715" xr:uid="{00000000-0005-0000-0000-0000D4540000}"/>
    <cellStyle name="Normal 25 2 2 2 6 2" xfId="21716" xr:uid="{00000000-0005-0000-0000-0000D5540000}"/>
    <cellStyle name="Normal 25 2 2 2 7" xfId="21717" xr:uid="{00000000-0005-0000-0000-0000D6540000}"/>
    <cellStyle name="Normal 25 2 2 3" xfId="21718" xr:uid="{00000000-0005-0000-0000-0000D7540000}"/>
    <cellStyle name="Normal 25 2 2 3 2" xfId="21719" xr:uid="{00000000-0005-0000-0000-0000D8540000}"/>
    <cellStyle name="Normal 25 2 2 3 2 2" xfId="21720" xr:uid="{00000000-0005-0000-0000-0000D9540000}"/>
    <cellStyle name="Normal 25 2 2 3 2 2 2" xfId="21721" xr:uid="{00000000-0005-0000-0000-0000DA540000}"/>
    <cellStyle name="Normal 25 2 2 3 2 3" xfId="21722" xr:uid="{00000000-0005-0000-0000-0000DB540000}"/>
    <cellStyle name="Normal 25 2 2 3 3" xfId="21723" xr:uid="{00000000-0005-0000-0000-0000DC540000}"/>
    <cellStyle name="Normal 25 2 2 3 3 2" xfId="21724" xr:uid="{00000000-0005-0000-0000-0000DD540000}"/>
    <cellStyle name="Normal 25 2 2 3 3 2 2" xfId="21725" xr:uid="{00000000-0005-0000-0000-0000DE540000}"/>
    <cellStyle name="Normal 25 2 2 3 3 3" xfId="21726" xr:uid="{00000000-0005-0000-0000-0000DF540000}"/>
    <cellStyle name="Normal 25 2 2 3 4" xfId="21727" xr:uid="{00000000-0005-0000-0000-0000E0540000}"/>
    <cellStyle name="Normal 25 2 2 3 4 2" xfId="21728" xr:uid="{00000000-0005-0000-0000-0000E1540000}"/>
    <cellStyle name="Normal 25 2 2 3 4 2 2" xfId="21729" xr:uid="{00000000-0005-0000-0000-0000E2540000}"/>
    <cellStyle name="Normal 25 2 2 3 4 3" xfId="21730" xr:uid="{00000000-0005-0000-0000-0000E3540000}"/>
    <cellStyle name="Normal 25 2 2 3 5" xfId="21731" xr:uid="{00000000-0005-0000-0000-0000E4540000}"/>
    <cellStyle name="Normal 25 2 2 3 5 2" xfId="21732" xr:uid="{00000000-0005-0000-0000-0000E5540000}"/>
    <cellStyle name="Normal 25 2 2 3 6" xfId="21733" xr:uid="{00000000-0005-0000-0000-0000E6540000}"/>
    <cellStyle name="Normal 25 2 2 3 6 2" xfId="21734" xr:uid="{00000000-0005-0000-0000-0000E7540000}"/>
    <cellStyle name="Normal 25 2 2 3 7" xfId="21735" xr:uid="{00000000-0005-0000-0000-0000E8540000}"/>
    <cellStyle name="Normal 25 2 2 4" xfId="21736" xr:uid="{00000000-0005-0000-0000-0000E9540000}"/>
    <cellStyle name="Normal 25 2 2 4 2" xfId="21737" xr:uid="{00000000-0005-0000-0000-0000EA540000}"/>
    <cellStyle name="Normal 25 2 2 4 2 2" xfId="21738" xr:uid="{00000000-0005-0000-0000-0000EB540000}"/>
    <cellStyle name="Normal 25 2 2 4 3" xfId="21739" xr:uid="{00000000-0005-0000-0000-0000EC540000}"/>
    <cellStyle name="Normal 25 2 2 5" xfId="21740" xr:uid="{00000000-0005-0000-0000-0000ED540000}"/>
    <cellStyle name="Normal 25 2 2 5 2" xfId="21741" xr:uid="{00000000-0005-0000-0000-0000EE540000}"/>
    <cellStyle name="Normal 25 2 2 5 2 2" xfId="21742" xr:uid="{00000000-0005-0000-0000-0000EF540000}"/>
    <cellStyle name="Normal 25 2 2 5 3" xfId="21743" xr:uid="{00000000-0005-0000-0000-0000F0540000}"/>
    <cellStyle name="Normal 25 2 2 6" xfId="21744" xr:uid="{00000000-0005-0000-0000-0000F1540000}"/>
    <cellStyle name="Normal 25 2 2 6 2" xfId="21745" xr:uid="{00000000-0005-0000-0000-0000F2540000}"/>
    <cellStyle name="Normal 25 2 2 6 2 2" xfId="21746" xr:uid="{00000000-0005-0000-0000-0000F3540000}"/>
    <cellStyle name="Normal 25 2 2 6 3" xfId="21747" xr:uid="{00000000-0005-0000-0000-0000F4540000}"/>
    <cellStyle name="Normal 25 2 2 7" xfId="21748" xr:uid="{00000000-0005-0000-0000-0000F5540000}"/>
    <cellStyle name="Normal 25 2 2 7 2" xfId="21749" xr:uid="{00000000-0005-0000-0000-0000F6540000}"/>
    <cellStyle name="Normal 25 2 2 8" xfId="21750" xr:uid="{00000000-0005-0000-0000-0000F7540000}"/>
    <cellStyle name="Normal 25 2 2 8 2" xfId="21751" xr:uid="{00000000-0005-0000-0000-0000F8540000}"/>
    <cellStyle name="Normal 25 2 2 9" xfId="21752" xr:uid="{00000000-0005-0000-0000-0000F9540000}"/>
    <cellStyle name="Normal 25 2 3" xfId="21753" xr:uid="{00000000-0005-0000-0000-0000FA540000}"/>
    <cellStyle name="Normal 25 2 3 2" xfId="21754" xr:uid="{00000000-0005-0000-0000-0000FB540000}"/>
    <cellStyle name="Normal 25 2 3 2 2" xfId="21755" xr:uid="{00000000-0005-0000-0000-0000FC540000}"/>
    <cellStyle name="Normal 25 2 3 2 2 2" xfId="21756" xr:uid="{00000000-0005-0000-0000-0000FD540000}"/>
    <cellStyle name="Normal 25 2 3 2 2 2 2" xfId="21757" xr:uid="{00000000-0005-0000-0000-0000FE540000}"/>
    <cellStyle name="Normal 25 2 3 2 2 3" xfId="21758" xr:uid="{00000000-0005-0000-0000-0000FF540000}"/>
    <cellStyle name="Normal 25 2 3 2 3" xfId="21759" xr:uid="{00000000-0005-0000-0000-000000550000}"/>
    <cellStyle name="Normal 25 2 3 2 3 2" xfId="21760" xr:uid="{00000000-0005-0000-0000-000001550000}"/>
    <cellStyle name="Normal 25 2 3 2 3 2 2" xfId="21761" xr:uid="{00000000-0005-0000-0000-000002550000}"/>
    <cellStyle name="Normal 25 2 3 2 3 3" xfId="21762" xr:uid="{00000000-0005-0000-0000-000003550000}"/>
    <cellStyle name="Normal 25 2 3 2 4" xfId="21763" xr:uid="{00000000-0005-0000-0000-000004550000}"/>
    <cellStyle name="Normal 25 2 3 2 4 2" xfId="21764" xr:uid="{00000000-0005-0000-0000-000005550000}"/>
    <cellStyle name="Normal 25 2 3 2 4 2 2" xfId="21765" xr:uid="{00000000-0005-0000-0000-000006550000}"/>
    <cellStyle name="Normal 25 2 3 2 4 3" xfId="21766" xr:uid="{00000000-0005-0000-0000-000007550000}"/>
    <cellStyle name="Normal 25 2 3 2 5" xfId="21767" xr:uid="{00000000-0005-0000-0000-000008550000}"/>
    <cellStyle name="Normal 25 2 3 2 5 2" xfId="21768" xr:uid="{00000000-0005-0000-0000-000009550000}"/>
    <cellStyle name="Normal 25 2 3 2 6" xfId="21769" xr:uid="{00000000-0005-0000-0000-00000A550000}"/>
    <cellStyle name="Normal 25 2 3 2 6 2" xfId="21770" xr:uid="{00000000-0005-0000-0000-00000B550000}"/>
    <cellStyle name="Normal 25 2 3 2 7" xfId="21771" xr:uid="{00000000-0005-0000-0000-00000C550000}"/>
    <cellStyle name="Normal 25 2 3 3" xfId="21772" xr:uid="{00000000-0005-0000-0000-00000D550000}"/>
    <cellStyle name="Normal 25 2 3 3 2" xfId="21773" xr:uid="{00000000-0005-0000-0000-00000E550000}"/>
    <cellStyle name="Normal 25 2 3 3 2 2" xfId="21774" xr:uid="{00000000-0005-0000-0000-00000F550000}"/>
    <cellStyle name="Normal 25 2 3 3 3" xfId="21775" xr:uid="{00000000-0005-0000-0000-000010550000}"/>
    <cellStyle name="Normal 25 2 3 4" xfId="21776" xr:uid="{00000000-0005-0000-0000-000011550000}"/>
    <cellStyle name="Normal 25 2 3 4 2" xfId="21777" xr:uid="{00000000-0005-0000-0000-000012550000}"/>
    <cellStyle name="Normal 25 2 3 4 2 2" xfId="21778" xr:uid="{00000000-0005-0000-0000-000013550000}"/>
    <cellStyle name="Normal 25 2 3 4 3" xfId="21779" xr:uid="{00000000-0005-0000-0000-000014550000}"/>
    <cellStyle name="Normal 25 2 3 5" xfId="21780" xr:uid="{00000000-0005-0000-0000-000015550000}"/>
    <cellStyle name="Normal 25 2 3 5 2" xfId="21781" xr:uid="{00000000-0005-0000-0000-000016550000}"/>
    <cellStyle name="Normal 25 2 3 5 2 2" xfId="21782" xr:uid="{00000000-0005-0000-0000-000017550000}"/>
    <cellStyle name="Normal 25 2 3 5 3" xfId="21783" xr:uid="{00000000-0005-0000-0000-000018550000}"/>
    <cellStyle name="Normal 25 2 3 6" xfId="21784" xr:uid="{00000000-0005-0000-0000-000019550000}"/>
    <cellStyle name="Normal 25 2 3 6 2" xfId="21785" xr:uid="{00000000-0005-0000-0000-00001A550000}"/>
    <cellStyle name="Normal 25 2 3 7" xfId="21786" xr:uid="{00000000-0005-0000-0000-00001B550000}"/>
    <cellStyle name="Normal 25 2 3 7 2" xfId="21787" xr:uid="{00000000-0005-0000-0000-00001C550000}"/>
    <cellStyle name="Normal 25 2 3 8" xfId="21788" xr:uid="{00000000-0005-0000-0000-00001D550000}"/>
    <cellStyle name="Normal 25 2 4" xfId="21789" xr:uid="{00000000-0005-0000-0000-00001E550000}"/>
    <cellStyle name="Normal 25 2 4 2" xfId="21790" xr:uid="{00000000-0005-0000-0000-00001F550000}"/>
    <cellStyle name="Normal 25 2 4 2 2" xfId="21791" xr:uid="{00000000-0005-0000-0000-000020550000}"/>
    <cellStyle name="Normal 25 2 4 2 2 2" xfId="21792" xr:uid="{00000000-0005-0000-0000-000021550000}"/>
    <cellStyle name="Normal 25 2 4 2 3" xfId="21793" xr:uid="{00000000-0005-0000-0000-000022550000}"/>
    <cellStyle name="Normal 25 2 4 3" xfId="21794" xr:uid="{00000000-0005-0000-0000-000023550000}"/>
    <cellStyle name="Normal 25 2 4 3 2" xfId="21795" xr:uid="{00000000-0005-0000-0000-000024550000}"/>
    <cellStyle name="Normal 25 2 4 3 2 2" xfId="21796" xr:uid="{00000000-0005-0000-0000-000025550000}"/>
    <cellStyle name="Normal 25 2 4 3 3" xfId="21797" xr:uid="{00000000-0005-0000-0000-000026550000}"/>
    <cellStyle name="Normal 25 2 4 4" xfId="21798" xr:uid="{00000000-0005-0000-0000-000027550000}"/>
    <cellStyle name="Normal 25 2 4 4 2" xfId="21799" xr:uid="{00000000-0005-0000-0000-000028550000}"/>
    <cellStyle name="Normal 25 2 4 4 2 2" xfId="21800" xr:uid="{00000000-0005-0000-0000-000029550000}"/>
    <cellStyle name="Normal 25 2 4 4 3" xfId="21801" xr:uid="{00000000-0005-0000-0000-00002A550000}"/>
    <cellStyle name="Normal 25 2 4 5" xfId="21802" xr:uid="{00000000-0005-0000-0000-00002B550000}"/>
    <cellStyle name="Normal 25 2 4 5 2" xfId="21803" xr:uid="{00000000-0005-0000-0000-00002C550000}"/>
    <cellStyle name="Normal 25 2 4 6" xfId="21804" xr:uid="{00000000-0005-0000-0000-00002D550000}"/>
    <cellStyle name="Normal 25 2 4 6 2" xfId="21805" xr:uid="{00000000-0005-0000-0000-00002E550000}"/>
    <cellStyle name="Normal 25 2 4 7" xfId="21806" xr:uid="{00000000-0005-0000-0000-00002F550000}"/>
    <cellStyle name="Normal 25 2 5" xfId="21807" xr:uid="{00000000-0005-0000-0000-000030550000}"/>
    <cellStyle name="Normal 25 2 5 2" xfId="21808" xr:uid="{00000000-0005-0000-0000-000031550000}"/>
    <cellStyle name="Normal 25 2 5 2 2" xfId="21809" xr:uid="{00000000-0005-0000-0000-000032550000}"/>
    <cellStyle name="Normal 25 2 5 2 2 2" xfId="21810" xr:uid="{00000000-0005-0000-0000-000033550000}"/>
    <cellStyle name="Normal 25 2 5 2 3" xfId="21811" xr:uid="{00000000-0005-0000-0000-000034550000}"/>
    <cellStyle name="Normal 25 2 5 3" xfId="21812" xr:uid="{00000000-0005-0000-0000-000035550000}"/>
    <cellStyle name="Normal 25 2 5 3 2" xfId="21813" xr:uid="{00000000-0005-0000-0000-000036550000}"/>
    <cellStyle name="Normal 25 2 5 3 2 2" xfId="21814" xr:uid="{00000000-0005-0000-0000-000037550000}"/>
    <cellStyle name="Normal 25 2 5 3 3" xfId="21815" xr:uid="{00000000-0005-0000-0000-000038550000}"/>
    <cellStyle name="Normal 25 2 5 4" xfId="21816" xr:uid="{00000000-0005-0000-0000-000039550000}"/>
    <cellStyle name="Normal 25 2 5 4 2" xfId="21817" xr:uid="{00000000-0005-0000-0000-00003A550000}"/>
    <cellStyle name="Normal 25 2 5 4 2 2" xfId="21818" xr:uid="{00000000-0005-0000-0000-00003B550000}"/>
    <cellStyle name="Normal 25 2 5 4 3" xfId="21819" xr:uid="{00000000-0005-0000-0000-00003C550000}"/>
    <cellStyle name="Normal 25 2 5 5" xfId="21820" xr:uid="{00000000-0005-0000-0000-00003D550000}"/>
    <cellStyle name="Normal 25 2 5 5 2" xfId="21821" xr:uid="{00000000-0005-0000-0000-00003E550000}"/>
    <cellStyle name="Normal 25 2 5 6" xfId="21822" xr:uid="{00000000-0005-0000-0000-00003F550000}"/>
    <cellStyle name="Normal 25 2 5 6 2" xfId="21823" xr:uid="{00000000-0005-0000-0000-000040550000}"/>
    <cellStyle name="Normal 25 2 5 7" xfId="21824" xr:uid="{00000000-0005-0000-0000-000041550000}"/>
    <cellStyle name="Normal 25 2 6" xfId="21825" xr:uid="{00000000-0005-0000-0000-000042550000}"/>
    <cellStyle name="Normal 25 2 6 2" xfId="21826" xr:uid="{00000000-0005-0000-0000-000043550000}"/>
    <cellStyle name="Normal 25 2 6 2 2" xfId="21827" xr:uid="{00000000-0005-0000-0000-000044550000}"/>
    <cellStyle name="Normal 25 2 6 3" xfId="21828" xr:uid="{00000000-0005-0000-0000-000045550000}"/>
    <cellStyle name="Normal 25 2 7" xfId="21829" xr:uid="{00000000-0005-0000-0000-000046550000}"/>
    <cellStyle name="Normal 25 2 7 2" xfId="21830" xr:uid="{00000000-0005-0000-0000-000047550000}"/>
    <cellStyle name="Normal 25 2 7 2 2" xfId="21831" xr:uid="{00000000-0005-0000-0000-000048550000}"/>
    <cellStyle name="Normal 25 2 7 3" xfId="21832" xr:uid="{00000000-0005-0000-0000-000049550000}"/>
    <cellStyle name="Normal 25 2 8" xfId="21833" xr:uid="{00000000-0005-0000-0000-00004A550000}"/>
    <cellStyle name="Normal 25 2 8 2" xfId="21834" xr:uid="{00000000-0005-0000-0000-00004B550000}"/>
    <cellStyle name="Normal 25 2 8 2 2" xfId="21835" xr:uid="{00000000-0005-0000-0000-00004C550000}"/>
    <cellStyle name="Normal 25 2 8 3" xfId="21836" xr:uid="{00000000-0005-0000-0000-00004D550000}"/>
    <cellStyle name="Normal 25 2 9" xfId="21837" xr:uid="{00000000-0005-0000-0000-00004E550000}"/>
    <cellStyle name="Normal 25 2 9 2" xfId="21838" xr:uid="{00000000-0005-0000-0000-00004F550000}"/>
    <cellStyle name="Normal 25 3" xfId="21839" xr:uid="{00000000-0005-0000-0000-000050550000}"/>
    <cellStyle name="Normal 25 3 10" xfId="21840" xr:uid="{00000000-0005-0000-0000-000051550000}"/>
    <cellStyle name="Normal 25 3 10 2" xfId="21841" xr:uid="{00000000-0005-0000-0000-000052550000}"/>
    <cellStyle name="Normal 25 3 11" xfId="21842" xr:uid="{00000000-0005-0000-0000-000053550000}"/>
    <cellStyle name="Normal 25 3 2" xfId="21843" xr:uid="{00000000-0005-0000-0000-000054550000}"/>
    <cellStyle name="Normal 25 3 2 2" xfId="21844" xr:uid="{00000000-0005-0000-0000-000055550000}"/>
    <cellStyle name="Normal 25 3 2 2 2" xfId="21845" xr:uid="{00000000-0005-0000-0000-000056550000}"/>
    <cellStyle name="Normal 25 3 2 2 2 2" xfId="21846" xr:uid="{00000000-0005-0000-0000-000057550000}"/>
    <cellStyle name="Normal 25 3 2 2 2 2 2" xfId="21847" xr:uid="{00000000-0005-0000-0000-000058550000}"/>
    <cellStyle name="Normal 25 3 2 2 2 3" xfId="21848" xr:uid="{00000000-0005-0000-0000-000059550000}"/>
    <cellStyle name="Normal 25 3 2 2 3" xfId="21849" xr:uid="{00000000-0005-0000-0000-00005A550000}"/>
    <cellStyle name="Normal 25 3 2 2 3 2" xfId="21850" xr:uid="{00000000-0005-0000-0000-00005B550000}"/>
    <cellStyle name="Normal 25 3 2 2 3 2 2" xfId="21851" xr:uid="{00000000-0005-0000-0000-00005C550000}"/>
    <cellStyle name="Normal 25 3 2 2 3 3" xfId="21852" xr:uid="{00000000-0005-0000-0000-00005D550000}"/>
    <cellStyle name="Normal 25 3 2 2 4" xfId="21853" xr:uid="{00000000-0005-0000-0000-00005E550000}"/>
    <cellStyle name="Normal 25 3 2 2 4 2" xfId="21854" xr:uid="{00000000-0005-0000-0000-00005F550000}"/>
    <cellStyle name="Normal 25 3 2 2 4 2 2" xfId="21855" xr:uid="{00000000-0005-0000-0000-000060550000}"/>
    <cellStyle name="Normal 25 3 2 2 4 3" xfId="21856" xr:uid="{00000000-0005-0000-0000-000061550000}"/>
    <cellStyle name="Normal 25 3 2 2 5" xfId="21857" xr:uid="{00000000-0005-0000-0000-000062550000}"/>
    <cellStyle name="Normal 25 3 2 2 5 2" xfId="21858" xr:uid="{00000000-0005-0000-0000-000063550000}"/>
    <cellStyle name="Normal 25 3 2 2 6" xfId="21859" xr:uid="{00000000-0005-0000-0000-000064550000}"/>
    <cellStyle name="Normal 25 3 2 2 6 2" xfId="21860" xr:uid="{00000000-0005-0000-0000-000065550000}"/>
    <cellStyle name="Normal 25 3 2 2 7" xfId="21861" xr:uid="{00000000-0005-0000-0000-000066550000}"/>
    <cellStyle name="Normal 25 3 2 3" xfId="21862" xr:uid="{00000000-0005-0000-0000-000067550000}"/>
    <cellStyle name="Normal 25 3 2 3 2" xfId="21863" xr:uid="{00000000-0005-0000-0000-000068550000}"/>
    <cellStyle name="Normal 25 3 2 3 2 2" xfId="21864" xr:uid="{00000000-0005-0000-0000-000069550000}"/>
    <cellStyle name="Normal 25 3 2 3 2 2 2" xfId="21865" xr:uid="{00000000-0005-0000-0000-00006A550000}"/>
    <cellStyle name="Normal 25 3 2 3 2 3" xfId="21866" xr:uid="{00000000-0005-0000-0000-00006B550000}"/>
    <cellStyle name="Normal 25 3 2 3 3" xfId="21867" xr:uid="{00000000-0005-0000-0000-00006C550000}"/>
    <cellStyle name="Normal 25 3 2 3 3 2" xfId="21868" xr:uid="{00000000-0005-0000-0000-00006D550000}"/>
    <cellStyle name="Normal 25 3 2 3 3 2 2" xfId="21869" xr:uid="{00000000-0005-0000-0000-00006E550000}"/>
    <cellStyle name="Normal 25 3 2 3 3 3" xfId="21870" xr:uid="{00000000-0005-0000-0000-00006F550000}"/>
    <cellStyle name="Normal 25 3 2 3 4" xfId="21871" xr:uid="{00000000-0005-0000-0000-000070550000}"/>
    <cellStyle name="Normal 25 3 2 3 4 2" xfId="21872" xr:uid="{00000000-0005-0000-0000-000071550000}"/>
    <cellStyle name="Normal 25 3 2 3 4 2 2" xfId="21873" xr:uid="{00000000-0005-0000-0000-000072550000}"/>
    <cellStyle name="Normal 25 3 2 3 4 3" xfId="21874" xr:uid="{00000000-0005-0000-0000-000073550000}"/>
    <cellStyle name="Normal 25 3 2 3 5" xfId="21875" xr:uid="{00000000-0005-0000-0000-000074550000}"/>
    <cellStyle name="Normal 25 3 2 3 5 2" xfId="21876" xr:uid="{00000000-0005-0000-0000-000075550000}"/>
    <cellStyle name="Normal 25 3 2 3 6" xfId="21877" xr:uid="{00000000-0005-0000-0000-000076550000}"/>
    <cellStyle name="Normal 25 3 2 3 6 2" xfId="21878" xr:uid="{00000000-0005-0000-0000-000077550000}"/>
    <cellStyle name="Normal 25 3 2 3 7" xfId="21879" xr:uid="{00000000-0005-0000-0000-000078550000}"/>
    <cellStyle name="Normal 25 3 2 4" xfId="21880" xr:uid="{00000000-0005-0000-0000-000079550000}"/>
    <cellStyle name="Normal 25 3 2 4 2" xfId="21881" xr:uid="{00000000-0005-0000-0000-00007A550000}"/>
    <cellStyle name="Normal 25 3 2 4 2 2" xfId="21882" xr:uid="{00000000-0005-0000-0000-00007B550000}"/>
    <cellStyle name="Normal 25 3 2 4 3" xfId="21883" xr:uid="{00000000-0005-0000-0000-00007C550000}"/>
    <cellStyle name="Normal 25 3 2 5" xfId="21884" xr:uid="{00000000-0005-0000-0000-00007D550000}"/>
    <cellStyle name="Normal 25 3 2 5 2" xfId="21885" xr:uid="{00000000-0005-0000-0000-00007E550000}"/>
    <cellStyle name="Normal 25 3 2 5 2 2" xfId="21886" xr:uid="{00000000-0005-0000-0000-00007F550000}"/>
    <cellStyle name="Normal 25 3 2 5 3" xfId="21887" xr:uid="{00000000-0005-0000-0000-000080550000}"/>
    <cellStyle name="Normal 25 3 2 6" xfId="21888" xr:uid="{00000000-0005-0000-0000-000081550000}"/>
    <cellStyle name="Normal 25 3 2 6 2" xfId="21889" xr:uid="{00000000-0005-0000-0000-000082550000}"/>
    <cellStyle name="Normal 25 3 2 6 2 2" xfId="21890" xr:uid="{00000000-0005-0000-0000-000083550000}"/>
    <cellStyle name="Normal 25 3 2 6 3" xfId="21891" xr:uid="{00000000-0005-0000-0000-000084550000}"/>
    <cellStyle name="Normal 25 3 2 7" xfId="21892" xr:uid="{00000000-0005-0000-0000-000085550000}"/>
    <cellStyle name="Normal 25 3 2 7 2" xfId="21893" xr:uid="{00000000-0005-0000-0000-000086550000}"/>
    <cellStyle name="Normal 25 3 2 8" xfId="21894" xr:uid="{00000000-0005-0000-0000-000087550000}"/>
    <cellStyle name="Normal 25 3 2 8 2" xfId="21895" xr:uid="{00000000-0005-0000-0000-000088550000}"/>
    <cellStyle name="Normal 25 3 2 9" xfId="21896" xr:uid="{00000000-0005-0000-0000-000089550000}"/>
    <cellStyle name="Normal 25 3 3" xfId="21897" xr:uid="{00000000-0005-0000-0000-00008A550000}"/>
    <cellStyle name="Normal 25 3 3 2" xfId="21898" xr:uid="{00000000-0005-0000-0000-00008B550000}"/>
    <cellStyle name="Normal 25 3 3 2 2" xfId="21899" xr:uid="{00000000-0005-0000-0000-00008C550000}"/>
    <cellStyle name="Normal 25 3 3 2 2 2" xfId="21900" xr:uid="{00000000-0005-0000-0000-00008D550000}"/>
    <cellStyle name="Normal 25 3 3 2 2 2 2" xfId="21901" xr:uid="{00000000-0005-0000-0000-00008E550000}"/>
    <cellStyle name="Normal 25 3 3 2 2 3" xfId="21902" xr:uid="{00000000-0005-0000-0000-00008F550000}"/>
    <cellStyle name="Normal 25 3 3 2 3" xfId="21903" xr:uid="{00000000-0005-0000-0000-000090550000}"/>
    <cellStyle name="Normal 25 3 3 2 3 2" xfId="21904" xr:uid="{00000000-0005-0000-0000-000091550000}"/>
    <cellStyle name="Normal 25 3 3 2 3 2 2" xfId="21905" xr:uid="{00000000-0005-0000-0000-000092550000}"/>
    <cellStyle name="Normal 25 3 3 2 3 3" xfId="21906" xr:uid="{00000000-0005-0000-0000-000093550000}"/>
    <cellStyle name="Normal 25 3 3 2 4" xfId="21907" xr:uid="{00000000-0005-0000-0000-000094550000}"/>
    <cellStyle name="Normal 25 3 3 2 4 2" xfId="21908" xr:uid="{00000000-0005-0000-0000-000095550000}"/>
    <cellStyle name="Normal 25 3 3 2 4 2 2" xfId="21909" xr:uid="{00000000-0005-0000-0000-000096550000}"/>
    <cellStyle name="Normal 25 3 3 2 4 3" xfId="21910" xr:uid="{00000000-0005-0000-0000-000097550000}"/>
    <cellStyle name="Normal 25 3 3 2 5" xfId="21911" xr:uid="{00000000-0005-0000-0000-000098550000}"/>
    <cellStyle name="Normal 25 3 3 2 5 2" xfId="21912" xr:uid="{00000000-0005-0000-0000-000099550000}"/>
    <cellStyle name="Normal 25 3 3 2 6" xfId="21913" xr:uid="{00000000-0005-0000-0000-00009A550000}"/>
    <cellStyle name="Normal 25 3 3 2 6 2" xfId="21914" xr:uid="{00000000-0005-0000-0000-00009B550000}"/>
    <cellStyle name="Normal 25 3 3 2 7" xfId="21915" xr:uid="{00000000-0005-0000-0000-00009C550000}"/>
    <cellStyle name="Normal 25 3 3 3" xfId="21916" xr:uid="{00000000-0005-0000-0000-00009D550000}"/>
    <cellStyle name="Normal 25 3 3 3 2" xfId="21917" xr:uid="{00000000-0005-0000-0000-00009E550000}"/>
    <cellStyle name="Normal 25 3 3 3 2 2" xfId="21918" xr:uid="{00000000-0005-0000-0000-00009F550000}"/>
    <cellStyle name="Normal 25 3 3 3 3" xfId="21919" xr:uid="{00000000-0005-0000-0000-0000A0550000}"/>
    <cellStyle name="Normal 25 3 3 4" xfId="21920" xr:uid="{00000000-0005-0000-0000-0000A1550000}"/>
    <cellStyle name="Normal 25 3 3 4 2" xfId="21921" xr:uid="{00000000-0005-0000-0000-0000A2550000}"/>
    <cellStyle name="Normal 25 3 3 4 2 2" xfId="21922" xr:uid="{00000000-0005-0000-0000-0000A3550000}"/>
    <cellStyle name="Normal 25 3 3 4 3" xfId="21923" xr:uid="{00000000-0005-0000-0000-0000A4550000}"/>
    <cellStyle name="Normal 25 3 3 5" xfId="21924" xr:uid="{00000000-0005-0000-0000-0000A5550000}"/>
    <cellStyle name="Normal 25 3 3 5 2" xfId="21925" xr:uid="{00000000-0005-0000-0000-0000A6550000}"/>
    <cellStyle name="Normal 25 3 3 5 2 2" xfId="21926" xr:uid="{00000000-0005-0000-0000-0000A7550000}"/>
    <cellStyle name="Normal 25 3 3 5 3" xfId="21927" xr:uid="{00000000-0005-0000-0000-0000A8550000}"/>
    <cellStyle name="Normal 25 3 3 6" xfId="21928" xr:uid="{00000000-0005-0000-0000-0000A9550000}"/>
    <cellStyle name="Normal 25 3 3 6 2" xfId="21929" xr:uid="{00000000-0005-0000-0000-0000AA550000}"/>
    <cellStyle name="Normal 25 3 3 7" xfId="21930" xr:uid="{00000000-0005-0000-0000-0000AB550000}"/>
    <cellStyle name="Normal 25 3 3 7 2" xfId="21931" xr:uid="{00000000-0005-0000-0000-0000AC550000}"/>
    <cellStyle name="Normal 25 3 3 8" xfId="21932" xr:uid="{00000000-0005-0000-0000-0000AD550000}"/>
    <cellStyle name="Normal 25 3 4" xfId="21933" xr:uid="{00000000-0005-0000-0000-0000AE550000}"/>
    <cellStyle name="Normal 25 3 4 2" xfId="21934" xr:uid="{00000000-0005-0000-0000-0000AF550000}"/>
    <cellStyle name="Normal 25 3 4 2 2" xfId="21935" xr:uid="{00000000-0005-0000-0000-0000B0550000}"/>
    <cellStyle name="Normal 25 3 4 2 2 2" xfId="21936" xr:uid="{00000000-0005-0000-0000-0000B1550000}"/>
    <cellStyle name="Normal 25 3 4 2 3" xfId="21937" xr:uid="{00000000-0005-0000-0000-0000B2550000}"/>
    <cellStyle name="Normal 25 3 4 3" xfId="21938" xr:uid="{00000000-0005-0000-0000-0000B3550000}"/>
    <cellStyle name="Normal 25 3 4 3 2" xfId="21939" xr:uid="{00000000-0005-0000-0000-0000B4550000}"/>
    <cellStyle name="Normal 25 3 4 3 2 2" xfId="21940" xr:uid="{00000000-0005-0000-0000-0000B5550000}"/>
    <cellStyle name="Normal 25 3 4 3 3" xfId="21941" xr:uid="{00000000-0005-0000-0000-0000B6550000}"/>
    <cellStyle name="Normal 25 3 4 4" xfId="21942" xr:uid="{00000000-0005-0000-0000-0000B7550000}"/>
    <cellStyle name="Normal 25 3 4 4 2" xfId="21943" xr:uid="{00000000-0005-0000-0000-0000B8550000}"/>
    <cellStyle name="Normal 25 3 4 4 2 2" xfId="21944" xr:uid="{00000000-0005-0000-0000-0000B9550000}"/>
    <cellStyle name="Normal 25 3 4 4 3" xfId="21945" xr:uid="{00000000-0005-0000-0000-0000BA550000}"/>
    <cellStyle name="Normal 25 3 4 5" xfId="21946" xr:uid="{00000000-0005-0000-0000-0000BB550000}"/>
    <cellStyle name="Normal 25 3 4 5 2" xfId="21947" xr:uid="{00000000-0005-0000-0000-0000BC550000}"/>
    <cellStyle name="Normal 25 3 4 6" xfId="21948" xr:uid="{00000000-0005-0000-0000-0000BD550000}"/>
    <cellStyle name="Normal 25 3 4 6 2" xfId="21949" xr:uid="{00000000-0005-0000-0000-0000BE550000}"/>
    <cellStyle name="Normal 25 3 4 7" xfId="21950" xr:uid="{00000000-0005-0000-0000-0000BF550000}"/>
    <cellStyle name="Normal 25 3 5" xfId="21951" xr:uid="{00000000-0005-0000-0000-0000C0550000}"/>
    <cellStyle name="Normal 25 3 5 2" xfId="21952" xr:uid="{00000000-0005-0000-0000-0000C1550000}"/>
    <cellStyle name="Normal 25 3 5 2 2" xfId="21953" xr:uid="{00000000-0005-0000-0000-0000C2550000}"/>
    <cellStyle name="Normal 25 3 5 2 2 2" xfId="21954" xr:uid="{00000000-0005-0000-0000-0000C3550000}"/>
    <cellStyle name="Normal 25 3 5 2 3" xfId="21955" xr:uid="{00000000-0005-0000-0000-0000C4550000}"/>
    <cellStyle name="Normal 25 3 5 3" xfId="21956" xr:uid="{00000000-0005-0000-0000-0000C5550000}"/>
    <cellStyle name="Normal 25 3 5 3 2" xfId="21957" xr:uid="{00000000-0005-0000-0000-0000C6550000}"/>
    <cellStyle name="Normal 25 3 5 3 2 2" xfId="21958" xr:uid="{00000000-0005-0000-0000-0000C7550000}"/>
    <cellStyle name="Normal 25 3 5 3 3" xfId="21959" xr:uid="{00000000-0005-0000-0000-0000C8550000}"/>
    <cellStyle name="Normal 25 3 5 4" xfId="21960" xr:uid="{00000000-0005-0000-0000-0000C9550000}"/>
    <cellStyle name="Normal 25 3 5 4 2" xfId="21961" xr:uid="{00000000-0005-0000-0000-0000CA550000}"/>
    <cellStyle name="Normal 25 3 5 4 2 2" xfId="21962" xr:uid="{00000000-0005-0000-0000-0000CB550000}"/>
    <cellStyle name="Normal 25 3 5 4 3" xfId="21963" xr:uid="{00000000-0005-0000-0000-0000CC550000}"/>
    <cellStyle name="Normal 25 3 5 5" xfId="21964" xr:uid="{00000000-0005-0000-0000-0000CD550000}"/>
    <cellStyle name="Normal 25 3 5 5 2" xfId="21965" xr:uid="{00000000-0005-0000-0000-0000CE550000}"/>
    <cellStyle name="Normal 25 3 5 6" xfId="21966" xr:uid="{00000000-0005-0000-0000-0000CF550000}"/>
    <cellStyle name="Normal 25 3 5 6 2" xfId="21967" xr:uid="{00000000-0005-0000-0000-0000D0550000}"/>
    <cellStyle name="Normal 25 3 5 7" xfId="21968" xr:uid="{00000000-0005-0000-0000-0000D1550000}"/>
    <cellStyle name="Normal 25 3 6" xfId="21969" xr:uid="{00000000-0005-0000-0000-0000D2550000}"/>
    <cellStyle name="Normal 25 3 6 2" xfId="21970" xr:uid="{00000000-0005-0000-0000-0000D3550000}"/>
    <cellStyle name="Normal 25 3 6 2 2" xfId="21971" xr:uid="{00000000-0005-0000-0000-0000D4550000}"/>
    <cellStyle name="Normal 25 3 6 3" xfId="21972" xr:uid="{00000000-0005-0000-0000-0000D5550000}"/>
    <cellStyle name="Normal 25 3 7" xfId="21973" xr:uid="{00000000-0005-0000-0000-0000D6550000}"/>
    <cellStyle name="Normal 25 3 7 2" xfId="21974" xr:uid="{00000000-0005-0000-0000-0000D7550000}"/>
    <cellStyle name="Normal 25 3 7 2 2" xfId="21975" xr:uid="{00000000-0005-0000-0000-0000D8550000}"/>
    <cellStyle name="Normal 25 3 7 3" xfId="21976" xr:uid="{00000000-0005-0000-0000-0000D9550000}"/>
    <cellStyle name="Normal 25 3 8" xfId="21977" xr:uid="{00000000-0005-0000-0000-0000DA550000}"/>
    <cellStyle name="Normal 25 3 8 2" xfId="21978" xr:uid="{00000000-0005-0000-0000-0000DB550000}"/>
    <cellStyle name="Normal 25 3 8 2 2" xfId="21979" xr:uid="{00000000-0005-0000-0000-0000DC550000}"/>
    <cellStyle name="Normal 25 3 8 3" xfId="21980" xr:uid="{00000000-0005-0000-0000-0000DD550000}"/>
    <cellStyle name="Normal 25 3 9" xfId="21981" xr:uid="{00000000-0005-0000-0000-0000DE550000}"/>
    <cellStyle name="Normal 25 3 9 2" xfId="21982" xr:uid="{00000000-0005-0000-0000-0000DF550000}"/>
    <cellStyle name="Normal 25 4" xfId="21983" xr:uid="{00000000-0005-0000-0000-0000E0550000}"/>
    <cellStyle name="Normal 25 4 2" xfId="21984" xr:uid="{00000000-0005-0000-0000-0000E1550000}"/>
    <cellStyle name="Normal 25 4 2 2" xfId="21985" xr:uid="{00000000-0005-0000-0000-0000E2550000}"/>
    <cellStyle name="Normal 25 4 2 2 2" xfId="21986" xr:uid="{00000000-0005-0000-0000-0000E3550000}"/>
    <cellStyle name="Normal 25 4 2 2 2 2" xfId="21987" xr:uid="{00000000-0005-0000-0000-0000E4550000}"/>
    <cellStyle name="Normal 25 4 2 2 3" xfId="21988" xr:uid="{00000000-0005-0000-0000-0000E5550000}"/>
    <cellStyle name="Normal 25 4 2 3" xfId="21989" xr:uid="{00000000-0005-0000-0000-0000E6550000}"/>
    <cellStyle name="Normal 25 4 2 3 2" xfId="21990" xr:uid="{00000000-0005-0000-0000-0000E7550000}"/>
    <cellStyle name="Normal 25 4 2 3 2 2" xfId="21991" xr:uid="{00000000-0005-0000-0000-0000E8550000}"/>
    <cellStyle name="Normal 25 4 2 3 3" xfId="21992" xr:uid="{00000000-0005-0000-0000-0000E9550000}"/>
    <cellStyle name="Normal 25 4 2 4" xfId="21993" xr:uid="{00000000-0005-0000-0000-0000EA550000}"/>
    <cellStyle name="Normal 25 4 2 4 2" xfId="21994" xr:uid="{00000000-0005-0000-0000-0000EB550000}"/>
    <cellStyle name="Normal 25 4 2 4 2 2" xfId="21995" xr:uid="{00000000-0005-0000-0000-0000EC550000}"/>
    <cellStyle name="Normal 25 4 2 4 3" xfId="21996" xr:uid="{00000000-0005-0000-0000-0000ED550000}"/>
    <cellStyle name="Normal 25 4 2 5" xfId="21997" xr:uid="{00000000-0005-0000-0000-0000EE550000}"/>
    <cellStyle name="Normal 25 4 2 5 2" xfId="21998" xr:uid="{00000000-0005-0000-0000-0000EF550000}"/>
    <cellStyle name="Normal 25 4 2 6" xfId="21999" xr:uid="{00000000-0005-0000-0000-0000F0550000}"/>
    <cellStyle name="Normal 25 4 2 6 2" xfId="22000" xr:uid="{00000000-0005-0000-0000-0000F1550000}"/>
    <cellStyle name="Normal 25 4 2 7" xfId="22001" xr:uid="{00000000-0005-0000-0000-0000F2550000}"/>
    <cellStyle name="Normal 25 4 3" xfId="22002" xr:uid="{00000000-0005-0000-0000-0000F3550000}"/>
    <cellStyle name="Normal 25 4 3 2" xfId="22003" xr:uid="{00000000-0005-0000-0000-0000F4550000}"/>
    <cellStyle name="Normal 25 4 3 2 2" xfId="22004" xr:uid="{00000000-0005-0000-0000-0000F5550000}"/>
    <cellStyle name="Normal 25 4 3 2 2 2" xfId="22005" xr:uid="{00000000-0005-0000-0000-0000F6550000}"/>
    <cellStyle name="Normal 25 4 3 2 3" xfId="22006" xr:uid="{00000000-0005-0000-0000-0000F7550000}"/>
    <cellStyle name="Normal 25 4 3 3" xfId="22007" xr:uid="{00000000-0005-0000-0000-0000F8550000}"/>
    <cellStyle name="Normal 25 4 3 3 2" xfId="22008" xr:uid="{00000000-0005-0000-0000-0000F9550000}"/>
    <cellStyle name="Normal 25 4 3 3 2 2" xfId="22009" xr:uid="{00000000-0005-0000-0000-0000FA550000}"/>
    <cellStyle name="Normal 25 4 3 3 3" xfId="22010" xr:uid="{00000000-0005-0000-0000-0000FB550000}"/>
    <cellStyle name="Normal 25 4 3 4" xfId="22011" xr:uid="{00000000-0005-0000-0000-0000FC550000}"/>
    <cellStyle name="Normal 25 4 3 4 2" xfId="22012" xr:uid="{00000000-0005-0000-0000-0000FD550000}"/>
    <cellStyle name="Normal 25 4 3 4 2 2" xfId="22013" xr:uid="{00000000-0005-0000-0000-0000FE550000}"/>
    <cellStyle name="Normal 25 4 3 4 3" xfId="22014" xr:uid="{00000000-0005-0000-0000-0000FF550000}"/>
    <cellStyle name="Normal 25 4 3 5" xfId="22015" xr:uid="{00000000-0005-0000-0000-000000560000}"/>
    <cellStyle name="Normal 25 4 3 5 2" xfId="22016" xr:uid="{00000000-0005-0000-0000-000001560000}"/>
    <cellStyle name="Normal 25 4 3 6" xfId="22017" xr:uid="{00000000-0005-0000-0000-000002560000}"/>
    <cellStyle name="Normal 25 4 3 6 2" xfId="22018" xr:uid="{00000000-0005-0000-0000-000003560000}"/>
    <cellStyle name="Normal 25 4 3 7" xfId="22019" xr:uid="{00000000-0005-0000-0000-000004560000}"/>
    <cellStyle name="Normal 25 4 4" xfId="22020" xr:uid="{00000000-0005-0000-0000-000005560000}"/>
    <cellStyle name="Normal 25 4 4 2" xfId="22021" xr:uid="{00000000-0005-0000-0000-000006560000}"/>
    <cellStyle name="Normal 25 4 4 2 2" xfId="22022" xr:uid="{00000000-0005-0000-0000-000007560000}"/>
    <cellStyle name="Normal 25 4 4 3" xfId="22023" xr:uid="{00000000-0005-0000-0000-000008560000}"/>
    <cellStyle name="Normal 25 4 5" xfId="22024" xr:uid="{00000000-0005-0000-0000-000009560000}"/>
    <cellStyle name="Normal 25 4 5 2" xfId="22025" xr:uid="{00000000-0005-0000-0000-00000A560000}"/>
    <cellStyle name="Normal 25 4 5 2 2" xfId="22026" xr:uid="{00000000-0005-0000-0000-00000B560000}"/>
    <cellStyle name="Normal 25 4 5 3" xfId="22027" xr:uid="{00000000-0005-0000-0000-00000C560000}"/>
    <cellStyle name="Normal 25 4 6" xfId="22028" xr:uid="{00000000-0005-0000-0000-00000D560000}"/>
    <cellStyle name="Normal 25 4 6 2" xfId="22029" xr:uid="{00000000-0005-0000-0000-00000E560000}"/>
    <cellStyle name="Normal 25 4 6 2 2" xfId="22030" xr:uid="{00000000-0005-0000-0000-00000F560000}"/>
    <cellStyle name="Normal 25 4 6 3" xfId="22031" xr:uid="{00000000-0005-0000-0000-000010560000}"/>
    <cellStyle name="Normal 25 4 7" xfId="22032" xr:uid="{00000000-0005-0000-0000-000011560000}"/>
    <cellStyle name="Normal 25 4 7 2" xfId="22033" xr:uid="{00000000-0005-0000-0000-000012560000}"/>
    <cellStyle name="Normal 25 4 8" xfId="22034" xr:uid="{00000000-0005-0000-0000-000013560000}"/>
    <cellStyle name="Normal 25 4 8 2" xfId="22035" xr:uid="{00000000-0005-0000-0000-000014560000}"/>
    <cellStyle name="Normal 25 4 9" xfId="22036" xr:uid="{00000000-0005-0000-0000-000015560000}"/>
    <cellStyle name="Normal 25 5" xfId="22037" xr:uid="{00000000-0005-0000-0000-000016560000}"/>
    <cellStyle name="Normal 25 5 2" xfId="22038" xr:uid="{00000000-0005-0000-0000-000017560000}"/>
    <cellStyle name="Normal 25 5 2 2" xfId="22039" xr:uid="{00000000-0005-0000-0000-000018560000}"/>
    <cellStyle name="Normal 25 5 2 2 2" xfId="22040" xr:uid="{00000000-0005-0000-0000-000019560000}"/>
    <cellStyle name="Normal 25 5 2 2 2 2" xfId="22041" xr:uid="{00000000-0005-0000-0000-00001A560000}"/>
    <cellStyle name="Normal 25 5 2 2 3" xfId="22042" xr:uid="{00000000-0005-0000-0000-00001B560000}"/>
    <cellStyle name="Normal 25 5 2 3" xfId="22043" xr:uid="{00000000-0005-0000-0000-00001C560000}"/>
    <cellStyle name="Normal 25 5 2 3 2" xfId="22044" xr:uid="{00000000-0005-0000-0000-00001D560000}"/>
    <cellStyle name="Normal 25 5 2 3 2 2" xfId="22045" xr:uid="{00000000-0005-0000-0000-00001E560000}"/>
    <cellStyle name="Normal 25 5 2 3 3" xfId="22046" xr:uid="{00000000-0005-0000-0000-00001F560000}"/>
    <cellStyle name="Normal 25 5 2 4" xfId="22047" xr:uid="{00000000-0005-0000-0000-000020560000}"/>
    <cellStyle name="Normal 25 5 2 4 2" xfId="22048" xr:uid="{00000000-0005-0000-0000-000021560000}"/>
    <cellStyle name="Normal 25 5 2 4 2 2" xfId="22049" xr:uid="{00000000-0005-0000-0000-000022560000}"/>
    <cellStyle name="Normal 25 5 2 4 3" xfId="22050" xr:uid="{00000000-0005-0000-0000-000023560000}"/>
    <cellStyle name="Normal 25 5 2 5" xfId="22051" xr:uid="{00000000-0005-0000-0000-000024560000}"/>
    <cellStyle name="Normal 25 5 2 5 2" xfId="22052" xr:uid="{00000000-0005-0000-0000-000025560000}"/>
    <cellStyle name="Normal 25 5 2 6" xfId="22053" xr:uid="{00000000-0005-0000-0000-000026560000}"/>
    <cellStyle name="Normal 25 5 2 6 2" xfId="22054" xr:uid="{00000000-0005-0000-0000-000027560000}"/>
    <cellStyle name="Normal 25 5 2 7" xfId="22055" xr:uid="{00000000-0005-0000-0000-000028560000}"/>
    <cellStyle name="Normal 25 5 3" xfId="22056" xr:uid="{00000000-0005-0000-0000-000029560000}"/>
    <cellStyle name="Normal 25 5 3 2" xfId="22057" xr:uid="{00000000-0005-0000-0000-00002A560000}"/>
    <cellStyle name="Normal 25 5 3 2 2" xfId="22058" xr:uid="{00000000-0005-0000-0000-00002B560000}"/>
    <cellStyle name="Normal 25 5 3 3" xfId="22059" xr:uid="{00000000-0005-0000-0000-00002C560000}"/>
    <cellStyle name="Normal 25 5 4" xfId="22060" xr:uid="{00000000-0005-0000-0000-00002D560000}"/>
    <cellStyle name="Normal 25 5 4 2" xfId="22061" xr:uid="{00000000-0005-0000-0000-00002E560000}"/>
    <cellStyle name="Normal 25 5 4 2 2" xfId="22062" xr:uid="{00000000-0005-0000-0000-00002F560000}"/>
    <cellStyle name="Normal 25 5 4 3" xfId="22063" xr:uid="{00000000-0005-0000-0000-000030560000}"/>
    <cellStyle name="Normal 25 5 5" xfId="22064" xr:uid="{00000000-0005-0000-0000-000031560000}"/>
    <cellStyle name="Normal 25 5 5 2" xfId="22065" xr:uid="{00000000-0005-0000-0000-000032560000}"/>
    <cellStyle name="Normal 25 5 5 2 2" xfId="22066" xr:uid="{00000000-0005-0000-0000-000033560000}"/>
    <cellStyle name="Normal 25 5 5 3" xfId="22067" xr:uid="{00000000-0005-0000-0000-000034560000}"/>
    <cellStyle name="Normal 25 5 6" xfId="22068" xr:uid="{00000000-0005-0000-0000-000035560000}"/>
    <cellStyle name="Normal 25 5 6 2" xfId="22069" xr:uid="{00000000-0005-0000-0000-000036560000}"/>
    <cellStyle name="Normal 25 5 7" xfId="22070" xr:uid="{00000000-0005-0000-0000-000037560000}"/>
    <cellStyle name="Normal 25 5 7 2" xfId="22071" xr:uid="{00000000-0005-0000-0000-000038560000}"/>
    <cellStyle name="Normal 25 5 8" xfId="22072" xr:uid="{00000000-0005-0000-0000-000039560000}"/>
    <cellStyle name="Normal 25 6" xfId="22073" xr:uid="{00000000-0005-0000-0000-00003A560000}"/>
    <cellStyle name="Normal 25 6 2" xfId="22074" xr:uid="{00000000-0005-0000-0000-00003B560000}"/>
    <cellStyle name="Normal 25 6 2 2" xfId="22075" xr:uid="{00000000-0005-0000-0000-00003C560000}"/>
    <cellStyle name="Normal 25 6 2 2 2" xfId="22076" xr:uid="{00000000-0005-0000-0000-00003D560000}"/>
    <cellStyle name="Normal 25 6 2 3" xfId="22077" xr:uid="{00000000-0005-0000-0000-00003E560000}"/>
    <cellStyle name="Normal 25 6 3" xfId="22078" xr:uid="{00000000-0005-0000-0000-00003F560000}"/>
    <cellStyle name="Normal 25 6 3 2" xfId="22079" xr:uid="{00000000-0005-0000-0000-000040560000}"/>
    <cellStyle name="Normal 25 6 3 2 2" xfId="22080" xr:uid="{00000000-0005-0000-0000-000041560000}"/>
    <cellStyle name="Normal 25 6 3 3" xfId="22081" xr:uid="{00000000-0005-0000-0000-000042560000}"/>
    <cellStyle name="Normal 25 6 4" xfId="22082" xr:uid="{00000000-0005-0000-0000-000043560000}"/>
    <cellStyle name="Normal 25 6 4 2" xfId="22083" xr:uid="{00000000-0005-0000-0000-000044560000}"/>
    <cellStyle name="Normal 25 6 4 2 2" xfId="22084" xr:uid="{00000000-0005-0000-0000-000045560000}"/>
    <cellStyle name="Normal 25 6 4 3" xfId="22085" xr:uid="{00000000-0005-0000-0000-000046560000}"/>
    <cellStyle name="Normal 25 6 5" xfId="22086" xr:uid="{00000000-0005-0000-0000-000047560000}"/>
    <cellStyle name="Normal 25 6 5 2" xfId="22087" xr:uid="{00000000-0005-0000-0000-000048560000}"/>
    <cellStyle name="Normal 25 6 6" xfId="22088" xr:uid="{00000000-0005-0000-0000-000049560000}"/>
    <cellStyle name="Normal 25 6 6 2" xfId="22089" xr:uid="{00000000-0005-0000-0000-00004A560000}"/>
    <cellStyle name="Normal 25 6 7" xfId="22090" xr:uid="{00000000-0005-0000-0000-00004B560000}"/>
    <cellStyle name="Normal 25 7" xfId="22091" xr:uid="{00000000-0005-0000-0000-00004C560000}"/>
    <cellStyle name="Normal 25 7 2" xfId="22092" xr:uid="{00000000-0005-0000-0000-00004D560000}"/>
    <cellStyle name="Normal 25 7 2 2" xfId="22093" xr:uid="{00000000-0005-0000-0000-00004E560000}"/>
    <cellStyle name="Normal 25 7 2 2 2" xfId="22094" xr:uid="{00000000-0005-0000-0000-00004F560000}"/>
    <cellStyle name="Normal 25 7 2 3" xfId="22095" xr:uid="{00000000-0005-0000-0000-000050560000}"/>
    <cellStyle name="Normal 25 7 3" xfId="22096" xr:uid="{00000000-0005-0000-0000-000051560000}"/>
    <cellStyle name="Normal 25 7 3 2" xfId="22097" xr:uid="{00000000-0005-0000-0000-000052560000}"/>
    <cellStyle name="Normal 25 7 3 2 2" xfId="22098" xr:uid="{00000000-0005-0000-0000-000053560000}"/>
    <cellStyle name="Normal 25 7 3 3" xfId="22099" xr:uid="{00000000-0005-0000-0000-000054560000}"/>
    <cellStyle name="Normal 25 7 4" xfId="22100" xr:uid="{00000000-0005-0000-0000-000055560000}"/>
    <cellStyle name="Normal 25 7 4 2" xfId="22101" xr:uid="{00000000-0005-0000-0000-000056560000}"/>
    <cellStyle name="Normal 25 7 4 2 2" xfId="22102" xr:uid="{00000000-0005-0000-0000-000057560000}"/>
    <cellStyle name="Normal 25 7 4 3" xfId="22103" xr:uid="{00000000-0005-0000-0000-000058560000}"/>
    <cellStyle name="Normal 25 7 5" xfId="22104" xr:uid="{00000000-0005-0000-0000-000059560000}"/>
    <cellStyle name="Normal 25 7 5 2" xfId="22105" xr:uid="{00000000-0005-0000-0000-00005A560000}"/>
    <cellStyle name="Normal 25 7 6" xfId="22106" xr:uid="{00000000-0005-0000-0000-00005B560000}"/>
    <cellStyle name="Normal 25 7 6 2" xfId="22107" xr:uid="{00000000-0005-0000-0000-00005C560000}"/>
    <cellStyle name="Normal 25 7 7" xfId="22108" xr:uid="{00000000-0005-0000-0000-00005D560000}"/>
    <cellStyle name="Normal 25 8" xfId="22109" xr:uid="{00000000-0005-0000-0000-00005E560000}"/>
    <cellStyle name="Normal 25 8 2" xfId="22110" xr:uid="{00000000-0005-0000-0000-00005F560000}"/>
    <cellStyle name="Normal 25 8 2 2" xfId="22111" xr:uid="{00000000-0005-0000-0000-000060560000}"/>
    <cellStyle name="Normal 25 8 3" xfId="22112" xr:uid="{00000000-0005-0000-0000-000061560000}"/>
    <cellStyle name="Normal 25 9" xfId="22113" xr:uid="{00000000-0005-0000-0000-000062560000}"/>
    <cellStyle name="Normal 25 9 2" xfId="22114" xr:uid="{00000000-0005-0000-0000-000063560000}"/>
    <cellStyle name="Normal 25 9 2 2" xfId="22115" xr:uid="{00000000-0005-0000-0000-000064560000}"/>
    <cellStyle name="Normal 25 9 3" xfId="22116" xr:uid="{00000000-0005-0000-0000-000065560000}"/>
    <cellStyle name="Normal 25_Confidential Information" xfId="22117" xr:uid="{00000000-0005-0000-0000-000066560000}"/>
    <cellStyle name="Normal 26" xfId="22118" xr:uid="{00000000-0005-0000-0000-000067560000}"/>
    <cellStyle name="Normal 26 10" xfId="22119" xr:uid="{00000000-0005-0000-0000-000068560000}"/>
    <cellStyle name="Normal 26 10 2" xfId="22120" xr:uid="{00000000-0005-0000-0000-000069560000}"/>
    <cellStyle name="Normal 26 10 2 2" xfId="22121" xr:uid="{00000000-0005-0000-0000-00006A560000}"/>
    <cellStyle name="Normal 26 10 3" xfId="22122" xr:uid="{00000000-0005-0000-0000-00006B560000}"/>
    <cellStyle name="Normal 26 11" xfId="22123" xr:uid="{00000000-0005-0000-0000-00006C560000}"/>
    <cellStyle name="Normal 26 11 2" xfId="22124" xr:uid="{00000000-0005-0000-0000-00006D560000}"/>
    <cellStyle name="Normal 26 12" xfId="22125" xr:uid="{00000000-0005-0000-0000-00006E560000}"/>
    <cellStyle name="Normal 26 12 2" xfId="22126" xr:uid="{00000000-0005-0000-0000-00006F560000}"/>
    <cellStyle name="Normal 26 13" xfId="22127" xr:uid="{00000000-0005-0000-0000-000070560000}"/>
    <cellStyle name="Normal 26 2" xfId="22128" xr:uid="{00000000-0005-0000-0000-000071560000}"/>
    <cellStyle name="Normal 26 2 10" xfId="22129" xr:uid="{00000000-0005-0000-0000-000072560000}"/>
    <cellStyle name="Normal 26 2 10 2" xfId="22130" xr:uid="{00000000-0005-0000-0000-000073560000}"/>
    <cellStyle name="Normal 26 2 11" xfId="22131" xr:uid="{00000000-0005-0000-0000-000074560000}"/>
    <cellStyle name="Normal 26 2 2" xfId="22132" xr:uid="{00000000-0005-0000-0000-000075560000}"/>
    <cellStyle name="Normal 26 2 2 2" xfId="22133" xr:uid="{00000000-0005-0000-0000-000076560000}"/>
    <cellStyle name="Normal 26 2 2 2 2" xfId="22134" xr:uid="{00000000-0005-0000-0000-000077560000}"/>
    <cellStyle name="Normal 26 2 2 2 2 2" xfId="22135" xr:uid="{00000000-0005-0000-0000-000078560000}"/>
    <cellStyle name="Normal 26 2 2 2 2 2 2" xfId="22136" xr:uid="{00000000-0005-0000-0000-000079560000}"/>
    <cellStyle name="Normal 26 2 2 2 2 3" xfId="22137" xr:uid="{00000000-0005-0000-0000-00007A560000}"/>
    <cellStyle name="Normal 26 2 2 2 3" xfId="22138" xr:uid="{00000000-0005-0000-0000-00007B560000}"/>
    <cellStyle name="Normal 26 2 2 2 3 2" xfId="22139" xr:uid="{00000000-0005-0000-0000-00007C560000}"/>
    <cellStyle name="Normal 26 2 2 2 3 2 2" xfId="22140" xr:uid="{00000000-0005-0000-0000-00007D560000}"/>
    <cellStyle name="Normal 26 2 2 2 3 3" xfId="22141" xr:uid="{00000000-0005-0000-0000-00007E560000}"/>
    <cellStyle name="Normal 26 2 2 2 4" xfId="22142" xr:uid="{00000000-0005-0000-0000-00007F560000}"/>
    <cellStyle name="Normal 26 2 2 2 4 2" xfId="22143" xr:uid="{00000000-0005-0000-0000-000080560000}"/>
    <cellStyle name="Normal 26 2 2 2 4 2 2" xfId="22144" xr:uid="{00000000-0005-0000-0000-000081560000}"/>
    <cellStyle name="Normal 26 2 2 2 4 3" xfId="22145" xr:uid="{00000000-0005-0000-0000-000082560000}"/>
    <cellStyle name="Normal 26 2 2 2 5" xfId="22146" xr:uid="{00000000-0005-0000-0000-000083560000}"/>
    <cellStyle name="Normal 26 2 2 2 5 2" xfId="22147" xr:uid="{00000000-0005-0000-0000-000084560000}"/>
    <cellStyle name="Normal 26 2 2 2 6" xfId="22148" xr:uid="{00000000-0005-0000-0000-000085560000}"/>
    <cellStyle name="Normal 26 2 2 2 6 2" xfId="22149" xr:uid="{00000000-0005-0000-0000-000086560000}"/>
    <cellStyle name="Normal 26 2 2 2 7" xfId="22150" xr:uid="{00000000-0005-0000-0000-000087560000}"/>
    <cellStyle name="Normal 26 2 2 3" xfId="22151" xr:uid="{00000000-0005-0000-0000-000088560000}"/>
    <cellStyle name="Normal 26 2 2 3 2" xfId="22152" xr:uid="{00000000-0005-0000-0000-000089560000}"/>
    <cellStyle name="Normal 26 2 2 3 2 2" xfId="22153" xr:uid="{00000000-0005-0000-0000-00008A560000}"/>
    <cellStyle name="Normal 26 2 2 3 2 2 2" xfId="22154" xr:uid="{00000000-0005-0000-0000-00008B560000}"/>
    <cellStyle name="Normal 26 2 2 3 2 3" xfId="22155" xr:uid="{00000000-0005-0000-0000-00008C560000}"/>
    <cellStyle name="Normal 26 2 2 3 3" xfId="22156" xr:uid="{00000000-0005-0000-0000-00008D560000}"/>
    <cellStyle name="Normal 26 2 2 3 3 2" xfId="22157" xr:uid="{00000000-0005-0000-0000-00008E560000}"/>
    <cellStyle name="Normal 26 2 2 3 3 2 2" xfId="22158" xr:uid="{00000000-0005-0000-0000-00008F560000}"/>
    <cellStyle name="Normal 26 2 2 3 3 3" xfId="22159" xr:uid="{00000000-0005-0000-0000-000090560000}"/>
    <cellStyle name="Normal 26 2 2 3 4" xfId="22160" xr:uid="{00000000-0005-0000-0000-000091560000}"/>
    <cellStyle name="Normal 26 2 2 3 4 2" xfId="22161" xr:uid="{00000000-0005-0000-0000-000092560000}"/>
    <cellStyle name="Normal 26 2 2 3 4 2 2" xfId="22162" xr:uid="{00000000-0005-0000-0000-000093560000}"/>
    <cellStyle name="Normal 26 2 2 3 4 3" xfId="22163" xr:uid="{00000000-0005-0000-0000-000094560000}"/>
    <cellStyle name="Normal 26 2 2 3 5" xfId="22164" xr:uid="{00000000-0005-0000-0000-000095560000}"/>
    <cellStyle name="Normal 26 2 2 3 5 2" xfId="22165" xr:uid="{00000000-0005-0000-0000-000096560000}"/>
    <cellStyle name="Normal 26 2 2 3 6" xfId="22166" xr:uid="{00000000-0005-0000-0000-000097560000}"/>
    <cellStyle name="Normal 26 2 2 3 6 2" xfId="22167" xr:uid="{00000000-0005-0000-0000-000098560000}"/>
    <cellStyle name="Normal 26 2 2 3 7" xfId="22168" xr:uid="{00000000-0005-0000-0000-000099560000}"/>
    <cellStyle name="Normal 26 2 2 4" xfId="22169" xr:uid="{00000000-0005-0000-0000-00009A560000}"/>
    <cellStyle name="Normal 26 2 2 4 2" xfId="22170" xr:uid="{00000000-0005-0000-0000-00009B560000}"/>
    <cellStyle name="Normal 26 2 2 4 2 2" xfId="22171" xr:uid="{00000000-0005-0000-0000-00009C560000}"/>
    <cellStyle name="Normal 26 2 2 4 3" xfId="22172" xr:uid="{00000000-0005-0000-0000-00009D560000}"/>
    <cellStyle name="Normal 26 2 2 5" xfId="22173" xr:uid="{00000000-0005-0000-0000-00009E560000}"/>
    <cellStyle name="Normal 26 2 2 5 2" xfId="22174" xr:uid="{00000000-0005-0000-0000-00009F560000}"/>
    <cellStyle name="Normal 26 2 2 5 2 2" xfId="22175" xr:uid="{00000000-0005-0000-0000-0000A0560000}"/>
    <cellStyle name="Normal 26 2 2 5 3" xfId="22176" xr:uid="{00000000-0005-0000-0000-0000A1560000}"/>
    <cellStyle name="Normal 26 2 2 6" xfId="22177" xr:uid="{00000000-0005-0000-0000-0000A2560000}"/>
    <cellStyle name="Normal 26 2 2 6 2" xfId="22178" xr:uid="{00000000-0005-0000-0000-0000A3560000}"/>
    <cellStyle name="Normal 26 2 2 6 2 2" xfId="22179" xr:uid="{00000000-0005-0000-0000-0000A4560000}"/>
    <cellStyle name="Normal 26 2 2 6 3" xfId="22180" xr:uid="{00000000-0005-0000-0000-0000A5560000}"/>
    <cellStyle name="Normal 26 2 2 7" xfId="22181" xr:uid="{00000000-0005-0000-0000-0000A6560000}"/>
    <cellStyle name="Normal 26 2 2 7 2" xfId="22182" xr:uid="{00000000-0005-0000-0000-0000A7560000}"/>
    <cellStyle name="Normal 26 2 2 8" xfId="22183" xr:uid="{00000000-0005-0000-0000-0000A8560000}"/>
    <cellStyle name="Normal 26 2 2 8 2" xfId="22184" xr:uid="{00000000-0005-0000-0000-0000A9560000}"/>
    <cellStyle name="Normal 26 2 2 9" xfId="22185" xr:uid="{00000000-0005-0000-0000-0000AA560000}"/>
    <cellStyle name="Normal 26 2 3" xfId="22186" xr:uid="{00000000-0005-0000-0000-0000AB560000}"/>
    <cellStyle name="Normal 26 2 3 2" xfId="22187" xr:uid="{00000000-0005-0000-0000-0000AC560000}"/>
    <cellStyle name="Normal 26 2 3 2 2" xfId="22188" xr:uid="{00000000-0005-0000-0000-0000AD560000}"/>
    <cellStyle name="Normal 26 2 3 2 2 2" xfId="22189" xr:uid="{00000000-0005-0000-0000-0000AE560000}"/>
    <cellStyle name="Normal 26 2 3 2 2 2 2" xfId="22190" xr:uid="{00000000-0005-0000-0000-0000AF560000}"/>
    <cellStyle name="Normal 26 2 3 2 2 3" xfId="22191" xr:uid="{00000000-0005-0000-0000-0000B0560000}"/>
    <cellStyle name="Normal 26 2 3 2 3" xfId="22192" xr:uid="{00000000-0005-0000-0000-0000B1560000}"/>
    <cellStyle name="Normal 26 2 3 2 3 2" xfId="22193" xr:uid="{00000000-0005-0000-0000-0000B2560000}"/>
    <cellStyle name="Normal 26 2 3 2 3 2 2" xfId="22194" xr:uid="{00000000-0005-0000-0000-0000B3560000}"/>
    <cellStyle name="Normal 26 2 3 2 3 3" xfId="22195" xr:uid="{00000000-0005-0000-0000-0000B4560000}"/>
    <cellStyle name="Normal 26 2 3 2 4" xfId="22196" xr:uid="{00000000-0005-0000-0000-0000B5560000}"/>
    <cellStyle name="Normal 26 2 3 2 4 2" xfId="22197" xr:uid="{00000000-0005-0000-0000-0000B6560000}"/>
    <cellStyle name="Normal 26 2 3 2 4 2 2" xfId="22198" xr:uid="{00000000-0005-0000-0000-0000B7560000}"/>
    <cellStyle name="Normal 26 2 3 2 4 3" xfId="22199" xr:uid="{00000000-0005-0000-0000-0000B8560000}"/>
    <cellStyle name="Normal 26 2 3 2 5" xfId="22200" xr:uid="{00000000-0005-0000-0000-0000B9560000}"/>
    <cellStyle name="Normal 26 2 3 2 5 2" xfId="22201" xr:uid="{00000000-0005-0000-0000-0000BA560000}"/>
    <cellStyle name="Normal 26 2 3 2 6" xfId="22202" xr:uid="{00000000-0005-0000-0000-0000BB560000}"/>
    <cellStyle name="Normal 26 2 3 2 6 2" xfId="22203" xr:uid="{00000000-0005-0000-0000-0000BC560000}"/>
    <cellStyle name="Normal 26 2 3 2 7" xfId="22204" xr:uid="{00000000-0005-0000-0000-0000BD560000}"/>
    <cellStyle name="Normal 26 2 3 3" xfId="22205" xr:uid="{00000000-0005-0000-0000-0000BE560000}"/>
    <cellStyle name="Normal 26 2 3 3 2" xfId="22206" xr:uid="{00000000-0005-0000-0000-0000BF560000}"/>
    <cellStyle name="Normal 26 2 3 3 2 2" xfId="22207" xr:uid="{00000000-0005-0000-0000-0000C0560000}"/>
    <cellStyle name="Normal 26 2 3 3 3" xfId="22208" xr:uid="{00000000-0005-0000-0000-0000C1560000}"/>
    <cellStyle name="Normal 26 2 3 4" xfId="22209" xr:uid="{00000000-0005-0000-0000-0000C2560000}"/>
    <cellStyle name="Normal 26 2 3 4 2" xfId="22210" xr:uid="{00000000-0005-0000-0000-0000C3560000}"/>
    <cellStyle name="Normal 26 2 3 4 2 2" xfId="22211" xr:uid="{00000000-0005-0000-0000-0000C4560000}"/>
    <cellStyle name="Normal 26 2 3 4 3" xfId="22212" xr:uid="{00000000-0005-0000-0000-0000C5560000}"/>
    <cellStyle name="Normal 26 2 3 5" xfId="22213" xr:uid="{00000000-0005-0000-0000-0000C6560000}"/>
    <cellStyle name="Normal 26 2 3 5 2" xfId="22214" xr:uid="{00000000-0005-0000-0000-0000C7560000}"/>
    <cellStyle name="Normal 26 2 3 5 2 2" xfId="22215" xr:uid="{00000000-0005-0000-0000-0000C8560000}"/>
    <cellStyle name="Normal 26 2 3 5 3" xfId="22216" xr:uid="{00000000-0005-0000-0000-0000C9560000}"/>
    <cellStyle name="Normal 26 2 3 6" xfId="22217" xr:uid="{00000000-0005-0000-0000-0000CA560000}"/>
    <cellStyle name="Normal 26 2 3 6 2" xfId="22218" xr:uid="{00000000-0005-0000-0000-0000CB560000}"/>
    <cellStyle name="Normal 26 2 3 7" xfId="22219" xr:uid="{00000000-0005-0000-0000-0000CC560000}"/>
    <cellStyle name="Normal 26 2 3 7 2" xfId="22220" xr:uid="{00000000-0005-0000-0000-0000CD560000}"/>
    <cellStyle name="Normal 26 2 3 8" xfId="22221" xr:uid="{00000000-0005-0000-0000-0000CE560000}"/>
    <cellStyle name="Normal 26 2 4" xfId="22222" xr:uid="{00000000-0005-0000-0000-0000CF560000}"/>
    <cellStyle name="Normal 26 2 4 2" xfId="22223" xr:uid="{00000000-0005-0000-0000-0000D0560000}"/>
    <cellStyle name="Normal 26 2 4 2 2" xfId="22224" xr:uid="{00000000-0005-0000-0000-0000D1560000}"/>
    <cellStyle name="Normal 26 2 4 2 2 2" xfId="22225" xr:uid="{00000000-0005-0000-0000-0000D2560000}"/>
    <cellStyle name="Normal 26 2 4 2 3" xfId="22226" xr:uid="{00000000-0005-0000-0000-0000D3560000}"/>
    <cellStyle name="Normal 26 2 4 3" xfId="22227" xr:uid="{00000000-0005-0000-0000-0000D4560000}"/>
    <cellStyle name="Normal 26 2 4 3 2" xfId="22228" xr:uid="{00000000-0005-0000-0000-0000D5560000}"/>
    <cellStyle name="Normal 26 2 4 3 2 2" xfId="22229" xr:uid="{00000000-0005-0000-0000-0000D6560000}"/>
    <cellStyle name="Normal 26 2 4 3 3" xfId="22230" xr:uid="{00000000-0005-0000-0000-0000D7560000}"/>
    <cellStyle name="Normal 26 2 4 4" xfId="22231" xr:uid="{00000000-0005-0000-0000-0000D8560000}"/>
    <cellStyle name="Normal 26 2 4 4 2" xfId="22232" xr:uid="{00000000-0005-0000-0000-0000D9560000}"/>
    <cellStyle name="Normal 26 2 4 4 2 2" xfId="22233" xr:uid="{00000000-0005-0000-0000-0000DA560000}"/>
    <cellStyle name="Normal 26 2 4 4 3" xfId="22234" xr:uid="{00000000-0005-0000-0000-0000DB560000}"/>
    <cellStyle name="Normal 26 2 4 5" xfId="22235" xr:uid="{00000000-0005-0000-0000-0000DC560000}"/>
    <cellStyle name="Normal 26 2 4 5 2" xfId="22236" xr:uid="{00000000-0005-0000-0000-0000DD560000}"/>
    <cellStyle name="Normal 26 2 4 6" xfId="22237" xr:uid="{00000000-0005-0000-0000-0000DE560000}"/>
    <cellStyle name="Normal 26 2 4 6 2" xfId="22238" xr:uid="{00000000-0005-0000-0000-0000DF560000}"/>
    <cellStyle name="Normal 26 2 4 7" xfId="22239" xr:uid="{00000000-0005-0000-0000-0000E0560000}"/>
    <cellStyle name="Normal 26 2 5" xfId="22240" xr:uid="{00000000-0005-0000-0000-0000E1560000}"/>
    <cellStyle name="Normal 26 2 5 2" xfId="22241" xr:uid="{00000000-0005-0000-0000-0000E2560000}"/>
    <cellStyle name="Normal 26 2 5 2 2" xfId="22242" xr:uid="{00000000-0005-0000-0000-0000E3560000}"/>
    <cellStyle name="Normal 26 2 5 2 2 2" xfId="22243" xr:uid="{00000000-0005-0000-0000-0000E4560000}"/>
    <cellStyle name="Normal 26 2 5 2 3" xfId="22244" xr:uid="{00000000-0005-0000-0000-0000E5560000}"/>
    <cellStyle name="Normal 26 2 5 3" xfId="22245" xr:uid="{00000000-0005-0000-0000-0000E6560000}"/>
    <cellStyle name="Normal 26 2 5 3 2" xfId="22246" xr:uid="{00000000-0005-0000-0000-0000E7560000}"/>
    <cellStyle name="Normal 26 2 5 3 2 2" xfId="22247" xr:uid="{00000000-0005-0000-0000-0000E8560000}"/>
    <cellStyle name="Normal 26 2 5 3 3" xfId="22248" xr:uid="{00000000-0005-0000-0000-0000E9560000}"/>
    <cellStyle name="Normal 26 2 5 4" xfId="22249" xr:uid="{00000000-0005-0000-0000-0000EA560000}"/>
    <cellStyle name="Normal 26 2 5 4 2" xfId="22250" xr:uid="{00000000-0005-0000-0000-0000EB560000}"/>
    <cellStyle name="Normal 26 2 5 4 2 2" xfId="22251" xr:uid="{00000000-0005-0000-0000-0000EC560000}"/>
    <cellStyle name="Normal 26 2 5 4 3" xfId="22252" xr:uid="{00000000-0005-0000-0000-0000ED560000}"/>
    <cellStyle name="Normal 26 2 5 5" xfId="22253" xr:uid="{00000000-0005-0000-0000-0000EE560000}"/>
    <cellStyle name="Normal 26 2 5 5 2" xfId="22254" xr:uid="{00000000-0005-0000-0000-0000EF560000}"/>
    <cellStyle name="Normal 26 2 5 6" xfId="22255" xr:uid="{00000000-0005-0000-0000-0000F0560000}"/>
    <cellStyle name="Normal 26 2 5 6 2" xfId="22256" xr:uid="{00000000-0005-0000-0000-0000F1560000}"/>
    <cellStyle name="Normal 26 2 5 7" xfId="22257" xr:uid="{00000000-0005-0000-0000-0000F2560000}"/>
    <cellStyle name="Normal 26 2 6" xfId="22258" xr:uid="{00000000-0005-0000-0000-0000F3560000}"/>
    <cellStyle name="Normal 26 2 6 2" xfId="22259" xr:uid="{00000000-0005-0000-0000-0000F4560000}"/>
    <cellStyle name="Normal 26 2 6 2 2" xfId="22260" xr:uid="{00000000-0005-0000-0000-0000F5560000}"/>
    <cellStyle name="Normal 26 2 6 3" xfId="22261" xr:uid="{00000000-0005-0000-0000-0000F6560000}"/>
    <cellStyle name="Normal 26 2 7" xfId="22262" xr:uid="{00000000-0005-0000-0000-0000F7560000}"/>
    <cellStyle name="Normal 26 2 7 2" xfId="22263" xr:uid="{00000000-0005-0000-0000-0000F8560000}"/>
    <cellStyle name="Normal 26 2 7 2 2" xfId="22264" xr:uid="{00000000-0005-0000-0000-0000F9560000}"/>
    <cellStyle name="Normal 26 2 7 3" xfId="22265" xr:uid="{00000000-0005-0000-0000-0000FA560000}"/>
    <cellStyle name="Normal 26 2 8" xfId="22266" xr:uid="{00000000-0005-0000-0000-0000FB560000}"/>
    <cellStyle name="Normal 26 2 8 2" xfId="22267" xr:uid="{00000000-0005-0000-0000-0000FC560000}"/>
    <cellStyle name="Normal 26 2 8 2 2" xfId="22268" xr:uid="{00000000-0005-0000-0000-0000FD560000}"/>
    <cellStyle name="Normal 26 2 8 3" xfId="22269" xr:uid="{00000000-0005-0000-0000-0000FE560000}"/>
    <cellStyle name="Normal 26 2 9" xfId="22270" xr:uid="{00000000-0005-0000-0000-0000FF560000}"/>
    <cellStyle name="Normal 26 2 9 2" xfId="22271" xr:uid="{00000000-0005-0000-0000-000000570000}"/>
    <cellStyle name="Normal 26 3" xfId="22272" xr:uid="{00000000-0005-0000-0000-000001570000}"/>
    <cellStyle name="Normal 26 3 10" xfId="22273" xr:uid="{00000000-0005-0000-0000-000002570000}"/>
    <cellStyle name="Normal 26 3 10 2" xfId="22274" xr:uid="{00000000-0005-0000-0000-000003570000}"/>
    <cellStyle name="Normal 26 3 11" xfId="22275" xr:uid="{00000000-0005-0000-0000-000004570000}"/>
    <cellStyle name="Normal 26 3 2" xfId="22276" xr:uid="{00000000-0005-0000-0000-000005570000}"/>
    <cellStyle name="Normal 26 3 2 2" xfId="22277" xr:uid="{00000000-0005-0000-0000-000006570000}"/>
    <cellStyle name="Normal 26 3 2 2 2" xfId="22278" xr:uid="{00000000-0005-0000-0000-000007570000}"/>
    <cellStyle name="Normal 26 3 2 2 2 2" xfId="22279" xr:uid="{00000000-0005-0000-0000-000008570000}"/>
    <cellStyle name="Normal 26 3 2 2 2 2 2" xfId="22280" xr:uid="{00000000-0005-0000-0000-000009570000}"/>
    <cellStyle name="Normal 26 3 2 2 2 3" xfId="22281" xr:uid="{00000000-0005-0000-0000-00000A570000}"/>
    <cellStyle name="Normal 26 3 2 2 3" xfId="22282" xr:uid="{00000000-0005-0000-0000-00000B570000}"/>
    <cellStyle name="Normal 26 3 2 2 3 2" xfId="22283" xr:uid="{00000000-0005-0000-0000-00000C570000}"/>
    <cellStyle name="Normal 26 3 2 2 3 2 2" xfId="22284" xr:uid="{00000000-0005-0000-0000-00000D570000}"/>
    <cellStyle name="Normal 26 3 2 2 3 3" xfId="22285" xr:uid="{00000000-0005-0000-0000-00000E570000}"/>
    <cellStyle name="Normal 26 3 2 2 4" xfId="22286" xr:uid="{00000000-0005-0000-0000-00000F570000}"/>
    <cellStyle name="Normal 26 3 2 2 4 2" xfId="22287" xr:uid="{00000000-0005-0000-0000-000010570000}"/>
    <cellStyle name="Normal 26 3 2 2 4 2 2" xfId="22288" xr:uid="{00000000-0005-0000-0000-000011570000}"/>
    <cellStyle name="Normal 26 3 2 2 4 3" xfId="22289" xr:uid="{00000000-0005-0000-0000-000012570000}"/>
    <cellStyle name="Normal 26 3 2 2 5" xfId="22290" xr:uid="{00000000-0005-0000-0000-000013570000}"/>
    <cellStyle name="Normal 26 3 2 2 5 2" xfId="22291" xr:uid="{00000000-0005-0000-0000-000014570000}"/>
    <cellStyle name="Normal 26 3 2 2 6" xfId="22292" xr:uid="{00000000-0005-0000-0000-000015570000}"/>
    <cellStyle name="Normal 26 3 2 2 6 2" xfId="22293" xr:uid="{00000000-0005-0000-0000-000016570000}"/>
    <cellStyle name="Normal 26 3 2 2 7" xfId="22294" xr:uid="{00000000-0005-0000-0000-000017570000}"/>
    <cellStyle name="Normal 26 3 2 3" xfId="22295" xr:uid="{00000000-0005-0000-0000-000018570000}"/>
    <cellStyle name="Normal 26 3 2 3 2" xfId="22296" xr:uid="{00000000-0005-0000-0000-000019570000}"/>
    <cellStyle name="Normal 26 3 2 3 2 2" xfId="22297" xr:uid="{00000000-0005-0000-0000-00001A570000}"/>
    <cellStyle name="Normal 26 3 2 3 2 2 2" xfId="22298" xr:uid="{00000000-0005-0000-0000-00001B570000}"/>
    <cellStyle name="Normal 26 3 2 3 2 3" xfId="22299" xr:uid="{00000000-0005-0000-0000-00001C570000}"/>
    <cellStyle name="Normal 26 3 2 3 3" xfId="22300" xr:uid="{00000000-0005-0000-0000-00001D570000}"/>
    <cellStyle name="Normal 26 3 2 3 3 2" xfId="22301" xr:uid="{00000000-0005-0000-0000-00001E570000}"/>
    <cellStyle name="Normal 26 3 2 3 3 2 2" xfId="22302" xr:uid="{00000000-0005-0000-0000-00001F570000}"/>
    <cellStyle name="Normal 26 3 2 3 3 3" xfId="22303" xr:uid="{00000000-0005-0000-0000-000020570000}"/>
    <cellStyle name="Normal 26 3 2 3 4" xfId="22304" xr:uid="{00000000-0005-0000-0000-000021570000}"/>
    <cellStyle name="Normal 26 3 2 3 4 2" xfId="22305" xr:uid="{00000000-0005-0000-0000-000022570000}"/>
    <cellStyle name="Normal 26 3 2 3 4 2 2" xfId="22306" xr:uid="{00000000-0005-0000-0000-000023570000}"/>
    <cellStyle name="Normal 26 3 2 3 4 3" xfId="22307" xr:uid="{00000000-0005-0000-0000-000024570000}"/>
    <cellStyle name="Normal 26 3 2 3 5" xfId="22308" xr:uid="{00000000-0005-0000-0000-000025570000}"/>
    <cellStyle name="Normal 26 3 2 3 5 2" xfId="22309" xr:uid="{00000000-0005-0000-0000-000026570000}"/>
    <cellStyle name="Normal 26 3 2 3 6" xfId="22310" xr:uid="{00000000-0005-0000-0000-000027570000}"/>
    <cellStyle name="Normal 26 3 2 3 6 2" xfId="22311" xr:uid="{00000000-0005-0000-0000-000028570000}"/>
    <cellStyle name="Normal 26 3 2 3 7" xfId="22312" xr:uid="{00000000-0005-0000-0000-000029570000}"/>
    <cellStyle name="Normal 26 3 2 4" xfId="22313" xr:uid="{00000000-0005-0000-0000-00002A570000}"/>
    <cellStyle name="Normal 26 3 2 4 2" xfId="22314" xr:uid="{00000000-0005-0000-0000-00002B570000}"/>
    <cellStyle name="Normal 26 3 2 4 2 2" xfId="22315" xr:uid="{00000000-0005-0000-0000-00002C570000}"/>
    <cellStyle name="Normal 26 3 2 4 3" xfId="22316" xr:uid="{00000000-0005-0000-0000-00002D570000}"/>
    <cellStyle name="Normal 26 3 2 5" xfId="22317" xr:uid="{00000000-0005-0000-0000-00002E570000}"/>
    <cellStyle name="Normal 26 3 2 5 2" xfId="22318" xr:uid="{00000000-0005-0000-0000-00002F570000}"/>
    <cellStyle name="Normal 26 3 2 5 2 2" xfId="22319" xr:uid="{00000000-0005-0000-0000-000030570000}"/>
    <cellStyle name="Normal 26 3 2 5 3" xfId="22320" xr:uid="{00000000-0005-0000-0000-000031570000}"/>
    <cellStyle name="Normal 26 3 2 6" xfId="22321" xr:uid="{00000000-0005-0000-0000-000032570000}"/>
    <cellStyle name="Normal 26 3 2 6 2" xfId="22322" xr:uid="{00000000-0005-0000-0000-000033570000}"/>
    <cellStyle name="Normal 26 3 2 6 2 2" xfId="22323" xr:uid="{00000000-0005-0000-0000-000034570000}"/>
    <cellStyle name="Normal 26 3 2 6 3" xfId="22324" xr:uid="{00000000-0005-0000-0000-000035570000}"/>
    <cellStyle name="Normal 26 3 2 7" xfId="22325" xr:uid="{00000000-0005-0000-0000-000036570000}"/>
    <cellStyle name="Normal 26 3 2 7 2" xfId="22326" xr:uid="{00000000-0005-0000-0000-000037570000}"/>
    <cellStyle name="Normal 26 3 2 8" xfId="22327" xr:uid="{00000000-0005-0000-0000-000038570000}"/>
    <cellStyle name="Normal 26 3 2 8 2" xfId="22328" xr:uid="{00000000-0005-0000-0000-000039570000}"/>
    <cellStyle name="Normal 26 3 2 9" xfId="22329" xr:uid="{00000000-0005-0000-0000-00003A570000}"/>
    <cellStyle name="Normal 26 3 3" xfId="22330" xr:uid="{00000000-0005-0000-0000-00003B570000}"/>
    <cellStyle name="Normal 26 3 3 2" xfId="22331" xr:uid="{00000000-0005-0000-0000-00003C570000}"/>
    <cellStyle name="Normal 26 3 3 2 2" xfId="22332" xr:uid="{00000000-0005-0000-0000-00003D570000}"/>
    <cellStyle name="Normal 26 3 3 2 2 2" xfId="22333" xr:uid="{00000000-0005-0000-0000-00003E570000}"/>
    <cellStyle name="Normal 26 3 3 2 2 2 2" xfId="22334" xr:uid="{00000000-0005-0000-0000-00003F570000}"/>
    <cellStyle name="Normal 26 3 3 2 2 3" xfId="22335" xr:uid="{00000000-0005-0000-0000-000040570000}"/>
    <cellStyle name="Normal 26 3 3 2 3" xfId="22336" xr:uid="{00000000-0005-0000-0000-000041570000}"/>
    <cellStyle name="Normal 26 3 3 2 3 2" xfId="22337" xr:uid="{00000000-0005-0000-0000-000042570000}"/>
    <cellStyle name="Normal 26 3 3 2 3 2 2" xfId="22338" xr:uid="{00000000-0005-0000-0000-000043570000}"/>
    <cellStyle name="Normal 26 3 3 2 3 3" xfId="22339" xr:uid="{00000000-0005-0000-0000-000044570000}"/>
    <cellStyle name="Normal 26 3 3 2 4" xfId="22340" xr:uid="{00000000-0005-0000-0000-000045570000}"/>
    <cellStyle name="Normal 26 3 3 2 4 2" xfId="22341" xr:uid="{00000000-0005-0000-0000-000046570000}"/>
    <cellStyle name="Normal 26 3 3 2 4 2 2" xfId="22342" xr:uid="{00000000-0005-0000-0000-000047570000}"/>
    <cellStyle name="Normal 26 3 3 2 4 3" xfId="22343" xr:uid="{00000000-0005-0000-0000-000048570000}"/>
    <cellStyle name="Normal 26 3 3 2 5" xfId="22344" xr:uid="{00000000-0005-0000-0000-000049570000}"/>
    <cellStyle name="Normal 26 3 3 2 5 2" xfId="22345" xr:uid="{00000000-0005-0000-0000-00004A570000}"/>
    <cellStyle name="Normal 26 3 3 2 6" xfId="22346" xr:uid="{00000000-0005-0000-0000-00004B570000}"/>
    <cellStyle name="Normal 26 3 3 2 6 2" xfId="22347" xr:uid="{00000000-0005-0000-0000-00004C570000}"/>
    <cellStyle name="Normal 26 3 3 2 7" xfId="22348" xr:uid="{00000000-0005-0000-0000-00004D570000}"/>
    <cellStyle name="Normal 26 3 3 3" xfId="22349" xr:uid="{00000000-0005-0000-0000-00004E570000}"/>
    <cellStyle name="Normal 26 3 3 3 2" xfId="22350" xr:uid="{00000000-0005-0000-0000-00004F570000}"/>
    <cellStyle name="Normal 26 3 3 3 2 2" xfId="22351" xr:uid="{00000000-0005-0000-0000-000050570000}"/>
    <cellStyle name="Normal 26 3 3 3 3" xfId="22352" xr:uid="{00000000-0005-0000-0000-000051570000}"/>
    <cellStyle name="Normal 26 3 3 4" xfId="22353" xr:uid="{00000000-0005-0000-0000-000052570000}"/>
    <cellStyle name="Normal 26 3 3 4 2" xfId="22354" xr:uid="{00000000-0005-0000-0000-000053570000}"/>
    <cellStyle name="Normal 26 3 3 4 2 2" xfId="22355" xr:uid="{00000000-0005-0000-0000-000054570000}"/>
    <cellStyle name="Normal 26 3 3 4 3" xfId="22356" xr:uid="{00000000-0005-0000-0000-000055570000}"/>
    <cellStyle name="Normal 26 3 3 5" xfId="22357" xr:uid="{00000000-0005-0000-0000-000056570000}"/>
    <cellStyle name="Normal 26 3 3 5 2" xfId="22358" xr:uid="{00000000-0005-0000-0000-000057570000}"/>
    <cellStyle name="Normal 26 3 3 5 2 2" xfId="22359" xr:uid="{00000000-0005-0000-0000-000058570000}"/>
    <cellStyle name="Normal 26 3 3 5 3" xfId="22360" xr:uid="{00000000-0005-0000-0000-000059570000}"/>
    <cellStyle name="Normal 26 3 3 6" xfId="22361" xr:uid="{00000000-0005-0000-0000-00005A570000}"/>
    <cellStyle name="Normal 26 3 3 6 2" xfId="22362" xr:uid="{00000000-0005-0000-0000-00005B570000}"/>
    <cellStyle name="Normal 26 3 3 7" xfId="22363" xr:uid="{00000000-0005-0000-0000-00005C570000}"/>
    <cellStyle name="Normal 26 3 3 7 2" xfId="22364" xr:uid="{00000000-0005-0000-0000-00005D570000}"/>
    <cellStyle name="Normal 26 3 3 8" xfId="22365" xr:uid="{00000000-0005-0000-0000-00005E570000}"/>
    <cellStyle name="Normal 26 3 4" xfId="22366" xr:uid="{00000000-0005-0000-0000-00005F570000}"/>
    <cellStyle name="Normal 26 3 4 2" xfId="22367" xr:uid="{00000000-0005-0000-0000-000060570000}"/>
    <cellStyle name="Normal 26 3 4 2 2" xfId="22368" xr:uid="{00000000-0005-0000-0000-000061570000}"/>
    <cellStyle name="Normal 26 3 4 2 2 2" xfId="22369" xr:uid="{00000000-0005-0000-0000-000062570000}"/>
    <cellStyle name="Normal 26 3 4 2 3" xfId="22370" xr:uid="{00000000-0005-0000-0000-000063570000}"/>
    <cellStyle name="Normal 26 3 4 3" xfId="22371" xr:uid="{00000000-0005-0000-0000-000064570000}"/>
    <cellStyle name="Normal 26 3 4 3 2" xfId="22372" xr:uid="{00000000-0005-0000-0000-000065570000}"/>
    <cellStyle name="Normal 26 3 4 3 2 2" xfId="22373" xr:uid="{00000000-0005-0000-0000-000066570000}"/>
    <cellStyle name="Normal 26 3 4 3 3" xfId="22374" xr:uid="{00000000-0005-0000-0000-000067570000}"/>
    <cellStyle name="Normal 26 3 4 4" xfId="22375" xr:uid="{00000000-0005-0000-0000-000068570000}"/>
    <cellStyle name="Normal 26 3 4 4 2" xfId="22376" xr:uid="{00000000-0005-0000-0000-000069570000}"/>
    <cellStyle name="Normal 26 3 4 4 2 2" xfId="22377" xr:uid="{00000000-0005-0000-0000-00006A570000}"/>
    <cellStyle name="Normal 26 3 4 4 3" xfId="22378" xr:uid="{00000000-0005-0000-0000-00006B570000}"/>
    <cellStyle name="Normal 26 3 4 5" xfId="22379" xr:uid="{00000000-0005-0000-0000-00006C570000}"/>
    <cellStyle name="Normal 26 3 4 5 2" xfId="22380" xr:uid="{00000000-0005-0000-0000-00006D570000}"/>
    <cellStyle name="Normal 26 3 4 6" xfId="22381" xr:uid="{00000000-0005-0000-0000-00006E570000}"/>
    <cellStyle name="Normal 26 3 4 6 2" xfId="22382" xr:uid="{00000000-0005-0000-0000-00006F570000}"/>
    <cellStyle name="Normal 26 3 4 7" xfId="22383" xr:uid="{00000000-0005-0000-0000-000070570000}"/>
    <cellStyle name="Normal 26 3 5" xfId="22384" xr:uid="{00000000-0005-0000-0000-000071570000}"/>
    <cellStyle name="Normal 26 3 5 2" xfId="22385" xr:uid="{00000000-0005-0000-0000-000072570000}"/>
    <cellStyle name="Normal 26 3 5 2 2" xfId="22386" xr:uid="{00000000-0005-0000-0000-000073570000}"/>
    <cellStyle name="Normal 26 3 5 2 2 2" xfId="22387" xr:uid="{00000000-0005-0000-0000-000074570000}"/>
    <cellStyle name="Normal 26 3 5 2 3" xfId="22388" xr:uid="{00000000-0005-0000-0000-000075570000}"/>
    <cellStyle name="Normal 26 3 5 3" xfId="22389" xr:uid="{00000000-0005-0000-0000-000076570000}"/>
    <cellStyle name="Normal 26 3 5 3 2" xfId="22390" xr:uid="{00000000-0005-0000-0000-000077570000}"/>
    <cellStyle name="Normal 26 3 5 3 2 2" xfId="22391" xr:uid="{00000000-0005-0000-0000-000078570000}"/>
    <cellStyle name="Normal 26 3 5 3 3" xfId="22392" xr:uid="{00000000-0005-0000-0000-000079570000}"/>
    <cellStyle name="Normal 26 3 5 4" xfId="22393" xr:uid="{00000000-0005-0000-0000-00007A570000}"/>
    <cellStyle name="Normal 26 3 5 4 2" xfId="22394" xr:uid="{00000000-0005-0000-0000-00007B570000}"/>
    <cellStyle name="Normal 26 3 5 4 2 2" xfId="22395" xr:uid="{00000000-0005-0000-0000-00007C570000}"/>
    <cellStyle name="Normal 26 3 5 4 3" xfId="22396" xr:uid="{00000000-0005-0000-0000-00007D570000}"/>
    <cellStyle name="Normal 26 3 5 5" xfId="22397" xr:uid="{00000000-0005-0000-0000-00007E570000}"/>
    <cellStyle name="Normal 26 3 5 5 2" xfId="22398" xr:uid="{00000000-0005-0000-0000-00007F570000}"/>
    <cellStyle name="Normal 26 3 5 6" xfId="22399" xr:uid="{00000000-0005-0000-0000-000080570000}"/>
    <cellStyle name="Normal 26 3 5 6 2" xfId="22400" xr:uid="{00000000-0005-0000-0000-000081570000}"/>
    <cellStyle name="Normal 26 3 5 7" xfId="22401" xr:uid="{00000000-0005-0000-0000-000082570000}"/>
    <cellStyle name="Normal 26 3 6" xfId="22402" xr:uid="{00000000-0005-0000-0000-000083570000}"/>
    <cellStyle name="Normal 26 3 6 2" xfId="22403" xr:uid="{00000000-0005-0000-0000-000084570000}"/>
    <cellStyle name="Normal 26 3 6 2 2" xfId="22404" xr:uid="{00000000-0005-0000-0000-000085570000}"/>
    <cellStyle name="Normal 26 3 6 3" xfId="22405" xr:uid="{00000000-0005-0000-0000-000086570000}"/>
    <cellStyle name="Normal 26 3 7" xfId="22406" xr:uid="{00000000-0005-0000-0000-000087570000}"/>
    <cellStyle name="Normal 26 3 7 2" xfId="22407" xr:uid="{00000000-0005-0000-0000-000088570000}"/>
    <cellStyle name="Normal 26 3 7 2 2" xfId="22408" xr:uid="{00000000-0005-0000-0000-000089570000}"/>
    <cellStyle name="Normal 26 3 7 3" xfId="22409" xr:uid="{00000000-0005-0000-0000-00008A570000}"/>
    <cellStyle name="Normal 26 3 8" xfId="22410" xr:uid="{00000000-0005-0000-0000-00008B570000}"/>
    <cellStyle name="Normal 26 3 8 2" xfId="22411" xr:uid="{00000000-0005-0000-0000-00008C570000}"/>
    <cellStyle name="Normal 26 3 8 2 2" xfId="22412" xr:uid="{00000000-0005-0000-0000-00008D570000}"/>
    <cellStyle name="Normal 26 3 8 3" xfId="22413" xr:uid="{00000000-0005-0000-0000-00008E570000}"/>
    <cellStyle name="Normal 26 3 9" xfId="22414" xr:uid="{00000000-0005-0000-0000-00008F570000}"/>
    <cellStyle name="Normal 26 3 9 2" xfId="22415" xr:uid="{00000000-0005-0000-0000-000090570000}"/>
    <cellStyle name="Normal 26 4" xfId="22416" xr:uid="{00000000-0005-0000-0000-000091570000}"/>
    <cellStyle name="Normal 26 4 2" xfId="22417" xr:uid="{00000000-0005-0000-0000-000092570000}"/>
    <cellStyle name="Normal 26 4 2 2" xfId="22418" xr:uid="{00000000-0005-0000-0000-000093570000}"/>
    <cellStyle name="Normal 26 4 2 2 2" xfId="22419" xr:uid="{00000000-0005-0000-0000-000094570000}"/>
    <cellStyle name="Normal 26 4 2 2 2 2" xfId="22420" xr:uid="{00000000-0005-0000-0000-000095570000}"/>
    <cellStyle name="Normal 26 4 2 2 3" xfId="22421" xr:uid="{00000000-0005-0000-0000-000096570000}"/>
    <cellStyle name="Normal 26 4 2 3" xfId="22422" xr:uid="{00000000-0005-0000-0000-000097570000}"/>
    <cellStyle name="Normal 26 4 2 3 2" xfId="22423" xr:uid="{00000000-0005-0000-0000-000098570000}"/>
    <cellStyle name="Normal 26 4 2 3 2 2" xfId="22424" xr:uid="{00000000-0005-0000-0000-000099570000}"/>
    <cellStyle name="Normal 26 4 2 3 3" xfId="22425" xr:uid="{00000000-0005-0000-0000-00009A570000}"/>
    <cellStyle name="Normal 26 4 2 4" xfId="22426" xr:uid="{00000000-0005-0000-0000-00009B570000}"/>
    <cellStyle name="Normal 26 4 2 4 2" xfId="22427" xr:uid="{00000000-0005-0000-0000-00009C570000}"/>
    <cellStyle name="Normal 26 4 2 4 2 2" xfId="22428" xr:uid="{00000000-0005-0000-0000-00009D570000}"/>
    <cellStyle name="Normal 26 4 2 4 3" xfId="22429" xr:uid="{00000000-0005-0000-0000-00009E570000}"/>
    <cellStyle name="Normal 26 4 2 5" xfId="22430" xr:uid="{00000000-0005-0000-0000-00009F570000}"/>
    <cellStyle name="Normal 26 4 2 5 2" xfId="22431" xr:uid="{00000000-0005-0000-0000-0000A0570000}"/>
    <cellStyle name="Normal 26 4 2 6" xfId="22432" xr:uid="{00000000-0005-0000-0000-0000A1570000}"/>
    <cellStyle name="Normal 26 4 2 6 2" xfId="22433" xr:uid="{00000000-0005-0000-0000-0000A2570000}"/>
    <cellStyle name="Normal 26 4 2 7" xfId="22434" xr:uid="{00000000-0005-0000-0000-0000A3570000}"/>
    <cellStyle name="Normal 26 4 3" xfId="22435" xr:uid="{00000000-0005-0000-0000-0000A4570000}"/>
    <cellStyle name="Normal 26 4 3 2" xfId="22436" xr:uid="{00000000-0005-0000-0000-0000A5570000}"/>
    <cellStyle name="Normal 26 4 3 2 2" xfId="22437" xr:uid="{00000000-0005-0000-0000-0000A6570000}"/>
    <cellStyle name="Normal 26 4 3 2 2 2" xfId="22438" xr:uid="{00000000-0005-0000-0000-0000A7570000}"/>
    <cellStyle name="Normal 26 4 3 2 3" xfId="22439" xr:uid="{00000000-0005-0000-0000-0000A8570000}"/>
    <cellStyle name="Normal 26 4 3 3" xfId="22440" xr:uid="{00000000-0005-0000-0000-0000A9570000}"/>
    <cellStyle name="Normal 26 4 3 3 2" xfId="22441" xr:uid="{00000000-0005-0000-0000-0000AA570000}"/>
    <cellStyle name="Normal 26 4 3 3 2 2" xfId="22442" xr:uid="{00000000-0005-0000-0000-0000AB570000}"/>
    <cellStyle name="Normal 26 4 3 3 3" xfId="22443" xr:uid="{00000000-0005-0000-0000-0000AC570000}"/>
    <cellStyle name="Normal 26 4 3 4" xfId="22444" xr:uid="{00000000-0005-0000-0000-0000AD570000}"/>
    <cellStyle name="Normal 26 4 3 4 2" xfId="22445" xr:uid="{00000000-0005-0000-0000-0000AE570000}"/>
    <cellStyle name="Normal 26 4 3 4 2 2" xfId="22446" xr:uid="{00000000-0005-0000-0000-0000AF570000}"/>
    <cellStyle name="Normal 26 4 3 4 3" xfId="22447" xr:uid="{00000000-0005-0000-0000-0000B0570000}"/>
    <cellStyle name="Normal 26 4 3 5" xfId="22448" xr:uid="{00000000-0005-0000-0000-0000B1570000}"/>
    <cellStyle name="Normal 26 4 3 5 2" xfId="22449" xr:uid="{00000000-0005-0000-0000-0000B2570000}"/>
    <cellStyle name="Normal 26 4 3 6" xfId="22450" xr:uid="{00000000-0005-0000-0000-0000B3570000}"/>
    <cellStyle name="Normal 26 4 3 6 2" xfId="22451" xr:uid="{00000000-0005-0000-0000-0000B4570000}"/>
    <cellStyle name="Normal 26 4 3 7" xfId="22452" xr:uid="{00000000-0005-0000-0000-0000B5570000}"/>
    <cellStyle name="Normal 26 4 4" xfId="22453" xr:uid="{00000000-0005-0000-0000-0000B6570000}"/>
    <cellStyle name="Normal 26 4 4 2" xfId="22454" xr:uid="{00000000-0005-0000-0000-0000B7570000}"/>
    <cellStyle name="Normal 26 4 4 2 2" xfId="22455" xr:uid="{00000000-0005-0000-0000-0000B8570000}"/>
    <cellStyle name="Normal 26 4 4 3" xfId="22456" xr:uid="{00000000-0005-0000-0000-0000B9570000}"/>
    <cellStyle name="Normal 26 4 5" xfId="22457" xr:uid="{00000000-0005-0000-0000-0000BA570000}"/>
    <cellStyle name="Normal 26 4 5 2" xfId="22458" xr:uid="{00000000-0005-0000-0000-0000BB570000}"/>
    <cellStyle name="Normal 26 4 5 2 2" xfId="22459" xr:uid="{00000000-0005-0000-0000-0000BC570000}"/>
    <cellStyle name="Normal 26 4 5 3" xfId="22460" xr:uid="{00000000-0005-0000-0000-0000BD570000}"/>
    <cellStyle name="Normal 26 4 6" xfId="22461" xr:uid="{00000000-0005-0000-0000-0000BE570000}"/>
    <cellStyle name="Normal 26 4 6 2" xfId="22462" xr:uid="{00000000-0005-0000-0000-0000BF570000}"/>
    <cellStyle name="Normal 26 4 6 2 2" xfId="22463" xr:uid="{00000000-0005-0000-0000-0000C0570000}"/>
    <cellStyle name="Normal 26 4 6 3" xfId="22464" xr:uid="{00000000-0005-0000-0000-0000C1570000}"/>
    <cellStyle name="Normal 26 4 7" xfId="22465" xr:uid="{00000000-0005-0000-0000-0000C2570000}"/>
    <cellStyle name="Normal 26 4 7 2" xfId="22466" xr:uid="{00000000-0005-0000-0000-0000C3570000}"/>
    <cellStyle name="Normal 26 4 8" xfId="22467" xr:uid="{00000000-0005-0000-0000-0000C4570000}"/>
    <cellStyle name="Normal 26 4 8 2" xfId="22468" xr:uid="{00000000-0005-0000-0000-0000C5570000}"/>
    <cellStyle name="Normal 26 4 9" xfId="22469" xr:uid="{00000000-0005-0000-0000-0000C6570000}"/>
    <cellStyle name="Normal 26 5" xfId="22470" xr:uid="{00000000-0005-0000-0000-0000C7570000}"/>
    <cellStyle name="Normal 26 5 2" xfId="22471" xr:uid="{00000000-0005-0000-0000-0000C8570000}"/>
    <cellStyle name="Normal 26 5 2 2" xfId="22472" xr:uid="{00000000-0005-0000-0000-0000C9570000}"/>
    <cellStyle name="Normal 26 5 2 2 2" xfId="22473" xr:uid="{00000000-0005-0000-0000-0000CA570000}"/>
    <cellStyle name="Normal 26 5 2 2 2 2" xfId="22474" xr:uid="{00000000-0005-0000-0000-0000CB570000}"/>
    <cellStyle name="Normal 26 5 2 2 3" xfId="22475" xr:uid="{00000000-0005-0000-0000-0000CC570000}"/>
    <cellStyle name="Normal 26 5 2 3" xfId="22476" xr:uid="{00000000-0005-0000-0000-0000CD570000}"/>
    <cellStyle name="Normal 26 5 2 3 2" xfId="22477" xr:uid="{00000000-0005-0000-0000-0000CE570000}"/>
    <cellStyle name="Normal 26 5 2 3 2 2" xfId="22478" xr:uid="{00000000-0005-0000-0000-0000CF570000}"/>
    <cellStyle name="Normal 26 5 2 3 3" xfId="22479" xr:uid="{00000000-0005-0000-0000-0000D0570000}"/>
    <cellStyle name="Normal 26 5 2 4" xfId="22480" xr:uid="{00000000-0005-0000-0000-0000D1570000}"/>
    <cellStyle name="Normal 26 5 2 4 2" xfId="22481" xr:uid="{00000000-0005-0000-0000-0000D2570000}"/>
    <cellStyle name="Normal 26 5 2 4 2 2" xfId="22482" xr:uid="{00000000-0005-0000-0000-0000D3570000}"/>
    <cellStyle name="Normal 26 5 2 4 3" xfId="22483" xr:uid="{00000000-0005-0000-0000-0000D4570000}"/>
    <cellStyle name="Normal 26 5 2 5" xfId="22484" xr:uid="{00000000-0005-0000-0000-0000D5570000}"/>
    <cellStyle name="Normal 26 5 2 5 2" xfId="22485" xr:uid="{00000000-0005-0000-0000-0000D6570000}"/>
    <cellStyle name="Normal 26 5 2 6" xfId="22486" xr:uid="{00000000-0005-0000-0000-0000D7570000}"/>
    <cellStyle name="Normal 26 5 2 6 2" xfId="22487" xr:uid="{00000000-0005-0000-0000-0000D8570000}"/>
    <cellStyle name="Normal 26 5 2 7" xfId="22488" xr:uid="{00000000-0005-0000-0000-0000D9570000}"/>
    <cellStyle name="Normal 26 5 3" xfId="22489" xr:uid="{00000000-0005-0000-0000-0000DA570000}"/>
    <cellStyle name="Normal 26 5 3 2" xfId="22490" xr:uid="{00000000-0005-0000-0000-0000DB570000}"/>
    <cellStyle name="Normal 26 5 3 2 2" xfId="22491" xr:uid="{00000000-0005-0000-0000-0000DC570000}"/>
    <cellStyle name="Normal 26 5 3 3" xfId="22492" xr:uid="{00000000-0005-0000-0000-0000DD570000}"/>
    <cellStyle name="Normal 26 5 4" xfId="22493" xr:uid="{00000000-0005-0000-0000-0000DE570000}"/>
    <cellStyle name="Normal 26 5 4 2" xfId="22494" xr:uid="{00000000-0005-0000-0000-0000DF570000}"/>
    <cellStyle name="Normal 26 5 4 2 2" xfId="22495" xr:uid="{00000000-0005-0000-0000-0000E0570000}"/>
    <cellStyle name="Normal 26 5 4 3" xfId="22496" xr:uid="{00000000-0005-0000-0000-0000E1570000}"/>
    <cellStyle name="Normal 26 5 5" xfId="22497" xr:uid="{00000000-0005-0000-0000-0000E2570000}"/>
    <cellStyle name="Normal 26 5 5 2" xfId="22498" xr:uid="{00000000-0005-0000-0000-0000E3570000}"/>
    <cellStyle name="Normal 26 5 5 2 2" xfId="22499" xr:uid="{00000000-0005-0000-0000-0000E4570000}"/>
    <cellStyle name="Normal 26 5 5 3" xfId="22500" xr:uid="{00000000-0005-0000-0000-0000E5570000}"/>
    <cellStyle name="Normal 26 5 6" xfId="22501" xr:uid="{00000000-0005-0000-0000-0000E6570000}"/>
    <cellStyle name="Normal 26 5 6 2" xfId="22502" xr:uid="{00000000-0005-0000-0000-0000E7570000}"/>
    <cellStyle name="Normal 26 5 7" xfId="22503" xr:uid="{00000000-0005-0000-0000-0000E8570000}"/>
    <cellStyle name="Normal 26 5 7 2" xfId="22504" xr:uid="{00000000-0005-0000-0000-0000E9570000}"/>
    <cellStyle name="Normal 26 5 8" xfId="22505" xr:uid="{00000000-0005-0000-0000-0000EA570000}"/>
    <cellStyle name="Normal 26 6" xfId="22506" xr:uid="{00000000-0005-0000-0000-0000EB570000}"/>
    <cellStyle name="Normal 26 6 2" xfId="22507" xr:uid="{00000000-0005-0000-0000-0000EC570000}"/>
    <cellStyle name="Normal 26 6 2 2" xfId="22508" xr:uid="{00000000-0005-0000-0000-0000ED570000}"/>
    <cellStyle name="Normal 26 6 2 2 2" xfId="22509" xr:uid="{00000000-0005-0000-0000-0000EE570000}"/>
    <cellStyle name="Normal 26 6 2 3" xfId="22510" xr:uid="{00000000-0005-0000-0000-0000EF570000}"/>
    <cellStyle name="Normal 26 6 3" xfId="22511" xr:uid="{00000000-0005-0000-0000-0000F0570000}"/>
    <cellStyle name="Normal 26 6 3 2" xfId="22512" xr:uid="{00000000-0005-0000-0000-0000F1570000}"/>
    <cellStyle name="Normal 26 6 3 2 2" xfId="22513" xr:uid="{00000000-0005-0000-0000-0000F2570000}"/>
    <cellStyle name="Normal 26 6 3 3" xfId="22514" xr:uid="{00000000-0005-0000-0000-0000F3570000}"/>
    <cellStyle name="Normal 26 6 4" xfId="22515" xr:uid="{00000000-0005-0000-0000-0000F4570000}"/>
    <cellStyle name="Normal 26 6 4 2" xfId="22516" xr:uid="{00000000-0005-0000-0000-0000F5570000}"/>
    <cellStyle name="Normal 26 6 4 2 2" xfId="22517" xr:uid="{00000000-0005-0000-0000-0000F6570000}"/>
    <cellStyle name="Normal 26 6 4 3" xfId="22518" xr:uid="{00000000-0005-0000-0000-0000F7570000}"/>
    <cellStyle name="Normal 26 6 5" xfId="22519" xr:uid="{00000000-0005-0000-0000-0000F8570000}"/>
    <cellStyle name="Normal 26 6 5 2" xfId="22520" xr:uid="{00000000-0005-0000-0000-0000F9570000}"/>
    <cellStyle name="Normal 26 6 6" xfId="22521" xr:uid="{00000000-0005-0000-0000-0000FA570000}"/>
    <cellStyle name="Normal 26 6 6 2" xfId="22522" xr:uid="{00000000-0005-0000-0000-0000FB570000}"/>
    <cellStyle name="Normal 26 6 7" xfId="22523" xr:uid="{00000000-0005-0000-0000-0000FC570000}"/>
    <cellStyle name="Normal 26 7" xfId="22524" xr:uid="{00000000-0005-0000-0000-0000FD570000}"/>
    <cellStyle name="Normal 26 7 2" xfId="22525" xr:uid="{00000000-0005-0000-0000-0000FE570000}"/>
    <cellStyle name="Normal 26 7 2 2" xfId="22526" xr:uid="{00000000-0005-0000-0000-0000FF570000}"/>
    <cellStyle name="Normal 26 7 2 2 2" xfId="22527" xr:uid="{00000000-0005-0000-0000-000000580000}"/>
    <cellStyle name="Normal 26 7 2 3" xfId="22528" xr:uid="{00000000-0005-0000-0000-000001580000}"/>
    <cellStyle name="Normal 26 7 3" xfId="22529" xr:uid="{00000000-0005-0000-0000-000002580000}"/>
    <cellStyle name="Normal 26 7 3 2" xfId="22530" xr:uid="{00000000-0005-0000-0000-000003580000}"/>
    <cellStyle name="Normal 26 7 3 2 2" xfId="22531" xr:uid="{00000000-0005-0000-0000-000004580000}"/>
    <cellStyle name="Normal 26 7 3 3" xfId="22532" xr:uid="{00000000-0005-0000-0000-000005580000}"/>
    <cellStyle name="Normal 26 7 4" xfId="22533" xr:uid="{00000000-0005-0000-0000-000006580000}"/>
    <cellStyle name="Normal 26 7 4 2" xfId="22534" xr:uid="{00000000-0005-0000-0000-000007580000}"/>
    <cellStyle name="Normal 26 7 4 2 2" xfId="22535" xr:uid="{00000000-0005-0000-0000-000008580000}"/>
    <cellStyle name="Normal 26 7 4 3" xfId="22536" xr:uid="{00000000-0005-0000-0000-000009580000}"/>
    <cellStyle name="Normal 26 7 5" xfId="22537" xr:uid="{00000000-0005-0000-0000-00000A580000}"/>
    <cellStyle name="Normal 26 7 5 2" xfId="22538" xr:uid="{00000000-0005-0000-0000-00000B580000}"/>
    <cellStyle name="Normal 26 7 6" xfId="22539" xr:uid="{00000000-0005-0000-0000-00000C580000}"/>
    <cellStyle name="Normal 26 7 6 2" xfId="22540" xr:uid="{00000000-0005-0000-0000-00000D580000}"/>
    <cellStyle name="Normal 26 7 7" xfId="22541" xr:uid="{00000000-0005-0000-0000-00000E580000}"/>
    <cellStyle name="Normal 26 8" xfId="22542" xr:uid="{00000000-0005-0000-0000-00000F580000}"/>
    <cellStyle name="Normal 26 8 2" xfId="22543" xr:uid="{00000000-0005-0000-0000-000010580000}"/>
    <cellStyle name="Normal 26 8 2 2" xfId="22544" xr:uid="{00000000-0005-0000-0000-000011580000}"/>
    <cellStyle name="Normal 26 8 3" xfId="22545" xr:uid="{00000000-0005-0000-0000-000012580000}"/>
    <cellStyle name="Normal 26 9" xfId="22546" xr:uid="{00000000-0005-0000-0000-000013580000}"/>
    <cellStyle name="Normal 26 9 2" xfId="22547" xr:uid="{00000000-0005-0000-0000-000014580000}"/>
    <cellStyle name="Normal 26 9 2 2" xfId="22548" xr:uid="{00000000-0005-0000-0000-000015580000}"/>
    <cellStyle name="Normal 26 9 3" xfId="22549" xr:uid="{00000000-0005-0000-0000-000016580000}"/>
    <cellStyle name="Normal 26_Confidential Information" xfId="22550" xr:uid="{00000000-0005-0000-0000-000017580000}"/>
    <cellStyle name="Normal 27" xfId="22551" xr:uid="{00000000-0005-0000-0000-000018580000}"/>
    <cellStyle name="Normal 28" xfId="22552" xr:uid="{00000000-0005-0000-0000-000019580000}"/>
    <cellStyle name="Normal 29" xfId="22553" xr:uid="{00000000-0005-0000-0000-00001A580000}"/>
    <cellStyle name="Normal 29 10" xfId="22554" xr:uid="{00000000-0005-0000-0000-00001B580000}"/>
    <cellStyle name="Normal 29 10 2" xfId="22555" xr:uid="{00000000-0005-0000-0000-00001C580000}"/>
    <cellStyle name="Normal 29 10 2 2" xfId="22556" xr:uid="{00000000-0005-0000-0000-00001D580000}"/>
    <cellStyle name="Normal 29 10 3" xfId="22557" xr:uid="{00000000-0005-0000-0000-00001E580000}"/>
    <cellStyle name="Normal 29 11" xfId="22558" xr:uid="{00000000-0005-0000-0000-00001F580000}"/>
    <cellStyle name="Normal 29 11 2" xfId="22559" xr:uid="{00000000-0005-0000-0000-000020580000}"/>
    <cellStyle name="Normal 29 12" xfId="22560" xr:uid="{00000000-0005-0000-0000-000021580000}"/>
    <cellStyle name="Normal 29 12 2" xfId="22561" xr:uid="{00000000-0005-0000-0000-000022580000}"/>
    <cellStyle name="Normal 29 13" xfId="22562" xr:uid="{00000000-0005-0000-0000-000023580000}"/>
    <cellStyle name="Normal 29 2" xfId="22563" xr:uid="{00000000-0005-0000-0000-000024580000}"/>
    <cellStyle name="Normal 29 2 10" xfId="22564" xr:uid="{00000000-0005-0000-0000-000025580000}"/>
    <cellStyle name="Normal 29 2 10 2" xfId="22565" xr:uid="{00000000-0005-0000-0000-000026580000}"/>
    <cellStyle name="Normal 29 2 11" xfId="22566" xr:uid="{00000000-0005-0000-0000-000027580000}"/>
    <cellStyle name="Normal 29 2 2" xfId="22567" xr:uid="{00000000-0005-0000-0000-000028580000}"/>
    <cellStyle name="Normal 29 2 2 2" xfId="22568" xr:uid="{00000000-0005-0000-0000-000029580000}"/>
    <cellStyle name="Normal 29 2 2 2 2" xfId="22569" xr:uid="{00000000-0005-0000-0000-00002A580000}"/>
    <cellStyle name="Normal 29 2 2 2 2 2" xfId="22570" xr:uid="{00000000-0005-0000-0000-00002B580000}"/>
    <cellStyle name="Normal 29 2 2 2 2 2 2" xfId="22571" xr:uid="{00000000-0005-0000-0000-00002C580000}"/>
    <cellStyle name="Normal 29 2 2 2 2 3" xfId="22572" xr:uid="{00000000-0005-0000-0000-00002D580000}"/>
    <cellStyle name="Normal 29 2 2 2 3" xfId="22573" xr:uid="{00000000-0005-0000-0000-00002E580000}"/>
    <cellStyle name="Normal 29 2 2 2 3 2" xfId="22574" xr:uid="{00000000-0005-0000-0000-00002F580000}"/>
    <cellStyle name="Normal 29 2 2 2 3 2 2" xfId="22575" xr:uid="{00000000-0005-0000-0000-000030580000}"/>
    <cellStyle name="Normal 29 2 2 2 3 3" xfId="22576" xr:uid="{00000000-0005-0000-0000-000031580000}"/>
    <cellStyle name="Normal 29 2 2 2 4" xfId="22577" xr:uid="{00000000-0005-0000-0000-000032580000}"/>
    <cellStyle name="Normal 29 2 2 2 4 2" xfId="22578" xr:uid="{00000000-0005-0000-0000-000033580000}"/>
    <cellStyle name="Normal 29 2 2 2 4 2 2" xfId="22579" xr:uid="{00000000-0005-0000-0000-000034580000}"/>
    <cellStyle name="Normal 29 2 2 2 4 3" xfId="22580" xr:uid="{00000000-0005-0000-0000-000035580000}"/>
    <cellStyle name="Normal 29 2 2 2 5" xfId="22581" xr:uid="{00000000-0005-0000-0000-000036580000}"/>
    <cellStyle name="Normal 29 2 2 2 5 2" xfId="22582" xr:uid="{00000000-0005-0000-0000-000037580000}"/>
    <cellStyle name="Normal 29 2 2 2 6" xfId="22583" xr:uid="{00000000-0005-0000-0000-000038580000}"/>
    <cellStyle name="Normal 29 2 2 2 6 2" xfId="22584" xr:uid="{00000000-0005-0000-0000-000039580000}"/>
    <cellStyle name="Normal 29 2 2 2 7" xfId="22585" xr:uid="{00000000-0005-0000-0000-00003A580000}"/>
    <cellStyle name="Normal 29 2 2 3" xfId="22586" xr:uid="{00000000-0005-0000-0000-00003B580000}"/>
    <cellStyle name="Normal 29 2 2 3 2" xfId="22587" xr:uid="{00000000-0005-0000-0000-00003C580000}"/>
    <cellStyle name="Normal 29 2 2 3 2 2" xfId="22588" xr:uid="{00000000-0005-0000-0000-00003D580000}"/>
    <cellStyle name="Normal 29 2 2 3 2 2 2" xfId="22589" xr:uid="{00000000-0005-0000-0000-00003E580000}"/>
    <cellStyle name="Normal 29 2 2 3 2 3" xfId="22590" xr:uid="{00000000-0005-0000-0000-00003F580000}"/>
    <cellStyle name="Normal 29 2 2 3 3" xfId="22591" xr:uid="{00000000-0005-0000-0000-000040580000}"/>
    <cellStyle name="Normal 29 2 2 3 3 2" xfId="22592" xr:uid="{00000000-0005-0000-0000-000041580000}"/>
    <cellStyle name="Normal 29 2 2 3 3 2 2" xfId="22593" xr:uid="{00000000-0005-0000-0000-000042580000}"/>
    <cellStyle name="Normal 29 2 2 3 3 3" xfId="22594" xr:uid="{00000000-0005-0000-0000-000043580000}"/>
    <cellStyle name="Normal 29 2 2 3 4" xfId="22595" xr:uid="{00000000-0005-0000-0000-000044580000}"/>
    <cellStyle name="Normal 29 2 2 3 4 2" xfId="22596" xr:uid="{00000000-0005-0000-0000-000045580000}"/>
    <cellStyle name="Normal 29 2 2 3 4 2 2" xfId="22597" xr:uid="{00000000-0005-0000-0000-000046580000}"/>
    <cellStyle name="Normal 29 2 2 3 4 3" xfId="22598" xr:uid="{00000000-0005-0000-0000-000047580000}"/>
    <cellStyle name="Normal 29 2 2 3 5" xfId="22599" xr:uid="{00000000-0005-0000-0000-000048580000}"/>
    <cellStyle name="Normal 29 2 2 3 5 2" xfId="22600" xr:uid="{00000000-0005-0000-0000-000049580000}"/>
    <cellStyle name="Normal 29 2 2 3 6" xfId="22601" xr:uid="{00000000-0005-0000-0000-00004A580000}"/>
    <cellStyle name="Normal 29 2 2 3 6 2" xfId="22602" xr:uid="{00000000-0005-0000-0000-00004B580000}"/>
    <cellStyle name="Normal 29 2 2 3 7" xfId="22603" xr:uid="{00000000-0005-0000-0000-00004C580000}"/>
    <cellStyle name="Normal 29 2 2 4" xfId="22604" xr:uid="{00000000-0005-0000-0000-00004D580000}"/>
    <cellStyle name="Normal 29 2 2 4 2" xfId="22605" xr:uid="{00000000-0005-0000-0000-00004E580000}"/>
    <cellStyle name="Normal 29 2 2 4 2 2" xfId="22606" xr:uid="{00000000-0005-0000-0000-00004F580000}"/>
    <cellStyle name="Normal 29 2 2 4 3" xfId="22607" xr:uid="{00000000-0005-0000-0000-000050580000}"/>
    <cellStyle name="Normal 29 2 2 5" xfId="22608" xr:uid="{00000000-0005-0000-0000-000051580000}"/>
    <cellStyle name="Normal 29 2 2 5 2" xfId="22609" xr:uid="{00000000-0005-0000-0000-000052580000}"/>
    <cellStyle name="Normal 29 2 2 5 2 2" xfId="22610" xr:uid="{00000000-0005-0000-0000-000053580000}"/>
    <cellStyle name="Normal 29 2 2 5 3" xfId="22611" xr:uid="{00000000-0005-0000-0000-000054580000}"/>
    <cellStyle name="Normal 29 2 2 6" xfId="22612" xr:uid="{00000000-0005-0000-0000-000055580000}"/>
    <cellStyle name="Normal 29 2 2 6 2" xfId="22613" xr:uid="{00000000-0005-0000-0000-000056580000}"/>
    <cellStyle name="Normal 29 2 2 6 2 2" xfId="22614" xr:uid="{00000000-0005-0000-0000-000057580000}"/>
    <cellStyle name="Normal 29 2 2 6 3" xfId="22615" xr:uid="{00000000-0005-0000-0000-000058580000}"/>
    <cellStyle name="Normal 29 2 2 7" xfId="22616" xr:uid="{00000000-0005-0000-0000-000059580000}"/>
    <cellStyle name="Normal 29 2 2 7 2" xfId="22617" xr:uid="{00000000-0005-0000-0000-00005A580000}"/>
    <cellStyle name="Normal 29 2 2 8" xfId="22618" xr:uid="{00000000-0005-0000-0000-00005B580000}"/>
    <cellStyle name="Normal 29 2 2 8 2" xfId="22619" xr:uid="{00000000-0005-0000-0000-00005C580000}"/>
    <cellStyle name="Normal 29 2 2 9" xfId="22620" xr:uid="{00000000-0005-0000-0000-00005D580000}"/>
    <cellStyle name="Normal 29 2 3" xfId="22621" xr:uid="{00000000-0005-0000-0000-00005E580000}"/>
    <cellStyle name="Normal 29 2 3 2" xfId="22622" xr:uid="{00000000-0005-0000-0000-00005F580000}"/>
    <cellStyle name="Normal 29 2 3 2 2" xfId="22623" xr:uid="{00000000-0005-0000-0000-000060580000}"/>
    <cellStyle name="Normal 29 2 3 2 2 2" xfId="22624" xr:uid="{00000000-0005-0000-0000-000061580000}"/>
    <cellStyle name="Normal 29 2 3 2 2 2 2" xfId="22625" xr:uid="{00000000-0005-0000-0000-000062580000}"/>
    <cellStyle name="Normal 29 2 3 2 2 3" xfId="22626" xr:uid="{00000000-0005-0000-0000-000063580000}"/>
    <cellStyle name="Normal 29 2 3 2 3" xfId="22627" xr:uid="{00000000-0005-0000-0000-000064580000}"/>
    <cellStyle name="Normal 29 2 3 2 3 2" xfId="22628" xr:uid="{00000000-0005-0000-0000-000065580000}"/>
    <cellStyle name="Normal 29 2 3 2 3 2 2" xfId="22629" xr:uid="{00000000-0005-0000-0000-000066580000}"/>
    <cellStyle name="Normal 29 2 3 2 3 3" xfId="22630" xr:uid="{00000000-0005-0000-0000-000067580000}"/>
    <cellStyle name="Normal 29 2 3 2 4" xfId="22631" xr:uid="{00000000-0005-0000-0000-000068580000}"/>
    <cellStyle name="Normal 29 2 3 2 4 2" xfId="22632" xr:uid="{00000000-0005-0000-0000-000069580000}"/>
    <cellStyle name="Normal 29 2 3 2 4 2 2" xfId="22633" xr:uid="{00000000-0005-0000-0000-00006A580000}"/>
    <cellStyle name="Normal 29 2 3 2 4 3" xfId="22634" xr:uid="{00000000-0005-0000-0000-00006B580000}"/>
    <cellStyle name="Normal 29 2 3 2 5" xfId="22635" xr:uid="{00000000-0005-0000-0000-00006C580000}"/>
    <cellStyle name="Normal 29 2 3 2 5 2" xfId="22636" xr:uid="{00000000-0005-0000-0000-00006D580000}"/>
    <cellStyle name="Normal 29 2 3 2 6" xfId="22637" xr:uid="{00000000-0005-0000-0000-00006E580000}"/>
    <cellStyle name="Normal 29 2 3 2 6 2" xfId="22638" xr:uid="{00000000-0005-0000-0000-00006F580000}"/>
    <cellStyle name="Normal 29 2 3 2 7" xfId="22639" xr:uid="{00000000-0005-0000-0000-000070580000}"/>
    <cellStyle name="Normal 29 2 3 3" xfId="22640" xr:uid="{00000000-0005-0000-0000-000071580000}"/>
    <cellStyle name="Normal 29 2 3 3 2" xfId="22641" xr:uid="{00000000-0005-0000-0000-000072580000}"/>
    <cellStyle name="Normal 29 2 3 3 2 2" xfId="22642" xr:uid="{00000000-0005-0000-0000-000073580000}"/>
    <cellStyle name="Normal 29 2 3 3 3" xfId="22643" xr:uid="{00000000-0005-0000-0000-000074580000}"/>
    <cellStyle name="Normal 29 2 3 4" xfId="22644" xr:uid="{00000000-0005-0000-0000-000075580000}"/>
    <cellStyle name="Normal 29 2 3 4 2" xfId="22645" xr:uid="{00000000-0005-0000-0000-000076580000}"/>
    <cellStyle name="Normal 29 2 3 4 2 2" xfId="22646" xr:uid="{00000000-0005-0000-0000-000077580000}"/>
    <cellStyle name="Normal 29 2 3 4 3" xfId="22647" xr:uid="{00000000-0005-0000-0000-000078580000}"/>
    <cellStyle name="Normal 29 2 3 5" xfId="22648" xr:uid="{00000000-0005-0000-0000-000079580000}"/>
    <cellStyle name="Normal 29 2 3 5 2" xfId="22649" xr:uid="{00000000-0005-0000-0000-00007A580000}"/>
    <cellStyle name="Normal 29 2 3 5 2 2" xfId="22650" xr:uid="{00000000-0005-0000-0000-00007B580000}"/>
    <cellStyle name="Normal 29 2 3 5 3" xfId="22651" xr:uid="{00000000-0005-0000-0000-00007C580000}"/>
    <cellStyle name="Normal 29 2 3 6" xfId="22652" xr:uid="{00000000-0005-0000-0000-00007D580000}"/>
    <cellStyle name="Normal 29 2 3 6 2" xfId="22653" xr:uid="{00000000-0005-0000-0000-00007E580000}"/>
    <cellStyle name="Normal 29 2 3 7" xfId="22654" xr:uid="{00000000-0005-0000-0000-00007F580000}"/>
    <cellStyle name="Normal 29 2 3 7 2" xfId="22655" xr:uid="{00000000-0005-0000-0000-000080580000}"/>
    <cellStyle name="Normal 29 2 3 8" xfId="22656" xr:uid="{00000000-0005-0000-0000-000081580000}"/>
    <cellStyle name="Normal 29 2 4" xfId="22657" xr:uid="{00000000-0005-0000-0000-000082580000}"/>
    <cellStyle name="Normal 29 2 4 2" xfId="22658" xr:uid="{00000000-0005-0000-0000-000083580000}"/>
    <cellStyle name="Normal 29 2 4 2 2" xfId="22659" xr:uid="{00000000-0005-0000-0000-000084580000}"/>
    <cellStyle name="Normal 29 2 4 2 2 2" xfId="22660" xr:uid="{00000000-0005-0000-0000-000085580000}"/>
    <cellStyle name="Normal 29 2 4 2 3" xfId="22661" xr:uid="{00000000-0005-0000-0000-000086580000}"/>
    <cellStyle name="Normal 29 2 4 3" xfId="22662" xr:uid="{00000000-0005-0000-0000-000087580000}"/>
    <cellStyle name="Normal 29 2 4 3 2" xfId="22663" xr:uid="{00000000-0005-0000-0000-000088580000}"/>
    <cellStyle name="Normal 29 2 4 3 2 2" xfId="22664" xr:uid="{00000000-0005-0000-0000-000089580000}"/>
    <cellStyle name="Normal 29 2 4 3 3" xfId="22665" xr:uid="{00000000-0005-0000-0000-00008A580000}"/>
    <cellStyle name="Normal 29 2 4 4" xfId="22666" xr:uid="{00000000-0005-0000-0000-00008B580000}"/>
    <cellStyle name="Normal 29 2 4 4 2" xfId="22667" xr:uid="{00000000-0005-0000-0000-00008C580000}"/>
    <cellStyle name="Normal 29 2 4 4 2 2" xfId="22668" xr:uid="{00000000-0005-0000-0000-00008D580000}"/>
    <cellStyle name="Normal 29 2 4 4 3" xfId="22669" xr:uid="{00000000-0005-0000-0000-00008E580000}"/>
    <cellStyle name="Normal 29 2 4 5" xfId="22670" xr:uid="{00000000-0005-0000-0000-00008F580000}"/>
    <cellStyle name="Normal 29 2 4 5 2" xfId="22671" xr:uid="{00000000-0005-0000-0000-000090580000}"/>
    <cellStyle name="Normal 29 2 4 6" xfId="22672" xr:uid="{00000000-0005-0000-0000-000091580000}"/>
    <cellStyle name="Normal 29 2 4 6 2" xfId="22673" xr:uid="{00000000-0005-0000-0000-000092580000}"/>
    <cellStyle name="Normal 29 2 4 7" xfId="22674" xr:uid="{00000000-0005-0000-0000-000093580000}"/>
    <cellStyle name="Normal 29 2 5" xfId="22675" xr:uid="{00000000-0005-0000-0000-000094580000}"/>
    <cellStyle name="Normal 29 2 5 2" xfId="22676" xr:uid="{00000000-0005-0000-0000-000095580000}"/>
    <cellStyle name="Normal 29 2 5 2 2" xfId="22677" xr:uid="{00000000-0005-0000-0000-000096580000}"/>
    <cellStyle name="Normal 29 2 5 2 2 2" xfId="22678" xr:uid="{00000000-0005-0000-0000-000097580000}"/>
    <cellStyle name="Normal 29 2 5 2 3" xfId="22679" xr:uid="{00000000-0005-0000-0000-000098580000}"/>
    <cellStyle name="Normal 29 2 5 3" xfId="22680" xr:uid="{00000000-0005-0000-0000-000099580000}"/>
    <cellStyle name="Normal 29 2 5 3 2" xfId="22681" xr:uid="{00000000-0005-0000-0000-00009A580000}"/>
    <cellStyle name="Normal 29 2 5 3 2 2" xfId="22682" xr:uid="{00000000-0005-0000-0000-00009B580000}"/>
    <cellStyle name="Normal 29 2 5 3 3" xfId="22683" xr:uid="{00000000-0005-0000-0000-00009C580000}"/>
    <cellStyle name="Normal 29 2 5 4" xfId="22684" xr:uid="{00000000-0005-0000-0000-00009D580000}"/>
    <cellStyle name="Normal 29 2 5 4 2" xfId="22685" xr:uid="{00000000-0005-0000-0000-00009E580000}"/>
    <cellStyle name="Normal 29 2 5 4 2 2" xfId="22686" xr:uid="{00000000-0005-0000-0000-00009F580000}"/>
    <cellStyle name="Normal 29 2 5 4 3" xfId="22687" xr:uid="{00000000-0005-0000-0000-0000A0580000}"/>
    <cellStyle name="Normal 29 2 5 5" xfId="22688" xr:uid="{00000000-0005-0000-0000-0000A1580000}"/>
    <cellStyle name="Normal 29 2 5 5 2" xfId="22689" xr:uid="{00000000-0005-0000-0000-0000A2580000}"/>
    <cellStyle name="Normal 29 2 5 6" xfId="22690" xr:uid="{00000000-0005-0000-0000-0000A3580000}"/>
    <cellStyle name="Normal 29 2 5 6 2" xfId="22691" xr:uid="{00000000-0005-0000-0000-0000A4580000}"/>
    <cellStyle name="Normal 29 2 5 7" xfId="22692" xr:uid="{00000000-0005-0000-0000-0000A5580000}"/>
    <cellStyle name="Normal 29 2 6" xfId="22693" xr:uid="{00000000-0005-0000-0000-0000A6580000}"/>
    <cellStyle name="Normal 29 2 6 2" xfId="22694" xr:uid="{00000000-0005-0000-0000-0000A7580000}"/>
    <cellStyle name="Normal 29 2 6 2 2" xfId="22695" xr:uid="{00000000-0005-0000-0000-0000A8580000}"/>
    <cellStyle name="Normal 29 2 6 3" xfId="22696" xr:uid="{00000000-0005-0000-0000-0000A9580000}"/>
    <cellStyle name="Normal 29 2 7" xfId="22697" xr:uid="{00000000-0005-0000-0000-0000AA580000}"/>
    <cellStyle name="Normal 29 2 7 2" xfId="22698" xr:uid="{00000000-0005-0000-0000-0000AB580000}"/>
    <cellStyle name="Normal 29 2 7 2 2" xfId="22699" xr:uid="{00000000-0005-0000-0000-0000AC580000}"/>
    <cellStyle name="Normal 29 2 7 3" xfId="22700" xr:uid="{00000000-0005-0000-0000-0000AD580000}"/>
    <cellStyle name="Normal 29 2 8" xfId="22701" xr:uid="{00000000-0005-0000-0000-0000AE580000}"/>
    <cellStyle name="Normal 29 2 8 2" xfId="22702" xr:uid="{00000000-0005-0000-0000-0000AF580000}"/>
    <cellStyle name="Normal 29 2 8 2 2" xfId="22703" xr:uid="{00000000-0005-0000-0000-0000B0580000}"/>
    <cellStyle name="Normal 29 2 8 3" xfId="22704" xr:uid="{00000000-0005-0000-0000-0000B1580000}"/>
    <cellStyle name="Normal 29 2 9" xfId="22705" xr:uid="{00000000-0005-0000-0000-0000B2580000}"/>
    <cellStyle name="Normal 29 2 9 2" xfId="22706" xr:uid="{00000000-0005-0000-0000-0000B3580000}"/>
    <cellStyle name="Normal 29 3" xfId="22707" xr:uid="{00000000-0005-0000-0000-0000B4580000}"/>
    <cellStyle name="Normal 29 3 10" xfId="22708" xr:uid="{00000000-0005-0000-0000-0000B5580000}"/>
    <cellStyle name="Normal 29 3 10 2" xfId="22709" xr:uid="{00000000-0005-0000-0000-0000B6580000}"/>
    <cellStyle name="Normal 29 3 11" xfId="22710" xr:uid="{00000000-0005-0000-0000-0000B7580000}"/>
    <cellStyle name="Normal 29 3 2" xfId="22711" xr:uid="{00000000-0005-0000-0000-0000B8580000}"/>
    <cellStyle name="Normal 29 3 2 2" xfId="22712" xr:uid="{00000000-0005-0000-0000-0000B9580000}"/>
    <cellStyle name="Normal 29 3 2 2 2" xfId="22713" xr:uid="{00000000-0005-0000-0000-0000BA580000}"/>
    <cellStyle name="Normal 29 3 2 2 2 2" xfId="22714" xr:uid="{00000000-0005-0000-0000-0000BB580000}"/>
    <cellStyle name="Normal 29 3 2 2 2 2 2" xfId="22715" xr:uid="{00000000-0005-0000-0000-0000BC580000}"/>
    <cellStyle name="Normal 29 3 2 2 2 3" xfId="22716" xr:uid="{00000000-0005-0000-0000-0000BD580000}"/>
    <cellStyle name="Normal 29 3 2 2 3" xfId="22717" xr:uid="{00000000-0005-0000-0000-0000BE580000}"/>
    <cellStyle name="Normal 29 3 2 2 3 2" xfId="22718" xr:uid="{00000000-0005-0000-0000-0000BF580000}"/>
    <cellStyle name="Normal 29 3 2 2 3 2 2" xfId="22719" xr:uid="{00000000-0005-0000-0000-0000C0580000}"/>
    <cellStyle name="Normal 29 3 2 2 3 3" xfId="22720" xr:uid="{00000000-0005-0000-0000-0000C1580000}"/>
    <cellStyle name="Normal 29 3 2 2 4" xfId="22721" xr:uid="{00000000-0005-0000-0000-0000C2580000}"/>
    <cellStyle name="Normal 29 3 2 2 4 2" xfId="22722" xr:uid="{00000000-0005-0000-0000-0000C3580000}"/>
    <cellStyle name="Normal 29 3 2 2 4 2 2" xfId="22723" xr:uid="{00000000-0005-0000-0000-0000C4580000}"/>
    <cellStyle name="Normal 29 3 2 2 4 3" xfId="22724" xr:uid="{00000000-0005-0000-0000-0000C5580000}"/>
    <cellStyle name="Normal 29 3 2 2 5" xfId="22725" xr:uid="{00000000-0005-0000-0000-0000C6580000}"/>
    <cellStyle name="Normal 29 3 2 2 5 2" xfId="22726" xr:uid="{00000000-0005-0000-0000-0000C7580000}"/>
    <cellStyle name="Normal 29 3 2 2 6" xfId="22727" xr:uid="{00000000-0005-0000-0000-0000C8580000}"/>
    <cellStyle name="Normal 29 3 2 2 6 2" xfId="22728" xr:uid="{00000000-0005-0000-0000-0000C9580000}"/>
    <cellStyle name="Normal 29 3 2 2 7" xfId="22729" xr:uid="{00000000-0005-0000-0000-0000CA580000}"/>
    <cellStyle name="Normal 29 3 2 3" xfId="22730" xr:uid="{00000000-0005-0000-0000-0000CB580000}"/>
    <cellStyle name="Normal 29 3 2 3 2" xfId="22731" xr:uid="{00000000-0005-0000-0000-0000CC580000}"/>
    <cellStyle name="Normal 29 3 2 3 2 2" xfId="22732" xr:uid="{00000000-0005-0000-0000-0000CD580000}"/>
    <cellStyle name="Normal 29 3 2 3 2 2 2" xfId="22733" xr:uid="{00000000-0005-0000-0000-0000CE580000}"/>
    <cellStyle name="Normal 29 3 2 3 2 3" xfId="22734" xr:uid="{00000000-0005-0000-0000-0000CF580000}"/>
    <cellStyle name="Normal 29 3 2 3 3" xfId="22735" xr:uid="{00000000-0005-0000-0000-0000D0580000}"/>
    <cellStyle name="Normal 29 3 2 3 3 2" xfId="22736" xr:uid="{00000000-0005-0000-0000-0000D1580000}"/>
    <cellStyle name="Normal 29 3 2 3 3 2 2" xfId="22737" xr:uid="{00000000-0005-0000-0000-0000D2580000}"/>
    <cellStyle name="Normal 29 3 2 3 3 3" xfId="22738" xr:uid="{00000000-0005-0000-0000-0000D3580000}"/>
    <cellStyle name="Normal 29 3 2 3 4" xfId="22739" xr:uid="{00000000-0005-0000-0000-0000D4580000}"/>
    <cellStyle name="Normal 29 3 2 3 4 2" xfId="22740" xr:uid="{00000000-0005-0000-0000-0000D5580000}"/>
    <cellStyle name="Normal 29 3 2 3 4 2 2" xfId="22741" xr:uid="{00000000-0005-0000-0000-0000D6580000}"/>
    <cellStyle name="Normal 29 3 2 3 4 3" xfId="22742" xr:uid="{00000000-0005-0000-0000-0000D7580000}"/>
    <cellStyle name="Normal 29 3 2 3 5" xfId="22743" xr:uid="{00000000-0005-0000-0000-0000D8580000}"/>
    <cellStyle name="Normal 29 3 2 3 5 2" xfId="22744" xr:uid="{00000000-0005-0000-0000-0000D9580000}"/>
    <cellStyle name="Normal 29 3 2 3 6" xfId="22745" xr:uid="{00000000-0005-0000-0000-0000DA580000}"/>
    <cellStyle name="Normal 29 3 2 3 6 2" xfId="22746" xr:uid="{00000000-0005-0000-0000-0000DB580000}"/>
    <cellStyle name="Normal 29 3 2 3 7" xfId="22747" xr:uid="{00000000-0005-0000-0000-0000DC580000}"/>
    <cellStyle name="Normal 29 3 2 4" xfId="22748" xr:uid="{00000000-0005-0000-0000-0000DD580000}"/>
    <cellStyle name="Normal 29 3 2 4 2" xfId="22749" xr:uid="{00000000-0005-0000-0000-0000DE580000}"/>
    <cellStyle name="Normal 29 3 2 4 2 2" xfId="22750" xr:uid="{00000000-0005-0000-0000-0000DF580000}"/>
    <cellStyle name="Normal 29 3 2 4 3" xfId="22751" xr:uid="{00000000-0005-0000-0000-0000E0580000}"/>
    <cellStyle name="Normal 29 3 2 5" xfId="22752" xr:uid="{00000000-0005-0000-0000-0000E1580000}"/>
    <cellStyle name="Normal 29 3 2 5 2" xfId="22753" xr:uid="{00000000-0005-0000-0000-0000E2580000}"/>
    <cellStyle name="Normal 29 3 2 5 2 2" xfId="22754" xr:uid="{00000000-0005-0000-0000-0000E3580000}"/>
    <cellStyle name="Normal 29 3 2 5 3" xfId="22755" xr:uid="{00000000-0005-0000-0000-0000E4580000}"/>
    <cellStyle name="Normal 29 3 2 6" xfId="22756" xr:uid="{00000000-0005-0000-0000-0000E5580000}"/>
    <cellStyle name="Normal 29 3 2 6 2" xfId="22757" xr:uid="{00000000-0005-0000-0000-0000E6580000}"/>
    <cellStyle name="Normal 29 3 2 6 2 2" xfId="22758" xr:uid="{00000000-0005-0000-0000-0000E7580000}"/>
    <cellStyle name="Normal 29 3 2 6 3" xfId="22759" xr:uid="{00000000-0005-0000-0000-0000E8580000}"/>
    <cellStyle name="Normal 29 3 2 7" xfId="22760" xr:uid="{00000000-0005-0000-0000-0000E9580000}"/>
    <cellStyle name="Normal 29 3 2 7 2" xfId="22761" xr:uid="{00000000-0005-0000-0000-0000EA580000}"/>
    <cellStyle name="Normal 29 3 2 8" xfId="22762" xr:uid="{00000000-0005-0000-0000-0000EB580000}"/>
    <cellStyle name="Normal 29 3 2 8 2" xfId="22763" xr:uid="{00000000-0005-0000-0000-0000EC580000}"/>
    <cellStyle name="Normal 29 3 2 9" xfId="22764" xr:uid="{00000000-0005-0000-0000-0000ED580000}"/>
    <cellStyle name="Normal 29 3 3" xfId="22765" xr:uid="{00000000-0005-0000-0000-0000EE580000}"/>
    <cellStyle name="Normal 29 3 3 2" xfId="22766" xr:uid="{00000000-0005-0000-0000-0000EF580000}"/>
    <cellStyle name="Normal 29 3 3 2 2" xfId="22767" xr:uid="{00000000-0005-0000-0000-0000F0580000}"/>
    <cellStyle name="Normal 29 3 3 2 2 2" xfId="22768" xr:uid="{00000000-0005-0000-0000-0000F1580000}"/>
    <cellStyle name="Normal 29 3 3 2 2 2 2" xfId="22769" xr:uid="{00000000-0005-0000-0000-0000F2580000}"/>
    <cellStyle name="Normal 29 3 3 2 2 3" xfId="22770" xr:uid="{00000000-0005-0000-0000-0000F3580000}"/>
    <cellStyle name="Normal 29 3 3 2 3" xfId="22771" xr:uid="{00000000-0005-0000-0000-0000F4580000}"/>
    <cellStyle name="Normal 29 3 3 2 3 2" xfId="22772" xr:uid="{00000000-0005-0000-0000-0000F5580000}"/>
    <cellStyle name="Normal 29 3 3 2 3 2 2" xfId="22773" xr:uid="{00000000-0005-0000-0000-0000F6580000}"/>
    <cellStyle name="Normal 29 3 3 2 3 3" xfId="22774" xr:uid="{00000000-0005-0000-0000-0000F7580000}"/>
    <cellStyle name="Normal 29 3 3 2 4" xfId="22775" xr:uid="{00000000-0005-0000-0000-0000F8580000}"/>
    <cellStyle name="Normal 29 3 3 2 4 2" xfId="22776" xr:uid="{00000000-0005-0000-0000-0000F9580000}"/>
    <cellStyle name="Normal 29 3 3 2 4 2 2" xfId="22777" xr:uid="{00000000-0005-0000-0000-0000FA580000}"/>
    <cellStyle name="Normal 29 3 3 2 4 3" xfId="22778" xr:uid="{00000000-0005-0000-0000-0000FB580000}"/>
    <cellStyle name="Normal 29 3 3 2 5" xfId="22779" xr:uid="{00000000-0005-0000-0000-0000FC580000}"/>
    <cellStyle name="Normal 29 3 3 2 5 2" xfId="22780" xr:uid="{00000000-0005-0000-0000-0000FD580000}"/>
    <cellStyle name="Normal 29 3 3 2 6" xfId="22781" xr:uid="{00000000-0005-0000-0000-0000FE580000}"/>
    <cellStyle name="Normal 29 3 3 2 6 2" xfId="22782" xr:uid="{00000000-0005-0000-0000-0000FF580000}"/>
    <cellStyle name="Normal 29 3 3 2 7" xfId="22783" xr:uid="{00000000-0005-0000-0000-000000590000}"/>
    <cellStyle name="Normal 29 3 3 3" xfId="22784" xr:uid="{00000000-0005-0000-0000-000001590000}"/>
    <cellStyle name="Normal 29 3 3 3 2" xfId="22785" xr:uid="{00000000-0005-0000-0000-000002590000}"/>
    <cellStyle name="Normal 29 3 3 3 2 2" xfId="22786" xr:uid="{00000000-0005-0000-0000-000003590000}"/>
    <cellStyle name="Normal 29 3 3 3 3" xfId="22787" xr:uid="{00000000-0005-0000-0000-000004590000}"/>
    <cellStyle name="Normal 29 3 3 4" xfId="22788" xr:uid="{00000000-0005-0000-0000-000005590000}"/>
    <cellStyle name="Normal 29 3 3 4 2" xfId="22789" xr:uid="{00000000-0005-0000-0000-000006590000}"/>
    <cellStyle name="Normal 29 3 3 4 2 2" xfId="22790" xr:uid="{00000000-0005-0000-0000-000007590000}"/>
    <cellStyle name="Normal 29 3 3 4 3" xfId="22791" xr:uid="{00000000-0005-0000-0000-000008590000}"/>
    <cellStyle name="Normal 29 3 3 5" xfId="22792" xr:uid="{00000000-0005-0000-0000-000009590000}"/>
    <cellStyle name="Normal 29 3 3 5 2" xfId="22793" xr:uid="{00000000-0005-0000-0000-00000A590000}"/>
    <cellStyle name="Normal 29 3 3 5 2 2" xfId="22794" xr:uid="{00000000-0005-0000-0000-00000B590000}"/>
    <cellStyle name="Normal 29 3 3 5 3" xfId="22795" xr:uid="{00000000-0005-0000-0000-00000C590000}"/>
    <cellStyle name="Normal 29 3 3 6" xfId="22796" xr:uid="{00000000-0005-0000-0000-00000D590000}"/>
    <cellStyle name="Normal 29 3 3 6 2" xfId="22797" xr:uid="{00000000-0005-0000-0000-00000E590000}"/>
    <cellStyle name="Normal 29 3 3 7" xfId="22798" xr:uid="{00000000-0005-0000-0000-00000F590000}"/>
    <cellStyle name="Normal 29 3 3 7 2" xfId="22799" xr:uid="{00000000-0005-0000-0000-000010590000}"/>
    <cellStyle name="Normal 29 3 3 8" xfId="22800" xr:uid="{00000000-0005-0000-0000-000011590000}"/>
    <cellStyle name="Normal 29 3 4" xfId="22801" xr:uid="{00000000-0005-0000-0000-000012590000}"/>
    <cellStyle name="Normal 29 3 4 2" xfId="22802" xr:uid="{00000000-0005-0000-0000-000013590000}"/>
    <cellStyle name="Normal 29 3 4 2 2" xfId="22803" xr:uid="{00000000-0005-0000-0000-000014590000}"/>
    <cellStyle name="Normal 29 3 4 2 2 2" xfId="22804" xr:uid="{00000000-0005-0000-0000-000015590000}"/>
    <cellStyle name="Normal 29 3 4 2 3" xfId="22805" xr:uid="{00000000-0005-0000-0000-000016590000}"/>
    <cellStyle name="Normal 29 3 4 3" xfId="22806" xr:uid="{00000000-0005-0000-0000-000017590000}"/>
    <cellStyle name="Normal 29 3 4 3 2" xfId="22807" xr:uid="{00000000-0005-0000-0000-000018590000}"/>
    <cellStyle name="Normal 29 3 4 3 2 2" xfId="22808" xr:uid="{00000000-0005-0000-0000-000019590000}"/>
    <cellStyle name="Normal 29 3 4 3 3" xfId="22809" xr:uid="{00000000-0005-0000-0000-00001A590000}"/>
    <cellStyle name="Normal 29 3 4 4" xfId="22810" xr:uid="{00000000-0005-0000-0000-00001B590000}"/>
    <cellStyle name="Normal 29 3 4 4 2" xfId="22811" xr:uid="{00000000-0005-0000-0000-00001C590000}"/>
    <cellStyle name="Normal 29 3 4 4 2 2" xfId="22812" xr:uid="{00000000-0005-0000-0000-00001D590000}"/>
    <cellStyle name="Normal 29 3 4 4 3" xfId="22813" xr:uid="{00000000-0005-0000-0000-00001E590000}"/>
    <cellStyle name="Normal 29 3 4 5" xfId="22814" xr:uid="{00000000-0005-0000-0000-00001F590000}"/>
    <cellStyle name="Normal 29 3 4 5 2" xfId="22815" xr:uid="{00000000-0005-0000-0000-000020590000}"/>
    <cellStyle name="Normal 29 3 4 6" xfId="22816" xr:uid="{00000000-0005-0000-0000-000021590000}"/>
    <cellStyle name="Normal 29 3 4 6 2" xfId="22817" xr:uid="{00000000-0005-0000-0000-000022590000}"/>
    <cellStyle name="Normal 29 3 4 7" xfId="22818" xr:uid="{00000000-0005-0000-0000-000023590000}"/>
    <cellStyle name="Normal 29 3 5" xfId="22819" xr:uid="{00000000-0005-0000-0000-000024590000}"/>
    <cellStyle name="Normal 29 3 5 2" xfId="22820" xr:uid="{00000000-0005-0000-0000-000025590000}"/>
    <cellStyle name="Normal 29 3 5 2 2" xfId="22821" xr:uid="{00000000-0005-0000-0000-000026590000}"/>
    <cellStyle name="Normal 29 3 5 2 2 2" xfId="22822" xr:uid="{00000000-0005-0000-0000-000027590000}"/>
    <cellStyle name="Normal 29 3 5 2 3" xfId="22823" xr:uid="{00000000-0005-0000-0000-000028590000}"/>
    <cellStyle name="Normal 29 3 5 3" xfId="22824" xr:uid="{00000000-0005-0000-0000-000029590000}"/>
    <cellStyle name="Normal 29 3 5 3 2" xfId="22825" xr:uid="{00000000-0005-0000-0000-00002A590000}"/>
    <cellStyle name="Normal 29 3 5 3 2 2" xfId="22826" xr:uid="{00000000-0005-0000-0000-00002B590000}"/>
    <cellStyle name="Normal 29 3 5 3 3" xfId="22827" xr:uid="{00000000-0005-0000-0000-00002C590000}"/>
    <cellStyle name="Normal 29 3 5 4" xfId="22828" xr:uid="{00000000-0005-0000-0000-00002D590000}"/>
    <cellStyle name="Normal 29 3 5 4 2" xfId="22829" xr:uid="{00000000-0005-0000-0000-00002E590000}"/>
    <cellStyle name="Normal 29 3 5 4 2 2" xfId="22830" xr:uid="{00000000-0005-0000-0000-00002F590000}"/>
    <cellStyle name="Normal 29 3 5 4 3" xfId="22831" xr:uid="{00000000-0005-0000-0000-000030590000}"/>
    <cellStyle name="Normal 29 3 5 5" xfId="22832" xr:uid="{00000000-0005-0000-0000-000031590000}"/>
    <cellStyle name="Normal 29 3 5 5 2" xfId="22833" xr:uid="{00000000-0005-0000-0000-000032590000}"/>
    <cellStyle name="Normal 29 3 5 6" xfId="22834" xr:uid="{00000000-0005-0000-0000-000033590000}"/>
    <cellStyle name="Normal 29 3 5 6 2" xfId="22835" xr:uid="{00000000-0005-0000-0000-000034590000}"/>
    <cellStyle name="Normal 29 3 5 7" xfId="22836" xr:uid="{00000000-0005-0000-0000-000035590000}"/>
    <cellStyle name="Normal 29 3 6" xfId="22837" xr:uid="{00000000-0005-0000-0000-000036590000}"/>
    <cellStyle name="Normal 29 3 6 2" xfId="22838" xr:uid="{00000000-0005-0000-0000-000037590000}"/>
    <cellStyle name="Normal 29 3 6 2 2" xfId="22839" xr:uid="{00000000-0005-0000-0000-000038590000}"/>
    <cellStyle name="Normal 29 3 6 3" xfId="22840" xr:uid="{00000000-0005-0000-0000-000039590000}"/>
    <cellStyle name="Normal 29 3 7" xfId="22841" xr:uid="{00000000-0005-0000-0000-00003A590000}"/>
    <cellStyle name="Normal 29 3 7 2" xfId="22842" xr:uid="{00000000-0005-0000-0000-00003B590000}"/>
    <cellStyle name="Normal 29 3 7 2 2" xfId="22843" xr:uid="{00000000-0005-0000-0000-00003C590000}"/>
    <cellStyle name="Normal 29 3 7 3" xfId="22844" xr:uid="{00000000-0005-0000-0000-00003D590000}"/>
    <cellStyle name="Normal 29 3 8" xfId="22845" xr:uid="{00000000-0005-0000-0000-00003E590000}"/>
    <cellStyle name="Normal 29 3 8 2" xfId="22846" xr:uid="{00000000-0005-0000-0000-00003F590000}"/>
    <cellStyle name="Normal 29 3 8 2 2" xfId="22847" xr:uid="{00000000-0005-0000-0000-000040590000}"/>
    <cellStyle name="Normal 29 3 8 3" xfId="22848" xr:uid="{00000000-0005-0000-0000-000041590000}"/>
    <cellStyle name="Normal 29 3 9" xfId="22849" xr:uid="{00000000-0005-0000-0000-000042590000}"/>
    <cellStyle name="Normal 29 3 9 2" xfId="22850" xr:uid="{00000000-0005-0000-0000-000043590000}"/>
    <cellStyle name="Normal 29 4" xfId="22851" xr:uid="{00000000-0005-0000-0000-000044590000}"/>
    <cellStyle name="Normal 29 4 2" xfId="22852" xr:uid="{00000000-0005-0000-0000-000045590000}"/>
    <cellStyle name="Normal 29 4 2 2" xfId="22853" xr:uid="{00000000-0005-0000-0000-000046590000}"/>
    <cellStyle name="Normal 29 4 2 2 2" xfId="22854" xr:uid="{00000000-0005-0000-0000-000047590000}"/>
    <cellStyle name="Normal 29 4 2 2 2 2" xfId="22855" xr:uid="{00000000-0005-0000-0000-000048590000}"/>
    <cellStyle name="Normal 29 4 2 2 3" xfId="22856" xr:uid="{00000000-0005-0000-0000-000049590000}"/>
    <cellStyle name="Normal 29 4 2 3" xfId="22857" xr:uid="{00000000-0005-0000-0000-00004A590000}"/>
    <cellStyle name="Normal 29 4 2 3 2" xfId="22858" xr:uid="{00000000-0005-0000-0000-00004B590000}"/>
    <cellStyle name="Normal 29 4 2 3 2 2" xfId="22859" xr:uid="{00000000-0005-0000-0000-00004C590000}"/>
    <cellStyle name="Normal 29 4 2 3 3" xfId="22860" xr:uid="{00000000-0005-0000-0000-00004D590000}"/>
    <cellStyle name="Normal 29 4 2 4" xfId="22861" xr:uid="{00000000-0005-0000-0000-00004E590000}"/>
    <cellStyle name="Normal 29 4 2 4 2" xfId="22862" xr:uid="{00000000-0005-0000-0000-00004F590000}"/>
    <cellStyle name="Normal 29 4 2 4 2 2" xfId="22863" xr:uid="{00000000-0005-0000-0000-000050590000}"/>
    <cellStyle name="Normal 29 4 2 4 3" xfId="22864" xr:uid="{00000000-0005-0000-0000-000051590000}"/>
    <cellStyle name="Normal 29 4 2 5" xfId="22865" xr:uid="{00000000-0005-0000-0000-000052590000}"/>
    <cellStyle name="Normal 29 4 2 5 2" xfId="22866" xr:uid="{00000000-0005-0000-0000-000053590000}"/>
    <cellStyle name="Normal 29 4 2 6" xfId="22867" xr:uid="{00000000-0005-0000-0000-000054590000}"/>
    <cellStyle name="Normal 29 4 2 6 2" xfId="22868" xr:uid="{00000000-0005-0000-0000-000055590000}"/>
    <cellStyle name="Normal 29 4 2 7" xfId="22869" xr:uid="{00000000-0005-0000-0000-000056590000}"/>
    <cellStyle name="Normal 29 4 3" xfId="22870" xr:uid="{00000000-0005-0000-0000-000057590000}"/>
    <cellStyle name="Normal 29 4 3 2" xfId="22871" xr:uid="{00000000-0005-0000-0000-000058590000}"/>
    <cellStyle name="Normal 29 4 3 2 2" xfId="22872" xr:uid="{00000000-0005-0000-0000-000059590000}"/>
    <cellStyle name="Normal 29 4 3 2 2 2" xfId="22873" xr:uid="{00000000-0005-0000-0000-00005A590000}"/>
    <cellStyle name="Normal 29 4 3 2 3" xfId="22874" xr:uid="{00000000-0005-0000-0000-00005B590000}"/>
    <cellStyle name="Normal 29 4 3 3" xfId="22875" xr:uid="{00000000-0005-0000-0000-00005C590000}"/>
    <cellStyle name="Normal 29 4 3 3 2" xfId="22876" xr:uid="{00000000-0005-0000-0000-00005D590000}"/>
    <cellStyle name="Normal 29 4 3 3 2 2" xfId="22877" xr:uid="{00000000-0005-0000-0000-00005E590000}"/>
    <cellStyle name="Normal 29 4 3 3 3" xfId="22878" xr:uid="{00000000-0005-0000-0000-00005F590000}"/>
    <cellStyle name="Normal 29 4 3 4" xfId="22879" xr:uid="{00000000-0005-0000-0000-000060590000}"/>
    <cellStyle name="Normal 29 4 3 4 2" xfId="22880" xr:uid="{00000000-0005-0000-0000-000061590000}"/>
    <cellStyle name="Normal 29 4 3 4 2 2" xfId="22881" xr:uid="{00000000-0005-0000-0000-000062590000}"/>
    <cellStyle name="Normal 29 4 3 4 3" xfId="22882" xr:uid="{00000000-0005-0000-0000-000063590000}"/>
    <cellStyle name="Normal 29 4 3 5" xfId="22883" xr:uid="{00000000-0005-0000-0000-000064590000}"/>
    <cellStyle name="Normal 29 4 3 5 2" xfId="22884" xr:uid="{00000000-0005-0000-0000-000065590000}"/>
    <cellStyle name="Normal 29 4 3 6" xfId="22885" xr:uid="{00000000-0005-0000-0000-000066590000}"/>
    <cellStyle name="Normal 29 4 3 6 2" xfId="22886" xr:uid="{00000000-0005-0000-0000-000067590000}"/>
    <cellStyle name="Normal 29 4 3 7" xfId="22887" xr:uid="{00000000-0005-0000-0000-000068590000}"/>
    <cellStyle name="Normal 29 4 4" xfId="22888" xr:uid="{00000000-0005-0000-0000-000069590000}"/>
    <cellStyle name="Normal 29 4 4 2" xfId="22889" xr:uid="{00000000-0005-0000-0000-00006A590000}"/>
    <cellStyle name="Normal 29 4 4 2 2" xfId="22890" xr:uid="{00000000-0005-0000-0000-00006B590000}"/>
    <cellStyle name="Normal 29 4 4 3" xfId="22891" xr:uid="{00000000-0005-0000-0000-00006C590000}"/>
    <cellStyle name="Normal 29 4 5" xfId="22892" xr:uid="{00000000-0005-0000-0000-00006D590000}"/>
    <cellStyle name="Normal 29 4 5 2" xfId="22893" xr:uid="{00000000-0005-0000-0000-00006E590000}"/>
    <cellStyle name="Normal 29 4 5 2 2" xfId="22894" xr:uid="{00000000-0005-0000-0000-00006F590000}"/>
    <cellStyle name="Normal 29 4 5 3" xfId="22895" xr:uid="{00000000-0005-0000-0000-000070590000}"/>
    <cellStyle name="Normal 29 4 6" xfId="22896" xr:uid="{00000000-0005-0000-0000-000071590000}"/>
    <cellStyle name="Normal 29 4 6 2" xfId="22897" xr:uid="{00000000-0005-0000-0000-000072590000}"/>
    <cellStyle name="Normal 29 4 6 2 2" xfId="22898" xr:uid="{00000000-0005-0000-0000-000073590000}"/>
    <cellStyle name="Normal 29 4 6 3" xfId="22899" xr:uid="{00000000-0005-0000-0000-000074590000}"/>
    <cellStyle name="Normal 29 4 7" xfId="22900" xr:uid="{00000000-0005-0000-0000-000075590000}"/>
    <cellStyle name="Normal 29 4 7 2" xfId="22901" xr:uid="{00000000-0005-0000-0000-000076590000}"/>
    <cellStyle name="Normal 29 4 8" xfId="22902" xr:uid="{00000000-0005-0000-0000-000077590000}"/>
    <cellStyle name="Normal 29 4 8 2" xfId="22903" xr:uid="{00000000-0005-0000-0000-000078590000}"/>
    <cellStyle name="Normal 29 4 9" xfId="22904" xr:uid="{00000000-0005-0000-0000-000079590000}"/>
    <cellStyle name="Normal 29 5" xfId="22905" xr:uid="{00000000-0005-0000-0000-00007A590000}"/>
    <cellStyle name="Normal 29 5 2" xfId="22906" xr:uid="{00000000-0005-0000-0000-00007B590000}"/>
    <cellStyle name="Normal 29 5 2 2" xfId="22907" xr:uid="{00000000-0005-0000-0000-00007C590000}"/>
    <cellStyle name="Normal 29 5 2 2 2" xfId="22908" xr:uid="{00000000-0005-0000-0000-00007D590000}"/>
    <cellStyle name="Normal 29 5 2 2 2 2" xfId="22909" xr:uid="{00000000-0005-0000-0000-00007E590000}"/>
    <cellStyle name="Normal 29 5 2 2 3" xfId="22910" xr:uid="{00000000-0005-0000-0000-00007F590000}"/>
    <cellStyle name="Normal 29 5 2 3" xfId="22911" xr:uid="{00000000-0005-0000-0000-000080590000}"/>
    <cellStyle name="Normal 29 5 2 3 2" xfId="22912" xr:uid="{00000000-0005-0000-0000-000081590000}"/>
    <cellStyle name="Normal 29 5 2 3 2 2" xfId="22913" xr:uid="{00000000-0005-0000-0000-000082590000}"/>
    <cellStyle name="Normal 29 5 2 3 3" xfId="22914" xr:uid="{00000000-0005-0000-0000-000083590000}"/>
    <cellStyle name="Normal 29 5 2 4" xfId="22915" xr:uid="{00000000-0005-0000-0000-000084590000}"/>
    <cellStyle name="Normal 29 5 2 4 2" xfId="22916" xr:uid="{00000000-0005-0000-0000-000085590000}"/>
    <cellStyle name="Normal 29 5 2 4 2 2" xfId="22917" xr:uid="{00000000-0005-0000-0000-000086590000}"/>
    <cellStyle name="Normal 29 5 2 4 3" xfId="22918" xr:uid="{00000000-0005-0000-0000-000087590000}"/>
    <cellStyle name="Normal 29 5 2 5" xfId="22919" xr:uid="{00000000-0005-0000-0000-000088590000}"/>
    <cellStyle name="Normal 29 5 2 5 2" xfId="22920" xr:uid="{00000000-0005-0000-0000-000089590000}"/>
    <cellStyle name="Normal 29 5 2 6" xfId="22921" xr:uid="{00000000-0005-0000-0000-00008A590000}"/>
    <cellStyle name="Normal 29 5 2 6 2" xfId="22922" xr:uid="{00000000-0005-0000-0000-00008B590000}"/>
    <cellStyle name="Normal 29 5 2 7" xfId="22923" xr:uid="{00000000-0005-0000-0000-00008C590000}"/>
    <cellStyle name="Normal 29 5 3" xfId="22924" xr:uid="{00000000-0005-0000-0000-00008D590000}"/>
    <cellStyle name="Normal 29 5 3 2" xfId="22925" xr:uid="{00000000-0005-0000-0000-00008E590000}"/>
    <cellStyle name="Normal 29 5 3 2 2" xfId="22926" xr:uid="{00000000-0005-0000-0000-00008F590000}"/>
    <cellStyle name="Normal 29 5 3 3" xfId="22927" xr:uid="{00000000-0005-0000-0000-000090590000}"/>
    <cellStyle name="Normal 29 5 4" xfId="22928" xr:uid="{00000000-0005-0000-0000-000091590000}"/>
    <cellStyle name="Normal 29 5 4 2" xfId="22929" xr:uid="{00000000-0005-0000-0000-000092590000}"/>
    <cellStyle name="Normal 29 5 4 2 2" xfId="22930" xr:uid="{00000000-0005-0000-0000-000093590000}"/>
    <cellStyle name="Normal 29 5 4 3" xfId="22931" xr:uid="{00000000-0005-0000-0000-000094590000}"/>
    <cellStyle name="Normal 29 5 5" xfId="22932" xr:uid="{00000000-0005-0000-0000-000095590000}"/>
    <cellStyle name="Normal 29 5 5 2" xfId="22933" xr:uid="{00000000-0005-0000-0000-000096590000}"/>
    <cellStyle name="Normal 29 5 5 2 2" xfId="22934" xr:uid="{00000000-0005-0000-0000-000097590000}"/>
    <cellStyle name="Normal 29 5 5 3" xfId="22935" xr:uid="{00000000-0005-0000-0000-000098590000}"/>
    <cellStyle name="Normal 29 5 6" xfId="22936" xr:uid="{00000000-0005-0000-0000-000099590000}"/>
    <cellStyle name="Normal 29 5 6 2" xfId="22937" xr:uid="{00000000-0005-0000-0000-00009A590000}"/>
    <cellStyle name="Normal 29 5 7" xfId="22938" xr:uid="{00000000-0005-0000-0000-00009B590000}"/>
    <cellStyle name="Normal 29 5 7 2" xfId="22939" xr:uid="{00000000-0005-0000-0000-00009C590000}"/>
    <cellStyle name="Normal 29 5 8" xfId="22940" xr:uid="{00000000-0005-0000-0000-00009D590000}"/>
    <cellStyle name="Normal 29 6" xfId="22941" xr:uid="{00000000-0005-0000-0000-00009E590000}"/>
    <cellStyle name="Normal 29 6 2" xfId="22942" xr:uid="{00000000-0005-0000-0000-00009F590000}"/>
    <cellStyle name="Normal 29 6 2 2" xfId="22943" xr:uid="{00000000-0005-0000-0000-0000A0590000}"/>
    <cellStyle name="Normal 29 6 2 2 2" xfId="22944" xr:uid="{00000000-0005-0000-0000-0000A1590000}"/>
    <cellStyle name="Normal 29 6 2 3" xfId="22945" xr:uid="{00000000-0005-0000-0000-0000A2590000}"/>
    <cellStyle name="Normal 29 6 3" xfId="22946" xr:uid="{00000000-0005-0000-0000-0000A3590000}"/>
    <cellStyle name="Normal 29 6 3 2" xfId="22947" xr:uid="{00000000-0005-0000-0000-0000A4590000}"/>
    <cellStyle name="Normal 29 6 3 2 2" xfId="22948" xr:uid="{00000000-0005-0000-0000-0000A5590000}"/>
    <cellStyle name="Normal 29 6 3 3" xfId="22949" xr:uid="{00000000-0005-0000-0000-0000A6590000}"/>
    <cellStyle name="Normal 29 6 4" xfId="22950" xr:uid="{00000000-0005-0000-0000-0000A7590000}"/>
    <cellStyle name="Normal 29 6 4 2" xfId="22951" xr:uid="{00000000-0005-0000-0000-0000A8590000}"/>
    <cellStyle name="Normal 29 6 4 2 2" xfId="22952" xr:uid="{00000000-0005-0000-0000-0000A9590000}"/>
    <cellStyle name="Normal 29 6 4 3" xfId="22953" xr:uid="{00000000-0005-0000-0000-0000AA590000}"/>
    <cellStyle name="Normal 29 6 5" xfId="22954" xr:uid="{00000000-0005-0000-0000-0000AB590000}"/>
    <cellStyle name="Normal 29 6 5 2" xfId="22955" xr:uid="{00000000-0005-0000-0000-0000AC590000}"/>
    <cellStyle name="Normal 29 6 6" xfId="22956" xr:uid="{00000000-0005-0000-0000-0000AD590000}"/>
    <cellStyle name="Normal 29 6 6 2" xfId="22957" xr:uid="{00000000-0005-0000-0000-0000AE590000}"/>
    <cellStyle name="Normal 29 6 7" xfId="22958" xr:uid="{00000000-0005-0000-0000-0000AF590000}"/>
    <cellStyle name="Normal 29 7" xfId="22959" xr:uid="{00000000-0005-0000-0000-0000B0590000}"/>
    <cellStyle name="Normal 29 7 2" xfId="22960" xr:uid="{00000000-0005-0000-0000-0000B1590000}"/>
    <cellStyle name="Normal 29 7 2 2" xfId="22961" xr:uid="{00000000-0005-0000-0000-0000B2590000}"/>
    <cellStyle name="Normal 29 7 2 2 2" xfId="22962" xr:uid="{00000000-0005-0000-0000-0000B3590000}"/>
    <cellStyle name="Normal 29 7 2 3" xfId="22963" xr:uid="{00000000-0005-0000-0000-0000B4590000}"/>
    <cellStyle name="Normal 29 7 3" xfId="22964" xr:uid="{00000000-0005-0000-0000-0000B5590000}"/>
    <cellStyle name="Normal 29 7 3 2" xfId="22965" xr:uid="{00000000-0005-0000-0000-0000B6590000}"/>
    <cellStyle name="Normal 29 7 3 2 2" xfId="22966" xr:uid="{00000000-0005-0000-0000-0000B7590000}"/>
    <cellStyle name="Normal 29 7 3 3" xfId="22967" xr:uid="{00000000-0005-0000-0000-0000B8590000}"/>
    <cellStyle name="Normal 29 7 4" xfId="22968" xr:uid="{00000000-0005-0000-0000-0000B9590000}"/>
    <cellStyle name="Normal 29 7 4 2" xfId="22969" xr:uid="{00000000-0005-0000-0000-0000BA590000}"/>
    <cellStyle name="Normal 29 7 4 2 2" xfId="22970" xr:uid="{00000000-0005-0000-0000-0000BB590000}"/>
    <cellStyle name="Normal 29 7 4 3" xfId="22971" xr:uid="{00000000-0005-0000-0000-0000BC590000}"/>
    <cellStyle name="Normal 29 7 5" xfId="22972" xr:uid="{00000000-0005-0000-0000-0000BD590000}"/>
    <cellStyle name="Normal 29 7 5 2" xfId="22973" xr:uid="{00000000-0005-0000-0000-0000BE590000}"/>
    <cellStyle name="Normal 29 7 6" xfId="22974" xr:uid="{00000000-0005-0000-0000-0000BF590000}"/>
    <cellStyle name="Normal 29 7 6 2" xfId="22975" xr:uid="{00000000-0005-0000-0000-0000C0590000}"/>
    <cellStyle name="Normal 29 7 7" xfId="22976" xr:uid="{00000000-0005-0000-0000-0000C1590000}"/>
    <cellStyle name="Normal 29 8" xfId="22977" xr:uid="{00000000-0005-0000-0000-0000C2590000}"/>
    <cellStyle name="Normal 29 8 2" xfId="22978" xr:uid="{00000000-0005-0000-0000-0000C3590000}"/>
    <cellStyle name="Normal 29 8 2 2" xfId="22979" xr:uid="{00000000-0005-0000-0000-0000C4590000}"/>
    <cellStyle name="Normal 29 8 3" xfId="22980" xr:uid="{00000000-0005-0000-0000-0000C5590000}"/>
    <cellStyle name="Normal 29 9" xfId="22981" xr:uid="{00000000-0005-0000-0000-0000C6590000}"/>
    <cellStyle name="Normal 29 9 2" xfId="22982" xr:uid="{00000000-0005-0000-0000-0000C7590000}"/>
    <cellStyle name="Normal 29 9 2 2" xfId="22983" xr:uid="{00000000-0005-0000-0000-0000C8590000}"/>
    <cellStyle name="Normal 29 9 3" xfId="22984" xr:uid="{00000000-0005-0000-0000-0000C9590000}"/>
    <cellStyle name="Normal 29_Confidential Information" xfId="22985" xr:uid="{00000000-0005-0000-0000-0000CA590000}"/>
    <cellStyle name="Normal 3" xfId="22986" xr:uid="{00000000-0005-0000-0000-0000CB590000}"/>
    <cellStyle name="Normal 3 10" xfId="22987" xr:uid="{00000000-0005-0000-0000-0000CC590000}"/>
    <cellStyle name="Normal 3 11" xfId="22988" xr:uid="{00000000-0005-0000-0000-0000CD590000}"/>
    <cellStyle name="Normal 3 2" xfId="22989" xr:uid="{00000000-0005-0000-0000-0000CE590000}"/>
    <cellStyle name="Normal 3 2 2" xfId="22990" xr:uid="{00000000-0005-0000-0000-0000CF590000}"/>
    <cellStyle name="Normal 3 2 2 2" xfId="22991" xr:uid="{00000000-0005-0000-0000-0000D0590000}"/>
    <cellStyle name="Normal 3 2 2 2 2" xfId="22992" xr:uid="{00000000-0005-0000-0000-0000D1590000}"/>
    <cellStyle name="Normal 3 2 2 3" xfId="22993" xr:uid="{00000000-0005-0000-0000-0000D2590000}"/>
    <cellStyle name="Normal 3 3" xfId="22994" xr:uid="{00000000-0005-0000-0000-0000D3590000}"/>
    <cellStyle name="Normal 3 3 2" xfId="22995" xr:uid="{00000000-0005-0000-0000-0000D4590000}"/>
    <cellStyle name="Normal 3 3 2 2" xfId="22996" xr:uid="{00000000-0005-0000-0000-0000D5590000}"/>
    <cellStyle name="Normal 3 3 2 2 2" xfId="22997" xr:uid="{00000000-0005-0000-0000-0000D6590000}"/>
    <cellStyle name="Normal 3 3 2 3" xfId="22998" xr:uid="{00000000-0005-0000-0000-0000D7590000}"/>
    <cellStyle name="Normal 3 4" xfId="22999" xr:uid="{00000000-0005-0000-0000-0000D8590000}"/>
    <cellStyle name="Normal 3 4 2" xfId="23000" xr:uid="{00000000-0005-0000-0000-0000D9590000}"/>
    <cellStyle name="Normal 3 4 2 2" xfId="23001" xr:uid="{00000000-0005-0000-0000-0000DA590000}"/>
    <cellStyle name="Normal 3 4 2 2 2" xfId="23002" xr:uid="{00000000-0005-0000-0000-0000DB590000}"/>
    <cellStyle name="Normal 3 4 2 3" xfId="23003" xr:uid="{00000000-0005-0000-0000-0000DC590000}"/>
    <cellStyle name="Normal 3 4 3" xfId="23004" xr:uid="{00000000-0005-0000-0000-0000DD590000}"/>
    <cellStyle name="Normal 3 4 3 2" xfId="23005" xr:uid="{00000000-0005-0000-0000-0000DE590000}"/>
    <cellStyle name="Normal 3 4 3 2 2" xfId="23006" xr:uid="{00000000-0005-0000-0000-0000DF590000}"/>
    <cellStyle name="Normal 3 4 3 3" xfId="23007" xr:uid="{00000000-0005-0000-0000-0000E0590000}"/>
    <cellStyle name="Normal 3 4 4" xfId="23008" xr:uid="{00000000-0005-0000-0000-0000E1590000}"/>
    <cellStyle name="Normal 3 5" xfId="23009" xr:uid="{00000000-0005-0000-0000-0000E2590000}"/>
    <cellStyle name="Normal 3 5 2" xfId="23010" xr:uid="{00000000-0005-0000-0000-0000E3590000}"/>
    <cellStyle name="Normal 3 5 2 2" xfId="23011" xr:uid="{00000000-0005-0000-0000-0000E4590000}"/>
    <cellStyle name="Normal 3 5 3" xfId="23012" xr:uid="{00000000-0005-0000-0000-0000E5590000}"/>
    <cellStyle name="Normal 3 6" xfId="23013" xr:uid="{00000000-0005-0000-0000-0000E6590000}"/>
    <cellStyle name="Normal 3 6 2" xfId="23014" xr:uid="{00000000-0005-0000-0000-0000E7590000}"/>
    <cellStyle name="Normal 3 6 2 2" xfId="23015" xr:uid="{00000000-0005-0000-0000-0000E8590000}"/>
    <cellStyle name="Normal 3 6 3" xfId="23016" xr:uid="{00000000-0005-0000-0000-0000E9590000}"/>
    <cellStyle name="Normal 3 7" xfId="23017" xr:uid="{00000000-0005-0000-0000-0000EA590000}"/>
    <cellStyle name="Normal 3 7 2" xfId="23018" xr:uid="{00000000-0005-0000-0000-0000EB590000}"/>
    <cellStyle name="Normal 3 8" xfId="23019" xr:uid="{00000000-0005-0000-0000-0000EC590000}"/>
    <cellStyle name="Normal 3 8 2" xfId="23020" xr:uid="{00000000-0005-0000-0000-0000ED590000}"/>
    <cellStyle name="Normal 3 9" xfId="23021" xr:uid="{00000000-0005-0000-0000-0000EE590000}"/>
    <cellStyle name="Normal 30" xfId="23022" xr:uid="{00000000-0005-0000-0000-0000EF590000}"/>
    <cellStyle name="Normal 30 2" xfId="23023" xr:uid="{00000000-0005-0000-0000-0000F0590000}"/>
    <cellStyle name="Normal 31" xfId="23024" xr:uid="{00000000-0005-0000-0000-0000F1590000}"/>
    <cellStyle name="Normal 31 2" xfId="23025" xr:uid="{00000000-0005-0000-0000-0000F2590000}"/>
    <cellStyle name="Normal 32" xfId="23026" xr:uid="{00000000-0005-0000-0000-0000F3590000}"/>
    <cellStyle name="Normal 32 2" xfId="23027" xr:uid="{00000000-0005-0000-0000-0000F4590000}"/>
    <cellStyle name="Normal 33" xfId="23028" xr:uid="{00000000-0005-0000-0000-0000F5590000}"/>
    <cellStyle name="Normal 33 2" xfId="23029" xr:uid="{00000000-0005-0000-0000-0000F6590000}"/>
    <cellStyle name="Normal 34" xfId="23030" xr:uid="{00000000-0005-0000-0000-0000F7590000}"/>
    <cellStyle name="Normal 34 2" xfId="23031" xr:uid="{00000000-0005-0000-0000-0000F8590000}"/>
    <cellStyle name="Normal 35" xfId="23032" xr:uid="{00000000-0005-0000-0000-0000F9590000}"/>
    <cellStyle name="Normal 36" xfId="23033" xr:uid="{00000000-0005-0000-0000-0000FA590000}"/>
    <cellStyle name="Normal 37" xfId="23034" xr:uid="{00000000-0005-0000-0000-0000FB590000}"/>
    <cellStyle name="Normal 38" xfId="23035" xr:uid="{00000000-0005-0000-0000-0000FC590000}"/>
    <cellStyle name="Normal 38 2" xfId="23036" xr:uid="{00000000-0005-0000-0000-0000FD590000}"/>
    <cellStyle name="Normal 39" xfId="23037" xr:uid="{00000000-0005-0000-0000-0000FE590000}"/>
    <cellStyle name="Normal 4" xfId="23038" xr:uid="{00000000-0005-0000-0000-0000FF590000}"/>
    <cellStyle name="Normal 4 2" xfId="23039" xr:uid="{00000000-0005-0000-0000-0000005A0000}"/>
    <cellStyle name="Normal 4 2 2" xfId="23040" xr:uid="{00000000-0005-0000-0000-0000015A0000}"/>
    <cellStyle name="Normal 4 2 2 2" xfId="23041" xr:uid="{00000000-0005-0000-0000-0000025A0000}"/>
    <cellStyle name="Normal 4 2 2 2 2" xfId="23042" xr:uid="{00000000-0005-0000-0000-0000035A0000}"/>
    <cellStyle name="Normal 4 2 2 3" xfId="23043" xr:uid="{00000000-0005-0000-0000-0000045A0000}"/>
    <cellStyle name="Normal 4 2 3" xfId="23044" xr:uid="{00000000-0005-0000-0000-0000055A0000}"/>
    <cellStyle name="Normal 4 3" xfId="23045" xr:uid="{00000000-0005-0000-0000-0000065A0000}"/>
    <cellStyle name="Normal 4 4" xfId="23046" xr:uid="{00000000-0005-0000-0000-0000075A0000}"/>
    <cellStyle name="Normal 4 5" xfId="23047" xr:uid="{00000000-0005-0000-0000-0000085A0000}"/>
    <cellStyle name="Normal 4 5 2" xfId="23048" xr:uid="{00000000-0005-0000-0000-0000095A0000}"/>
    <cellStyle name="Normal 4 5 3" xfId="23049" xr:uid="{00000000-0005-0000-0000-00000A5A0000}"/>
    <cellStyle name="Normal 4 5 4" xfId="23050" xr:uid="{00000000-0005-0000-0000-00000B5A0000}"/>
    <cellStyle name="Normal 4 6" xfId="23051" xr:uid="{00000000-0005-0000-0000-00000C5A0000}"/>
    <cellStyle name="Normal 4 6 2" xfId="23052" xr:uid="{00000000-0005-0000-0000-00000D5A0000}"/>
    <cellStyle name="Normal 4 6 2 2" xfId="23053" xr:uid="{00000000-0005-0000-0000-00000E5A0000}"/>
    <cellStyle name="Normal 4 6 3" xfId="23054" xr:uid="{00000000-0005-0000-0000-00000F5A0000}"/>
    <cellStyle name="Normal 4 7" xfId="23055" xr:uid="{00000000-0005-0000-0000-0000105A0000}"/>
    <cellStyle name="Normal 40" xfId="23056" xr:uid="{00000000-0005-0000-0000-0000115A0000}"/>
    <cellStyle name="Normal 40 2" xfId="23057" xr:uid="{00000000-0005-0000-0000-0000125A0000}"/>
    <cellStyle name="Normal 40 3" xfId="23058" xr:uid="{00000000-0005-0000-0000-0000135A0000}"/>
    <cellStyle name="Normal 41" xfId="23059" xr:uid="{00000000-0005-0000-0000-0000145A0000}"/>
    <cellStyle name="Normal 42" xfId="23060" xr:uid="{00000000-0005-0000-0000-0000155A0000}"/>
    <cellStyle name="Normal 43" xfId="23061" xr:uid="{00000000-0005-0000-0000-0000165A0000}"/>
    <cellStyle name="Normal 44" xfId="23062" xr:uid="{00000000-0005-0000-0000-0000175A0000}"/>
    <cellStyle name="Normal 45" xfId="23063" xr:uid="{00000000-0005-0000-0000-0000185A0000}"/>
    <cellStyle name="Normal 46" xfId="23064" xr:uid="{00000000-0005-0000-0000-0000195A0000}"/>
    <cellStyle name="Normal 47" xfId="23065" xr:uid="{00000000-0005-0000-0000-00001A5A0000}"/>
    <cellStyle name="Normal 48" xfId="23066" xr:uid="{00000000-0005-0000-0000-00001B5A0000}"/>
    <cellStyle name="Normal 49" xfId="23067" xr:uid="{00000000-0005-0000-0000-00001C5A0000}"/>
    <cellStyle name="Normal 5" xfId="23068" xr:uid="{00000000-0005-0000-0000-00001D5A0000}"/>
    <cellStyle name="Normal 5 2" xfId="23069" xr:uid="{00000000-0005-0000-0000-00001E5A0000}"/>
    <cellStyle name="Normal 5 3" xfId="23070" xr:uid="{00000000-0005-0000-0000-00001F5A0000}"/>
    <cellStyle name="Normal 5 4" xfId="23071" xr:uid="{00000000-0005-0000-0000-0000205A0000}"/>
    <cellStyle name="Normal 5 5" xfId="23072" xr:uid="{00000000-0005-0000-0000-0000215A0000}"/>
    <cellStyle name="Normal 5 5 2" xfId="23073" xr:uid="{00000000-0005-0000-0000-0000225A0000}"/>
    <cellStyle name="Normal 5 5 2 2" xfId="23074" xr:uid="{00000000-0005-0000-0000-0000235A0000}"/>
    <cellStyle name="Normal 5 5 3" xfId="23075" xr:uid="{00000000-0005-0000-0000-0000245A0000}"/>
    <cellStyle name="Normal 5_Preliminary financial statement_June 11_updated Aug  24_11" xfId="23076" xr:uid="{00000000-0005-0000-0000-0000255A0000}"/>
    <cellStyle name="Normal 50" xfId="23077" xr:uid="{00000000-0005-0000-0000-0000265A0000}"/>
    <cellStyle name="Normal 51" xfId="23078" xr:uid="{00000000-0005-0000-0000-0000275A0000}"/>
    <cellStyle name="Normal 52" xfId="23079" xr:uid="{00000000-0005-0000-0000-0000285A0000}"/>
    <cellStyle name="Normal 53" xfId="23080" xr:uid="{00000000-0005-0000-0000-0000295A0000}"/>
    <cellStyle name="Normal 54" xfId="23081" xr:uid="{00000000-0005-0000-0000-00002A5A0000}"/>
    <cellStyle name="Normal 55" xfId="23082" xr:uid="{00000000-0005-0000-0000-00002B5A0000}"/>
    <cellStyle name="Normal 56" xfId="23083" xr:uid="{00000000-0005-0000-0000-00002C5A0000}"/>
    <cellStyle name="Normal 57" xfId="23084" xr:uid="{00000000-0005-0000-0000-00002D5A0000}"/>
    <cellStyle name="Normal 58" xfId="23085" xr:uid="{00000000-0005-0000-0000-00002E5A0000}"/>
    <cellStyle name="Normal 59" xfId="23086" xr:uid="{00000000-0005-0000-0000-00002F5A0000}"/>
    <cellStyle name="Normal 6" xfId="23087" xr:uid="{00000000-0005-0000-0000-0000305A0000}"/>
    <cellStyle name="Normal 6 2" xfId="23088" xr:uid="{00000000-0005-0000-0000-0000315A0000}"/>
    <cellStyle name="Normal 6 3" xfId="23089" xr:uid="{00000000-0005-0000-0000-0000325A0000}"/>
    <cellStyle name="Normal 6 4" xfId="23090" xr:uid="{00000000-0005-0000-0000-0000335A0000}"/>
    <cellStyle name="Normal 6 4 2" xfId="23091" xr:uid="{00000000-0005-0000-0000-0000345A0000}"/>
    <cellStyle name="Normal 6 4 2 2" xfId="23092" xr:uid="{00000000-0005-0000-0000-0000355A0000}"/>
    <cellStyle name="Normal 6 4 3" xfId="23093" xr:uid="{00000000-0005-0000-0000-0000365A0000}"/>
    <cellStyle name="Normal 6 5" xfId="23094" xr:uid="{00000000-0005-0000-0000-0000375A0000}"/>
    <cellStyle name="Normal 60" xfId="23095" xr:uid="{00000000-0005-0000-0000-0000385A0000}"/>
    <cellStyle name="Normal 61" xfId="23096" xr:uid="{00000000-0005-0000-0000-0000395A0000}"/>
    <cellStyle name="Normal 62" xfId="23097" xr:uid="{00000000-0005-0000-0000-00003A5A0000}"/>
    <cellStyle name="Normal 63" xfId="23098" xr:uid="{00000000-0005-0000-0000-00003B5A0000}"/>
    <cellStyle name="Normal 64" xfId="23099" xr:uid="{00000000-0005-0000-0000-00003C5A0000}"/>
    <cellStyle name="Normal 64 2" xfId="23100" xr:uid="{00000000-0005-0000-0000-00003D5A0000}"/>
    <cellStyle name="Normal 64 2 2" xfId="23101" xr:uid="{00000000-0005-0000-0000-00003E5A0000}"/>
    <cellStyle name="Normal 64 3" xfId="23102" xr:uid="{00000000-0005-0000-0000-00003F5A0000}"/>
    <cellStyle name="Normal 65" xfId="23103" xr:uid="{00000000-0005-0000-0000-0000405A0000}"/>
    <cellStyle name="Normal 65 2" xfId="23104" xr:uid="{00000000-0005-0000-0000-0000415A0000}"/>
    <cellStyle name="Normal 65 2 2" xfId="23105" xr:uid="{00000000-0005-0000-0000-0000425A0000}"/>
    <cellStyle name="Normal 65 3" xfId="23106" xr:uid="{00000000-0005-0000-0000-0000435A0000}"/>
    <cellStyle name="Normal 66" xfId="23107" xr:uid="{00000000-0005-0000-0000-0000445A0000}"/>
    <cellStyle name="Normal 66 2" xfId="23108" xr:uid="{00000000-0005-0000-0000-0000455A0000}"/>
    <cellStyle name="Normal 66 2 2" xfId="23109" xr:uid="{00000000-0005-0000-0000-0000465A0000}"/>
    <cellStyle name="Normal 66 3" xfId="23110" xr:uid="{00000000-0005-0000-0000-0000475A0000}"/>
    <cellStyle name="Normal 67" xfId="23111" xr:uid="{00000000-0005-0000-0000-0000485A0000}"/>
    <cellStyle name="Normal 67 2" xfId="23112" xr:uid="{00000000-0005-0000-0000-0000495A0000}"/>
    <cellStyle name="Normal 67 2 2" xfId="23113" xr:uid="{00000000-0005-0000-0000-00004A5A0000}"/>
    <cellStyle name="Normal 67 3" xfId="23114" xr:uid="{00000000-0005-0000-0000-00004B5A0000}"/>
    <cellStyle name="Normal 68" xfId="23115" xr:uid="{00000000-0005-0000-0000-00004C5A0000}"/>
    <cellStyle name="Normal 68 2" xfId="23116" xr:uid="{00000000-0005-0000-0000-00004D5A0000}"/>
    <cellStyle name="Normal 68 2 2" xfId="23117" xr:uid="{00000000-0005-0000-0000-00004E5A0000}"/>
    <cellStyle name="Normal 68 3" xfId="23118" xr:uid="{00000000-0005-0000-0000-00004F5A0000}"/>
    <cellStyle name="Normal 69" xfId="23119" xr:uid="{00000000-0005-0000-0000-0000505A0000}"/>
    <cellStyle name="Normal 69 2" xfId="23120" xr:uid="{00000000-0005-0000-0000-0000515A0000}"/>
    <cellStyle name="Normal 69 2 2" xfId="23121" xr:uid="{00000000-0005-0000-0000-0000525A0000}"/>
    <cellStyle name="Normal 69 3" xfId="23122" xr:uid="{00000000-0005-0000-0000-0000535A0000}"/>
    <cellStyle name="Normal 7" xfId="23123" xr:uid="{00000000-0005-0000-0000-0000545A0000}"/>
    <cellStyle name="Normal 7 2" xfId="23124" xr:uid="{00000000-0005-0000-0000-0000555A0000}"/>
    <cellStyle name="Normal 70" xfId="23125" xr:uid="{00000000-0005-0000-0000-0000565A0000}"/>
    <cellStyle name="Normal 70 2" xfId="23126" xr:uid="{00000000-0005-0000-0000-0000575A0000}"/>
    <cellStyle name="Normal 70 2 2" xfId="23127" xr:uid="{00000000-0005-0000-0000-0000585A0000}"/>
    <cellStyle name="Normal 70 3" xfId="23128" xr:uid="{00000000-0005-0000-0000-0000595A0000}"/>
    <cellStyle name="Normal 70 4" xfId="23129" xr:uid="{00000000-0005-0000-0000-00005A5A0000}"/>
    <cellStyle name="Normal 71" xfId="23130" xr:uid="{00000000-0005-0000-0000-00005B5A0000}"/>
    <cellStyle name="Normal 71 2" xfId="23131" xr:uid="{00000000-0005-0000-0000-00005C5A0000}"/>
    <cellStyle name="Normal 71 2 2" xfId="23132" xr:uid="{00000000-0005-0000-0000-00005D5A0000}"/>
    <cellStyle name="Normal 71 3" xfId="23133" xr:uid="{00000000-0005-0000-0000-00005E5A0000}"/>
    <cellStyle name="Normal 72" xfId="23134" xr:uid="{00000000-0005-0000-0000-00005F5A0000}"/>
    <cellStyle name="Normal 72 2" xfId="23135" xr:uid="{00000000-0005-0000-0000-0000605A0000}"/>
    <cellStyle name="Normal 72 2 2" xfId="23136" xr:uid="{00000000-0005-0000-0000-0000615A0000}"/>
    <cellStyle name="Normal 72 3" xfId="23137" xr:uid="{00000000-0005-0000-0000-0000625A0000}"/>
    <cellStyle name="Normal 73" xfId="23138" xr:uid="{00000000-0005-0000-0000-0000635A0000}"/>
    <cellStyle name="Normal 73 2" xfId="23139" xr:uid="{00000000-0005-0000-0000-0000645A0000}"/>
    <cellStyle name="Normal 73 2 2" xfId="23140" xr:uid="{00000000-0005-0000-0000-0000655A0000}"/>
    <cellStyle name="Normal 73 3" xfId="23141" xr:uid="{00000000-0005-0000-0000-0000665A0000}"/>
    <cellStyle name="Normal 74" xfId="23142" xr:uid="{00000000-0005-0000-0000-0000675A0000}"/>
    <cellStyle name="Normal 74 2" xfId="23143" xr:uid="{00000000-0005-0000-0000-0000685A0000}"/>
    <cellStyle name="Normal 74 2 2" xfId="23144" xr:uid="{00000000-0005-0000-0000-0000695A0000}"/>
    <cellStyle name="Normal 74 3" xfId="23145" xr:uid="{00000000-0005-0000-0000-00006A5A0000}"/>
    <cellStyle name="Normal 75" xfId="23146" xr:uid="{00000000-0005-0000-0000-00006B5A0000}"/>
    <cellStyle name="Normal 75 2" xfId="23147" xr:uid="{00000000-0005-0000-0000-00006C5A0000}"/>
    <cellStyle name="Normal 75 2 2" xfId="23148" xr:uid="{00000000-0005-0000-0000-00006D5A0000}"/>
    <cellStyle name="Normal 75 3" xfId="23149" xr:uid="{00000000-0005-0000-0000-00006E5A0000}"/>
    <cellStyle name="Normal 76" xfId="23150" xr:uid="{00000000-0005-0000-0000-00006F5A0000}"/>
    <cellStyle name="Normal 76 2" xfId="23151" xr:uid="{00000000-0005-0000-0000-0000705A0000}"/>
    <cellStyle name="Normal 76 2 2" xfId="23152" xr:uid="{00000000-0005-0000-0000-0000715A0000}"/>
    <cellStyle name="Normal 76 3" xfId="23153" xr:uid="{00000000-0005-0000-0000-0000725A0000}"/>
    <cellStyle name="Normal 77" xfId="23154" xr:uid="{00000000-0005-0000-0000-0000735A0000}"/>
    <cellStyle name="Normal 77 2" xfId="23155" xr:uid="{00000000-0005-0000-0000-0000745A0000}"/>
    <cellStyle name="Normal 77 2 2" xfId="23156" xr:uid="{00000000-0005-0000-0000-0000755A0000}"/>
    <cellStyle name="Normal 77 3" xfId="23157" xr:uid="{00000000-0005-0000-0000-0000765A0000}"/>
    <cellStyle name="Normal 78" xfId="23158" xr:uid="{00000000-0005-0000-0000-0000775A0000}"/>
    <cellStyle name="Normal 78 2" xfId="23159" xr:uid="{00000000-0005-0000-0000-0000785A0000}"/>
    <cellStyle name="Normal 78 2 2" xfId="23160" xr:uid="{00000000-0005-0000-0000-0000795A0000}"/>
    <cellStyle name="Normal 78 3" xfId="23161" xr:uid="{00000000-0005-0000-0000-00007A5A0000}"/>
    <cellStyle name="Normal 79" xfId="23162" xr:uid="{00000000-0005-0000-0000-00007B5A0000}"/>
    <cellStyle name="Normal 79 2" xfId="23163" xr:uid="{00000000-0005-0000-0000-00007C5A0000}"/>
    <cellStyle name="Normal 79 2 2" xfId="23164" xr:uid="{00000000-0005-0000-0000-00007D5A0000}"/>
    <cellStyle name="Normal 79 3" xfId="23165" xr:uid="{00000000-0005-0000-0000-00007E5A0000}"/>
    <cellStyle name="Normal 8" xfId="23166" xr:uid="{00000000-0005-0000-0000-00007F5A0000}"/>
    <cellStyle name="Normal 8 2" xfId="23167" xr:uid="{00000000-0005-0000-0000-0000805A0000}"/>
    <cellStyle name="Normal 80" xfId="23168" xr:uid="{00000000-0005-0000-0000-0000815A0000}"/>
    <cellStyle name="Normal 80 2" xfId="23169" xr:uid="{00000000-0005-0000-0000-0000825A0000}"/>
    <cellStyle name="Normal 80 2 2" xfId="23170" xr:uid="{00000000-0005-0000-0000-0000835A0000}"/>
    <cellStyle name="Normal 80 3" xfId="23171" xr:uid="{00000000-0005-0000-0000-0000845A0000}"/>
    <cellStyle name="Normal 81" xfId="23172" xr:uid="{00000000-0005-0000-0000-0000855A0000}"/>
    <cellStyle name="Normal 81 2" xfId="23173" xr:uid="{00000000-0005-0000-0000-0000865A0000}"/>
    <cellStyle name="Normal 81 2 2" xfId="23174" xr:uid="{00000000-0005-0000-0000-0000875A0000}"/>
    <cellStyle name="Normal 81 3" xfId="23175" xr:uid="{00000000-0005-0000-0000-0000885A0000}"/>
    <cellStyle name="Normal 82" xfId="23176" xr:uid="{00000000-0005-0000-0000-0000895A0000}"/>
    <cellStyle name="Normal 82 2" xfId="23177" xr:uid="{00000000-0005-0000-0000-00008A5A0000}"/>
    <cellStyle name="Normal 82 2 2" xfId="23178" xr:uid="{00000000-0005-0000-0000-00008B5A0000}"/>
    <cellStyle name="Normal 82 3" xfId="23179" xr:uid="{00000000-0005-0000-0000-00008C5A0000}"/>
    <cellStyle name="Normal 83" xfId="23180" xr:uid="{00000000-0005-0000-0000-00008D5A0000}"/>
    <cellStyle name="Normal 83 2" xfId="23181" xr:uid="{00000000-0005-0000-0000-00008E5A0000}"/>
    <cellStyle name="Normal 83 2 2" xfId="23182" xr:uid="{00000000-0005-0000-0000-00008F5A0000}"/>
    <cellStyle name="Normal 83 3" xfId="23183" xr:uid="{00000000-0005-0000-0000-0000905A0000}"/>
    <cellStyle name="Normal 84" xfId="23184" xr:uid="{00000000-0005-0000-0000-0000915A0000}"/>
    <cellStyle name="Normal 84 2" xfId="23185" xr:uid="{00000000-0005-0000-0000-0000925A0000}"/>
    <cellStyle name="Normal 84 2 2" xfId="23186" xr:uid="{00000000-0005-0000-0000-0000935A0000}"/>
    <cellStyle name="Normal 84 3" xfId="23187" xr:uid="{00000000-0005-0000-0000-0000945A0000}"/>
    <cellStyle name="Normal 85" xfId="23188" xr:uid="{00000000-0005-0000-0000-0000955A0000}"/>
    <cellStyle name="Normal 85 2" xfId="23189" xr:uid="{00000000-0005-0000-0000-0000965A0000}"/>
    <cellStyle name="Normal 85 2 2" xfId="23190" xr:uid="{00000000-0005-0000-0000-0000975A0000}"/>
    <cellStyle name="Normal 85 3" xfId="23191" xr:uid="{00000000-0005-0000-0000-0000985A0000}"/>
    <cellStyle name="Normal 86" xfId="23192" xr:uid="{00000000-0005-0000-0000-0000995A0000}"/>
    <cellStyle name="Normal 86 2" xfId="23193" xr:uid="{00000000-0005-0000-0000-00009A5A0000}"/>
    <cellStyle name="Normal 86 2 2" xfId="23194" xr:uid="{00000000-0005-0000-0000-00009B5A0000}"/>
    <cellStyle name="Normal 86 3" xfId="23195" xr:uid="{00000000-0005-0000-0000-00009C5A0000}"/>
    <cellStyle name="Normal 87" xfId="23196" xr:uid="{00000000-0005-0000-0000-00009D5A0000}"/>
    <cellStyle name="Normal 87 2" xfId="23197" xr:uid="{00000000-0005-0000-0000-00009E5A0000}"/>
    <cellStyle name="Normal 87 2 2" xfId="23198" xr:uid="{00000000-0005-0000-0000-00009F5A0000}"/>
    <cellStyle name="Normal 87 3" xfId="23199" xr:uid="{00000000-0005-0000-0000-0000A05A0000}"/>
    <cellStyle name="Normal 88" xfId="23200" xr:uid="{00000000-0005-0000-0000-0000A15A0000}"/>
    <cellStyle name="Normal 88 2" xfId="23201" xr:uid="{00000000-0005-0000-0000-0000A25A0000}"/>
    <cellStyle name="Normal 88 2 2" xfId="23202" xr:uid="{00000000-0005-0000-0000-0000A35A0000}"/>
    <cellStyle name="Normal 88 3" xfId="23203" xr:uid="{00000000-0005-0000-0000-0000A45A0000}"/>
    <cellStyle name="Normal 89" xfId="23204" xr:uid="{00000000-0005-0000-0000-0000A55A0000}"/>
    <cellStyle name="Normal 89 2" xfId="23205" xr:uid="{00000000-0005-0000-0000-0000A65A0000}"/>
    <cellStyle name="Normal 89 2 2" xfId="23206" xr:uid="{00000000-0005-0000-0000-0000A75A0000}"/>
    <cellStyle name="Normal 89 3" xfId="23207" xr:uid="{00000000-0005-0000-0000-0000A85A0000}"/>
    <cellStyle name="Normal 9" xfId="23208" xr:uid="{00000000-0005-0000-0000-0000A95A0000}"/>
    <cellStyle name="Normal 9 2" xfId="23209" xr:uid="{00000000-0005-0000-0000-0000AA5A0000}"/>
    <cellStyle name="Normal 90" xfId="23210" xr:uid="{00000000-0005-0000-0000-0000AB5A0000}"/>
    <cellStyle name="Normal 90 2" xfId="23211" xr:uid="{00000000-0005-0000-0000-0000AC5A0000}"/>
    <cellStyle name="Normal 90 2 2" xfId="23212" xr:uid="{00000000-0005-0000-0000-0000AD5A0000}"/>
    <cellStyle name="Normal 90 3" xfId="23213" xr:uid="{00000000-0005-0000-0000-0000AE5A0000}"/>
    <cellStyle name="Normal 91" xfId="23214" xr:uid="{00000000-0005-0000-0000-0000AF5A0000}"/>
    <cellStyle name="Normal 91 2" xfId="23215" xr:uid="{00000000-0005-0000-0000-0000B05A0000}"/>
    <cellStyle name="Normal 91 2 2" xfId="23216" xr:uid="{00000000-0005-0000-0000-0000B15A0000}"/>
    <cellStyle name="Normal 91 3" xfId="23217" xr:uid="{00000000-0005-0000-0000-0000B25A0000}"/>
    <cellStyle name="Normal 92" xfId="23218" xr:uid="{00000000-0005-0000-0000-0000B35A0000}"/>
    <cellStyle name="Normal 92 2" xfId="23219" xr:uid="{00000000-0005-0000-0000-0000B45A0000}"/>
    <cellStyle name="Normal 92 2 2" xfId="23220" xr:uid="{00000000-0005-0000-0000-0000B55A0000}"/>
    <cellStyle name="Normal 92 3" xfId="23221" xr:uid="{00000000-0005-0000-0000-0000B65A0000}"/>
    <cellStyle name="Normal 93" xfId="23222" xr:uid="{00000000-0005-0000-0000-0000B75A0000}"/>
    <cellStyle name="Normal 94" xfId="23223" xr:uid="{00000000-0005-0000-0000-0000B85A0000}"/>
    <cellStyle name="Normal 95" xfId="23224" xr:uid="{00000000-0005-0000-0000-0000B95A0000}"/>
    <cellStyle name="Normal 96" xfId="23225" xr:uid="{00000000-0005-0000-0000-0000BA5A0000}"/>
    <cellStyle name="Normal 97" xfId="23226" xr:uid="{00000000-0005-0000-0000-0000BB5A0000}"/>
    <cellStyle name="Normal 98" xfId="23227" xr:uid="{00000000-0005-0000-0000-0000BC5A0000}"/>
    <cellStyle name="Normal 99" xfId="23228" xr:uid="{00000000-0005-0000-0000-0000BD5A0000}"/>
    <cellStyle name="Normal_Julie" xfId="25690" xr:uid="{BD02DA6F-30B7-422D-AA2E-D4AEC36F9F18}"/>
    <cellStyle name="Normal_Production" xfId="25691" xr:uid="{8E63992C-6ACD-4303-9DFA-08866AEFF188}"/>
    <cellStyle name="Normal_Sheet1" xfId="25689" xr:uid="{1C33E321-1FB3-47FE-A454-86BE2F64055A}"/>
    <cellStyle name="Note 2" xfId="23229" xr:uid="{00000000-0005-0000-0000-0000BE5A0000}"/>
    <cellStyle name="Note 2 10" xfId="23230" xr:uid="{00000000-0005-0000-0000-0000BF5A0000}"/>
    <cellStyle name="Note 2 10 2" xfId="23231" xr:uid="{00000000-0005-0000-0000-0000C05A0000}"/>
    <cellStyle name="Note 2 10 3" xfId="23232" xr:uid="{00000000-0005-0000-0000-0000C15A0000}"/>
    <cellStyle name="Note 2 10 4" xfId="23233" xr:uid="{00000000-0005-0000-0000-0000C25A0000}"/>
    <cellStyle name="Note 2 10 5" xfId="23234" xr:uid="{00000000-0005-0000-0000-0000C35A0000}"/>
    <cellStyle name="Note 2 10 5 2" xfId="23235" xr:uid="{00000000-0005-0000-0000-0000C45A0000}"/>
    <cellStyle name="Note 2 10 6" xfId="23236" xr:uid="{00000000-0005-0000-0000-0000C55A0000}"/>
    <cellStyle name="Note 2 10 7" xfId="23237" xr:uid="{00000000-0005-0000-0000-0000C65A0000}"/>
    <cellStyle name="Note 2 11" xfId="23238" xr:uid="{00000000-0005-0000-0000-0000C75A0000}"/>
    <cellStyle name="Note 2 12" xfId="23239" xr:uid="{00000000-0005-0000-0000-0000C85A0000}"/>
    <cellStyle name="Note 2 12 2" xfId="23240" xr:uid="{00000000-0005-0000-0000-0000C95A0000}"/>
    <cellStyle name="Note 2 12 2 2" xfId="23241" xr:uid="{00000000-0005-0000-0000-0000CA5A0000}"/>
    <cellStyle name="Note 2 12 3" xfId="23242" xr:uid="{00000000-0005-0000-0000-0000CB5A0000}"/>
    <cellStyle name="Note 2 12 4" xfId="23243" xr:uid="{00000000-0005-0000-0000-0000CC5A0000}"/>
    <cellStyle name="Note 2 12 5" xfId="23244" xr:uid="{00000000-0005-0000-0000-0000CD5A0000}"/>
    <cellStyle name="Note 2 13" xfId="23245" xr:uid="{00000000-0005-0000-0000-0000CE5A0000}"/>
    <cellStyle name="Note 2 13 2" xfId="23246" xr:uid="{00000000-0005-0000-0000-0000CF5A0000}"/>
    <cellStyle name="Note 2 13 2 2" xfId="23247" xr:uid="{00000000-0005-0000-0000-0000D05A0000}"/>
    <cellStyle name="Note 2 13 3" xfId="23248" xr:uid="{00000000-0005-0000-0000-0000D15A0000}"/>
    <cellStyle name="Note 2 14" xfId="23249" xr:uid="{00000000-0005-0000-0000-0000D25A0000}"/>
    <cellStyle name="Note 2 14 2" xfId="23250" xr:uid="{00000000-0005-0000-0000-0000D35A0000}"/>
    <cellStyle name="Note 2 14 2 2" xfId="23251" xr:uid="{00000000-0005-0000-0000-0000D45A0000}"/>
    <cellStyle name="Note 2 14 3" xfId="23252" xr:uid="{00000000-0005-0000-0000-0000D55A0000}"/>
    <cellStyle name="Note 2 15" xfId="23253" xr:uid="{00000000-0005-0000-0000-0000D65A0000}"/>
    <cellStyle name="Note 2 15 2" xfId="23254" xr:uid="{00000000-0005-0000-0000-0000D75A0000}"/>
    <cellStyle name="Note 2 16" xfId="23255" xr:uid="{00000000-0005-0000-0000-0000D85A0000}"/>
    <cellStyle name="Note 2 16 2" xfId="23256" xr:uid="{00000000-0005-0000-0000-0000D95A0000}"/>
    <cellStyle name="Note 2 17" xfId="23257" xr:uid="{00000000-0005-0000-0000-0000DA5A0000}"/>
    <cellStyle name="Note 2 17 2" xfId="23258" xr:uid="{00000000-0005-0000-0000-0000DB5A0000}"/>
    <cellStyle name="Note 2 18" xfId="23259" xr:uid="{00000000-0005-0000-0000-0000DC5A0000}"/>
    <cellStyle name="Note 2 19" xfId="23260" xr:uid="{00000000-0005-0000-0000-0000DD5A0000}"/>
    <cellStyle name="Note 2 2" xfId="23261" xr:uid="{00000000-0005-0000-0000-0000DE5A0000}"/>
    <cellStyle name="Note 2 2 10" xfId="23262" xr:uid="{00000000-0005-0000-0000-0000DF5A0000}"/>
    <cellStyle name="Note 2 2 10 2" xfId="23263" xr:uid="{00000000-0005-0000-0000-0000E05A0000}"/>
    <cellStyle name="Note 2 2 10 2 2" xfId="23264" xr:uid="{00000000-0005-0000-0000-0000E15A0000}"/>
    <cellStyle name="Note 2 2 10 3" xfId="23265" xr:uid="{00000000-0005-0000-0000-0000E25A0000}"/>
    <cellStyle name="Note 2 2 10 4" xfId="23266" xr:uid="{00000000-0005-0000-0000-0000E35A0000}"/>
    <cellStyle name="Note 2 2 10 5" xfId="23267" xr:uid="{00000000-0005-0000-0000-0000E45A0000}"/>
    <cellStyle name="Note 2 2 11" xfId="23268" xr:uid="{00000000-0005-0000-0000-0000E55A0000}"/>
    <cellStyle name="Note 2 2 11 2" xfId="23269" xr:uid="{00000000-0005-0000-0000-0000E65A0000}"/>
    <cellStyle name="Note 2 2 11 2 2" xfId="23270" xr:uid="{00000000-0005-0000-0000-0000E75A0000}"/>
    <cellStyle name="Note 2 2 11 3" xfId="23271" xr:uid="{00000000-0005-0000-0000-0000E85A0000}"/>
    <cellStyle name="Note 2 2 12" xfId="23272" xr:uid="{00000000-0005-0000-0000-0000E95A0000}"/>
    <cellStyle name="Note 2 2 12 2" xfId="23273" xr:uid="{00000000-0005-0000-0000-0000EA5A0000}"/>
    <cellStyle name="Note 2 2 12 2 2" xfId="23274" xr:uid="{00000000-0005-0000-0000-0000EB5A0000}"/>
    <cellStyle name="Note 2 2 12 3" xfId="23275" xr:uid="{00000000-0005-0000-0000-0000EC5A0000}"/>
    <cellStyle name="Note 2 2 13" xfId="23276" xr:uid="{00000000-0005-0000-0000-0000ED5A0000}"/>
    <cellStyle name="Note 2 2 13 2" xfId="23277" xr:uid="{00000000-0005-0000-0000-0000EE5A0000}"/>
    <cellStyle name="Note 2 2 14" xfId="23278" xr:uid="{00000000-0005-0000-0000-0000EF5A0000}"/>
    <cellStyle name="Note 2 2 14 2" xfId="23279" xr:uid="{00000000-0005-0000-0000-0000F05A0000}"/>
    <cellStyle name="Note 2 2 15" xfId="23280" xr:uid="{00000000-0005-0000-0000-0000F15A0000}"/>
    <cellStyle name="Note 2 2 16" xfId="23281" xr:uid="{00000000-0005-0000-0000-0000F25A0000}"/>
    <cellStyle name="Note 2 2 17" xfId="23282" xr:uid="{00000000-0005-0000-0000-0000F35A0000}"/>
    <cellStyle name="Note 2 2 2" xfId="23283" xr:uid="{00000000-0005-0000-0000-0000F45A0000}"/>
    <cellStyle name="Note 2 2 2 10" xfId="23284" xr:uid="{00000000-0005-0000-0000-0000F55A0000}"/>
    <cellStyle name="Note 2 2 2 10 2" xfId="23285" xr:uid="{00000000-0005-0000-0000-0000F65A0000}"/>
    <cellStyle name="Note 2 2 2 10 2 2" xfId="23286" xr:uid="{00000000-0005-0000-0000-0000F75A0000}"/>
    <cellStyle name="Note 2 2 2 10 3" xfId="23287" xr:uid="{00000000-0005-0000-0000-0000F85A0000}"/>
    <cellStyle name="Note 2 2 2 11" xfId="23288" xr:uid="{00000000-0005-0000-0000-0000F95A0000}"/>
    <cellStyle name="Note 2 2 2 11 2" xfId="23289" xr:uid="{00000000-0005-0000-0000-0000FA5A0000}"/>
    <cellStyle name="Note 2 2 2 12" xfId="23290" xr:uid="{00000000-0005-0000-0000-0000FB5A0000}"/>
    <cellStyle name="Note 2 2 2 12 2" xfId="23291" xr:uid="{00000000-0005-0000-0000-0000FC5A0000}"/>
    <cellStyle name="Note 2 2 2 13" xfId="23292" xr:uid="{00000000-0005-0000-0000-0000FD5A0000}"/>
    <cellStyle name="Note 2 2 2 14" xfId="23293" xr:uid="{00000000-0005-0000-0000-0000FE5A0000}"/>
    <cellStyle name="Note 2 2 2 15" xfId="23294" xr:uid="{00000000-0005-0000-0000-0000FF5A0000}"/>
    <cellStyle name="Note 2 2 2 2" xfId="23295" xr:uid="{00000000-0005-0000-0000-0000005B0000}"/>
    <cellStyle name="Note 2 2 2 2 2" xfId="23296" xr:uid="{00000000-0005-0000-0000-0000015B0000}"/>
    <cellStyle name="Note 2 2 2 2 2 2" xfId="23297" xr:uid="{00000000-0005-0000-0000-0000025B0000}"/>
    <cellStyle name="Note 2 2 2 2 2 3" xfId="23298" xr:uid="{00000000-0005-0000-0000-0000035B0000}"/>
    <cellStyle name="Note 2 2 2 2 2 3 2" xfId="23299" xr:uid="{00000000-0005-0000-0000-0000045B0000}"/>
    <cellStyle name="Note 2 2 2 2 2 3 3" xfId="23300" xr:uid="{00000000-0005-0000-0000-0000055B0000}"/>
    <cellStyle name="Note 2 2 2 2 2 4" xfId="23301" xr:uid="{00000000-0005-0000-0000-0000065B0000}"/>
    <cellStyle name="Note 2 2 2 2 2 4 2" xfId="23302" xr:uid="{00000000-0005-0000-0000-0000075B0000}"/>
    <cellStyle name="Note 2 2 2 2 2 4 2 2" xfId="23303" xr:uid="{00000000-0005-0000-0000-0000085B0000}"/>
    <cellStyle name="Note 2 2 2 2 2 4 3" xfId="23304" xr:uid="{00000000-0005-0000-0000-0000095B0000}"/>
    <cellStyle name="Note 2 2 2 2 2 5" xfId="23305" xr:uid="{00000000-0005-0000-0000-00000A5B0000}"/>
    <cellStyle name="Note 2 2 2 2 2 5 2" xfId="23306" xr:uid="{00000000-0005-0000-0000-00000B5B0000}"/>
    <cellStyle name="Note 2 2 2 2 2 5 2 2" xfId="23307" xr:uid="{00000000-0005-0000-0000-00000C5B0000}"/>
    <cellStyle name="Note 2 2 2 2 2 5 3" xfId="23308" xr:uid="{00000000-0005-0000-0000-00000D5B0000}"/>
    <cellStyle name="Note 2 2 2 2 2 6" xfId="23309" xr:uid="{00000000-0005-0000-0000-00000E5B0000}"/>
    <cellStyle name="Note 2 2 2 2 2 6 2" xfId="23310" xr:uid="{00000000-0005-0000-0000-00000F5B0000}"/>
    <cellStyle name="Note 2 2 2 2 2 6 2 2" xfId="23311" xr:uid="{00000000-0005-0000-0000-0000105B0000}"/>
    <cellStyle name="Note 2 2 2 2 2 6 3" xfId="23312" xr:uid="{00000000-0005-0000-0000-0000115B0000}"/>
    <cellStyle name="Note 2 2 2 2 2 7" xfId="23313" xr:uid="{00000000-0005-0000-0000-0000125B0000}"/>
    <cellStyle name="Note 2 2 2 2 2 7 2" xfId="23314" xr:uid="{00000000-0005-0000-0000-0000135B0000}"/>
    <cellStyle name="Note 2 2 2 2 2 8" xfId="23315" xr:uid="{00000000-0005-0000-0000-0000145B0000}"/>
    <cellStyle name="Note 2 2 2 2 2 8 2" xfId="23316" xr:uid="{00000000-0005-0000-0000-0000155B0000}"/>
    <cellStyle name="Note 2 2 2 2 2 9" xfId="23317" xr:uid="{00000000-0005-0000-0000-0000165B0000}"/>
    <cellStyle name="Note 2 2 2 2 3" xfId="23318" xr:uid="{00000000-0005-0000-0000-0000175B0000}"/>
    <cellStyle name="Note 2 2 2 2 3 2" xfId="23319" xr:uid="{00000000-0005-0000-0000-0000185B0000}"/>
    <cellStyle name="Note 2 2 2 2 3 3" xfId="23320" xr:uid="{00000000-0005-0000-0000-0000195B0000}"/>
    <cellStyle name="Note 2 2 2 2 3 3 2" xfId="23321" xr:uid="{00000000-0005-0000-0000-00001A5B0000}"/>
    <cellStyle name="Note 2 2 2 2 3 3 3" xfId="23322" xr:uid="{00000000-0005-0000-0000-00001B5B0000}"/>
    <cellStyle name="Note 2 2 2 2 3 4" xfId="23323" xr:uid="{00000000-0005-0000-0000-00001C5B0000}"/>
    <cellStyle name="Note 2 2 2 2 3 4 2" xfId="23324" xr:uid="{00000000-0005-0000-0000-00001D5B0000}"/>
    <cellStyle name="Note 2 2 2 2 3 4 2 2" xfId="23325" xr:uid="{00000000-0005-0000-0000-00001E5B0000}"/>
    <cellStyle name="Note 2 2 2 2 3 4 3" xfId="23326" xr:uid="{00000000-0005-0000-0000-00001F5B0000}"/>
    <cellStyle name="Note 2 2 2 2 3 5" xfId="23327" xr:uid="{00000000-0005-0000-0000-0000205B0000}"/>
    <cellStyle name="Note 2 2 2 2 3 5 2" xfId="23328" xr:uid="{00000000-0005-0000-0000-0000215B0000}"/>
    <cellStyle name="Note 2 2 2 2 3 5 2 2" xfId="23329" xr:uid="{00000000-0005-0000-0000-0000225B0000}"/>
    <cellStyle name="Note 2 2 2 2 3 5 3" xfId="23330" xr:uid="{00000000-0005-0000-0000-0000235B0000}"/>
    <cellStyle name="Note 2 2 2 2 3 6" xfId="23331" xr:uid="{00000000-0005-0000-0000-0000245B0000}"/>
    <cellStyle name="Note 2 2 2 2 3 6 2" xfId="23332" xr:uid="{00000000-0005-0000-0000-0000255B0000}"/>
    <cellStyle name="Note 2 2 2 2 3 6 2 2" xfId="23333" xr:uid="{00000000-0005-0000-0000-0000265B0000}"/>
    <cellStyle name="Note 2 2 2 2 3 6 3" xfId="23334" xr:uid="{00000000-0005-0000-0000-0000275B0000}"/>
    <cellStyle name="Note 2 2 2 2 3 7" xfId="23335" xr:uid="{00000000-0005-0000-0000-0000285B0000}"/>
    <cellStyle name="Note 2 2 2 2 3 7 2" xfId="23336" xr:uid="{00000000-0005-0000-0000-0000295B0000}"/>
    <cellStyle name="Note 2 2 2 2 3 8" xfId="23337" xr:uid="{00000000-0005-0000-0000-00002A5B0000}"/>
    <cellStyle name="Note 2 2 2 2 3 8 2" xfId="23338" xr:uid="{00000000-0005-0000-0000-00002B5B0000}"/>
    <cellStyle name="Note 2 2 2 2 3 9" xfId="23339" xr:uid="{00000000-0005-0000-0000-00002C5B0000}"/>
    <cellStyle name="Note 2 2 2 2 4" xfId="23340" xr:uid="{00000000-0005-0000-0000-00002D5B0000}"/>
    <cellStyle name="Note 2 2 2 2 4 2" xfId="23341" xr:uid="{00000000-0005-0000-0000-00002E5B0000}"/>
    <cellStyle name="Note 2 2 2 2 4 3" xfId="23342" xr:uid="{00000000-0005-0000-0000-00002F5B0000}"/>
    <cellStyle name="Note 2 2 2 2 4 3 2" xfId="23343" xr:uid="{00000000-0005-0000-0000-0000305B0000}"/>
    <cellStyle name="Note 2 2 2 2 4 3 2 2" xfId="23344" xr:uid="{00000000-0005-0000-0000-0000315B0000}"/>
    <cellStyle name="Note 2 2 2 2 4 3 3" xfId="23345" xr:uid="{00000000-0005-0000-0000-0000325B0000}"/>
    <cellStyle name="Note 2 2 2 2 4 4" xfId="23346" xr:uid="{00000000-0005-0000-0000-0000335B0000}"/>
    <cellStyle name="Note 2 2 2 2 4 4 2" xfId="23347" xr:uid="{00000000-0005-0000-0000-0000345B0000}"/>
    <cellStyle name="Note 2 2 2 2 4 4 2 2" xfId="23348" xr:uid="{00000000-0005-0000-0000-0000355B0000}"/>
    <cellStyle name="Note 2 2 2 2 4 4 3" xfId="23349" xr:uid="{00000000-0005-0000-0000-0000365B0000}"/>
    <cellStyle name="Note 2 2 2 2 4 5" xfId="23350" xr:uid="{00000000-0005-0000-0000-0000375B0000}"/>
    <cellStyle name="Note 2 2 2 2 4 5 2" xfId="23351" xr:uid="{00000000-0005-0000-0000-0000385B0000}"/>
    <cellStyle name="Note 2 2 2 2 4 5 2 2" xfId="23352" xr:uid="{00000000-0005-0000-0000-0000395B0000}"/>
    <cellStyle name="Note 2 2 2 2 4 5 3" xfId="23353" xr:uid="{00000000-0005-0000-0000-00003A5B0000}"/>
    <cellStyle name="Note 2 2 2 2 4 6" xfId="23354" xr:uid="{00000000-0005-0000-0000-00003B5B0000}"/>
    <cellStyle name="Note 2 2 2 2 4 6 2" xfId="23355" xr:uid="{00000000-0005-0000-0000-00003C5B0000}"/>
    <cellStyle name="Note 2 2 2 2 4 7" xfId="23356" xr:uid="{00000000-0005-0000-0000-00003D5B0000}"/>
    <cellStyle name="Note 2 2 2 2 4 7 2" xfId="23357" xr:uid="{00000000-0005-0000-0000-00003E5B0000}"/>
    <cellStyle name="Note 2 2 2 2 4 8" xfId="23358" xr:uid="{00000000-0005-0000-0000-00003F5B0000}"/>
    <cellStyle name="Note 2 2 2 2 4 9" xfId="23359" xr:uid="{00000000-0005-0000-0000-0000405B0000}"/>
    <cellStyle name="Note 2 2 2 2 5" xfId="23360" xr:uid="{00000000-0005-0000-0000-0000415B0000}"/>
    <cellStyle name="Note 2 2 2 2 5 2" xfId="23361" xr:uid="{00000000-0005-0000-0000-0000425B0000}"/>
    <cellStyle name="Note 2 2 2 2 5 3" xfId="23362" xr:uid="{00000000-0005-0000-0000-0000435B0000}"/>
    <cellStyle name="Note 2 2 2 2 6" xfId="23363" xr:uid="{00000000-0005-0000-0000-0000445B0000}"/>
    <cellStyle name="Note 2 2 2 2 6 2" xfId="23364" xr:uid="{00000000-0005-0000-0000-0000455B0000}"/>
    <cellStyle name="Note 2 2 2 2 6 2 2" xfId="23365" xr:uid="{00000000-0005-0000-0000-0000465B0000}"/>
    <cellStyle name="Note 2 2 2 2 6 2 2 2" xfId="23366" xr:uid="{00000000-0005-0000-0000-0000475B0000}"/>
    <cellStyle name="Note 2 2 2 2 6 2 3" xfId="23367" xr:uid="{00000000-0005-0000-0000-0000485B0000}"/>
    <cellStyle name="Note 2 2 2 2 6 3" xfId="23368" xr:uid="{00000000-0005-0000-0000-0000495B0000}"/>
    <cellStyle name="Note 2 2 2 2 6 3 2" xfId="23369" xr:uid="{00000000-0005-0000-0000-00004A5B0000}"/>
    <cellStyle name="Note 2 2 2 2 6 3 2 2" xfId="23370" xr:uid="{00000000-0005-0000-0000-00004B5B0000}"/>
    <cellStyle name="Note 2 2 2 2 6 3 3" xfId="23371" xr:uid="{00000000-0005-0000-0000-00004C5B0000}"/>
    <cellStyle name="Note 2 2 2 2 6 4" xfId="23372" xr:uid="{00000000-0005-0000-0000-00004D5B0000}"/>
    <cellStyle name="Note 2 2 2 2 6 4 2" xfId="23373" xr:uid="{00000000-0005-0000-0000-00004E5B0000}"/>
    <cellStyle name="Note 2 2 2 2 6 4 2 2" xfId="23374" xr:uid="{00000000-0005-0000-0000-00004F5B0000}"/>
    <cellStyle name="Note 2 2 2 2 6 4 3" xfId="23375" xr:uid="{00000000-0005-0000-0000-0000505B0000}"/>
    <cellStyle name="Note 2 2 2 2 6 5" xfId="23376" xr:uid="{00000000-0005-0000-0000-0000515B0000}"/>
    <cellStyle name="Note 2 2 2 2 6 5 2" xfId="23377" xr:uid="{00000000-0005-0000-0000-0000525B0000}"/>
    <cellStyle name="Note 2 2 2 2 6 6" xfId="23378" xr:uid="{00000000-0005-0000-0000-0000535B0000}"/>
    <cellStyle name="Note 2 2 2 2 6 6 2" xfId="23379" xr:uid="{00000000-0005-0000-0000-0000545B0000}"/>
    <cellStyle name="Note 2 2 2 2 6 7" xfId="23380" xr:uid="{00000000-0005-0000-0000-0000555B0000}"/>
    <cellStyle name="Note 2 2 2 2 7" xfId="23381" xr:uid="{00000000-0005-0000-0000-0000565B0000}"/>
    <cellStyle name="Note 2 2 2 2 7 2" xfId="23382" xr:uid="{00000000-0005-0000-0000-0000575B0000}"/>
    <cellStyle name="Note 2 2 2 2 7 2 2" xfId="23383" xr:uid="{00000000-0005-0000-0000-0000585B0000}"/>
    <cellStyle name="Note 2 2 2 2 7 3" xfId="23384" xr:uid="{00000000-0005-0000-0000-0000595B0000}"/>
    <cellStyle name="Note 2 2 2 2 8" xfId="23385" xr:uid="{00000000-0005-0000-0000-00005A5B0000}"/>
    <cellStyle name="Note 2 2 2 2 8 2" xfId="23386" xr:uid="{00000000-0005-0000-0000-00005B5B0000}"/>
    <cellStyle name="Note 2 2 2 2 8 2 2" xfId="23387" xr:uid="{00000000-0005-0000-0000-00005C5B0000}"/>
    <cellStyle name="Note 2 2 2 2 8 3" xfId="23388" xr:uid="{00000000-0005-0000-0000-00005D5B0000}"/>
    <cellStyle name="Note 2 2 2 3" xfId="23389" xr:uid="{00000000-0005-0000-0000-00005E5B0000}"/>
    <cellStyle name="Note 2 2 2 3 10" xfId="23390" xr:uid="{00000000-0005-0000-0000-00005F5B0000}"/>
    <cellStyle name="Note 2 2 2 3 2" xfId="23391" xr:uid="{00000000-0005-0000-0000-0000605B0000}"/>
    <cellStyle name="Note 2 2 2 3 2 2" xfId="23392" xr:uid="{00000000-0005-0000-0000-0000615B0000}"/>
    <cellStyle name="Note 2 2 2 3 2 3" xfId="23393" xr:uid="{00000000-0005-0000-0000-0000625B0000}"/>
    <cellStyle name="Note 2 2 2 3 2 3 2" xfId="23394" xr:uid="{00000000-0005-0000-0000-0000635B0000}"/>
    <cellStyle name="Note 2 2 2 3 2 3 3" xfId="23395" xr:uid="{00000000-0005-0000-0000-0000645B0000}"/>
    <cellStyle name="Note 2 2 2 3 2 4" xfId="23396" xr:uid="{00000000-0005-0000-0000-0000655B0000}"/>
    <cellStyle name="Note 2 2 2 3 2 4 2" xfId="23397" xr:uid="{00000000-0005-0000-0000-0000665B0000}"/>
    <cellStyle name="Note 2 2 2 3 2 4 2 2" xfId="23398" xr:uid="{00000000-0005-0000-0000-0000675B0000}"/>
    <cellStyle name="Note 2 2 2 3 2 4 3" xfId="23399" xr:uid="{00000000-0005-0000-0000-0000685B0000}"/>
    <cellStyle name="Note 2 2 2 3 2 5" xfId="23400" xr:uid="{00000000-0005-0000-0000-0000695B0000}"/>
    <cellStyle name="Note 2 2 2 3 2 5 2" xfId="23401" xr:uid="{00000000-0005-0000-0000-00006A5B0000}"/>
    <cellStyle name="Note 2 2 2 3 2 5 2 2" xfId="23402" xr:uid="{00000000-0005-0000-0000-00006B5B0000}"/>
    <cellStyle name="Note 2 2 2 3 2 5 3" xfId="23403" xr:uid="{00000000-0005-0000-0000-00006C5B0000}"/>
    <cellStyle name="Note 2 2 2 3 2 6" xfId="23404" xr:uid="{00000000-0005-0000-0000-00006D5B0000}"/>
    <cellStyle name="Note 2 2 2 3 2 6 2" xfId="23405" xr:uid="{00000000-0005-0000-0000-00006E5B0000}"/>
    <cellStyle name="Note 2 2 2 3 2 6 2 2" xfId="23406" xr:uid="{00000000-0005-0000-0000-00006F5B0000}"/>
    <cellStyle name="Note 2 2 2 3 2 6 3" xfId="23407" xr:uid="{00000000-0005-0000-0000-0000705B0000}"/>
    <cellStyle name="Note 2 2 2 3 2 7" xfId="23408" xr:uid="{00000000-0005-0000-0000-0000715B0000}"/>
    <cellStyle name="Note 2 2 2 3 2 7 2" xfId="23409" xr:uid="{00000000-0005-0000-0000-0000725B0000}"/>
    <cellStyle name="Note 2 2 2 3 2 8" xfId="23410" xr:uid="{00000000-0005-0000-0000-0000735B0000}"/>
    <cellStyle name="Note 2 2 2 3 2 8 2" xfId="23411" xr:uid="{00000000-0005-0000-0000-0000745B0000}"/>
    <cellStyle name="Note 2 2 2 3 2 9" xfId="23412" xr:uid="{00000000-0005-0000-0000-0000755B0000}"/>
    <cellStyle name="Note 2 2 2 3 3" xfId="23413" xr:uid="{00000000-0005-0000-0000-0000765B0000}"/>
    <cellStyle name="Note 2 2 2 3 4" xfId="23414" xr:uid="{00000000-0005-0000-0000-0000775B0000}"/>
    <cellStyle name="Note 2 2 2 3 4 2" xfId="23415" xr:uid="{00000000-0005-0000-0000-0000785B0000}"/>
    <cellStyle name="Note 2 2 2 3 4 3" xfId="23416" xr:uid="{00000000-0005-0000-0000-0000795B0000}"/>
    <cellStyle name="Note 2 2 2 3 5" xfId="23417" xr:uid="{00000000-0005-0000-0000-00007A5B0000}"/>
    <cellStyle name="Note 2 2 2 3 5 2" xfId="23418" xr:uid="{00000000-0005-0000-0000-00007B5B0000}"/>
    <cellStyle name="Note 2 2 2 3 5 2 2" xfId="23419" xr:uid="{00000000-0005-0000-0000-00007C5B0000}"/>
    <cellStyle name="Note 2 2 2 3 5 3" xfId="23420" xr:uid="{00000000-0005-0000-0000-00007D5B0000}"/>
    <cellStyle name="Note 2 2 2 3 6" xfId="23421" xr:uid="{00000000-0005-0000-0000-00007E5B0000}"/>
    <cellStyle name="Note 2 2 2 3 6 2" xfId="23422" xr:uid="{00000000-0005-0000-0000-00007F5B0000}"/>
    <cellStyle name="Note 2 2 2 3 6 2 2" xfId="23423" xr:uid="{00000000-0005-0000-0000-0000805B0000}"/>
    <cellStyle name="Note 2 2 2 3 6 3" xfId="23424" xr:uid="{00000000-0005-0000-0000-0000815B0000}"/>
    <cellStyle name="Note 2 2 2 3 7" xfId="23425" xr:uid="{00000000-0005-0000-0000-0000825B0000}"/>
    <cellStyle name="Note 2 2 2 3 7 2" xfId="23426" xr:uid="{00000000-0005-0000-0000-0000835B0000}"/>
    <cellStyle name="Note 2 2 2 3 7 2 2" xfId="23427" xr:uid="{00000000-0005-0000-0000-0000845B0000}"/>
    <cellStyle name="Note 2 2 2 3 7 3" xfId="23428" xr:uid="{00000000-0005-0000-0000-0000855B0000}"/>
    <cellStyle name="Note 2 2 2 3 8" xfId="23429" xr:uid="{00000000-0005-0000-0000-0000865B0000}"/>
    <cellStyle name="Note 2 2 2 3 8 2" xfId="23430" xr:uid="{00000000-0005-0000-0000-0000875B0000}"/>
    <cellStyle name="Note 2 2 2 3 9" xfId="23431" xr:uid="{00000000-0005-0000-0000-0000885B0000}"/>
    <cellStyle name="Note 2 2 2 3 9 2" xfId="23432" xr:uid="{00000000-0005-0000-0000-0000895B0000}"/>
    <cellStyle name="Note 2 2 2 4" xfId="23433" xr:uid="{00000000-0005-0000-0000-00008A5B0000}"/>
    <cellStyle name="Note 2 2 2 4 2" xfId="23434" xr:uid="{00000000-0005-0000-0000-00008B5B0000}"/>
    <cellStyle name="Note 2 2 2 4 2 10" xfId="23435" xr:uid="{00000000-0005-0000-0000-00008C5B0000}"/>
    <cellStyle name="Note 2 2 2 4 2 2" xfId="23436" xr:uid="{00000000-0005-0000-0000-00008D5B0000}"/>
    <cellStyle name="Note 2 2 2 4 2 3" xfId="23437" xr:uid="{00000000-0005-0000-0000-00008E5B0000}"/>
    <cellStyle name="Note 2 2 2 4 2 4" xfId="23438" xr:uid="{00000000-0005-0000-0000-00008F5B0000}"/>
    <cellStyle name="Note 2 2 2 4 2 4 2" xfId="23439" xr:uid="{00000000-0005-0000-0000-0000905B0000}"/>
    <cellStyle name="Note 2 2 2 4 2 4 2 2" xfId="23440" xr:uid="{00000000-0005-0000-0000-0000915B0000}"/>
    <cellStyle name="Note 2 2 2 4 2 4 3" xfId="23441" xr:uid="{00000000-0005-0000-0000-0000925B0000}"/>
    <cellStyle name="Note 2 2 2 4 2 5" xfId="23442" xr:uid="{00000000-0005-0000-0000-0000935B0000}"/>
    <cellStyle name="Note 2 2 2 4 2 5 2" xfId="23443" xr:uid="{00000000-0005-0000-0000-0000945B0000}"/>
    <cellStyle name="Note 2 2 2 4 2 5 2 2" xfId="23444" xr:uid="{00000000-0005-0000-0000-0000955B0000}"/>
    <cellStyle name="Note 2 2 2 4 2 5 3" xfId="23445" xr:uid="{00000000-0005-0000-0000-0000965B0000}"/>
    <cellStyle name="Note 2 2 2 4 2 6" xfId="23446" xr:uid="{00000000-0005-0000-0000-0000975B0000}"/>
    <cellStyle name="Note 2 2 2 4 2 6 2" xfId="23447" xr:uid="{00000000-0005-0000-0000-0000985B0000}"/>
    <cellStyle name="Note 2 2 2 4 2 6 2 2" xfId="23448" xr:uid="{00000000-0005-0000-0000-0000995B0000}"/>
    <cellStyle name="Note 2 2 2 4 2 6 3" xfId="23449" xr:uid="{00000000-0005-0000-0000-00009A5B0000}"/>
    <cellStyle name="Note 2 2 2 4 2 7" xfId="23450" xr:uid="{00000000-0005-0000-0000-00009B5B0000}"/>
    <cellStyle name="Note 2 2 2 4 2 7 2" xfId="23451" xr:uid="{00000000-0005-0000-0000-00009C5B0000}"/>
    <cellStyle name="Note 2 2 2 4 2 8" xfId="23452" xr:uid="{00000000-0005-0000-0000-00009D5B0000}"/>
    <cellStyle name="Note 2 2 2 4 2 8 2" xfId="23453" xr:uid="{00000000-0005-0000-0000-00009E5B0000}"/>
    <cellStyle name="Note 2 2 2 4 2 9" xfId="23454" xr:uid="{00000000-0005-0000-0000-00009F5B0000}"/>
    <cellStyle name="Note 2 2 2 4 3" xfId="23455" xr:uid="{00000000-0005-0000-0000-0000A05B0000}"/>
    <cellStyle name="Note 2 2 2 4 4" xfId="23456" xr:uid="{00000000-0005-0000-0000-0000A15B0000}"/>
    <cellStyle name="Note 2 2 2 4 4 2" xfId="23457" xr:uid="{00000000-0005-0000-0000-0000A25B0000}"/>
    <cellStyle name="Note 2 2 2 4 4 2 2" xfId="23458" xr:uid="{00000000-0005-0000-0000-0000A35B0000}"/>
    <cellStyle name="Note 2 2 2 4 4 3" xfId="23459" xr:uid="{00000000-0005-0000-0000-0000A45B0000}"/>
    <cellStyle name="Note 2 2 2 4 5" xfId="23460" xr:uid="{00000000-0005-0000-0000-0000A55B0000}"/>
    <cellStyle name="Note 2 2 2 4 5 2" xfId="23461" xr:uid="{00000000-0005-0000-0000-0000A65B0000}"/>
    <cellStyle name="Note 2 2 2 4 5 2 2" xfId="23462" xr:uid="{00000000-0005-0000-0000-0000A75B0000}"/>
    <cellStyle name="Note 2 2 2 4 5 3" xfId="23463" xr:uid="{00000000-0005-0000-0000-0000A85B0000}"/>
    <cellStyle name="Note 2 2 2 5" xfId="23464" xr:uid="{00000000-0005-0000-0000-0000A95B0000}"/>
    <cellStyle name="Note 2 2 2 5 2" xfId="23465" xr:uid="{00000000-0005-0000-0000-0000AA5B0000}"/>
    <cellStyle name="Note 2 2 2 5 3" xfId="23466" xr:uid="{00000000-0005-0000-0000-0000AB5B0000}"/>
    <cellStyle name="Note 2 2 2 5 3 2" xfId="23467" xr:uid="{00000000-0005-0000-0000-0000AC5B0000}"/>
    <cellStyle name="Note 2 2 2 5 3 3" xfId="23468" xr:uid="{00000000-0005-0000-0000-0000AD5B0000}"/>
    <cellStyle name="Note 2 2 2 5 4" xfId="23469" xr:uid="{00000000-0005-0000-0000-0000AE5B0000}"/>
    <cellStyle name="Note 2 2 2 5 4 2" xfId="23470" xr:uid="{00000000-0005-0000-0000-0000AF5B0000}"/>
    <cellStyle name="Note 2 2 2 5 4 2 2" xfId="23471" xr:uid="{00000000-0005-0000-0000-0000B05B0000}"/>
    <cellStyle name="Note 2 2 2 5 4 3" xfId="23472" xr:uid="{00000000-0005-0000-0000-0000B15B0000}"/>
    <cellStyle name="Note 2 2 2 5 5" xfId="23473" xr:uid="{00000000-0005-0000-0000-0000B25B0000}"/>
    <cellStyle name="Note 2 2 2 5 5 2" xfId="23474" xr:uid="{00000000-0005-0000-0000-0000B35B0000}"/>
    <cellStyle name="Note 2 2 2 5 5 2 2" xfId="23475" xr:uid="{00000000-0005-0000-0000-0000B45B0000}"/>
    <cellStyle name="Note 2 2 2 5 5 3" xfId="23476" xr:uid="{00000000-0005-0000-0000-0000B55B0000}"/>
    <cellStyle name="Note 2 2 2 5 6" xfId="23477" xr:uid="{00000000-0005-0000-0000-0000B65B0000}"/>
    <cellStyle name="Note 2 2 2 5 6 2" xfId="23478" xr:uid="{00000000-0005-0000-0000-0000B75B0000}"/>
    <cellStyle name="Note 2 2 2 5 6 2 2" xfId="23479" xr:uid="{00000000-0005-0000-0000-0000B85B0000}"/>
    <cellStyle name="Note 2 2 2 5 6 3" xfId="23480" xr:uid="{00000000-0005-0000-0000-0000B95B0000}"/>
    <cellStyle name="Note 2 2 2 5 7" xfId="23481" xr:uid="{00000000-0005-0000-0000-0000BA5B0000}"/>
    <cellStyle name="Note 2 2 2 5 7 2" xfId="23482" xr:uid="{00000000-0005-0000-0000-0000BB5B0000}"/>
    <cellStyle name="Note 2 2 2 5 8" xfId="23483" xr:uid="{00000000-0005-0000-0000-0000BC5B0000}"/>
    <cellStyle name="Note 2 2 2 5 8 2" xfId="23484" xr:uid="{00000000-0005-0000-0000-0000BD5B0000}"/>
    <cellStyle name="Note 2 2 2 5 9" xfId="23485" xr:uid="{00000000-0005-0000-0000-0000BE5B0000}"/>
    <cellStyle name="Note 2 2 2 6" xfId="23486" xr:uid="{00000000-0005-0000-0000-0000BF5B0000}"/>
    <cellStyle name="Note 2 2 2 6 2" xfId="23487" xr:uid="{00000000-0005-0000-0000-0000C05B0000}"/>
    <cellStyle name="Note 2 2 2 6 3" xfId="23488" xr:uid="{00000000-0005-0000-0000-0000C15B0000}"/>
    <cellStyle name="Note 2 2 2 7" xfId="23489" xr:uid="{00000000-0005-0000-0000-0000C25B0000}"/>
    <cellStyle name="Note 2 2 2 8" xfId="23490" xr:uid="{00000000-0005-0000-0000-0000C35B0000}"/>
    <cellStyle name="Note 2 2 2 8 2" xfId="23491" xr:uid="{00000000-0005-0000-0000-0000C45B0000}"/>
    <cellStyle name="Note 2 2 2 8 2 2" xfId="23492" xr:uid="{00000000-0005-0000-0000-0000C55B0000}"/>
    <cellStyle name="Note 2 2 2 8 3" xfId="23493" xr:uid="{00000000-0005-0000-0000-0000C65B0000}"/>
    <cellStyle name="Note 2 2 2 8 4" xfId="23494" xr:uid="{00000000-0005-0000-0000-0000C75B0000}"/>
    <cellStyle name="Note 2 2 2 8 5" xfId="23495" xr:uid="{00000000-0005-0000-0000-0000C85B0000}"/>
    <cellStyle name="Note 2 2 2 9" xfId="23496" xr:uid="{00000000-0005-0000-0000-0000C95B0000}"/>
    <cellStyle name="Note 2 2 2 9 2" xfId="23497" xr:uid="{00000000-0005-0000-0000-0000CA5B0000}"/>
    <cellStyle name="Note 2 2 2 9 2 2" xfId="23498" xr:uid="{00000000-0005-0000-0000-0000CB5B0000}"/>
    <cellStyle name="Note 2 2 2 9 3" xfId="23499" xr:uid="{00000000-0005-0000-0000-0000CC5B0000}"/>
    <cellStyle name="Note 2 2 3" xfId="23500" xr:uid="{00000000-0005-0000-0000-0000CD5B0000}"/>
    <cellStyle name="Note 2 2 3 10" xfId="23501" xr:uid="{00000000-0005-0000-0000-0000CE5B0000}"/>
    <cellStyle name="Note 2 2 3 10 2" xfId="23502" xr:uid="{00000000-0005-0000-0000-0000CF5B0000}"/>
    <cellStyle name="Note 2 2 3 10 2 2" xfId="23503" xr:uid="{00000000-0005-0000-0000-0000D05B0000}"/>
    <cellStyle name="Note 2 2 3 10 3" xfId="23504" xr:uid="{00000000-0005-0000-0000-0000D15B0000}"/>
    <cellStyle name="Note 2 2 3 11" xfId="23505" xr:uid="{00000000-0005-0000-0000-0000D25B0000}"/>
    <cellStyle name="Note 2 2 3 11 2" xfId="23506" xr:uid="{00000000-0005-0000-0000-0000D35B0000}"/>
    <cellStyle name="Note 2 2 3 12" xfId="23507" xr:uid="{00000000-0005-0000-0000-0000D45B0000}"/>
    <cellStyle name="Note 2 2 3 12 2" xfId="23508" xr:uid="{00000000-0005-0000-0000-0000D55B0000}"/>
    <cellStyle name="Note 2 2 3 13" xfId="23509" xr:uid="{00000000-0005-0000-0000-0000D65B0000}"/>
    <cellStyle name="Note 2 2 3 14" xfId="23510" xr:uid="{00000000-0005-0000-0000-0000D75B0000}"/>
    <cellStyle name="Note 2 2 3 15" xfId="23511" xr:uid="{00000000-0005-0000-0000-0000D85B0000}"/>
    <cellStyle name="Note 2 2 3 2" xfId="23512" xr:uid="{00000000-0005-0000-0000-0000D95B0000}"/>
    <cellStyle name="Note 2 2 3 2 2" xfId="23513" xr:uid="{00000000-0005-0000-0000-0000DA5B0000}"/>
    <cellStyle name="Note 2 2 3 2 2 2" xfId="23514" xr:uid="{00000000-0005-0000-0000-0000DB5B0000}"/>
    <cellStyle name="Note 2 2 3 2 2 3" xfId="23515" xr:uid="{00000000-0005-0000-0000-0000DC5B0000}"/>
    <cellStyle name="Note 2 2 3 2 2 3 2" xfId="23516" xr:uid="{00000000-0005-0000-0000-0000DD5B0000}"/>
    <cellStyle name="Note 2 2 3 2 2 3 3" xfId="23517" xr:uid="{00000000-0005-0000-0000-0000DE5B0000}"/>
    <cellStyle name="Note 2 2 3 2 2 4" xfId="23518" xr:uid="{00000000-0005-0000-0000-0000DF5B0000}"/>
    <cellStyle name="Note 2 2 3 2 2 4 2" xfId="23519" xr:uid="{00000000-0005-0000-0000-0000E05B0000}"/>
    <cellStyle name="Note 2 2 3 2 2 4 2 2" xfId="23520" xr:uid="{00000000-0005-0000-0000-0000E15B0000}"/>
    <cellStyle name="Note 2 2 3 2 2 4 3" xfId="23521" xr:uid="{00000000-0005-0000-0000-0000E25B0000}"/>
    <cellStyle name="Note 2 2 3 2 2 5" xfId="23522" xr:uid="{00000000-0005-0000-0000-0000E35B0000}"/>
    <cellStyle name="Note 2 2 3 2 2 5 2" xfId="23523" xr:uid="{00000000-0005-0000-0000-0000E45B0000}"/>
    <cellStyle name="Note 2 2 3 2 2 5 2 2" xfId="23524" xr:uid="{00000000-0005-0000-0000-0000E55B0000}"/>
    <cellStyle name="Note 2 2 3 2 2 5 3" xfId="23525" xr:uid="{00000000-0005-0000-0000-0000E65B0000}"/>
    <cellStyle name="Note 2 2 3 2 2 6" xfId="23526" xr:uid="{00000000-0005-0000-0000-0000E75B0000}"/>
    <cellStyle name="Note 2 2 3 2 2 6 2" xfId="23527" xr:uid="{00000000-0005-0000-0000-0000E85B0000}"/>
    <cellStyle name="Note 2 2 3 2 2 6 2 2" xfId="23528" xr:uid="{00000000-0005-0000-0000-0000E95B0000}"/>
    <cellStyle name="Note 2 2 3 2 2 6 3" xfId="23529" xr:uid="{00000000-0005-0000-0000-0000EA5B0000}"/>
    <cellStyle name="Note 2 2 3 2 2 7" xfId="23530" xr:uid="{00000000-0005-0000-0000-0000EB5B0000}"/>
    <cellStyle name="Note 2 2 3 2 2 7 2" xfId="23531" xr:uid="{00000000-0005-0000-0000-0000EC5B0000}"/>
    <cellStyle name="Note 2 2 3 2 2 8" xfId="23532" xr:uid="{00000000-0005-0000-0000-0000ED5B0000}"/>
    <cellStyle name="Note 2 2 3 2 2 8 2" xfId="23533" xr:uid="{00000000-0005-0000-0000-0000EE5B0000}"/>
    <cellStyle name="Note 2 2 3 2 2 9" xfId="23534" xr:uid="{00000000-0005-0000-0000-0000EF5B0000}"/>
    <cellStyle name="Note 2 2 3 2 3" xfId="23535" xr:uid="{00000000-0005-0000-0000-0000F05B0000}"/>
    <cellStyle name="Note 2 2 3 2 3 2" xfId="23536" xr:uid="{00000000-0005-0000-0000-0000F15B0000}"/>
    <cellStyle name="Note 2 2 3 2 3 3" xfId="23537" xr:uid="{00000000-0005-0000-0000-0000F25B0000}"/>
    <cellStyle name="Note 2 2 3 2 3 3 2" xfId="23538" xr:uid="{00000000-0005-0000-0000-0000F35B0000}"/>
    <cellStyle name="Note 2 2 3 2 3 3 3" xfId="23539" xr:uid="{00000000-0005-0000-0000-0000F45B0000}"/>
    <cellStyle name="Note 2 2 3 2 3 4" xfId="23540" xr:uid="{00000000-0005-0000-0000-0000F55B0000}"/>
    <cellStyle name="Note 2 2 3 2 3 4 2" xfId="23541" xr:uid="{00000000-0005-0000-0000-0000F65B0000}"/>
    <cellStyle name="Note 2 2 3 2 3 4 2 2" xfId="23542" xr:uid="{00000000-0005-0000-0000-0000F75B0000}"/>
    <cellStyle name="Note 2 2 3 2 3 4 3" xfId="23543" xr:uid="{00000000-0005-0000-0000-0000F85B0000}"/>
    <cellStyle name="Note 2 2 3 2 3 5" xfId="23544" xr:uid="{00000000-0005-0000-0000-0000F95B0000}"/>
    <cellStyle name="Note 2 2 3 2 3 5 2" xfId="23545" xr:uid="{00000000-0005-0000-0000-0000FA5B0000}"/>
    <cellStyle name="Note 2 2 3 2 3 5 2 2" xfId="23546" xr:uid="{00000000-0005-0000-0000-0000FB5B0000}"/>
    <cellStyle name="Note 2 2 3 2 3 5 3" xfId="23547" xr:uid="{00000000-0005-0000-0000-0000FC5B0000}"/>
    <cellStyle name="Note 2 2 3 2 3 6" xfId="23548" xr:uid="{00000000-0005-0000-0000-0000FD5B0000}"/>
    <cellStyle name="Note 2 2 3 2 3 6 2" xfId="23549" xr:uid="{00000000-0005-0000-0000-0000FE5B0000}"/>
    <cellStyle name="Note 2 2 3 2 3 6 2 2" xfId="23550" xr:uid="{00000000-0005-0000-0000-0000FF5B0000}"/>
    <cellStyle name="Note 2 2 3 2 3 6 3" xfId="23551" xr:uid="{00000000-0005-0000-0000-0000005C0000}"/>
    <cellStyle name="Note 2 2 3 2 3 7" xfId="23552" xr:uid="{00000000-0005-0000-0000-0000015C0000}"/>
    <cellStyle name="Note 2 2 3 2 3 7 2" xfId="23553" xr:uid="{00000000-0005-0000-0000-0000025C0000}"/>
    <cellStyle name="Note 2 2 3 2 3 8" xfId="23554" xr:uid="{00000000-0005-0000-0000-0000035C0000}"/>
    <cellStyle name="Note 2 2 3 2 3 8 2" xfId="23555" xr:uid="{00000000-0005-0000-0000-0000045C0000}"/>
    <cellStyle name="Note 2 2 3 2 3 9" xfId="23556" xr:uid="{00000000-0005-0000-0000-0000055C0000}"/>
    <cellStyle name="Note 2 2 3 2 4" xfId="23557" xr:uid="{00000000-0005-0000-0000-0000065C0000}"/>
    <cellStyle name="Note 2 2 3 2 4 2" xfId="23558" xr:uid="{00000000-0005-0000-0000-0000075C0000}"/>
    <cellStyle name="Note 2 2 3 2 4 3" xfId="23559" xr:uid="{00000000-0005-0000-0000-0000085C0000}"/>
    <cellStyle name="Note 2 2 3 2 4 3 2" xfId="23560" xr:uid="{00000000-0005-0000-0000-0000095C0000}"/>
    <cellStyle name="Note 2 2 3 2 4 3 2 2" xfId="23561" xr:uid="{00000000-0005-0000-0000-00000A5C0000}"/>
    <cellStyle name="Note 2 2 3 2 4 3 3" xfId="23562" xr:uid="{00000000-0005-0000-0000-00000B5C0000}"/>
    <cellStyle name="Note 2 2 3 2 4 4" xfId="23563" xr:uid="{00000000-0005-0000-0000-00000C5C0000}"/>
    <cellStyle name="Note 2 2 3 2 4 4 2" xfId="23564" xr:uid="{00000000-0005-0000-0000-00000D5C0000}"/>
    <cellStyle name="Note 2 2 3 2 4 4 2 2" xfId="23565" xr:uid="{00000000-0005-0000-0000-00000E5C0000}"/>
    <cellStyle name="Note 2 2 3 2 4 4 3" xfId="23566" xr:uid="{00000000-0005-0000-0000-00000F5C0000}"/>
    <cellStyle name="Note 2 2 3 2 4 5" xfId="23567" xr:uid="{00000000-0005-0000-0000-0000105C0000}"/>
    <cellStyle name="Note 2 2 3 2 4 5 2" xfId="23568" xr:uid="{00000000-0005-0000-0000-0000115C0000}"/>
    <cellStyle name="Note 2 2 3 2 4 5 2 2" xfId="23569" xr:uid="{00000000-0005-0000-0000-0000125C0000}"/>
    <cellStyle name="Note 2 2 3 2 4 5 3" xfId="23570" xr:uid="{00000000-0005-0000-0000-0000135C0000}"/>
    <cellStyle name="Note 2 2 3 2 4 6" xfId="23571" xr:uid="{00000000-0005-0000-0000-0000145C0000}"/>
    <cellStyle name="Note 2 2 3 2 4 6 2" xfId="23572" xr:uid="{00000000-0005-0000-0000-0000155C0000}"/>
    <cellStyle name="Note 2 2 3 2 4 7" xfId="23573" xr:uid="{00000000-0005-0000-0000-0000165C0000}"/>
    <cellStyle name="Note 2 2 3 2 4 7 2" xfId="23574" xr:uid="{00000000-0005-0000-0000-0000175C0000}"/>
    <cellStyle name="Note 2 2 3 2 4 8" xfId="23575" xr:uid="{00000000-0005-0000-0000-0000185C0000}"/>
    <cellStyle name="Note 2 2 3 2 4 9" xfId="23576" xr:uid="{00000000-0005-0000-0000-0000195C0000}"/>
    <cellStyle name="Note 2 2 3 2 5" xfId="23577" xr:uid="{00000000-0005-0000-0000-00001A5C0000}"/>
    <cellStyle name="Note 2 2 3 2 5 2" xfId="23578" xr:uid="{00000000-0005-0000-0000-00001B5C0000}"/>
    <cellStyle name="Note 2 2 3 2 5 3" xfId="23579" xr:uid="{00000000-0005-0000-0000-00001C5C0000}"/>
    <cellStyle name="Note 2 2 3 2 6" xfId="23580" xr:uid="{00000000-0005-0000-0000-00001D5C0000}"/>
    <cellStyle name="Note 2 2 3 2 6 2" xfId="23581" xr:uid="{00000000-0005-0000-0000-00001E5C0000}"/>
    <cellStyle name="Note 2 2 3 2 6 2 2" xfId="23582" xr:uid="{00000000-0005-0000-0000-00001F5C0000}"/>
    <cellStyle name="Note 2 2 3 2 6 2 2 2" xfId="23583" xr:uid="{00000000-0005-0000-0000-0000205C0000}"/>
    <cellStyle name="Note 2 2 3 2 6 2 3" xfId="23584" xr:uid="{00000000-0005-0000-0000-0000215C0000}"/>
    <cellStyle name="Note 2 2 3 2 6 3" xfId="23585" xr:uid="{00000000-0005-0000-0000-0000225C0000}"/>
    <cellStyle name="Note 2 2 3 2 6 3 2" xfId="23586" xr:uid="{00000000-0005-0000-0000-0000235C0000}"/>
    <cellStyle name="Note 2 2 3 2 6 3 2 2" xfId="23587" xr:uid="{00000000-0005-0000-0000-0000245C0000}"/>
    <cellStyle name="Note 2 2 3 2 6 3 3" xfId="23588" xr:uid="{00000000-0005-0000-0000-0000255C0000}"/>
    <cellStyle name="Note 2 2 3 2 6 4" xfId="23589" xr:uid="{00000000-0005-0000-0000-0000265C0000}"/>
    <cellStyle name="Note 2 2 3 2 6 4 2" xfId="23590" xr:uid="{00000000-0005-0000-0000-0000275C0000}"/>
    <cellStyle name="Note 2 2 3 2 6 4 2 2" xfId="23591" xr:uid="{00000000-0005-0000-0000-0000285C0000}"/>
    <cellStyle name="Note 2 2 3 2 6 4 3" xfId="23592" xr:uid="{00000000-0005-0000-0000-0000295C0000}"/>
    <cellStyle name="Note 2 2 3 2 6 5" xfId="23593" xr:uid="{00000000-0005-0000-0000-00002A5C0000}"/>
    <cellStyle name="Note 2 2 3 2 6 5 2" xfId="23594" xr:uid="{00000000-0005-0000-0000-00002B5C0000}"/>
    <cellStyle name="Note 2 2 3 2 6 6" xfId="23595" xr:uid="{00000000-0005-0000-0000-00002C5C0000}"/>
    <cellStyle name="Note 2 2 3 2 6 6 2" xfId="23596" xr:uid="{00000000-0005-0000-0000-00002D5C0000}"/>
    <cellStyle name="Note 2 2 3 2 6 7" xfId="23597" xr:uid="{00000000-0005-0000-0000-00002E5C0000}"/>
    <cellStyle name="Note 2 2 3 2 7" xfId="23598" xr:uid="{00000000-0005-0000-0000-00002F5C0000}"/>
    <cellStyle name="Note 2 2 3 2 7 2" xfId="23599" xr:uid="{00000000-0005-0000-0000-0000305C0000}"/>
    <cellStyle name="Note 2 2 3 2 7 2 2" xfId="23600" xr:uid="{00000000-0005-0000-0000-0000315C0000}"/>
    <cellStyle name="Note 2 2 3 2 7 3" xfId="23601" xr:uid="{00000000-0005-0000-0000-0000325C0000}"/>
    <cellStyle name="Note 2 2 3 2 8" xfId="23602" xr:uid="{00000000-0005-0000-0000-0000335C0000}"/>
    <cellStyle name="Note 2 2 3 2 8 2" xfId="23603" xr:uid="{00000000-0005-0000-0000-0000345C0000}"/>
    <cellStyle name="Note 2 2 3 2 8 2 2" xfId="23604" xr:uid="{00000000-0005-0000-0000-0000355C0000}"/>
    <cellStyle name="Note 2 2 3 2 8 3" xfId="23605" xr:uid="{00000000-0005-0000-0000-0000365C0000}"/>
    <cellStyle name="Note 2 2 3 3" xfId="23606" xr:uid="{00000000-0005-0000-0000-0000375C0000}"/>
    <cellStyle name="Note 2 2 3 3 10" xfId="23607" xr:uid="{00000000-0005-0000-0000-0000385C0000}"/>
    <cellStyle name="Note 2 2 3 3 2" xfId="23608" xr:uid="{00000000-0005-0000-0000-0000395C0000}"/>
    <cellStyle name="Note 2 2 3 3 2 2" xfId="23609" xr:uid="{00000000-0005-0000-0000-00003A5C0000}"/>
    <cellStyle name="Note 2 2 3 3 2 3" xfId="23610" xr:uid="{00000000-0005-0000-0000-00003B5C0000}"/>
    <cellStyle name="Note 2 2 3 3 2 3 2" xfId="23611" xr:uid="{00000000-0005-0000-0000-00003C5C0000}"/>
    <cellStyle name="Note 2 2 3 3 2 3 3" xfId="23612" xr:uid="{00000000-0005-0000-0000-00003D5C0000}"/>
    <cellStyle name="Note 2 2 3 3 2 4" xfId="23613" xr:uid="{00000000-0005-0000-0000-00003E5C0000}"/>
    <cellStyle name="Note 2 2 3 3 2 4 2" xfId="23614" xr:uid="{00000000-0005-0000-0000-00003F5C0000}"/>
    <cellStyle name="Note 2 2 3 3 2 4 2 2" xfId="23615" xr:uid="{00000000-0005-0000-0000-0000405C0000}"/>
    <cellStyle name="Note 2 2 3 3 2 4 3" xfId="23616" xr:uid="{00000000-0005-0000-0000-0000415C0000}"/>
    <cellStyle name="Note 2 2 3 3 2 5" xfId="23617" xr:uid="{00000000-0005-0000-0000-0000425C0000}"/>
    <cellStyle name="Note 2 2 3 3 2 5 2" xfId="23618" xr:uid="{00000000-0005-0000-0000-0000435C0000}"/>
    <cellStyle name="Note 2 2 3 3 2 5 2 2" xfId="23619" xr:uid="{00000000-0005-0000-0000-0000445C0000}"/>
    <cellStyle name="Note 2 2 3 3 2 5 3" xfId="23620" xr:uid="{00000000-0005-0000-0000-0000455C0000}"/>
    <cellStyle name="Note 2 2 3 3 2 6" xfId="23621" xr:uid="{00000000-0005-0000-0000-0000465C0000}"/>
    <cellStyle name="Note 2 2 3 3 2 6 2" xfId="23622" xr:uid="{00000000-0005-0000-0000-0000475C0000}"/>
    <cellStyle name="Note 2 2 3 3 2 6 2 2" xfId="23623" xr:uid="{00000000-0005-0000-0000-0000485C0000}"/>
    <cellStyle name="Note 2 2 3 3 2 6 3" xfId="23624" xr:uid="{00000000-0005-0000-0000-0000495C0000}"/>
    <cellStyle name="Note 2 2 3 3 2 7" xfId="23625" xr:uid="{00000000-0005-0000-0000-00004A5C0000}"/>
    <cellStyle name="Note 2 2 3 3 2 7 2" xfId="23626" xr:uid="{00000000-0005-0000-0000-00004B5C0000}"/>
    <cellStyle name="Note 2 2 3 3 2 8" xfId="23627" xr:uid="{00000000-0005-0000-0000-00004C5C0000}"/>
    <cellStyle name="Note 2 2 3 3 2 8 2" xfId="23628" xr:uid="{00000000-0005-0000-0000-00004D5C0000}"/>
    <cellStyle name="Note 2 2 3 3 2 9" xfId="23629" xr:uid="{00000000-0005-0000-0000-00004E5C0000}"/>
    <cellStyle name="Note 2 2 3 3 3" xfId="23630" xr:uid="{00000000-0005-0000-0000-00004F5C0000}"/>
    <cellStyle name="Note 2 2 3 3 4" xfId="23631" xr:uid="{00000000-0005-0000-0000-0000505C0000}"/>
    <cellStyle name="Note 2 2 3 3 4 2" xfId="23632" xr:uid="{00000000-0005-0000-0000-0000515C0000}"/>
    <cellStyle name="Note 2 2 3 3 4 3" xfId="23633" xr:uid="{00000000-0005-0000-0000-0000525C0000}"/>
    <cellStyle name="Note 2 2 3 3 5" xfId="23634" xr:uid="{00000000-0005-0000-0000-0000535C0000}"/>
    <cellStyle name="Note 2 2 3 3 5 2" xfId="23635" xr:uid="{00000000-0005-0000-0000-0000545C0000}"/>
    <cellStyle name="Note 2 2 3 3 5 2 2" xfId="23636" xr:uid="{00000000-0005-0000-0000-0000555C0000}"/>
    <cellStyle name="Note 2 2 3 3 5 3" xfId="23637" xr:uid="{00000000-0005-0000-0000-0000565C0000}"/>
    <cellStyle name="Note 2 2 3 3 6" xfId="23638" xr:uid="{00000000-0005-0000-0000-0000575C0000}"/>
    <cellStyle name="Note 2 2 3 3 6 2" xfId="23639" xr:uid="{00000000-0005-0000-0000-0000585C0000}"/>
    <cellStyle name="Note 2 2 3 3 6 2 2" xfId="23640" xr:uid="{00000000-0005-0000-0000-0000595C0000}"/>
    <cellStyle name="Note 2 2 3 3 6 3" xfId="23641" xr:uid="{00000000-0005-0000-0000-00005A5C0000}"/>
    <cellStyle name="Note 2 2 3 3 7" xfId="23642" xr:uid="{00000000-0005-0000-0000-00005B5C0000}"/>
    <cellStyle name="Note 2 2 3 3 7 2" xfId="23643" xr:uid="{00000000-0005-0000-0000-00005C5C0000}"/>
    <cellStyle name="Note 2 2 3 3 7 2 2" xfId="23644" xr:uid="{00000000-0005-0000-0000-00005D5C0000}"/>
    <cellStyle name="Note 2 2 3 3 7 3" xfId="23645" xr:uid="{00000000-0005-0000-0000-00005E5C0000}"/>
    <cellStyle name="Note 2 2 3 3 8" xfId="23646" xr:uid="{00000000-0005-0000-0000-00005F5C0000}"/>
    <cellStyle name="Note 2 2 3 3 8 2" xfId="23647" xr:uid="{00000000-0005-0000-0000-0000605C0000}"/>
    <cellStyle name="Note 2 2 3 3 9" xfId="23648" xr:uid="{00000000-0005-0000-0000-0000615C0000}"/>
    <cellStyle name="Note 2 2 3 3 9 2" xfId="23649" xr:uid="{00000000-0005-0000-0000-0000625C0000}"/>
    <cellStyle name="Note 2 2 3 4" xfId="23650" xr:uid="{00000000-0005-0000-0000-0000635C0000}"/>
    <cellStyle name="Note 2 2 3 4 2" xfId="23651" xr:uid="{00000000-0005-0000-0000-0000645C0000}"/>
    <cellStyle name="Note 2 2 3 4 2 10" xfId="23652" xr:uid="{00000000-0005-0000-0000-0000655C0000}"/>
    <cellStyle name="Note 2 2 3 4 2 2" xfId="23653" xr:uid="{00000000-0005-0000-0000-0000665C0000}"/>
    <cellStyle name="Note 2 2 3 4 2 3" xfId="23654" xr:uid="{00000000-0005-0000-0000-0000675C0000}"/>
    <cellStyle name="Note 2 2 3 4 2 4" xfId="23655" xr:uid="{00000000-0005-0000-0000-0000685C0000}"/>
    <cellStyle name="Note 2 2 3 4 2 4 2" xfId="23656" xr:uid="{00000000-0005-0000-0000-0000695C0000}"/>
    <cellStyle name="Note 2 2 3 4 2 4 2 2" xfId="23657" xr:uid="{00000000-0005-0000-0000-00006A5C0000}"/>
    <cellStyle name="Note 2 2 3 4 2 4 3" xfId="23658" xr:uid="{00000000-0005-0000-0000-00006B5C0000}"/>
    <cellStyle name="Note 2 2 3 4 2 5" xfId="23659" xr:uid="{00000000-0005-0000-0000-00006C5C0000}"/>
    <cellStyle name="Note 2 2 3 4 2 5 2" xfId="23660" xr:uid="{00000000-0005-0000-0000-00006D5C0000}"/>
    <cellStyle name="Note 2 2 3 4 2 5 2 2" xfId="23661" xr:uid="{00000000-0005-0000-0000-00006E5C0000}"/>
    <cellStyle name="Note 2 2 3 4 2 5 3" xfId="23662" xr:uid="{00000000-0005-0000-0000-00006F5C0000}"/>
    <cellStyle name="Note 2 2 3 4 2 6" xfId="23663" xr:uid="{00000000-0005-0000-0000-0000705C0000}"/>
    <cellStyle name="Note 2 2 3 4 2 6 2" xfId="23664" xr:uid="{00000000-0005-0000-0000-0000715C0000}"/>
    <cellStyle name="Note 2 2 3 4 2 6 2 2" xfId="23665" xr:uid="{00000000-0005-0000-0000-0000725C0000}"/>
    <cellStyle name="Note 2 2 3 4 2 6 3" xfId="23666" xr:uid="{00000000-0005-0000-0000-0000735C0000}"/>
    <cellStyle name="Note 2 2 3 4 2 7" xfId="23667" xr:uid="{00000000-0005-0000-0000-0000745C0000}"/>
    <cellStyle name="Note 2 2 3 4 2 7 2" xfId="23668" xr:uid="{00000000-0005-0000-0000-0000755C0000}"/>
    <cellStyle name="Note 2 2 3 4 2 8" xfId="23669" xr:uid="{00000000-0005-0000-0000-0000765C0000}"/>
    <cellStyle name="Note 2 2 3 4 2 8 2" xfId="23670" xr:uid="{00000000-0005-0000-0000-0000775C0000}"/>
    <cellStyle name="Note 2 2 3 4 2 9" xfId="23671" xr:uid="{00000000-0005-0000-0000-0000785C0000}"/>
    <cellStyle name="Note 2 2 3 4 3" xfId="23672" xr:uid="{00000000-0005-0000-0000-0000795C0000}"/>
    <cellStyle name="Note 2 2 3 4 4" xfId="23673" xr:uid="{00000000-0005-0000-0000-00007A5C0000}"/>
    <cellStyle name="Note 2 2 3 4 4 2" xfId="23674" xr:uid="{00000000-0005-0000-0000-00007B5C0000}"/>
    <cellStyle name="Note 2 2 3 4 4 2 2" xfId="23675" xr:uid="{00000000-0005-0000-0000-00007C5C0000}"/>
    <cellStyle name="Note 2 2 3 4 4 3" xfId="23676" xr:uid="{00000000-0005-0000-0000-00007D5C0000}"/>
    <cellStyle name="Note 2 2 3 4 5" xfId="23677" xr:uid="{00000000-0005-0000-0000-00007E5C0000}"/>
    <cellStyle name="Note 2 2 3 4 5 2" xfId="23678" xr:uid="{00000000-0005-0000-0000-00007F5C0000}"/>
    <cellStyle name="Note 2 2 3 4 5 2 2" xfId="23679" xr:uid="{00000000-0005-0000-0000-0000805C0000}"/>
    <cellStyle name="Note 2 2 3 4 5 3" xfId="23680" xr:uid="{00000000-0005-0000-0000-0000815C0000}"/>
    <cellStyle name="Note 2 2 3 5" xfId="23681" xr:uid="{00000000-0005-0000-0000-0000825C0000}"/>
    <cellStyle name="Note 2 2 3 5 2" xfId="23682" xr:uid="{00000000-0005-0000-0000-0000835C0000}"/>
    <cellStyle name="Note 2 2 3 5 3" xfId="23683" xr:uid="{00000000-0005-0000-0000-0000845C0000}"/>
    <cellStyle name="Note 2 2 3 5 3 2" xfId="23684" xr:uid="{00000000-0005-0000-0000-0000855C0000}"/>
    <cellStyle name="Note 2 2 3 5 3 3" xfId="23685" xr:uid="{00000000-0005-0000-0000-0000865C0000}"/>
    <cellStyle name="Note 2 2 3 5 4" xfId="23686" xr:uid="{00000000-0005-0000-0000-0000875C0000}"/>
    <cellStyle name="Note 2 2 3 5 4 2" xfId="23687" xr:uid="{00000000-0005-0000-0000-0000885C0000}"/>
    <cellStyle name="Note 2 2 3 5 4 2 2" xfId="23688" xr:uid="{00000000-0005-0000-0000-0000895C0000}"/>
    <cellStyle name="Note 2 2 3 5 4 3" xfId="23689" xr:uid="{00000000-0005-0000-0000-00008A5C0000}"/>
    <cellStyle name="Note 2 2 3 5 5" xfId="23690" xr:uid="{00000000-0005-0000-0000-00008B5C0000}"/>
    <cellStyle name="Note 2 2 3 5 5 2" xfId="23691" xr:uid="{00000000-0005-0000-0000-00008C5C0000}"/>
    <cellStyle name="Note 2 2 3 5 5 2 2" xfId="23692" xr:uid="{00000000-0005-0000-0000-00008D5C0000}"/>
    <cellStyle name="Note 2 2 3 5 5 3" xfId="23693" xr:uid="{00000000-0005-0000-0000-00008E5C0000}"/>
    <cellStyle name="Note 2 2 3 5 6" xfId="23694" xr:uid="{00000000-0005-0000-0000-00008F5C0000}"/>
    <cellStyle name="Note 2 2 3 5 6 2" xfId="23695" xr:uid="{00000000-0005-0000-0000-0000905C0000}"/>
    <cellStyle name="Note 2 2 3 5 6 2 2" xfId="23696" xr:uid="{00000000-0005-0000-0000-0000915C0000}"/>
    <cellStyle name="Note 2 2 3 5 6 3" xfId="23697" xr:uid="{00000000-0005-0000-0000-0000925C0000}"/>
    <cellStyle name="Note 2 2 3 5 7" xfId="23698" xr:uid="{00000000-0005-0000-0000-0000935C0000}"/>
    <cellStyle name="Note 2 2 3 5 7 2" xfId="23699" xr:uid="{00000000-0005-0000-0000-0000945C0000}"/>
    <cellStyle name="Note 2 2 3 5 8" xfId="23700" xr:uid="{00000000-0005-0000-0000-0000955C0000}"/>
    <cellStyle name="Note 2 2 3 5 8 2" xfId="23701" xr:uid="{00000000-0005-0000-0000-0000965C0000}"/>
    <cellStyle name="Note 2 2 3 5 9" xfId="23702" xr:uid="{00000000-0005-0000-0000-0000975C0000}"/>
    <cellStyle name="Note 2 2 3 6" xfId="23703" xr:uid="{00000000-0005-0000-0000-0000985C0000}"/>
    <cellStyle name="Note 2 2 3 6 2" xfId="23704" xr:uid="{00000000-0005-0000-0000-0000995C0000}"/>
    <cellStyle name="Note 2 2 3 6 3" xfId="23705" xr:uid="{00000000-0005-0000-0000-00009A5C0000}"/>
    <cellStyle name="Note 2 2 3 7" xfId="23706" xr:uid="{00000000-0005-0000-0000-00009B5C0000}"/>
    <cellStyle name="Note 2 2 3 8" xfId="23707" xr:uid="{00000000-0005-0000-0000-00009C5C0000}"/>
    <cellStyle name="Note 2 2 3 8 2" xfId="23708" xr:uid="{00000000-0005-0000-0000-00009D5C0000}"/>
    <cellStyle name="Note 2 2 3 8 2 2" xfId="23709" xr:uid="{00000000-0005-0000-0000-00009E5C0000}"/>
    <cellStyle name="Note 2 2 3 8 3" xfId="23710" xr:uid="{00000000-0005-0000-0000-00009F5C0000}"/>
    <cellStyle name="Note 2 2 3 8 4" xfId="23711" xr:uid="{00000000-0005-0000-0000-0000A05C0000}"/>
    <cellStyle name="Note 2 2 3 8 5" xfId="23712" xr:uid="{00000000-0005-0000-0000-0000A15C0000}"/>
    <cellStyle name="Note 2 2 3 9" xfId="23713" xr:uid="{00000000-0005-0000-0000-0000A25C0000}"/>
    <cellStyle name="Note 2 2 3 9 2" xfId="23714" xr:uid="{00000000-0005-0000-0000-0000A35C0000}"/>
    <cellStyle name="Note 2 2 3 9 2 2" xfId="23715" xr:uid="{00000000-0005-0000-0000-0000A45C0000}"/>
    <cellStyle name="Note 2 2 3 9 3" xfId="23716" xr:uid="{00000000-0005-0000-0000-0000A55C0000}"/>
    <cellStyle name="Note 2 2 4" xfId="23717" xr:uid="{00000000-0005-0000-0000-0000A65C0000}"/>
    <cellStyle name="Note 2 2 4 2" xfId="23718" xr:uid="{00000000-0005-0000-0000-0000A75C0000}"/>
    <cellStyle name="Note 2 2 4 2 2" xfId="23719" xr:uid="{00000000-0005-0000-0000-0000A85C0000}"/>
    <cellStyle name="Note 2 2 4 2 3" xfId="23720" xr:uid="{00000000-0005-0000-0000-0000A95C0000}"/>
    <cellStyle name="Note 2 2 4 2 3 2" xfId="23721" xr:uid="{00000000-0005-0000-0000-0000AA5C0000}"/>
    <cellStyle name="Note 2 2 4 2 3 3" xfId="23722" xr:uid="{00000000-0005-0000-0000-0000AB5C0000}"/>
    <cellStyle name="Note 2 2 4 2 4" xfId="23723" xr:uid="{00000000-0005-0000-0000-0000AC5C0000}"/>
    <cellStyle name="Note 2 2 4 2 4 2" xfId="23724" xr:uid="{00000000-0005-0000-0000-0000AD5C0000}"/>
    <cellStyle name="Note 2 2 4 2 4 2 2" xfId="23725" xr:uid="{00000000-0005-0000-0000-0000AE5C0000}"/>
    <cellStyle name="Note 2 2 4 2 4 3" xfId="23726" xr:uid="{00000000-0005-0000-0000-0000AF5C0000}"/>
    <cellStyle name="Note 2 2 4 2 5" xfId="23727" xr:uid="{00000000-0005-0000-0000-0000B05C0000}"/>
    <cellStyle name="Note 2 2 4 2 5 2" xfId="23728" xr:uid="{00000000-0005-0000-0000-0000B15C0000}"/>
    <cellStyle name="Note 2 2 4 2 5 2 2" xfId="23729" xr:uid="{00000000-0005-0000-0000-0000B25C0000}"/>
    <cellStyle name="Note 2 2 4 2 5 3" xfId="23730" xr:uid="{00000000-0005-0000-0000-0000B35C0000}"/>
    <cellStyle name="Note 2 2 4 2 6" xfId="23731" xr:uid="{00000000-0005-0000-0000-0000B45C0000}"/>
    <cellStyle name="Note 2 2 4 2 6 2" xfId="23732" xr:uid="{00000000-0005-0000-0000-0000B55C0000}"/>
    <cellStyle name="Note 2 2 4 2 6 2 2" xfId="23733" xr:uid="{00000000-0005-0000-0000-0000B65C0000}"/>
    <cellStyle name="Note 2 2 4 2 6 3" xfId="23734" xr:uid="{00000000-0005-0000-0000-0000B75C0000}"/>
    <cellStyle name="Note 2 2 4 2 7" xfId="23735" xr:uid="{00000000-0005-0000-0000-0000B85C0000}"/>
    <cellStyle name="Note 2 2 4 2 7 2" xfId="23736" xr:uid="{00000000-0005-0000-0000-0000B95C0000}"/>
    <cellStyle name="Note 2 2 4 2 8" xfId="23737" xr:uid="{00000000-0005-0000-0000-0000BA5C0000}"/>
    <cellStyle name="Note 2 2 4 2 8 2" xfId="23738" xr:uid="{00000000-0005-0000-0000-0000BB5C0000}"/>
    <cellStyle name="Note 2 2 4 2 9" xfId="23739" xr:uid="{00000000-0005-0000-0000-0000BC5C0000}"/>
    <cellStyle name="Note 2 2 4 3" xfId="23740" xr:uid="{00000000-0005-0000-0000-0000BD5C0000}"/>
    <cellStyle name="Note 2 2 4 3 2" xfId="23741" xr:uid="{00000000-0005-0000-0000-0000BE5C0000}"/>
    <cellStyle name="Note 2 2 4 3 3" xfId="23742" xr:uid="{00000000-0005-0000-0000-0000BF5C0000}"/>
    <cellStyle name="Note 2 2 4 3 3 2" xfId="23743" xr:uid="{00000000-0005-0000-0000-0000C05C0000}"/>
    <cellStyle name="Note 2 2 4 3 3 3" xfId="23744" xr:uid="{00000000-0005-0000-0000-0000C15C0000}"/>
    <cellStyle name="Note 2 2 4 3 4" xfId="23745" xr:uid="{00000000-0005-0000-0000-0000C25C0000}"/>
    <cellStyle name="Note 2 2 4 3 4 2" xfId="23746" xr:uid="{00000000-0005-0000-0000-0000C35C0000}"/>
    <cellStyle name="Note 2 2 4 3 4 2 2" xfId="23747" xr:uid="{00000000-0005-0000-0000-0000C45C0000}"/>
    <cellStyle name="Note 2 2 4 3 4 3" xfId="23748" xr:uid="{00000000-0005-0000-0000-0000C55C0000}"/>
    <cellStyle name="Note 2 2 4 3 5" xfId="23749" xr:uid="{00000000-0005-0000-0000-0000C65C0000}"/>
    <cellStyle name="Note 2 2 4 3 5 2" xfId="23750" xr:uid="{00000000-0005-0000-0000-0000C75C0000}"/>
    <cellStyle name="Note 2 2 4 3 5 2 2" xfId="23751" xr:uid="{00000000-0005-0000-0000-0000C85C0000}"/>
    <cellStyle name="Note 2 2 4 3 5 3" xfId="23752" xr:uid="{00000000-0005-0000-0000-0000C95C0000}"/>
    <cellStyle name="Note 2 2 4 3 6" xfId="23753" xr:uid="{00000000-0005-0000-0000-0000CA5C0000}"/>
    <cellStyle name="Note 2 2 4 3 6 2" xfId="23754" xr:uid="{00000000-0005-0000-0000-0000CB5C0000}"/>
    <cellStyle name="Note 2 2 4 3 6 2 2" xfId="23755" xr:uid="{00000000-0005-0000-0000-0000CC5C0000}"/>
    <cellStyle name="Note 2 2 4 3 6 3" xfId="23756" xr:uid="{00000000-0005-0000-0000-0000CD5C0000}"/>
    <cellStyle name="Note 2 2 4 3 7" xfId="23757" xr:uid="{00000000-0005-0000-0000-0000CE5C0000}"/>
    <cellStyle name="Note 2 2 4 3 7 2" xfId="23758" xr:uid="{00000000-0005-0000-0000-0000CF5C0000}"/>
    <cellStyle name="Note 2 2 4 3 8" xfId="23759" xr:uid="{00000000-0005-0000-0000-0000D05C0000}"/>
    <cellStyle name="Note 2 2 4 3 8 2" xfId="23760" xr:uid="{00000000-0005-0000-0000-0000D15C0000}"/>
    <cellStyle name="Note 2 2 4 3 9" xfId="23761" xr:uid="{00000000-0005-0000-0000-0000D25C0000}"/>
    <cellStyle name="Note 2 2 4 4" xfId="23762" xr:uid="{00000000-0005-0000-0000-0000D35C0000}"/>
    <cellStyle name="Note 2 2 4 4 2" xfId="23763" xr:uid="{00000000-0005-0000-0000-0000D45C0000}"/>
    <cellStyle name="Note 2 2 4 4 3" xfId="23764" xr:uid="{00000000-0005-0000-0000-0000D55C0000}"/>
    <cellStyle name="Note 2 2 4 4 3 2" xfId="23765" xr:uid="{00000000-0005-0000-0000-0000D65C0000}"/>
    <cellStyle name="Note 2 2 4 4 3 2 2" xfId="23766" xr:uid="{00000000-0005-0000-0000-0000D75C0000}"/>
    <cellStyle name="Note 2 2 4 4 3 3" xfId="23767" xr:uid="{00000000-0005-0000-0000-0000D85C0000}"/>
    <cellStyle name="Note 2 2 4 4 4" xfId="23768" xr:uid="{00000000-0005-0000-0000-0000D95C0000}"/>
    <cellStyle name="Note 2 2 4 4 4 2" xfId="23769" xr:uid="{00000000-0005-0000-0000-0000DA5C0000}"/>
    <cellStyle name="Note 2 2 4 4 4 2 2" xfId="23770" xr:uid="{00000000-0005-0000-0000-0000DB5C0000}"/>
    <cellStyle name="Note 2 2 4 4 4 3" xfId="23771" xr:uid="{00000000-0005-0000-0000-0000DC5C0000}"/>
    <cellStyle name="Note 2 2 4 4 5" xfId="23772" xr:uid="{00000000-0005-0000-0000-0000DD5C0000}"/>
    <cellStyle name="Note 2 2 4 4 5 2" xfId="23773" xr:uid="{00000000-0005-0000-0000-0000DE5C0000}"/>
    <cellStyle name="Note 2 2 4 4 5 2 2" xfId="23774" xr:uid="{00000000-0005-0000-0000-0000DF5C0000}"/>
    <cellStyle name="Note 2 2 4 4 5 3" xfId="23775" xr:uid="{00000000-0005-0000-0000-0000E05C0000}"/>
    <cellStyle name="Note 2 2 4 4 6" xfId="23776" xr:uid="{00000000-0005-0000-0000-0000E15C0000}"/>
    <cellStyle name="Note 2 2 4 4 6 2" xfId="23777" xr:uid="{00000000-0005-0000-0000-0000E25C0000}"/>
    <cellStyle name="Note 2 2 4 4 7" xfId="23778" xr:uid="{00000000-0005-0000-0000-0000E35C0000}"/>
    <cellStyle name="Note 2 2 4 4 7 2" xfId="23779" xr:uid="{00000000-0005-0000-0000-0000E45C0000}"/>
    <cellStyle name="Note 2 2 4 4 8" xfId="23780" xr:uid="{00000000-0005-0000-0000-0000E55C0000}"/>
    <cellStyle name="Note 2 2 4 4 9" xfId="23781" xr:uid="{00000000-0005-0000-0000-0000E65C0000}"/>
    <cellStyle name="Note 2 2 4 5" xfId="23782" xr:uid="{00000000-0005-0000-0000-0000E75C0000}"/>
    <cellStyle name="Note 2 2 4 5 2" xfId="23783" xr:uid="{00000000-0005-0000-0000-0000E85C0000}"/>
    <cellStyle name="Note 2 2 4 5 3" xfId="23784" xr:uid="{00000000-0005-0000-0000-0000E95C0000}"/>
    <cellStyle name="Note 2 2 4 6" xfId="23785" xr:uid="{00000000-0005-0000-0000-0000EA5C0000}"/>
    <cellStyle name="Note 2 2 4 6 2" xfId="23786" xr:uid="{00000000-0005-0000-0000-0000EB5C0000}"/>
    <cellStyle name="Note 2 2 4 6 2 2" xfId="23787" xr:uid="{00000000-0005-0000-0000-0000EC5C0000}"/>
    <cellStyle name="Note 2 2 4 6 2 2 2" xfId="23788" xr:uid="{00000000-0005-0000-0000-0000ED5C0000}"/>
    <cellStyle name="Note 2 2 4 6 2 3" xfId="23789" xr:uid="{00000000-0005-0000-0000-0000EE5C0000}"/>
    <cellStyle name="Note 2 2 4 6 3" xfId="23790" xr:uid="{00000000-0005-0000-0000-0000EF5C0000}"/>
    <cellStyle name="Note 2 2 4 6 3 2" xfId="23791" xr:uid="{00000000-0005-0000-0000-0000F05C0000}"/>
    <cellStyle name="Note 2 2 4 6 3 2 2" xfId="23792" xr:uid="{00000000-0005-0000-0000-0000F15C0000}"/>
    <cellStyle name="Note 2 2 4 6 3 3" xfId="23793" xr:uid="{00000000-0005-0000-0000-0000F25C0000}"/>
    <cellStyle name="Note 2 2 4 6 4" xfId="23794" xr:uid="{00000000-0005-0000-0000-0000F35C0000}"/>
    <cellStyle name="Note 2 2 4 6 4 2" xfId="23795" xr:uid="{00000000-0005-0000-0000-0000F45C0000}"/>
    <cellStyle name="Note 2 2 4 6 4 2 2" xfId="23796" xr:uid="{00000000-0005-0000-0000-0000F55C0000}"/>
    <cellStyle name="Note 2 2 4 6 4 3" xfId="23797" xr:uid="{00000000-0005-0000-0000-0000F65C0000}"/>
    <cellStyle name="Note 2 2 4 6 5" xfId="23798" xr:uid="{00000000-0005-0000-0000-0000F75C0000}"/>
    <cellStyle name="Note 2 2 4 6 5 2" xfId="23799" xr:uid="{00000000-0005-0000-0000-0000F85C0000}"/>
    <cellStyle name="Note 2 2 4 6 6" xfId="23800" xr:uid="{00000000-0005-0000-0000-0000F95C0000}"/>
    <cellStyle name="Note 2 2 4 6 6 2" xfId="23801" xr:uid="{00000000-0005-0000-0000-0000FA5C0000}"/>
    <cellStyle name="Note 2 2 4 6 7" xfId="23802" xr:uid="{00000000-0005-0000-0000-0000FB5C0000}"/>
    <cellStyle name="Note 2 2 4 7" xfId="23803" xr:uid="{00000000-0005-0000-0000-0000FC5C0000}"/>
    <cellStyle name="Note 2 2 4 7 2" xfId="23804" xr:uid="{00000000-0005-0000-0000-0000FD5C0000}"/>
    <cellStyle name="Note 2 2 4 7 2 2" xfId="23805" xr:uid="{00000000-0005-0000-0000-0000FE5C0000}"/>
    <cellStyle name="Note 2 2 4 7 3" xfId="23806" xr:uid="{00000000-0005-0000-0000-0000FF5C0000}"/>
    <cellStyle name="Note 2 2 4 8" xfId="23807" xr:uid="{00000000-0005-0000-0000-0000005D0000}"/>
    <cellStyle name="Note 2 2 4 8 2" xfId="23808" xr:uid="{00000000-0005-0000-0000-0000015D0000}"/>
    <cellStyle name="Note 2 2 4 8 2 2" xfId="23809" xr:uid="{00000000-0005-0000-0000-0000025D0000}"/>
    <cellStyle name="Note 2 2 4 8 3" xfId="23810" xr:uid="{00000000-0005-0000-0000-0000035D0000}"/>
    <cellStyle name="Note 2 2 5" xfId="23811" xr:uid="{00000000-0005-0000-0000-0000045D0000}"/>
    <cellStyle name="Note 2 2 5 10" xfId="23812" xr:uid="{00000000-0005-0000-0000-0000055D0000}"/>
    <cellStyle name="Note 2 2 5 2" xfId="23813" xr:uid="{00000000-0005-0000-0000-0000065D0000}"/>
    <cellStyle name="Note 2 2 5 2 2" xfId="23814" xr:uid="{00000000-0005-0000-0000-0000075D0000}"/>
    <cellStyle name="Note 2 2 5 2 3" xfId="23815" xr:uid="{00000000-0005-0000-0000-0000085D0000}"/>
    <cellStyle name="Note 2 2 5 2 3 2" xfId="23816" xr:uid="{00000000-0005-0000-0000-0000095D0000}"/>
    <cellStyle name="Note 2 2 5 2 3 3" xfId="23817" xr:uid="{00000000-0005-0000-0000-00000A5D0000}"/>
    <cellStyle name="Note 2 2 5 2 4" xfId="23818" xr:uid="{00000000-0005-0000-0000-00000B5D0000}"/>
    <cellStyle name="Note 2 2 5 2 4 2" xfId="23819" xr:uid="{00000000-0005-0000-0000-00000C5D0000}"/>
    <cellStyle name="Note 2 2 5 2 4 2 2" xfId="23820" xr:uid="{00000000-0005-0000-0000-00000D5D0000}"/>
    <cellStyle name="Note 2 2 5 2 4 3" xfId="23821" xr:uid="{00000000-0005-0000-0000-00000E5D0000}"/>
    <cellStyle name="Note 2 2 5 2 5" xfId="23822" xr:uid="{00000000-0005-0000-0000-00000F5D0000}"/>
    <cellStyle name="Note 2 2 5 2 5 2" xfId="23823" xr:uid="{00000000-0005-0000-0000-0000105D0000}"/>
    <cellStyle name="Note 2 2 5 2 5 2 2" xfId="23824" xr:uid="{00000000-0005-0000-0000-0000115D0000}"/>
    <cellStyle name="Note 2 2 5 2 5 3" xfId="23825" xr:uid="{00000000-0005-0000-0000-0000125D0000}"/>
    <cellStyle name="Note 2 2 5 2 6" xfId="23826" xr:uid="{00000000-0005-0000-0000-0000135D0000}"/>
    <cellStyle name="Note 2 2 5 2 6 2" xfId="23827" xr:uid="{00000000-0005-0000-0000-0000145D0000}"/>
    <cellStyle name="Note 2 2 5 2 6 2 2" xfId="23828" xr:uid="{00000000-0005-0000-0000-0000155D0000}"/>
    <cellStyle name="Note 2 2 5 2 6 3" xfId="23829" xr:uid="{00000000-0005-0000-0000-0000165D0000}"/>
    <cellStyle name="Note 2 2 5 2 7" xfId="23830" xr:uid="{00000000-0005-0000-0000-0000175D0000}"/>
    <cellStyle name="Note 2 2 5 2 7 2" xfId="23831" xr:uid="{00000000-0005-0000-0000-0000185D0000}"/>
    <cellStyle name="Note 2 2 5 2 8" xfId="23832" xr:uid="{00000000-0005-0000-0000-0000195D0000}"/>
    <cellStyle name="Note 2 2 5 2 8 2" xfId="23833" xr:uid="{00000000-0005-0000-0000-00001A5D0000}"/>
    <cellStyle name="Note 2 2 5 2 9" xfId="23834" xr:uid="{00000000-0005-0000-0000-00001B5D0000}"/>
    <cellStyle name="Note 2 2 5 3" xfId="23835" xr:uid="{00000000-0005-0000-0000-00001C5D0000}"/>
    <cellStyle name="Note 2 2 5 4" xfId="23836" xr:uid="{00000000-0005-0000-0000-00001D5D0000}"/>
    <cellStyle name="Note 2 2 5 4 2" xfId="23837" xr:uid="{00000000-0005-0000-0000-00001E5D0000}"/>
    <cellStyle name="Note 2 2 5 4 3" xfId="23838" xr:uid="{00000000-0005-0000-0000-00001F5D0000}"/>
    <cellStyle name="Note 2 2 5 5" xfId="23839" xr:uid="{00000000-0005-0000-0000-0000205D0000}"/>
    <cellStyle name="Note 2 2 5 5 2" xfId="23840" xr:uid="{00000000-0005-0000-0000-0000215D0000}"/>
    <cellStyle name="Note 2 2 5 5 2 2" xfId="23841" xr:uid="{00000000-0005-0000-0000-0000225D0000}"/>
    <cellStyle name="Note 2 2 5 5 3" xfId="23842" xr:uid="{00000000-0005-0000-0000-0000235D0000}"/>
    <cellStyle name="Note 2 2 5 6" xfId="23843" xr:uid="{00000000-0005-0000-0000-0000245D0000}"/>
    <cellStyle name="Note 2 2 5 6 2" xfId="23844" xr:uid="{00000000-0005-0000-0000-0000255D0000}"/>
    <cellStyle name="Note 2 2 5 6 2 2" xfId="23845" xr:uid="{00000000-0005-0000-0000-0000265D0000}"/>
    <cellStyle name="Note 2 2 5 6 3" xfId="23846" xr:uid="{00000000-0005-0000-0000-0000275D0000}"/>
    <cellStyle name="Note 2 2 5 7" xfId="23847" xr:uid="{00000000-0005-0000-0000-0000285D0000}"/>
    <cellStyle name="Note 2 2 5 7 2" xfId="23848" xr:uid="{00000000-0005-0000-0000-0000295D0000}"/>
    <cellStyle name="Note 2 2 5 7 2 2" xfId="23849" xr:uid="{00000000-0005-0000-0000-00002A5D0000}"/>
    <cellStyle name="Note 2 2 5 7 3" xfId="23850" xr:uid="{00000000-0005-0000-0000-00002B5D0000}"/>
    <cellStyle name="Note 2 2 5 8" xfId="23851" xr:uid="{00000000-0005-0000-0000-00002C5D0000}"/>
    <cellStyle name="Note 2 2 5 8 2" xfId="23852" xr:uid="{00000000-0005-0000-0000-00002D5D0000}"/>
    <cellStyle name="Note 2 2 5 9" xfId="23853" xr:uid="{00000000-0005-0000-0000-00002E5D0000}"/>
    <cellStyle name="Note 2 2 5 9 2" xfId="23854" xr:uid="{00000000-0005-0000-0000-00002F5D0000}"/>
    <cellStyle name="Note 2 2 6" xfId="23855" xr:uid="{00000000-0005-0000-0000-0000305D0000}"/>
    <cellStyle name="Note 2 2 6 2" xfId="23856" xr:uid="{00000000-0005-0000-0000-0000315D0000}"/>
    <cellStyle name="Note 2 2 6 2 10" xfId="23857" xr:uid="{00000000-0005-0000-0000-0000325D0000}"/>
    <cellStyle name="Note 2 2 6 2 2" xfId="23858" xr:uid="{00000000-0005-0000-0000-0000335D0000}"/>
    <cellStyle name="Note 2 2 6 2 3" xfId="23859" xr:uid="{00000000-0005-0000-0000-0000345D0000}"/>
    <cellStyle name="Note 2 2 6 2 4" xfId="23860" xr:uid="{00000000-0005-0000-0000-0000355D0000}"/>
    <cellStyle name="Note 2 2 6 2 4 2" xfId="23861" xr:uid="{00000000-0005-0000-0000-0000365D0000}"/>
    <cellStyle name="Note 2 2 6 2 4 2 2" xfId="23862" xr:uid="{00000000-0005-0000-0000-0000375D0000}"/>
    <cellStyle name="Note 2 2 6 2 4 3" xfId="23863" xr:uid="{00000000-0005-0000-0000-0000385D0000}"/>
    <cellStyle name="Note 2 2 6 2 5" xfId="23864" xr:uid="{00000000-0005-0000-0000-0000395D0000}"/>
    <cellStyle name="Note 2 2 6 2 5 2" xfId="23865" xr:uid="{00000000-0005-0000-0000-00003A5D0000}"/>
    <cellStyle name="Note 2 2 6 2 5 2 2" xfId="23866" xr:uid="{00000000-0005-0000-0000-00003B5D0000}"/>
    <cellStyle name="Note 2 2 6 2 5 3" xfId="23867" xr:uid="{00000000-0005-0000-0000-00003C5D0000}"/>
    <cellStyle name="Note 2 2 6 2 6" xfId="23868" xr:uid="{00000000-0005-0000-0000-00003D5D0000}"/>
    <cellStyle name="Note 2 2 6 2 6 2" xfId="23869" xr:uid="{00000000-0005-0000-0000-00003E5D0000}"/>
    <cellStyle name="Note 2 2 6 2 6 2 2" xfId="23870" xr:uid="{00000000-0005-0000-0000-00003F5D0000}"/>
    <cellStyle name="Note 2 2 6 2 6 3" xfId="23871" xr:uid="{00000000-0005-0000-0000-0000405D0000}"/>
    <cellStyle name="Note 2 2 6 2 7" xfId="23872" xr:uid="{00000000-0005-0000-0000-0000415D0000}"/>
    <cellStyle name="Note 2 2 6 2 7 2" xfId="23873" xr:uid="{00000000-0005-0000-0000-0000425D0000}"/>
    <cellStyle name="Note 2 2 6 2 8" xfId="23874" xr:uid="{00000000-0005-0000-0000-0000435D0000}"/>
    <cellStyle name="Note 2 2 6 2 8 2" xfId="23875" xr:uid="{00000000-0005-0000-0000-0000445D0000}"/>
    <cellStyle name="Note 2 2 6 2 9" xfId="23876" xr:uid="{00000000-0005-0000-0000-0000455D0000}"/>
    <cellStyle name="Note 2 2 6 3" xfId="23877" xr:uid="{00000000-0005-0000-0000-0000465D0000}"/>
    <cellStyle name="Note 2 2 6 4" xfId="23878" xr:uid="{00000000-0005-0000-0000-0000475D0000}"/>
    <cellStyle name="Note 2 2 6 4 2" xfId="23879" xr:uid="{00000000-0005-0000-0000-0000485D0000}"/>
    <cellStyle name="Note 2 2 6 4 2 2" xfId="23880" xr:uid="{00000000-0005-0000-0000-0000495D0000}"/>
    <cellStyle name="Note 2 2 6 4 3" xfId="23881" xr:uid="{00000000-0005-0000-0000-00004A5D0000}"/>
    <cellStyle name="Note 2 2 6 5" xfId="23882" xr:uid="{00000000-0005-0000-0000-00004B5D0000}"/>
    <cellStyle name="Note 2 2 6 5 2" xfId="23883" xr:uid="{00000000-0005-0000-0000-00004C5D0000}"/>
    <cellStyle name="Note 2 2 6 5 2 2" xfId="23884" xr:uid="{00000000-0005-0000-0000-00004D5D0000}"/>
    <cellStyle name="Note 2 2 6 5 3" xfId="23885" xr:uid="{00000000-0005-0000-0000-00004E5D0000}"/>
    <cellStyle name="Note 2 2 7" xfId="23886" xr:uid="{00000000-0005-0000-0000-00004F5D0000}"/>
    <cellStyle name="Note 2 2 7 2" xfId="23887" xr:uid="{00000000-0005-0000-0000-0000505D0000}"/>
    <cellStyle name="Note 2 2 7 3" xfId="23888" xr:uid="{00000000-0005-0000-0000-0000515D0000}"/>
    <cellStyle name="Note 2 2 7 3 2" xfId="23889" xr:uid="{00000000-0005-0000-0000-0000525D0000}"/>
    <cellStyle name="Note 2 2 7 3 3" xfId="23890" xr:uid="{00000000-0005-0000-0000-0000535D0000}"/>
    <cellStyle name="Note 2 2 7 4" xfId="23891" xr:uid="{00000000-0005-0000-0000-0000545D0000}"/>
    <cellStyle name="Note 2 2 7 4 2" xfId="23892" xr:uid="{00000000-0005-0000-0000-0000555D0000}"/>
    <cellStyle name="Note 2 2 7 4 2 2" xfId="23893" xr:uid="{00000000-0005-0000-0000-0000565D0000}"/>
    <cellStyle name="Note 2 2 7 4 3" xfId="23894" xr:uid="{00000000-0005-0000-0000-0000575D0000}"/>
    <cellStyle name="Note 2 2 7 5" xfId="23895" xr:uid="{00000000-0005-0000-0000-0000585D0000}"/>
    <cellStyle name="Note 2 2 7 5 2" xfId="23896" xr:uid="{00000000-0005-0000-0000-0000595D0000}"/>
    <cellStyle name="Note 2 2 7 5 2 2" xfId="23897" xr:uid="{00000000-0005-0000-0000-00005A5D0000}"/>
    <cellStyle name="Note 2 2 7 5 3" xfId="23898" xr:uid="{00000000-0005-0000-0000-00005B5D0000}"/>
    <cellStyle name="Note 2 2 7 6" xfId="23899" xr:uid="{00000000-0005-0000-0000-00005C5D0000}"/>
    <cellStyle name="Note 2 2 7 6 2" xfId="23900" xr:uid="{00000000-0005-0000-0000-00005D5D0000}"/>
    <cellStyle name="Note 2 2 7 6 2 2" xfId="23901" xr:uid="{00000000-0005-0000-0000-00005E5D0000}"/>
    <cellStyle name="Note 2 2 7 6 3" xfId="23902" xr:uid="{00000000-0005-0000-0000-00005F5D0000}"/>
    <cellStyle name="Note 2 2 7 7" xfId="23903" xr:uid="{00000000-0005-0000-0000-0000605D0000}"/>
    <cellStyle name="Note 2 2 7 7 2" xfId="23904" xr:uid="{00000000-0005-0000-0000-0000615D0000}"/>
    <cellStyle name="Note 2 2 7 8" xfId="23905" xr:uid="{00000000-0005-0000-0000-0000625D0000}"/>
    <cellStyle name="Note 2 2 7 8 2" xfId="23906" xr:uid="{00000000-0005-0000-0000-0000635D0000}"/>
    <cellStyle name="Note 2 2 7 9" xfId="23907" xr:uid="{00000000-0005-0000-0000-0000645D0000}"/>
    <cellStyle name="Note 2 2 8" xfId="23908" xr:uid="{00000000-0005-0000-0000-0000655D0000}"/>
    <cellStyle name="Note 2 2 8 2" xfId="23909" xr:uid="{00000000-0005-0000-0000-0000665D0000}"/>
    <cellStyle name="Note 2 2 8 3" xfId="23910" xr:uid="{00000000-0005-0000-0000-0000675D0000}"/>
    <cellStyle name="Note 2 2 8 4" xfId="23911" xr:uid="{00000000-0005-0000-0000-0000685D0000}"/>
    <cellStyle name="Note 2 2 8 5" xfId="23912" xr:uid="{00000000-0005-0000-0000-0000695D0000}"/>
    <cellStyle name="Note 2 2 8 5 2" xfId="23913" xr:uid="{00000000-0005-0000-0000-00006A5D0000}"/>
    <cellStyle name="Note 2 2 8 6" xfId="23914" xr:uid="{00000000-0005-0000-0000-00006B5D0000}"/>
    <cellStyle name="Note 2 2 8 7" xfId="23915" xr:uid="{00000000-0005-0000-0000-00006C5D0000}"/>
    <cellStyle name="Note 2 2 9" xfId="23916" xr:uid="{00000000-0005-0000-0000-00006D5D0000}"/>
    <cellStyle name="Note 2 20" xfId="23917" xr:uid="{00000000-0005-0000-0000-00006E5D0000}"/>
    <cellStyle name="Note 2 21" xfId="23918" xr:uid="{00000000-0005-0000-0000-00006F5D0000}"/>
    <cellStyle name="Note 2 3" xfId="23919" xr:uid="{00000000-0005-0000-0000-0000705D0000}"/>
    <cellStyle name="Note 2 3 10" xfId="23920" xr:uid="{00000000-0005-0000-0000-0000715D0000}"/>
    <cellStyle name="Note 2 3 10 2" xfId="23921" xr:uid="{00000000-0005-0000-0000-0000725D0000}"/>
    <cellStyle name="Note 2 3 10 2 2" xfId="23922" xr:uid="{00000000-0005-0000-0000-0000735D0000}"/>
    <cellStyle name="Note 2 3 10 3" xfId="23923" xr:uid="{00000000-0005-0000-0000-0000745D0000}"/>
    <cellStyle name="Note 2 3 10 4" xfId="23924" xr:uid="{00000000-0005-0000-0000-0000755D0000}"/>
    <cellStyle name="Note 2 3 10 5" xfId="23925" xr:uid="{00000000-0005-0000-0000-0000765D0000}"/>
    <cellStyle name="Note 2 3 11" xfId="23926" xr:uid="{00000000-0005-0000-0000-0000775D0000}"/>
    <cellStyle name="Note 2 3 11 2" xfId="23927" xr:uid="{00000000-0005-0000-0000-0000785D0000}"/>
    <cellStyle name="Note 2 3 11 2 2" xfId="23928" xr:uid="{00000000-0005-0000-0000-0000795D0000}"/>
    <cellStyle name="Note 2 3 11 3" xfId="23929" xr:uid="{00000000-0005-0000-0000-00007A5D0000}"/>
    <cellStyle name="Note 2 3 12" xfId="23930" xr:uid="{00000000-0005-0000-0000-00007B5D0000}"/>
    <cellStyle name="Note 2 3 12 2" xfId="23931" xr:uid="{00000000-0005-0000-0000-00007C5D0000}"/>
    <cellStyle name="Note 2 3 12 2 2" xfId="23932" xr:uid="{00000000-0005-0000-0000-00007D5D0000}"/>
    <cellStyle name="Note 2 3 12 3" xfId="23933" xr:uid="{00000000-0005-0000-0000-00007E5D0000}"/>
    <cellStyle name="Note 2 3 13" xfId="23934" xr:uid="{00000000-0005-0000-0000-00007F5D0000}"/>
    <cellStyle name="Note 2 3 13 2" xfId="23935" xr:uid="{00000000-0005-0000-0000-0000805D0000}"/>
    <cellStyle name="Note 2 3 14" xfId="23936" xr:uid="{00000000-0005-0000-0000-0000815D0000}"/>
    <cellStyle name="Note 2 3 14 2" xfId="23937" xr:uid="{00000000-0005-0000-0000-0000825D0000}"/>
    <cellStyle name="Note 2 3 15" xfId="23938" xr:uid="{00000000-0005-0000-0000-0000835D0000}"/>
    <cellStyle name="Note 2 3 16" xfId="23939" xr:uid="{00000000-0005-0000-0000-0000845D0000}"/>
    <cellStyle name="Note 2 3 17" xfId="23940" xr:uid="{00000000-0005-0000-0000-0000855D0000}"/>
    <cellStyle name="Note 2 3 2" xfId="23941" xr:uid="{00000000-0005-0000-0000-0000865D0000}"/>
    <cellStyle name="Note 2 3 2 10" xfId="23942" xr:uid="{00000000-0005-0000-0000-0000875D0000}"/>
    <cellStyle name="Note 2 3 2 10 2" xfId="23943" xr:uid="{00000000-0005-0000-0000-0000885D0000}"/>
    <cellStyle name="Note 2 3 2 10 2 2" xfId="23944" xr:uid="{00000000-0005-0000-0000-0000895D0000}"/>
    <cellStyle name="Note 2 3 2 10 3" xfId="23945" xr:uid="{00000000-0005-0000-0000-00008A5D0000}"/>
    <cellStyle name="Note 2 3 2 11" xfId="23946" xr:uid="{00000000-0005-0000-0000-00008B5D0000}"/>
    <cellStyle name="Note 2 3 2 11 2" xfId="23947" xr:uid="{00000000-0005-0000-0000-00008C5D0000}"/>
    <cellStyle name="Note 2 3 2 12" xfId="23948" xr:uid="{00000000-0005-0000-0000-00008D5D0000}"/>
    <cellStyle name="Note 2 3 2 12 2" xfId="23949" xr:uid="{00000000-0005-0000-0000-00008E5D0000}"/>
    <cellStyle name="Note 2 3 2 13" xfId="23950" xr:uid="{00000000-0005-0000-0000-00008F5D0000}"/>
    <cellStyle name="Note 2 3 2 14" xfId="23951" xr:uid="{00000000-0005-0000-0000-0000905D0000}"/>
    <cellStyle name="Note 2 3 2 15" xfId="23952" xr:uid="{00000000-0005-0000-0000-0000915D0000}"/>
    <cellStyle name="Note 2 3 2 2" xfId="23953" xr:uid="{00000000-0005-0000-0000-0000925D0000}"/>
    <cellStyle name="Note 2 3 2 2 2" xfId="23954" xr:uid="{00000000-0005-0000-0000-0000935D0000}"/>
    <cellStyle name="Note 2 3 2 2 2 2" xfId="23955" xr:uid="{00000000-0005-0000-0000-0000945D0000}"/>
    <cellStyle name="Note 2 3 2 2 2 3" xfId="23956" xr:uid="{00000000-0005-0000-0000-0000955D0000}"/>
    <cellStyle name="Note 2 3 2 2 2 3 2" xfId="23957" xr:uid="{00000000-0005-0000-0000-0000965D0000}"/>
    <cellStyle name="Note 2 3 2 2 2 3 3" xfId="23958" xr:uid="{00000000-0005-0000-0000-0000975D0000}"/>
    <cellStyle name="Note 2 3 2 2 2 4" xfId="23959" xr:uid="{00000000-0005-0000-0000-0000985D0000}"/>
    <cellStyle name="Note 2 3 2 2 2 4 2" xfId="23960" xr:uid="{00000000-0005-0000-0000-0000995D0000}"/>
    <cellStyle name="Note 2 3 2 2 2 4 2 2" xfId="23961" xr:uid="{00000000-0005-0000-0000-00009A5D0000}"/>
    <cellStyle name="Note 2 3 2 2 2 4 3" xfId="23962" xr:uid="{00000000-0005-0000-0000-00009B5D0000}"/>
    <cellStyle name="Note 2 3 2 2 2 5" xfId="23963" xr:uid="{00000000-0005-0000-0000-00009C5D0000}"/>
    <cellStyle name="Note 2 3 2 2 2 5 2" xfId="23964" xr:uid="{00000000-0005-0000-0000-00009D5D0000}"/>
    <cellStyle name="Note 2 3 2 2 2 5 2 2" xfId="23965" xr:uid="{00000000-0005-0000-0000-00009E5D0000}"/>
    <cellStyle name="Note 2 3 2 2 2 5 3" xfId="23966" xr:uid="{00000000-0005-0000-0000-00009F5D0000}"/>
    <cellStyle name="Note 2 3 2 2 2 6" xfId="23967" xr:uid="{00000000-0005-0000-0000-0000A05D0000}"/>
    <cellStyle name="Note 2 3 2 2 2 6 2" xfId="23968" xr:uid="{00000000-0005-0000-0000-0000A15D0000}"/>
    <cellStyle name="Note 2 3 2 2 2 6 2 2" xfId="23969" xr:uid="{00000000-0005-0000-0000-0000A25D0000}"/>
    <cellStyle name="Note 2 3 2 2 2 6 3" xfId="23970" xr:uid="{00000000-0005-0000-0000-0000A35D0000}"/>
    <cellStyle name="Note 2 3 2 2 2 7" xfId="23971" xr:uid="{00000000-0005-0000-0000-0000A45D0000}"/>
    <cellStyle name="Note 2 3 2 2 2 7 2" xfId="23972" xr:uid="{00000000-0005-0000-0000-0000A55D0000}"/>
    <cellStyle name="Note 2 3 2 2 2 8" xfId="23973" xr:uid="{00000000-0005-0000-0000-0000A65D0000}"/>
    <cellStyle name="Note 2 3 2 2 2 8 2" xfId="23974" xr:uid="{00000000-0005-0000-0000-0000A75D0000}"/>
    <cellStyle name="Note 2 3 2 2 2 9" xfId="23975" xr:uid="{00000000-0005-0000-0000-0000A85D0000}"/>
    <cellStyle name="Note 2 3 2 2 3" xfId="23976" xr:uid="{00000000-0005-0000-0000-0000A95D0000}"/>
    <cellStyle name="Note 2 3 2 2 3 2" xfId="23977" xr:uid="{00000000-0005-0000-0000-0000AA5D0000}"/>
    <cellStyle name="Note 2 3 2 2 3 3" xfId="23978" xr:uid="{00000000-0005-0000-0000-0000AB5D0000}"/>
    <cellStyle name="Note 2 3 2 2 3 3 2" xfId="23979" xr:uid="{00000000-0005-0000-0000-0000AC5D0000}"/>
    <cellStyle name="Note 2 3 2 2 3 3 3" xfId="23980" xr:uid="{00000000-0005-0000-0000-0000AD5D0000}"/>
    <cellStyle name="Note 2 3 2 2 3 4" xfId="23981" xr:uid="{00000000-0005-0000-0000-0000AE5D0000}"/>
    <cellStyle name="Note 2 3 2 2 3 4 2" xfId="23982" xr:uid="{00000000-0005-0000-0000-0000AF5D0000}"/>
    <cellStyle name="Note 2 3 2 2 3 4 2 2" xfId="23983" xr:uid="{00000000-0005-0000-0000-0000B05D0000}"/>
    <cellStyle name="Note 2 3 2 2 3 4 3" xfId="23984" xr:uid="{00000000-0005-0000-0000-0000B15D0000}"/>
    <cellStyle name="Note 2 3 2 2 3 5" xfId="23985" xr:uid="{00000000-0005-0000-0000-0000B25D0000}"/>
    <cellStyle name="Note 2 3 2 2 3 5 2" xfId="23986" xr:uid="{00000000-0005-0000-0000-0000B35D0000}"/>
    <cellStyle name="Note 2 3 2 2 3 5 2 2" xfId="23987" xr:uid="{00000000-0005-0000-0000-0000B45D0000}"/>
    <cellStyle name="Note 2 3 2 2 3 5 3" xfId="23988" xr:uid="{00000000-0005-0000-0000-0000B55D0000}"/>
    <cellStyle name="Note 2 3 2 2 3 6" xfId="23989" xr:uid="{00000000-0005-0000-0000-0000B65D0000}"/>
    <cellStyle name="Note 2 3 2 2 3 6 2" xfId="23990" xr:uid="{00000000-0005-0000-0000-0000B75D0000}"/>
    <cellStyle name="Note 2 3 2 2 3 6 2 2" xfId="23991" xr:uid="{00000000-0005-0000-0000-0000B85D0000}"/>
    <cellStyle name="Note 2 3 2 2 3 6 3" xfId="23992" xr:uid="{00000000-0005-0000-0000-0000B95D0000}"/>
    <cellStyle name="Note 2 3 2 2 3 7" xfId="23993" xr:uid="{00000000-0005-0000-0000-0000BA5D0000}"/>
    <cellStyle name="Note 2 3 2 2 3 7 2" xfId="23994" xr:uid="{00000000-0005-0000-0000-0000BB5D0000}"/>
    <cellStyle name="Note 2 3 2 2 3 8" xfId="23995" xr:uid="{00000000-0005-0000-0000-0000BC5D0000}"/>
    <cellStyle name="Note 2 3 2 2 3 8 2" xfId="23996" xr:uid="{00000000-0005-0000-0000-0000BD5D0000}"/>
    <cellStyle name="Note 2 3 2 2 3 9" xfId="23997" xr:uid="{00000000-0005-0000-0000-0000BE5D0000}"/>
    <cellStyle name="Note 2 3 2 2 4" xfId="23998" xr:uid="{00000000-0005-0000-0000-0000BF5D0000}"/>
    <cellStyle name="Note 2 3 2 2 4 2" xfId="23999" xr:uid="{00000000-0005-0000-0000-0000C05D0000}"/>
    <cellStyle name="Note 2 3 2 2 4 3" xfId="24000" xr:uid="{00000000-0005-0000-0000-0000C15D0000}"/>
    <cellStyle name="Note 2 3 2 2 4 3 2" xfId="24001" xr:uid="{00000000-0005-0000-0000-0000C25D0000}"/>
    <cellStyle name="Note 2 3 2 2 4 3 2 2" xfId="24002" xr:uid="{00000000-0005-0000-0000-0000C35D0000}"/>
    <cellStyle name="Note 2 3 2 2 4 3 3" xfId="24003" xr:uid="{00000000-0005-0000-0000-0000C45D0000}"/>
    <cellStyle name="Note 2 3 2 2 4 4" xfId="24004" xr:uid="{00000000-0005-0000-0000-0000C55D0000}"/>
    <cellStyle name="Note 2 3 2 2 4 4 2" xfId="24005" xr:uid="{00000000-0005-0000-0000-0000C65D0000}"/>
    <cellStyle name="Note 2 3 2 2 4 4 2 2" xfId="24006" xr:uid="{00000000-0005-0000-0000-0000C75D0000}"/>
    <cellStyle name="Note 2 3 2 2 4 4 3" xfId="24007" xr:uid="{00000000-0005-0000-0000-0000C85D0000}"/>
    <cellStyle name="Note 2 3 2 2 4 5" xfId="24008" xr:uid="{00000000-0005-0000-0000-0000C95D0000}"/>
    <cellStyle name="Note 2 3 2 2 4 5 2" xfId="24009" xr:uid="{00000000-0005-0000-0000-0000CA5D0000}"/>
    <cellStyle name="Note 2 3 2 2 4 5 2 2" xfId="24010" xr:uid="{00000000-0005-0000-0000-0000CB5D0000}"/>
    <cellStyle name="Note 2 3 2 2 4 5 3" xfId="24011" xr:uid="{00000000-0005-0000-0000-0000CC5D0000}"/>
    <cellStyle name="Note 2 3 2 2 4 6" xfId="24012" xr:uid="{00000000-0005-0000-0000-0000CD5D0000}"/>
    <cellStyle name="Note 2 3 2 2 4 6 2" xfId="24013" xr:uid="{00000000-0005-0000-0000-0000CE5D0000}"/>
    <cellStyle name="Note 2 3 2 2 4 7" xfId="24014" xr:uid="{00000000-0005-0000-0000-0000CF5D0000}"/>
    <cellStyle name="Note 2 3 2 2 4 7 2" xfId="24015" xr:uid="{00000000-0005-0000-0000-0000D05D0000}"/>
    <cellStyle name="Note 2 3 2 2 4 8" xfId="24016" xr:uid="{00000000-0005-0000-0000-0000D15D0000}"/>
    <cellStyle name="Note 2 3 2 2 4 9" xfId="24017" xr:uid="{00000000-0005-0000-0000-0000D25D0000}"/>
    <cellStyle name="Note 2 3 2 2 5" xfId="24018" xr:uid="{00000000-0005-0000-0000-0000D35D0000}"/>
    <cellStyle name="Note 2 3 2 2 5 2" xfId="24019" xr:uid="{00000000-0005-0000-0000-0000D45D0000}"/>
    <cellStyle name="Note 2 3 2 2 5 3" xfId="24020" xr:uid="{00000000-0005-0000-0000-0000D55D0000}"/>
    <cellStyle name="Note 2 3 2 2 6" xfId="24021" xr:uid="{00000000-0005-0000-0000-0000D65D0000}"/>
    <cellStyle name="Note 2 3 2 2 6 2" xfId="24022" xr:uid="{00000000-0005-0000-0000-0000D75D0000}"/>
    <cellStyle name="Note 2 3 2 2 6 2 2" xfId="24023" xr:uid="{00000000-0005-0000-0000-0000D85D0000}"/>
    <cellStyle name="Note 2 3 2 2 6 2 2 2" xfId="24024" xr:uid="{00000000-0005-0000-0000-0000D95D0000}"/>
    <cellStyle name="Note 2 3 2 2 6 2 3" xfId="24025" xr:uid="{00000000-0005-0000-0000-0000DA5D0000}"/>
    <cellStyle name="Note 2 3 2 2 6 3" xfId="24026" xr:uid="{00000000-0005-0000-0000-0000DB5D0000}"/>
    <cellStyle name="Note 2 3 2 2 6 3 2" xfId="24027" xr:uid="{00000000-0005-0000-0000-0000DC5D0000}"/>
    <cellStyle name="Note 2 3 2 2 6 3 2 2" xfId="24028" xr:uid="{00000000-0005-0000-0000-0000DD5D0000}"/>
    <cellStyle name="Note 2 3 2 2 6 3 3" xfId="24029" xr:uid="{00000000-0005-0000-0000-0000DE5D0000}"/>
    <cellStyle name="Note 2 3 2 2 6 4" xfId="24030" xr:uid="{00000000-0005-0000-0000-0000DF5D0000}"/>
    <cellStyle name="Note 2 3 2 2 6 4 2" xfId="24031" xr:uid="{00000000-0005-0000-0000-0000E05D0000}"/>
    <cellStyle name="Note 2 3 2 2 6 4 2 2" xfId="24032" xr:uid="{00000000-0005-0000-0000-0000E15D0000}"/>
    <cellStyle name="Note 2 3 2 2 6 4 3" xfId="24033" xr:uid="{00000000-0005-0000-0000-0000E25D0000}"/>
    <cellStyle name="Note 2 3 2 2 6 5" xfId="24034" xr:uid="{00000000-0005-0000-0000-0000E35D0000}"/>
    <cellStyle name="Note 2 3 2 2 6 5 2" xfId="24035" xr:uid="{00000000-0005-0000-0000-0000E45D0000}"/>
    <cellStyle name="Note 2 3 2 2 6 6" xfId="24036" xr:uid="{00000000-0005-0000-0000-0000E55D0000}"/>
    <cellStyle name="Note 2 3 2 2 6 6 2" xfId="24037" xr:uid="{00000000-0005-0000-0000-0000E65D0000}"/>
    <cellStyle name="Note 2 3 2 2 6 7" xfId="24038" xr:uid="{00000000-0005-0000-0000-0000E75D0000}"/>
    <cellStyle name="Note 2 3 2 2 7" xfId="24039" xr:uid="{00000000-0005-0000-0000-0000E85D0000}"/>
    <cellStyle name="Note 2 3 2 2 7 2" xfId="24040" xr:uid="{00000000-0005-0000-0000-0000E95D0000}"/>
    <cellStyle name="Note 2 3 2 2 7 2 2" xfId="24041" xr:uid="{00000000-0005-0000-0000-0000EA5D0000}"/>
    <cellStyle name="Note 2 3 2 2 7 3" xfId="24042" xr:uid="{00000000-0005-0000-0000-0000EB5D0000}"/>
    <cellStyle name="Note 2 3 2 2 8" xfId="24043" xr:uid="{00000000-0005-0000-0000-0000EC5D0000}"/>
    <cellStyle name="Note 2 3 2 2 8 2" xfId="24044" xr:uid="{00000000-0005-0000-0000-0000ED5D0000}"/>
    <cellStyle name="Note 2 3 2 2 8 2 2" xfId="24045" xr:uid="{00000000-0005-0000-0000-0000EE5D0000}"/>
    <cellStyle name="Note 2 3 2 2 8 3" xfId="24046" xr:uid="{00000000-0005-0000-0000-0000EF5D0000}"/>
    <cellStyle name="Note 2 3 2 3" xfId="24047" xr:uid="{00000000-0005-0000-0000-0000F05D0000}"/>
    <cellStyle name="Note 2 3 2 3 10" xfId="24048" xr:uid="{00000000-0005-0000-0000-0000F15D0000}"/>
    <cellStyle name="Note 2 3 2 3 2" xfId="24049" xr:uid="{00000000-0005-0000-0000-0000F25D0000}"/>
    <cellStyle name="Note 2 3 2 3 2 2" xfId="24050" xr:uid="{00000000-0005-0000-0000-0000F35D0000}"/>
    <cellStyle name="Note 2 3 2 3 2 3" xfId="24051" xr:uid="{00000000-0005-0000-0000-0000F45D0000}"/>
    <cellStyle name="Note 2 3 2 3 2 3 2" xfId="24052" xr:uid="{00000000-0005-0000-0000-0000F55D0000}"/>
    <cellStyle name="Note 2 3 2 3 2 3 3" xfId="24053" xr:uid="{00000000-0005-0000-0000-0000F65D0000}"/>
    <cellStyle name="Note 2 3 2 3 2 4" xfId="24054" xr:uid="{00000000-0005-0000-0000-0000F75D0000}"/>
    <cellStyle name="Note 2 3 2 3 2 4 2" xfId="24055" xr:uid="{00000000-0005-0000-0000-0000F85D0000}"/>
    <cellStyle name="Note 2 3 2 3 2 4 2 2" xfId="24056" xr:uid="{00000000-0005-0000-0000-0000F95D0000}"/>
    <cellStyle name="Note 2 3 2 3 2 4 3" xfId="24057" xr:uid="{00000000-0005-0000-0000-0000FA5D0000}"/>
    <cellStyle name="Note 2 3 2 3 2 5" xfId="24058" xr:uid="{00000000-0005-0000-0000-0000FB5D0000}"/>
    <cellStyle name="Note 2 3 2 3 2 5 2" xfId="24059" xr:uid="{00000000-0005-0000-0000-0000FC5D0000}"/>
    <cellStyle name="Note 2 3 2 3 2 5 2 2" xfId="24060" xr:uid="{00000000-0005-0000-0000-0000FD5D0000}"/>
    <cellStyle name="Note 2 3 2 3 2 5 3" xfId="24061" xr:uid="{00000000-0005-0000-0000-0000FE5D0000}"/>
    <cellStyle name="Note 2 3 2 3 2 6" xfId="24062" xr:uid="{00000000-0005-0000-0000-0000FF5D0000}"/>
    <cellStyle name="Note 2 3 2 3 2 6 2" xfId="24063" xr:uid="{00000000-0005-0000-0000-0000005E0000}"/>
    <cellStyle name="Note 2 3 2 3 2 6 2 2" xfId="24064" xr:uid="{00000000-0005-0000-0000-0000015E0000}"/>
    <cellStyle name="Note 2 3 2 3 2 6 3" xfId="24065" xr:uid="{00000000-0005-0000-0000-0000025E0000}"/>
    <cellStyle name="Note 2 3 2 3 2 7" xfId="24066" xr:uid="{00000000-0005-0000-0000-0000035E0000}"/>
    <cellStyle name="Note 2 3 2 3 2 7 2" xfId="24067" xr:uid="{00000000-0005-0000-0000-0000045E0000}"/>
    <cellStyle name="Note 2 3 2 3 2 8" xfId="24068" xr:uid="{00000000-0005-0000-0000-0000055E0000}"/>
    <cellStyle name="Note 2 3 2 3 2 8 2" xfId="24069" xr:uid="{00000000-0005-0000-0000-0000065E0000}"/>
    <cellStyle name="Note 2 3 2 3 2 9" xfId="24070" xr:uid="{00000000-0005-0000-0000-0000075E0000}"/>
    <cellStyle name="Note 2 3 2 3 3" xfId="24071" xr:uid="{00000000-0005-0000-0000-0000085E0000}"/>
    <cellStyle name="Note 2 3 2 3 4" xfId="24072" xr:uid="{00000000-0005-0000-0000-0000095E0000}"/>
    <cellStyle name="Note 2 3 2 3 4 2" xfId="24073" xr:uid="{00000000-0005-0000-0000-00000A5E0000}"/>
    <cellStyle name="Note 2 3 2 3 4 3" xfId="24074" xr:uid="{00000000-0005-0000-0000-00000B5E0000}"/>
    <cellStyle name="Note 2 3 2 3 5" xfId="24075" xr:uid="{00000000-0005-0000-0000-00000C5E0000}"/>
    <cellStyle name="Note 2 3 2 3 5 2" xfId="24076" xr:uid="{00000000-0005-0000-0000-00000D5E0000}"/>
    <cellStyle name="Note 2 3 2 3 5 2 2" xfId="24077" xr:uid="{00000000-0005-0000-0000-00000E5E0000}"/>
    <cellStyle name="Note 2 3 2 3 5 3" xfId="24078" xr:uid="{00000000-0005-0000-0000-00000F5E0000}"/>
    <cellStyle name="Note 2 3 2 3 6" xfId="24079" xr:uid="{00000000-0005-0000-0000-0000105E0000}"/>
    <cellStyle name="Note 2 3 2 3 6 2" xfId="24080" xr:uid="{00000000-0005-0000-0000-0000115E0000}"/>
    <cellStyle name="Note 2 3 2 3 6 2 2" xfId="24081" xr:uid="{00000000-0005-0000-0000-0000125E0000}"/>
    <cellStyle name="Note 2 3 2 3 6 3" xfId="24082" xr:uid="{00000000-0005-0000-0000-0000135E0000}"/>
    <cellStyle name="Note 2 3 2 3 7" xfId="24083" xr:uid="{00000000-0005-0000-0000-0000145E0000}"/>
    <cellStyle name="Note 2 3 2 3 7 2" xfId="24084" xr:uid="{00000000-0005-0000-0000-0000155E0000}"/>
    <cellStyle name="Note 2 3 2 3 7 2 2" xfId="24085" xr:uid="{00000000-0005-0000-0000-0000165E0000}"/>
    <cellStyle name="Note 2 3 2 3 7 3" xfId="24086" xr:uid="{00000000-0005-0000-0000-0000175E0000}"/>
    <cellStyle name="Note 2 3 2 3 8" xfId="24087" xr:uid="{00000000-0005-0000-0000-0000185E0000}"/>
    <cellStyle name="Note 2 3 2 3 8 2" xfId="24088" xr:uid="{00000000-0005-0000-0000-0000195E0000}"/>
    <cellStyle name="Note 2 3 2 3 9" xfId="24089" xr:uid="{00000000-0005-0000-0000-00001A5E0000}"/>
    <cellStyle name="Note 2 3 2 3 9 2" xfId="24090" xr:uid="{00000000-0005-0000-0000-00001B5E0000}"/>
    <cellStyle name="Note 2 3 2 4" xfId="24091" xr:uid="{00000000-0005-0000-0000-00001C5E0000}"/>
    <cellStyle name="Note 2 3 2 4 2" xfId="24092" xr:uid="{00000000-0005-0000-0000-00001D5E0000}"/>
    <cellStyle name="Note 2 3 2 4 2 10" xfId="24093" xr:uid="{00000000-0005-0000-0000-00001E5E0000}"/>
    <cellStyle name="Note 2 3 2 4 2 2" xfId="24094" xr:uid="{00000000-0005-0000-0000-00001F5E0000}"/>
    <cellStyle name="Note 2 3 2 4 2 3" xfId="24095" xr:uid="{00000000-0005-0000-0000-0000205E0000}"/>
    <cellStyle name="Note 2 3 2 4 2 4" xfId="24096" xr:uid="{00000000-0005-0000-0000-0000215E0000}"/>
    <cellStyle name="Note 2 3 2 4 2 4 2" xfId="24097" xr:uid="{00000000-0005-0000-0000-0000225E0000}"/>
    <cellStyle name="Note 2 3 2 4 2 4 2 2" xfId="24098" xr:uid="{00000000-0005-0000-0000-0000235E0000}"/>
    <cellStyle name="Note 2 3 2 4 2 4 3" xfId="24099" xr:uid="{00000000-0005-0000-0000-0000245E0000}"/>
    <cellStyle name="Note 2 3 2 4 2 5" xfId="24100" xr:uid="{00000000-0005-0000-0000-0000255E0000}"/>
    <cellStyle name="Note 2 3 2 4 2 5 2" xfId="24101" xr:uid="{00000000-0005-0000-0000-0000265E0000}"/>
    <cellStyle name="Note 2 3 2 4 2 5 2 2" xfId="24102" xr:uid="{00000000-0005-0000-0000-0000275E0000}"/>
    <cellStyle name="Note 2 3 2 4 2 5 3" xfId="24103" xr:uid="{00000000-0005-0000-0000-0000285E0000}"/>
    <cellStyle name="Note 2 3 2 4 2 6" xfId="24104" xr:uid="{00000000-0005-0000-0000-0000295E0000}"/>
    <cellStyle name="Note 2 3 2 4 2 6 2" xfId="24105" xr:uid="{00000000-0005-0000-0000-00002A5E0000}"/>
    <cellStyle name="Note 2 3 2 4 2 6 2 2" xfId="24106" xr:uid="{00000000-0005-0000-0000-00002B5E0000}"/>
    <cellStyle name="Note 2 3 2 4 2 6 3" xfId="24107" xr:uid="{00000000-0005-0000-0000-00002C5E0000}"/>
    <cellStyle name="Note 2 3 2 4 2 7" xfId="24108" xr:uid="{00000000-0005-0000-0000-00002D5E0000}"/>
    <cellStyle name="Note 2 3 2 4 2 7 2" xfId="24109" xr:uid="{00000000-0005-0000-0000-00002E5E0000}"/>
    <cellStyle name="Note 2 3 2 4 2 8" xfId="24110" xr:uid="{00000000-0005-0000-0000-00002F5E0000}"/>
    <cellStyle name="Note 2 3 2 4 2 8 2" xfId="24111" xr:uid="{00000000-0005-0000-0000-0000305E0000}"/>
    <cellStyle name="Note 2 3 2 4 2 9" xfId="24112" xr:uid="{00000000-0005-0000-0000-0000315E0000}"/>
    <cellStyle name="Note 2 3 2 4 3" xfId="24113" xr:uid="{00000000-0005-0000-0000-0000325E0000}"/>
    <cellStyle name="Note 2 3 2 4 4" xfId="24114" xr:uid="{00000000-0005-0000-0000-0000335E0000}"/>
    <cellStyle name="Note 2 3 2 4 4 2" xfId="24115" xr:uid="{00000000-0005-0000-0000-0000345E0000}"/>
    <cellStyle name="Note 2 3 2 4 4 2 2" xfId="24116" xr:uid="{00000000-0005-0000-0000-0000355E0000}"/>
    <cellStyle name="Note 2 3 2 4 4 3" xfId="24117" xr:uid="{00000000-0005-0000-0000-0000365E0000}"/>
    <cellStyle name="Note 2 3 2 4 5" xfId="24118" xr:uid="{00000000-0005-0000-0000-0000375E0000}"/>
    <cellStyle name="Note 2 3 2 4 5 2" xfId="24119" xr:uid="{00000000-0005-0000-0000-0000385E0000}"/>
    <cellStyle name="Note 2 3 2 4 5 2 2" xfId="24120" xr:uid="{00000000-0005-0000-0000-0000395E0000}"/>
    <cellStyle name="Note 2 3 2 4 5 3" xfId="24121" xr:uid="{00000000-0005-0000-0000-00003A5E0000}"/>
    <cellStyle name="Note 2 3 2 5" xfId="24122" xr:uid="{00000000-0005-0000-0000-00003B5E0000}"/>
    <cellStyle name="Note 2 3 2 5 2" xfId="24123" xr:uid="{00000000-0005-0000-0000-00003C5E0000}"/>
    <cellStyle name="Note 2 3 2 5 3" xfId="24124" xr:uid="{00000000-0005-0000-0000-00003D5E0000}"/>
    <cellStyle name="Note 2 3 2 5 3 2" xfId="24125" xr:uid="{00000000-0005-0000-0000-00003E5E0000}"/>
    <cellStyle name="Note 2 3 2 5 3 3" xfId="24126" xr:uid="{00000000-0005-0000-0000-00003F5E0000}"/>
    <cellStyle name="Note 2 3 2 5 4" xfId="24127" xr:uid="{00000000-0005-0000-0000-0000405E0000}"/>
    <cellStyle name="Note 2 3 2 5 4 2" xfId="24128" xr:uid="{00000000-0005-0000-0000-0000415E0000}"/>
    <cellStyle name="Note 2 3 2 5 4 2 2" xfId="24129" xr:uid="{00000000-0005-0000-0000-0000425E0000}"/>
    <cellStyle name="Note 2 3 2 5 4 3" xfId="24130" xr:uid="{00000000-0005-0000-0000-0000435E0000}"/>
    <cellStyle name="Note 2 3 2 5 5" xfId="24131" xr:uid="{00000000-0005-0000-0000-0000445E0000}"/>
    <cellStyle name="Note 2 3 2 5 5 2" xfId="24132" xr:uid="{00000000-0005-0000-0000-0000455E0000}"/>
    <cellStyle name="Note 2 3 2 5 5 2 2" xfId="24133" xr:uid="{00000000-0005-0000-0000-0000465E0000}"/>
    <cellStyle name="Note 2 3 2 5 5 3" xfId="24134" xr:uid="{00000000-0005-0000-0000-0000475E0000}"/>
    <cellStyle name="Note 2 3 2 5 6" xfId="24135" xr:uid="{00000000-0005-0000-0000-0000485E0000}"/>
    <cellStyle name="Note 2 3 2 5 6 2" xfId="24136" xr:uid="{00000000-0005-0000-0000-0000495E0000}"/>
    <cellStyle name="Note 2 3 2 5 6 2 2" xfId="24137" xr:uid="{00000000-0005-0000-0000-00004A5E0000}"/>
    <cellStyle name="Note 2 3 2 5 6 3" xfId="24138" xr:uid="{00000000-0005-0000-0000-00004B5E0000}"/>
    <cellStyle name="Note 2 3 2 5 7" xfId="24139" xr:uid="{00000000-0005-0000-0000-00004C5E0000}"/>
    <cellStyle name="Note 2 3 2 5 7 2" xfId="24140" xr:uid="{00000000-0005-0000-0000-00004D5E0000}"/>
    <cellStyle name="Note 2 3 2 5 8" xfId="24141" xr:uid="{00000000-0005-0000-0000-00004E5E0000}"/>
    <cellStyle name="Note 2 3 2 5 8 2" xfId="24142" xr:uid="{00000000-0005-0000-0000-00004F5E0000}"/>
    <cellStyle name="Note 2 3 2 5 9" xfId="24143" xr:uid="{00000000-0005-0000-0000-0000505E0000}"/>
    <cellStyle name="Note 2 3 2 6" xfId="24144" xr:uid="{00000000-0005-0000-0000-0000515E0000}"/>
    <cellStyle name="Note 2 3 2 6 2" xfId="24145" xr:uid="{00000000-0005-0000-0000-0000525E0000}"/>
    <cellStyle name="Note 2 3 2 6 3" xfId="24146" xr:uid="{00000000-0005-0000-0000-0000535E0000}"/>
    <cellStyle name="Note 2 3 2 7" xfId="24147" xr:uid="{00000000-0005-0000-0000-0000545E0000}"/>
    <cellStyle name="Note 2 3 2 8" xfId="24148" xr:uid="{00000000-0005-0000-0000-0000555E0000}"/>
    <cellStyle name="Note 2 3 2 8 2" xfId="24149" xr:uid="{00000000-0005-0000-0000-0000565E0000}"/>
    <cellStyle name="Note 2 3 2 8 2 2" xfId="24150" xr:uid="{00000000-0005-0000-0000-0000575E0000}"/>
    <cellStyle name="Note 2 3 2 8 3" xfId="24151" xr:uid="{00000000-0005-0000-0000-0000585E0000}"/>
    <cellStyle name="Note 2 3 2 8 4" xfId="24152" xr:uid="{00000000-0005-0000-0000-0000595E0000}"/>
    <cellStyle name="Note 2 3 2 8 5" xfId="24153" xr:uid="{00000000-0005-0000-0000-00005A5E0000}"/>
    <cellStyle name="Note 2 3 2 9" xfId="24154" xr:uid="{00000000-0005-0000-0000-00005B5E0000}"/>
    <cellStyle name="Note 2 3 2 9 2" xfId="24155" xr:uid="{00000000-0005-0000-0000-00005C5E0000}"/>
    <cellStyle name="Note 2 3 2 9 2 2" xfId="24156" xr:uid="{00000000-0005-0000-0000-00005D5E0000}"/>
    <cellStyle name="Note 2 3 2 9 3" xfId="24157" xr:uid="{00000000-0005-0000-0000-00005E5E0000}"/>
    <cellStyle name="Note 2 3 3" xfId="24158" xr:uid="{00000000-0005-0000-0000-00005F5E0000}"/>
    <cellStyle name="Note 2 3 3 10" xfId="24159" xr:uid="{00000000-0005-0000-0000-0000605E0000}"/>
    <cellStyle name="Note 2 3 3 10 2" xfId="24160" xr:uid="{00000000-0005-0000-0000-0000615E0000}"/>
    <cellStyle name="Note 2 3 3 10 2 2" xfId="24161" xr:uid="{00000000-0005-0000-0000-0000625E0000}"/>
    <cellStyle name="Note 2 3 3 10 3" xfId="24162" xr:uid="{00000000-0005-0000-0000-0000635E0000}"/>
    <cellStyle name="Note 2 3 3 11" xfId="24163" xr:uid="{00000000-0005-0000-0000-0000645E0000}"/>
    <cellStyle name="Note 2 3 3 11 2" xfId="24164" xr:uid="{00000000-0005-0000-0000-0000655E0000}"/>
    <cellStyle name="Note 2 3 3 12" xfId="24165" xr:uid="{00000000-0005-0000-0000-0000665E0000}"/>
    <cellStyle name="Note 2 3 3 12 2" xfId="24166" xr:uid="{00000000-0005-0000-0000-0000675E0000}"/>
    <cellStyle name="Note 2 3 3 13" xfId="24167" xr:uid="{00000000-0005-0000-0000-0000685E0000}"/>
    <cellStyle name="Note 2 3 3 14" xfId="24168" xr:uid="{00000000-0005-0000-0000-0000695E0000}"/>
    <cellStyle name="Note 2 3 3 15" xfId="24169" xr:uid="{00000000-0005-0000-0000-00006A5E0000}"/>
    <cellStyle name="Note 2 3 3 2" xfId="24170" xr:uid="{00000000-0005-0000-0000-00006B5E0000}"/>
    <cellStyle name="Note 2 3 3 2 2" xfId="24171" xr:uid="{00000000-0005-0000-0000-00006C5E0000}"/>
    <cellStyle name="Note 2 3 3 2 2 2" xfId="24172" xr:uid="{00000000-0005-0000-0000-00006D5E0000}"/>
    <cellStyle name="Note 2 3 3 2 2 3" xfId="24173" xr:uid="{00000000-0005-0000-0000-00006E5E0000}"/>
    <cellStyle name="Note 2 3 3 2 2 3 2" xfId="24174" xr:uid="{00000000-0005-0000-0000-00006F5E0000}"/>
    <cellStyle name="Note 2 3 3 2 2 3 3" xfId="24175" xr:uid="{00000000-0005-0000-0000-0000705E0000}"/>
    <cellStyle name="Note 2 3 3 2 2 4" xfId="24176" xr:uid="{00000000-0005-0000-0000-0000715E0000}"/>
    <cellStyle name="Note 2 3 3 2 2 4 2" xfId="24177" xr:uid="{00000000-0005-0000-0000-0000725E0000}"/>
    <cellStyle name="Note 2 3 3 2 2 4 2 2" xfId="24178" xr:uid="{00000000-0005-0000-0000-0000735E0000}"/>
    <cellStyle name="Note 2 3 3 2 2 4 3" xfId="24179" xr:uid="{00000000-0005-0000-0000-0000745E0000}"/>
    <cellStyle name="Note 2 3 3 2 2 5" xfId="24180" xr:uid="{00000000-0005-0000-0000-0000755E0000}"/>
    <cellStyle name="Note 2 3 3 2 2 5 2" xfId="24181" xr:uid="{00000000-0005-0000-0000-0000765E0000}"/>
    <cellStyle name="Note 2 3 3 2 2 5 2 2" xfId="24182" xr:uid="{00000000-0005-0000-0000-0000775E0000}"/>
    <cellStyle name="Note 2 3 3 2 2 5 3" xfId="24183" xr:uid="{00000000-0005-0000-0000-0000785E0000}"/>
    <cellStyle name="Note 2 3 3 2 2 6" xfId="24184" xr:uid="{00000000-0005-0000-0000-0000795E0000}"/>
    <cellStyle name="Note 2 3 3 2 2 6 2" xfId="24185" xr:uid="{00000000-0005-0000-0000-00007A5E0000}"/>
    <cellStyle name="Note 2 3 3 2 2 6 2 2" xfId="24186" xr:uid="{00000000-0005-0000-0000-00007B5E0000}"/>
    <cellStyle name="Note 2 3 3 2 2 6 3" xfId="24187" xr:uid="{00000000-0005-0000-0000-00007C5E0000}"/>
    <cellStyle name="Note 2 3 3 2 2 7" xfId="24188" xr:uid="{00000000-0005-0000-0000-00007D5E0000}"/>
    <cellStyle name="Note 2 3 3 2 2 7 2" xfId="24189" xr:uid="{00000000-0005-0000-0000-00007E5E0000}"/>
    <cellStyle name="Note 2 3 3 2 2 8" xfId="24190" xr:uid="{00000000-0005-0000-0000-00007F5E0000}"/>
    <cellStyle name="Note 2 3 3 2 2 8 2" xfId="24191" xr:uid="{00000000-0005-0000-0000-0000805E0000}"/>
    <cellStyle name="Note 2 3 3 2 2 9" xfId="24192" xr:uid="{00000000-0005-0000-0000-0000815E0000}"/>
    <cellStyle name="Note 2 3 3 2 3" xfId="24193" xr:uid="{00000000-0005-0000-0000-0000825E0000}"/>
    <cellStyle name="Note 2 3 3 2 3 2" xfId="24194" xr:uid="{00000000-0005-0000-0000-0000835E0000}"/>
    <cellStyle name="Note 2 3 3 2 3 3" xfId="24195" xr:uid="{00000000-0005-0000-0000-0000845E0000}"/>
    <cellStyle name="Note 2 3 3 2 3 3 2" xfId="24196" xr:uid="{00000000-0005-0000-0000-0000855E0000}"/>
    <cellStyle name="Note 2 3 3 2 3 3 3" xfId="24197" xr:uid="{00000000-0005-0000-0000-0000865E0000}"/>
    <cellStyle name="Note 2 3 3 2 3 4" xfId="24198" xr:uid="{00000000-0005-0000-0000-0000875E0000}"/>
    <cellStyle name="Note 2 3 3 2 3 4 2" xfId="24199" xr:uid="{00000000-0005-0000-0000-0000885E0000}"/>
    <cellStyle name="Note 2 3 3 2 3 4 2 2" xfId="24200" xr:uid="{00000000-0005-0000-0000-0000895E0000}"/>
    <cellStyle name="Note 2 3 3 2 3 4 3" xfId="24201" xr:uid="{00000000-0005-0000-0000-00008A5E0000}"/>
    <cellStyle name="Note 2 3 3 2 3 5" xfId="24202" xr:uid="{00000000-0005-0000-0000-00008B5E0000}"/>
    <cellStyle name="Note 2 3 3 2 3 5 2" xfId="24203" xr:uid="{00000000-0005-0000-0000-00008C5E0000}"/>
    <cellStyle name="Note 2 3 3 2 3 5 2 2" xfId="24204" xr:uid="{00000000-0005-0000-0000-00008D5E0000}"/>
    <cellStyle name="Note 2 3 3 2 3 5 3" xfId="24205" xr:uid="{00000000-0005-0000-0000-00008E5E0000}"/>
    <cellStyle name="Note 2 3 3 2 3 6" xfId="24206" xr:uid="{00000000-0005-0000-0000-00008F5E0000}"/>
    <cellStyle name="Note 2 3 3 2 3 6 2" xfId="24207" xr:uid="{00000000-0005-0000-0000-0000905E0000}"/>
    <cellStyle name="Note 2 3 3 2 3 6 2 2" xfId="24208" xr:uid="{00000000-0005-0000-0000-0000915E0000}"/>
    <cellStyle name="Note 2 3 3 2 3 6 3" xfId="24209" xr:uid="{00000000-0005-0000-0000-0000925E0000}"/>
    <cellStyle name="Note 2 3 3 2 3 7" xfId="24210" xr:uid="{00000000-0005-0000-0000-0000935E0000}"/>
    <cellStyle name="Note 2 3 3 2 3 7 2" xfId="24211" xr:uid="{00000000-0005-0000-0000-0000945E0000}"/>
    <cellStyle name="Note 2 3 3 2 3 8" xfId="24212" xr:uid="{00000000-0005-0000-0000-0000955E0000}"/>
    <cellStyle name="Note 2 3 3 2 3 8 2" xfId="24213" xr:uid="{00000000-0005-0000-0000-0000965E0000}"/>
    <cellStyle name="Note 2 3 3 2 3 9" xfId="24214" xr:uid="{00000000-0005-0000-0000-0000975E0000}"/>
    <cellStyle name="Note 2 3 3 2 4" xfId="24215" xr:uid="{00000000-0005-0000-0000-0000985E0000}"/>
    <cellStyle name="Note 2 3 3 2 4 2" xfId="24216" xr:uid="{00000000-0005-0000-0000-0000995E0000}"/>
    <cellStyle name="Note 2 3 3 2 4 3" xfId="24217" xr:uid="{00000000-0005-0000-0000-00009A5E0000}"/>
    <cellStyle name="Note 2 3 3 2 4 3 2" xfId="24218" xr:uid="{00000000-0005-0000-0000-00009B5E0000}"/>
    <cellStyle name="Note 2 3 3 2 4 3 2 2" xfId="24219" xr:uid="{00000000-0005-0000-0000-00009C5E0000}"/>
    <cellStyle name="Note 2 3 3 2 4 3 3" xfId="24220" xr:uid="{00000000-0005-0000-0000-00009D5E0000}"/>
    <cellStyle name="Note 2 3 3 2 4 4" xfId="24221" xr:uid="{00000000-0005-0000-0000-00009E5E0000}"/>
    <cellStyle name="Note 2 3 3 2 4 4 2" xfId="24222" xr:uid="{00000000-0005-0000-0000-00009F5E0000}"/>
    <cellStyle name="Note 2 3 3 2 4 4 2 2" xfId="24223" xr:uid="{00000000-0005-0000-0000-0000A05E0000}"/>
    <cellStyle name="Note 2 3 3 2 4 4 3" xfId="24224" xr:uid="{00000000-0005-0000-0000-0000A15E0000}"/>
    <cellStyle name="Note 2 3 3 2 4 5" xfId="24225" xr:uid="{00000000-0005-0000-0000-0000A25E0000}"/>
    <cellStyle name="Note 2 3 3 2 4 5 2" xfId="24226" xr:uid="{00000000-0005-0000-0000-0000A35E0000}"/>
    <cellStyle name="Note 2 3 3 2 4 5 2 2" xfId="24227" xr:uid="{00000000-0005-0000-0000-0000A45E0000}"/>
    <cellStyle name="Note 2 3 3 2 4 5 3" xfId="24228" xr:uid="{00000000-0005-0000-0000-0000A55E0000}"/>
    <cellStyle name="Note 2 3 3 2 4 6" xfId="24229" xr:uid="{00000000-0005-0000-0000-0000A65E0000}"/>
    <cellStyle name="Note 2 3 3 2 4 6 2" xfId="24230" xr:uid="{00000000-0005-0000-0000-0000A75E0000}"/>
    <cellStyle name="Note 2 3 3 2 4 7" xfId="24231" xr:uid="{00000000-0005-0000-0000-0000A85E0000}"/>
    <cellStyle name="Note 2 3 3 2 4 7 2" xfId="24232" xr:uid="{00000000-0005-0000-0000-0000A95E0000}"/>
    <cellStyle name="Note 2 3 3 2 4 8" xfId="24233" xr:uid="{00000000-0005-0000-0000-0000AA5E0000}"/>
    <cellStyle name="Note 2 3 3 2 4 9" xfId="24234" xr:uid="{00000000-0005-0000-0000-0000AB5E0000}"/>
    <cellStyle name="Note 2 3 3 2 5" xfId="24235" xr:uid="{00000000-0005-0000-0000-0000AC5E0000}"/>
    <cellStyle name="Note 2 3 3 2 5 2" xfId="24236" xr:uid="{00000000-0005-0000-0000-0000AD5E0000}"/>
    <cellStyle name="Note 2 3 3 2 5 3" xfId="24237" xr:uid="{00000000-0005-0000-0000-0000AE5E0000}"/>
    <cellStyle name="Note 2 3 3 2 6" xfId="24238" xr:uid="{00000000-0005-0000-0000-0000AF5E0000}"/>
    <cellStyle name="Note 2 3 3 2 6 2" xfId="24239" xr:uid="{00000000-0005-0000-0000-0000B05E0000}"/>
    <cellStyle name="Note 2 3 3 2 6 2 2" xfId="24240" xr:uid="{00000000-0005-0000-0000-0000B15E0000}"/>
    <cellStyle name="Note 2 3 3 2 6 2 2 2" xfId="24241" xr:uid="{00000000-0005-0000-0000-0000B25E0000}"/>
    <cellStyle name="Note 2 3 3 2 6 2 3" xfId="24242" xr:uid="{00000000-0005-0000-0000-0000B35E0000}"/>
    <cellStyle name="Note 2 3 3 2 6 3" xfId="24243" xr:uid="{00000000-0005-0000-0000-0000B45E0000}"/>
    <cellStyle name="Note 2 3 3 2 6 3 2" xfId="24244" xr:uid="{00000000-0005-0000-0000-0000B55E0000}"/>
    <cellStyle name="Note 2 3 3 2 6 3 2 2" xfId="24245" xr:uid="{00000000-0005-0000-0000-0000B65E0000}"/>
    <cellStyle name="Note 2 3 3 2 6 3 3" xfId="24246" xr:uid="{00000000-0005-0000-0000-0000B75E0000}"/>
    <cellStyle name="Note 2 3 3 2 6 4" xfId="24247" xr:uid="{00000000-0005-0000-0000-0000B85E0000}"/>
    <cellStyle name="Note 2 3 3 2 6 4 2" xfId="24248" xr:uid="{00000000-0005-0000-0000-0000B95E0000}"/>
    <cellStyle name="Note 2 3 3 2 6 4 2 2" xfId="24249" xr:uid="{00000000-0005-0000-0000-0000BA5E0000}"/>
    <cellStyle name="Note 2 3 3 2 6 4 3" xfId="24250" xr:uid="{00000000-0005-0000-0000-0000BB5E0000}"/>
    <cellStyle name="Note 2 3 3 2 6 5" xfId="24251" xr:uid="{00000000-0005-0000-0000-0000BC5E0000}"/>
    <cellStyle name="Note 2 3 3 2 6 5 2" xfId="24252" xr:uid="{00000000-0005-0000-0000-0000BD5E0000}"/>
    <cellStyle name="Note 2 3 3 2 6 6" xfId="24253" xr:uid="{00000000-0005-0000-0000-0000BE5E0000}"/>
    <cellStyle name="Note 2 3 3 2 6 6 2" xfId="24254" xr:uid="{00000000-0005-0000-0000-0000BF5E0000}"/>
    <cellStyle name="Note 2 3 3 2 6 7" xfId="24255" xr:uid="{00000000-0005-0000-0000-0000C05E0000}"/>
    <cellStyle name="Note 2 3 3 2 7" xfId="24256" xr:uid="{00000000-0005-0000-0000-0000C15E0000}"/>
    <cellStyle name="Note 2 3 3 2 7 2" xfId="24257" xr:uid="{00000000-0005-0000-0000-0000C25E0000}"/>
    <cellStyle name="Note 2 3 3 2 7 2 2" xfId="24258" xr:uid="{00000000-0005-0000-0000-0000C35E0000}"/>
    <cellStyle name="Note 2 3 3 2 7 3" xfId="24259" xr:uid="{00000000-0005-0000-0000-0000C45E0000}"/>
    <cellStyle name="Note 2 3 3 2 8" xfId="24260" xr:uid="{00000000-0005-0000-0000-0000C55E0000}"/>
    <cellStyle name="Note 2 3 3 2 8 2" xfId="24261" xr:uid="{00000000-0005-0000-0000-0000C65E0000}"/>
    <cellStyle name="Note 2 3 3 2 8 2 2" xfId="24262" xr:uid="{00000000-0005-0000-0000-0000C75E0000}"/>
    <cellStyle name="Note 2 3 3 2 8 3" xfId="24263" xr:uid="{00000000-0005-0000-0000-0000C85E0000}"/>
    <cellStyle name="Note 2 3 3 3" xfId="24264" xr:uid="{00000000-0005-0000-0000-0000C95E0000}"/>
    <cellStyle name="Note 2 3 3 3 10" xfId="24265" xr:uid="{00000000-0005-0000-0000-0000CA5E0000}"/>
    <cellStyle name="Note 2 3 3 3 2" xfId="24266" xr:uid="{00000000-0005-0000-0000-0000CB5E0000}"/>
    <cellStyle name="Note 2 3 3 3 2 2" xfId="24267" xr:uid="{00000000-0005-0000-0000-0000CC5E0000}"/>
    <cellStyle name="Note 2 3 3 3 2 3" xfId="24268" xr:uid="{00000000-0005-0000-0000-0000CD5E0000}"/>
    <cellStyle name="Note 2 3 3 3 2 3 2" xfId="24269" xr:uid="{00000000-0005-0000-0000-0000CE5E0000}"/>
    <cellStyle name="Note 2 3 3 3 2 3 3" xfId="24270" xr:uid="{00000000-0005-0000-0000-0000CF5E0000}"/>
    <cellStyle name="Note 2 3 3 3 2 4" xfId="24271" xr:uid="{00000000-0005-0000-0000-0000D05E0000}"/>
    <cellStyle name="Note 2 3 3 3 2 4 2" xfId="24272" xr:uid="{00000000-0005-0000-0000-0000D15E0000}"/>
    <cellStyle name="Note 2 3 3 3 2 4 2 2" xfId="24273" xr:uid="{00000000-0005-0000-0000-0000D25E0000}"/>
    <cellStyle name="Note 2 3 3 3 2 4 3" xfId="24274" xr:uid="{00000000-0005-0000-0000-0000D35E0000}"/>
    <cellStyle name="Note 2 3 3 3 2 5" xfId="24275" xr:uid="{00000000-0005-0000-0000-0000D45E0000}"/>
    <cellStyle name="Note 2 3 3 3 2 5 2" xfId="24276" xr:uid="{00000000-0005-0000-0000-0000D55E0000}"/>
    <cellStyle name="Note 2 3 3 3 2 5 2 2" xfId="24277" xr:uid="{00000000-0005-0000-0000-0000D65E0000}"/>
    <cellStyle name="Note 2 3 3 3 2 5 3" xfId="24278" xr:uid="{00000000-0005-0000-0000-0000D75E0000}"/>
    <cellStyle name="Note 2 3 3 3 2 6" xfId="24279" xr:uid="{00000000-0005-0000-0000-0000D85E0000}"/>
    <cellStyle name="Note 2 3 3 3 2 6 2" xfId="24280" xr:uid="{00000000-0005-0000-0000-0000D95E0000}"/>
    <cellStyle name="Note 2 3 3 3 2 6 2 2" xfId="24281" xr:uid="{00000000-0005-0000-0000-0000DA5E0000}"/>
    <cellStyle name="Note 2 3 3 3 2 6 3" xfId="24282" xr:uid="{00000000-0005-0000-0000-0000DB5E0000}"/>
    <cellStyle name="Note 2 3 3 3 2 7" xfId="24283" xr:uid="{00000000-0005-0000-0000-0000DC5E0000}"/>
    <cellStyle name="Note 2 3 3 3 2 7 2" xfId="24284" xr:uid="{00000000-0005-0000-0000-0000DD5E0000}"/>
    <cellStyle name="Note 2 3 3 3 2 8" xfId="24285" xr:uid="{00000000-0005-0000-0000-0000DE5E0000}"/>
    <cellStyle name="Note 2 3 3 3 2 8 2" xfId="24286" xr:uid="{00000000-0005-0000-0000-0000DF5E0000}"/>
    <cellStyle name="Note 2 3 3 3 2 9" xfId="24287" xr:uid="{00000000-0005-0000-0000-0000E05E0000}"/>
    <cellStyle name="Note 2 3 3 3 3" xfId="24288" xr:uid="{00000000-0005-0000-0000-0000E15E0000}"/>
    <cellStyle name="Note 2 3 3 3 4" xfId="24289" xr:uid="{00000000-0005-0000-0000-0000E25E0000}"/>
    <cellStyle name="Note 2 3 3 3 4 2" xfId="24290" xr:uid="{00000000-0005-0000-0000-0000E35E0000}"/>
    <cellStyle name="Note 2 3 3 3 4 3" xfId="24291" xr:uid="{00000000-0005-0000-0000-0000E45E0000}"/>
    <cellStyle name="Note 2 3 3 3 5" xfId="24292" xr:uid="{00000000-0005-0000-0000-0000E55E0000}"/>
    <cellStyle name="Note 2 3 3 3 5 2" xfId="24293" xr:uid="{00000000-0005-0000-0000-0000E65E0000}"/>
    <cellStyle name="Note 2 3 3 3 5 2 2" xfId="24294" xr:uid="{00000000-0005-0000-0000-0000E75E0000}"/>
    <cellStyle name="Note 2 3 3 3 5 3" xfId="24295" xr:uid="{00000000-0005-0000-0000-0000E85E0000}"/>
    <cellStyle name="Note 2 3 3 3 6" xfId="24296" xr:uid="{00000000-0005-0000-0000-0000E95E0000}"/>
    <cellStyle name="Note 2 3 3 3 6 2" xfId="24297" xr:uid="{00000000-0005-0000-0000-0000EA5E0000}"/>
    <cellStyle name="Note 2 3 3 3 6 2 2" xfId="24298" xr:uid="{00000000-0005-0000-0000-0000EB5E0000}"/>
    <cellStyle name="Note 2 3 3 3 6 3" xfId="24299" xr:uid="{00000000-0005-0000-0000-0000EC5E0000}"/>
    <cellStyle name="Note 2 3 3 3 7" xfId="24300" xr:uid="{00000000-0005-0000-0000-0000ED5E0000}"/>
    <cellStyle name="Note 2 3 3 3 7 2" xfId="24301" xr:uid="{00000000-0005-0000-0000-0000EE5E0000}"/>
    <cellStyle name="Note 2 3 3 3 7 2 2" xfId="24302" xr:uid="{00000000-0005-0000-0000-0000EF5E0000}"/>
    <cellStyle name="Note 2 3 3 3 7 3" xfId="24303" xr:uid="{00000000-0005-0000-0000-0000F05E0000}"/>
    <cellStyle name="Note 2 3 3 3 8" xfId="24304" xr:uid="{00000000-0005-0000-0000-0000F15E0000}"/>
    <cellStyle name="Note 2 3 3 3 8 2" xfId="24305" xr:uid="{00000000-0005-0000-0000-0000F25E0000}"/>
    <cellStyle name="Note 2 3 3 3 9" xfId="24306" xr:uid="{00000000-0005-0000-0000-0000F35E0000}"/>
    <cellStyle name="Note 2 3 3 3 9 2" xfId="24307" xr:uid="{00000000-0005-0000-0000-0000F45E0000}"/>
    <cellStyle name="Note 2 3 3 4" xfId="24308" xr:uid="{00000000-0005-0000-0000-0000F55E0000}"/>
    <cellStyle name="Note 2 3 3 4 2" xfId="24309" xr:uid="{00000000-0005-0000-0000-0000F65E0000}"/>
    <cellStyle name="Note 2 3 3 4 2 10" xfId="24310" xr:uid="{00000000-0005-0000-0000-0000F75E0000}"/>
    <cellStyle name="Note 2 3 3 4 2 2" xfId="24311" xr:uid="{00000000-0005-0000-0000-0000F85E0000}"/>
    <cellStyle name="Note 2 3 3 4 2 3" xfId="24312" xr:uid="{00000000-0005-0000-0000-0000F95E0000}"/>
    <cellStyle name="Note 2 3 3 4 2 4" xfId="24313" xr:uid="{00000000-0005-0000-0000-0000FA5E0000}"/>
    <cellStyle name="Note 2 3 3 4 2 4 2" xfId="24314" xr:uid="{00000000-0005-0000-0000-0000FB5E0000}"/>
    <cellStyle name="Note 2 3 3 4 2 4 2 2" xfId="24315" xr:uid="{00000000-0005-0000-0000-0000FC5E0000}"/>
    <cellStyle name="Note 2 3 3 4 2 4 3" xfId="24316" xr:uid="{00000000-0005-0000-0000-0000FD5E0000}"/>
    <cellStyle name="Note 2 3 3 4 2 5" xfId="24317" xr:uid="{00000000-0005-0000-0000-0000FE5E0000}"/>
    <cellStyle name="Note 2 3 3 4 2 5 2" xfId="24318" xr:uid="{00000000-0005-0000-0000-0000FF5E0000}"/>
    <cellStyle name="Note 2 3 3 4 2 5 2 2" xfId="24319" xr:uid="{00000000-0005-0000-0000-0000005F0000}"/>
    <cellStyle name="Note 2 3 3 4 2 5 3" xfId="24320" xr:uid="{00000000-0005-0000-0000-0000015F0000}"/>
    <cellStyle name="Note 2 3 3 4 2 6" xfId="24321" xr:uid="{00000000-0005-0000-0000-0000025F0000}"/>
    <cellStyle name="Note 2 3 3 4 2 6 2" xfId="24322" xr:uid="{00000000-0005-0000-0000-0000035F0000}"/>
    <cellStyle name="Note 2 3 3 4 2 6 2 2" xfId="24323" xr:uid="{00000000-0005-0000-0000-0000045F0000}"/>
    <cellStyle name="Note 2 3 3 4 2 6 3" xfId="24324" xr:uid="{00000000-0005-0000-0000-0000055F0000}"/>
    <cellStyle name="Note 2 3 3 4 2 7" xfId="24325" xr:uid="{00000000-0005-0000-0000-0000065F0000}"/>
    <cellStyle name="Note 2 3 3 4 2 7 2" xfId="24326" xr:uid="{00000000-0005-0000-0000-0000075F0000}"/>
    <cellStyle name="Note 2 3 3 4 2 8" xfId="24327" xr:uid="{00000000-0005-0000-0000-0000085F0000}"/>
    <cellStyle name="Note 2 3 3 4 2 8 2" xfId="24328" xr:uid="{00000000-0005-0000-0000-0000095F0000}"/>
    <cellStyle name="Note 2 3 3 4 2 9" xfId="24329" xr:uid="{00000000-0005-0000-0000-00000A5F0000}"/>
    <cellStyle name="Note 2 3 3 4 3" xfId="24330" xr:uid="{00000000-0005-0000-0000-00000B5F0000}"/>
    <cellStyle name="Note 2 3 3 4 4" xfId="24331" xr:uid="{00000000-0005-0000-0000-00000C5F0000}"/>
    <cellStyle name="Note 2 3 3 4 4 2" xfId="24332" xr:uid="{00000000-0005-0000-0000-00000D5F0000}"/>
    <cellStyle name="Note 2 3 3 4 4 2 2" xfId="24333" xr:uid="{00000000-0005-0000-0000-00000E5F0000}"/>
    <cellStyle name="Note 2 3 3 4 4 3" xfId="24334" xr:uid="{00000000-0005-0000-0000-00000F5F0000}"/>
    <cellStyle name="Note 2 3 3 4 5" xfId="24335" xr:uid="{00000000-0005-0000-0000-0000105F0000}"/>
    <cellStyle name="Note 2 3 3 4 5 2" xfId="24336" xr:uid="{00000000-0005-0000-0000-0000115F0000}"/>
    <cellStyle name="Note 2 3 3 4 5 2 2" xfId="24337" xr:uid="{00000000-0005-0000-0000-0000125F0000}"/>
    <cellStyle name="Note 2 3 3 4 5 3" xfId="24338" xr:uid="{00000000-0005-0000-0000-0000135F0000}"/>
    <cellStyle name="Note 2 3 3 5" xfId="24339" xr:uid="{00000000-0005-0000-0000-0000145F0000}"/>
    <cellStyle name="Note 2 3 3 5 2" xfId="24340" xr:uid="{00000000-0005-0000-0000-0000155F0000}"/>
    <cellStyle name="Note 2 3 3 5 3" xfId="24341" xr:uid="{00000000-0005-0000-0000-0000165F0000}"/>
    <cellStyle name="Note 2 3 3 5 3 2" xfId="24342" xr:uid="{00000000-0005-0000-0000-0000175F0000}"/>
    <cellStyle name="Note 2 3 3 5 3 3" xfId="24343" xr:uid="{00000000-0005-0000-0000-0000185F0000}"/>
    <cellStyle name="Note 2 3 3 5 4" xfId="24344" xr:uid="{00000000-0005-0000-0000-0000195F0000}"/>
    <cellStyle name="Note 2 3 3 5 4 2" xfId="24345" xr:uid="{00000000-0005-0000-0000-00001A5F0000}"/>
    <cellStyle name="Note 2 3 3 5 4 2 2" xfId="24346" xr:uid="{00000000-0005-0000-0000-00001B5F0000}"/>
    <cellStyle name="Note 2 3 3 5 4 3" xfId="24347" xr:uid="{00000000-0005-0000-0000-00001C5F0000}"/>
    <cellStyle name="Note 2 3 3 5 5" xfId="24348" xr:uid="{00000000-0005-0000-0000-00001D5F0000}"/>
    <cellStyle name="Note 2 3 3 5 5 2" xfId="24349" xr:uid="{00000000-0005-0000-0000-00001E5F0000}"/>
    <cellStyle name="Note 2 3 3 5 5 2 2" xfId="24350" xr:uid="{00000000-0005-0000-0000-00001F5F0000}"/>
    <cellStyle name="Note 2 3 3 5 5 3" xfId="24351" xr:uid="{00000000-0005-0000-0000-0000205F0000}"/>
    <cellStyle name="Note 2 3 3 5 6" xfId="24352" xr:uid="{00000000-0005-0000-0000-0000215F0000}"/>
    <cellStyle name="Note 2 3 3 5 6 2" xfId="24353" xr:uid="{00000000-0005-0000-0000-0000225F0000}"/>
    <cellStyle name="Note 2 3 3 5 6 2 2" xfId="24354" xr:uid="{00000000-0005-0000-0000-0000235F0000}"/>
    <cellStyle name="Note 2 3 3 5 6 3" xfId="24355" xr:uid="{00000000-0005-0000-0000-0000245F0000}"/>
    <cellStyle name="Note 2 3 3 5 7" xfId="24356" xr:uid="{00000000-0005-0000-0000-0000255F0000}"/>
    <cellStyle name="Note 2 3 3 5 7 2" xfId="24357" xr:uid="{00000000-0005-0000-0000-0000265F0000}"/>
    <cellStyle name="Note 2 3 3 5 8" xfId="24358" xr:uid="{00000000-0005-0000-0000-0000275F0000}"/>
    <cellStyle name="Note 2 3 3 5 8 2" xfId="24359" xr:uid="{00000000-0005-0000-0000-0000285F0000}"/>
    <cellStyle name="Note 2 3 3 5 9" xfId="24360" xr:uid="{00000000-0005-0000-0000-0000295F0000}"/>
    <cellStyle name="Note 2 3 3 6" xfId="24361" xr:uid="{00000000-0005-0000-0000-00002A5F0000}"/>
    <cellStyle name="Note 2 3 3 6 2" xfId="24362" xr:uid="{00000000-0005-0000-0000-00002B5F0000}"/>
    <cellStyle name="Note 2 3 3 6 3" xfId="24363" xr:uid="{00000000-0005-0000-0000-00002C5F0000}"/>
    <cellStyle name="Note 2 3 3 7" xfId="24364" xr:uid="{00000000-0005-0000-0000-00002D5F0000}"/>
    <cellStyle name="Note 2 3 3 8" xfId="24365" xr:uid="{00000000-0005-0000-0000-00002E5F0000}"/>
    <cellStyle name="Note 2 3 3 8 2" xfId="24366" xr:uid="{00000000-0005-0000-0000-00002F5F0000}"/>
    <cellStyle name="Note 2 3 3 8 2 2" xfId="24367" xr:uid="{00000000-0005-0000-0000-0000305F0000}"/>
    <cellStyle name="Note 2 3 3 8 3" xfId="24368" xr:uid="{00000000-0005-0000-0000-0000315F0000}"/>
    <cellStyle name="Note 2 3 3 8 4" xfId="24369" xr:uid="{00000000-0005-0000-0000-0000325F0000}"/>
    <cellStyle name="Note 2 3 3 8 5" xfId="24370" xr:uid="{00000000-0005-0000-0000-0000335F0000}"/>
    <cellStyle name="Note 2 3 3 9" xfId="24371" xr:uid="{00000000-0005-0000-0000-0000345F0000}"/>
    <cellStyle name="Note 2 3 3 9 2" xfId="24372" xr:uid="{00000000-0005-0000-0000-0000355F0000}"/>
    <cellStyle name="Note 2 3 3 9 2 2" xfId="24373" xr:uid="{00000000-0005-0000-0000-0000365F0000}"/>
    <cellStyle name="Note 2 3 3 9 3" xfId="24374" xr:uid="{00000000-0005-0000-0000-0000375F0000}"/>
    <cellStyle name="Note 2 3 4" xfId="24375" xr:uid="{00000000-0005-0000-0000-0000385F0000}"/>
    <cellStyle name="Note 2 3 4 2" xfId="24376" xr:uid="{00000000-0005-0000-0000-0000395F0000}"/>
    <cellStyle name="Note 2 3 4 2 2" xfId="24377" xr:uid="{00000000-0005-0000-0000-00003A5F0000}"/>
    <cellStyle name="Note 2 3 4 2 3" xfId="24378" xr:uid="{00000000-0005-0000-0000-00003B5F0000}"/>
    <cellStyle name="Note 2 3 4 2 3 2" xfId="24379" xr:uid="{00000000-0005-0000-0000-00003C5F0000}"/>
    <cellStyle name="Note 2 3 4 2 3 3" xfId="24380" xr:uid="{00000000-0005-0000-0000-00003D5F0000}"/>
    <cellStyle name="Note 2 3 4 2 4" xfId="24381" xr:uid="{00000000-0005-0000-0000-00003E5F0000}"/>
    <cellStyle name="Note 2 3 4 2 4 2" xfId="24382" xr:uid="{00000000-0005-0000-0000-00003F5F0000}"/>
    <cellStyle name="Note 2 3 4 2 4 2 2" xfId="24383" xr:uid="{00000000-0005-0000-0000-0000405F0000}"/>
    <cellStyle name="Note 2 3 4 2 4 3" xfId="24384" xr:uid="{00000000-0005-0000-0000-0000415F0000}"/>
    <cellStyle name="Note 2 3 4 2 5" xfId="24385" xr:uid="{00000000-0005-0000-0000-0000425F0000}"/>
    <cellStyle name="Note 2 3 4 2 5 2" xfId="24386" xr:uid="{00000000-0005-0000-0000-0000435F0000}"/>
    <cellStyle name="Note 2 3 4 2 5 2 2" xfId="24387" xr:uid="{00000000-0005-0000-0000-0000445F0000}"/>
    <cellStyle name="Note 2 3 4 2 5 3" xfId="24388" xr:uid="{00000000-0005-0000-0000-0000455F0000}"/>
    <cellStyle name="Note 2 3 4 2 6" xfId="24389" xr:uid="{00000000-0005-0000-0000-0000465F0000}"/>
    <cellStyle name="Note 2 3 4 2 6 2" xfId="24390" xr:uid="{00000000-0005-0000-0000-0000475F0000}"/>
    <cellStyle name="Note 2 3 4 2 6 2 2" xfId="24391" xr:uid="{00000000-0005-0000-0000-0000485F0000}"/>
    <cellStyle name="Note 2 3 4 2 6 3" xfId="24392" xr:uid="{00000000-0005-0000-0000-0000495F0000}"/>
    <cellStyle name="Note 2 3 4 2 7" xfId="24393" xr:uid="{00000000-0005-0000-0000-00004A5F0000}"/>
    <cellStyle name="Note 2 3 4 2 7 2" xfId="24394" xr:uid="{00000000-0005-0000-0000-00004B5F0000}"/>
    <cellStyle name="Note 2 3 4 2 8" xfId="24395" xr:uid="{00000000-0005-0000-0000-00004C5F0000}"/>
    <cellStyle name="Note 2 3 4 2 8 2" xfId="24396" xr:uid="{00000000-0005-0000-0000-00004D5F0000}"/>
    <cellStyle name="Note 2 3 4 2 9" xfId="24397" xr:uid="{00000000-0005-0000-0000-00004E5F0000}"/>
    <cellStyle name="Note 2 3 4 3" xfId="24398" xr:uid="{00000000-0005-0000-0000-00004F5F0000}"/>
    <cellStyle name="Note 2 3 4 3 2" xfId="24399" xr:uid="{00000000-0005-0000-0000-0000505F0000}"/>
    <cellStyle name="Note 2 3 4 3 3" xfId="24400" xr:uid="{00000000-0005-0000-0000-0000515F0000}"/>
    <cellStyle name="Note 2 3 4 3 3 2" xfId="24401" xr:uid="{00000000-0005-0000-0000-0000525F0000}"/>
    <cellStyle name="Note 2 3 4 3 3 3" xfId="24402" xr:uid="{00000000-0005-0000-0000-0000535F0000}"/>
    <cellStyle name="Note 2 3 4 3 4" xfId="24403" xr:uid="{00000000-0005-0000-0000-0000545F0000}"/>
    <cellStyle name="Note 2 3 4 3 4 2" xfId="24404" xr:uid="{00000000-0005-0000-0000-0000555F0000}"/>
    <cellStyle name="Note 2 3 4 3 4 2 2" xfId="24405" xr:uid="{00000000-0005-0000-0000-0000565F0000}"/>
    <cellStyle name="Note 2 3 4 3 4 3" xfId="24406" xr:uid="{00000000-0005-0000-0000-0000575F0000}"/>
    <cellStyle name="Note 2 3 4 3 5" xfId="24407" xr:uid="{00000000-0005-0000-0000-0000585F0000}"/>
    <cellStyle name="Note 2 3 4 3 5 2" xfId="24408" xr:uid="{00000000-0005-0000-0000-0000595F0000}"/>
    <cellStyle name="Note 2 3 4 3 5 2 2" xfId="24409" xr:uid="{00000000-0005-0000-0000-00005A5F0000}"/>
    <cellStyle name="Note 2 3 4 3 5 3" xfId="24410" xr:uid="{00000000-0005-0000-0000-00005B5F0000}"/>
    <cellStyle name="Note 2 3 4 3 6" xfId="24411" xr:uid="{00000000-0005-0000-0000-00005C5F0000}"/>
    <cellStyle name="Note 2 3 4 3 6 2" xfId="24412" xr:uid="{00000000-0005-0000-0000-00005D5F0000}"/>
    <cellStyle name="Note 2 3 4 3 6 2 2" xfId="24413" xr:uid="{00000000-0005-0000-0000-00005E5F0000}"/>
    <cellStyle name="Note 2 3 4 3 6 3" xfId="24414" xr:uid="{00000000-0005-0000-0000-00005F5F0000}"/>
    <cellStyle name="Note 2 3 4 3 7" xfId="24415" xr:uid="{00000000-0005-0000-0000-0000605F0000}"/>
    <cellStyle name="Note 2 3 4 3 7 2" xfId="24416" xr:uid="{00000000-0005-0000-0000-0000615F0000}"/>
    <cellStyle name="Note 2 3 4 3 8" xfId="24417" xr:uid="{00000000-0005-0000-0000-0000625F0000}"/>
    <cellStyle name="Note 2 3 4 3 8 2" xfId="24418" xr:uid="{00000000-0005-0000-0000-0000635F0000}"/>
    <cellStyle name="Note 2 3 4 3 9" xfId="24419" xr:uid="{00000000-0005-0000-0000-0000645F0000}"/>
    <cellStyle name="Note 2 3 4 4" xfId="24420" xr:uid="{00000000-0005-0000-0000-0000655F0000}"/>
    <cellStyle name="Note 2 3 4 4 2" xfId="24421" xr:uid="{00000000-0005-0000-0000-0000665F0000}"/>
    <cellStyle name="Note 2 3 4 4 3" xfId="24422" xr:uid="{00000000-0005-0000-0000-0000675F0000}"/>
    <cellStyle name="Note 2 3 4 4 3 2" xfId="24423" xr:uid="{00000000-0005-0000-0000-0000685F0000}"/>
    <cellStyle name="Note 2 3 4 4 3 2 2" xfId="24424" xr:uid="{00000000-0005-0000-0000-0000695F0000}"/>
    <cellStyle name="Note 2 3 4 4 3 3" xfId="24425" xr:uid="{00000000-0005-0000-0000-00006A5F0000}"/>
    <cellStyle name="Note 2 3 4 4 4" xfId="24426" xr:uid="{00000000-0005-0000-0000-00006B5F0000}"/>
    <cellStyle name="Note 2 3 4 4 4 2" xfId="24427" xr:uid="{00000000-0005-0000-0000-00006C5F0000}"/>
    <cellStyle name="Note 2 3 4 4 4 2 2" xfId="24428" xr:uid="{00000000-0005-0000-0000-00006D5F0000}"/>
    <cellStyle name="Note 2 3 4 4 4 3" xfId="24429" xr:uid="{00000000-0005-0000-0000-00006E5F0000}"/>
    <cellStyle name="Note 2 3 4 4 5" xfId="24430" xr:uid="{00000000-0005-0000-0000-00006F5F0000}"/>
    <cellStyle name="Note 2 3 4 4 5 2" xfId="24431" xr:uid="{00000000-0005-0000-0000-0000705F0000}"/>
    <cellStyle name="Note 2 3 4 4 5 2 2" xfId="24432" xr:uid="{00000000-0005-0000-0000-0000715F0000}"/>
    <cellStyle name="Note 2 3 4 4 5 3" xfId="24433" xr:uid="{00000000-0005-0000-0000-0000725F0000}"/>
    <cellStyle name="Note 2 3 4 4 6" xfId="24434" xr:uid="{00000000-0005-0000-0000-0000735F0000}"/>
    <cellStyle name="Note 2 3 4 4 6 2" xfId="24435" xr:uid="{00000000-0005-0000-0000-0000745F0000}"/>
    <cellStyle name="Note 2 3 4 4 7" xfId="24436" xr:uid="{00000000-0005-0000-0000-0000755F0000}"/>
    <cellStyle name="Note 2 3 4 4 7 2" xfId="24437" xr:uid="{00000000-0005-0000-0000-0000765F0000}"/>
    <cellStyle name="Note 2 3 4 4 8" xfId="24438" xr:uid="{00000000-0005-0000-0000-0000775F0000}"/>
    <cellStyle name="Note 2 3 4 4 9" xfId="24439" xr:uid="{00000000-0005-0000-0000-0000785F0000}"/>
    <cellStyle name="Note 2 3 4 5" xfId="24440" xr:uid="{00000000-0005-0000-0000-0000795F0000}"/>
    <cellStyle name="Note 2 3 4 5 2" xfId="24441" xr:uid="{00000000-0005-0000-0000-00007A5F0000}"/>
    <cellStyle name="Note 2 3 4 5 3" xfId="24442" xr:uid="{00000000-0005-0000-0000-00007B5F0000}"/>
    <cellStyle name="Note 2 3 4 6" xfId="24443" xr:uid="{00000000-0005-0000-0000-00007C5F0000}"/>
    <cellStyle name="Note 2 3 4 6 2" xfId="24444" xr:uid="{00000000-0005-0000-0000-00007D5F0000}"/>
    <cellStyle name="Note 2 3 4 6 2 2" xfId="24445" xr:uid="{00000000-0005-0000-0000-00007E5F0000}"/>
    <cellStyle name="Note 2 3 4 6 2 2 2" xfId="24446" xr:uid="{00000000-0005-0000-0000-00007F5F0000}"/>
    <cellStyle name="Note 2 3 4 6 2 3" xfId="24447" xr:uid="{00000000-0005-0000-0000-0000805F0000}"/>
    <cellStyle name="Note 2 3 4 6 3" xfId="24448" xr:uid="{00000000-0005-0000-0000-0000815F0000}"/>
    <cellStyle name="Note 2 3 4 6 3 2" xfId="24449" xr:uid="{00000000-0005-0000-0000-0000825F0000}"/>
    <cellStyle name="Note 2 3 4 6 3 2 2" xfId="24450" xr:uid="{00000000-0005-0000-0000-0000835F0000}"/>
    <cellStyle name="Note 2 3 4 6 3 3" xfId="24451" xr:uid="{00000000-0005-0000-0000-0000845F0000}"/>
    <cellStyle name="Note 2 3 4 6 4" xfId="24452" xr:uid="{00000000-0005-0000-0000-0000855F0000}"/>
    <cellStyle name="Note 2 3 4 6 4 2" xfId="24453" xr:uid="{00000000-0005-0000-0000-0000865F0000}"/>
    <cellStyle name="Note 2 3 4 6 4 2 2" xfId="24454" xr:uid="{00000000-0005-0000-0000-0000875F0000}"/>
    <cellStyle name="Note 2 3 4 6 4 3" xfId="24455" xr:uid="{00000000-0005-0000-0000-0000885F0000}"/>
    <cellStyle name="Note 2 3 4 6 5" xfId="24456" xr:uid="{00000000-0005-0000-0000-0000895F0000}"/>
    <cellStyle name="Note 2 3 4 6 5 2" xfId="24457" xr:uid="{00000000-0005-0000-0000-00008A5F0000}"/>
    <cellStyle name="Note 2 3 4 6 6" xfId="24458" xr:uid="{00000000-0005-0000-0000-00008B5F0000}"/>
    <cellStyle name="Note 2 3 4 6 6 2" xfId="24459" xr:uid="{00000000-0005-0000-0000-00008C5F0000}"/>
    <cellStyle name="Note 2 3 4 6 7" xfId="24460" xr:uid="{00000000-0005-0000-0000-00008D5F0000}"/>
    <cellStyle name="Note 2 3 4 7" xfId="24461" xr:uid="{00000000-0005-0000-0000-00008E5F0000}"/>
    <cellStyle name="Note 2 3 4 7 2" xfId="24462" xr:uid="{00000000-0005-0000-0000-00008F5F0000}"/>
    <cellStyle name="Note 2 3 4 7 2 2" xfId="24463" xr:uid="{00000000-0005-0000-0000-0000905F0000}"/>
    <cellStyle name="Note 2 3 4 7 3" xfId="24464" xr:uid="{00000000-0005-0000-0000-0000915F0000}"/>
    <cellStyle name="Note 2 3 4 8" xfId="24465" xr:uid="{00000000-0005-0000-0000-0000925F0000}"/>
    <cellStyle name="Note 2 3 4 8 2" xfId="24466" xr:uid="{00000000-0005-0000-0000-0000935F0000}"/>
    <cellStyle name="Note 2 3 4 8 2 2" xfId="24467" xr:uid="{00000000-0005-0000-0000-0000945F0000}"/>
    <cellStyle name="Note 2 3 4 8 3" xfId="24468" xr:uid="{00000000-0005-0000-0000-0000955F0000}"/>
    <cellStyle name="Note 2 3 5" xfId="24469" xr:uid="{00000000-0005-0000-0000-0000965F0000}"/>
    <cellStyle name="Note 2 3 5 10" xfId="24470" xr:uid="{00000000-0005-0000-0000-0000975F0000}"/>
    <cellStyle name="Note 2 3 5 2" xfId="24471" xr:uid="{00000000-0005-0000-0000-0000985F0000}"/>
    <cellStyle name="Note 2 3 5 2 2" xfId="24472" xr:uid="{00000000-0005-0000-0000-0000995F0000}"/>
    <cellStyle name="Note 2 3 5 2 3" xfId="24473" xr:uid="{00000000-0005-0000-0000-00009A5F0000}"/>
    <cellStyle name="Note 2 3 5 2 3 2" xfId="24474" xr:uid="{00000000-0005-0000-0000-00009B5F0000}"/>
    <cellStyle name="Note 2 3 5 2 3 3" xfId="24475" xr:uid="{00000000-0005-0000-0000-00009C5F0000}"/>
    <cellStyle name="Note 2 3 5 2 4" xfId="24476" xr:uid="{00000000-0005-0000-0000-00009D5F0000}"/>
    <cellStyle name="Note 2 3 5 2 4 2" xfId="24477" xr:uid="{00000000-0005-0000-0000-00009E5F0000}"/>
    <cellStyle name="Note 2 3 5 2 4 2 2" xfId="24478" xr:uid="{00000000-0005-0000-0000-00009F5F0000}"/>
    <cellStyle name="Note 2 3 5 2 4 3" xfId="24479" xr:uid="{00000000-0005-0000-0000-0000A05F0000}"/>
    <cellStyle name="Note 2 3 5 2 5" xfId="24480" xr:uid="{00000000-0005-0000-0000-0000A15F0000}"/>
    <cellStyle name="Note 2 3 5 2 5 2" xfId="24481" xr:uid="{00000000-0005-0000-0000-0000A25F0000}"/>
    <cellStyle name="Note 2 3 5 2 5 2 2" xfId="24482" xr:uid="{00000000-0005-0000-0000-0000A35F0000}"/>
    <cellStyle name="Note 2 3 5 2 5 3" xfId="24483" xr:uid="{00000000-0005-0000-0000-0000A45F0000}"/>
    <cellStyle name="Note 2 3 5 2 6" xfId="24484" xr:uid="{00000000-0005-0000-0000-0000A55F0000}"/>
    <cellStyle name="Note 2 3 5 2 6 2" xfId="24485" xr:uid="{00000000-0005-0000-0000-0000A65F0000}"/>
    <cellStyle name="Note 2 3 5 2 6 2 2" xfId="24486" xr:uid="{00000000-0005-0000-0000-0000A75F0000}"/>
    <cellStyle name="Note 2 3 5 2 6 3" xfId="24487" xr:uid="{00000000-0005-0000-0000-0000A85F0000}"/>
    <cellStyle name="Note 2 3 5 2 7" xfId="24488" xr:uid="{00000000-0005-0000-0000-0000A95F0000}"/>
    <cellStyle name="Note 2 3 5 2 7 2" xfId="24489" xr:uid="{00000000-0005-0000-0000-0000AA5F0000}"/>
    <cellStyle name="Note 2 3 5 2 8" xfId="24490" xr:uid="{00000000-0005-0000-0000-0000AB5F0000}"/>
    <cellStyle name="Note 2 3 5 2 8 2" xfId="24491" xr:uid="{00000000-0005-0000-0000-0000AC5F0000}"/>
    <cellStyle name="Note 2 3 5 2 9" xfId="24492" xr:uid="{00000000-0005-0000-0000-0000AD5F0000}"/>
    <cellStyle name="Note 2 3 5 3" xfId="24493" xr:uid="{00000000-0005-0000-0000-0000AE5F0000}"/>
    <cellStyle name="Note 2 3 5 4" xfId="24494" xr:uid="{00000000-0005-0000-0000-0000AF5F0000}"/>
    <cellStyle name="Note 2 3 5 4 2" xfId="24495" xr:uid="{00000000-0005-0000-0000-0000B05F0000}"/>
    <cellStyle name="Note 2 3 5 4 3" xfId="24496" xr:uid="{00000000-0005-0000-0000-0000B15F0000}"/>
    <cellStyle name="Note 2 3 5 5" xfId="24497" xr:uid="{00000000-0005-0000-0000-0000B25F0000}"/>
    <cellStyle name="Note 2 3 5 5 2" xfId="24498" xr:uid="{00000000-0005-0000-0000-0000B35F0000}"/>
    <cellStyle name="Note 2 3 5 5 2 2" xfId="24499" xr:uid="{00000000-0005-0000-0000-0000B45F0000}"/>
    <cellStyle name="Note 2 3 5 5 3" xfId="24500" xr:uid="{00000000-0005-0000-0000-0000B55F0000}"/>
    <cellStyle name="Note 2 3 5 6" xfId="24501" xr:uid="{00000000-0005-0000-0000-0000B65F0000}"/>
    <cellStyle name="Note 2 3 5 6 2" xfId="24502" xr:uid="{00000000-0005-0000-0000-0000B75F0000}"/>
    <cellStyle name="Note 2 3 5 6 2 2" xfId="24503" xr:uid="{00000000-0005-0000-0000-0000B85F0000}"/>
    <cellStyle name="Note 2 3 5 6 3" xfId="24504" xr:uid="{00000000-0005-0000-0000-0000B95F0000}"/>
    <cellStyle name="Note 2 3 5 7" xfId="24505" xr:uid="{00000000-0005-0000-0000-0000BA5F0000}"/>
    <cellStyle name="Note 2 3 5 7 2" xfId="24506" xr:uid="{00000000-0005-0000-0000-0000BB5F0000}"/>
    <cellStyle name="Note 2 3 5 7 2 2" xfId="24507" xr:uid="{00000000-0005-0000-0000-0000BC5F0000}"/>
    <cellStyle name="Note 2 3 5 7 3" xfId="24508" xr:uid="{00000000-0005-0000-0000-0000BD5F0000}"/>
    <cellStyle name="Note 2 3 5 8" xfId="24509" xr:uid="{00000000-0005-0000-0000-0000BE5F0000}"/>
    <cellStyle name="Note 2 3 5 8 2" xfId="24510" xr:uid="{00000000-0005-0000-0000-0000BF5F0000}"/>
    <cellStyle name="Note 2 3 5 9" xfId="24511" xr:uid="{00000000-0005-0000-0000-0000C05F0000}"/>
    <cellStyle name="Note 2 3 5 9 2" xfId="24512" xr:uid="{00000000-0005-0000-0000-0000C15F0000}"/>
    <cellStyle name="Note 2 3 6" xfId="24513" xr:uid="{00000000-0005-0000-0000-0000C25F0000}"/>
    <cellStyle name="Note 2 3 6 2" xfId="24514" xr:uid="{00000000-0005-0000-0000-0000C35F0000}"/>
    <cellStyle name="Note 2 3 6 2 10" xfId="24515" xr:uid="{00000000-0005-0000-0000-0000C45F0000}"/>
    <cellStyle name="Note 2 3 6 2 2" xfId="24516" xr:uid="{00000000-0005-0000-0000-0000C55F0000}"/>
    <cellStyle name="Note 2 3 6 2 3" xfId="24517" xr:uid="{00000000-0005-0000-0000-0000C65F0000}"/>
    <cellStyle name="Note 2 3 6 2 4" xfId="24518" xr:uid="{00000000-0005-0000-0000-0000C75F0000}"/>
    <cellStyle name="Note 2 3 6 2 4 2" xfId="24519" xr:uid="{00000000-0005-0000-0000-0000C85F0000}"/>
    <cellStyle name="Note 2 3 6 2 4 2 2" xfId="24520" xr:uid="{00000000-0005-0000-0000-0000C95F0000}"/>
    <cellStyle name="Note 2 3 6 2 4 3" xfId="24521" xr:uid="{00000000-0005-0000-0000-0000CA5F0000}"/>
    <cellStyle name="Note 2 3 6 2 5" xfId="24522" xr:uid="{00000000-0005-0000-0000-0000CB5F0000}"/>
    <cellStyle name="Note 2 3 6 2 5 2" xfId="24523" xr:uid="{00000000-0005-0000-0000-0000CC5F0000}"/>
    <cellStyle name="Note 2 3 6 2 5 2 2" xfId="24524" xr:uid="{00000000-0005-0000-0000-0000CD5F0000}"/>
    <cellStyle name="Note 2 3 6 2 5 3" xfId="24525" xr:uid="{00000000-0005-0000-0000-0000CE5F0000}"/>
    <cellStyle name="Note 2 3 6 2 6" xfId="24526" xr:uid="{00000000-0005-0000-0000-0000CF5F0000}"/>
    <cellStyle name="Note 2 3 6 2 6 2" xfId="24527" xr:uid="{00000000-0005-0000-0000-0000D05F0000}"/>
    <cellStyle name="Note 2 3 6 2 6 2 2" xfId="24528" xr:uid="{00000000-0005-0000-0000-0000D15F0000}"/>
    <cellStyle name="Note 2 3 6 2 6 3" xfId="24529" xr:uid="{00000000-0005-0000-0000-0000D25F0000}"/>
    <cellStyle name="Note 2 3 6 2 7" xfId="24530" xr:uid="{00000000-0005-0000-0000-0000D35F0000}"/>
    <cellStyle name="Note 2 3 6 2 7 2" xfId="24531" xr:uid="{00000000-0005-0000-0000-0000D45F0000}"/>
    <cellStyle name="Note 2 3 6 2 8" xfId="24532" xr:uid="{00000000-0005-0000-0000-0000D55F0000}"/>
    <cellStyle name="Note 2 3 6 2 8 2" xfId="24533" xr:uid="{00000000-0005-0000-0000-0000D65F0000}"/>
    <cellStyle name="Note 2 3 6 2 9" xfId="24534" xr:uid="{00000000-0005-0000-0000-0000D75F0000}"/>
    <cellStyle name="Note 2 3 6 3" xfId="24535" xr:uid="{00000000-0005-0000-0000-0000D85F0000}"/>
    <cellStyle name="Note 2 3 6 4" xfId="24536" xr:uid="{00000000-0005-0000-0000-0000D95F0000}"/>
    <cellStyle name="Note 2 3 6 4 2" xfId="24537" xr:uid="{00000000-0005-0000-0000-0000DA5F0000}"/>
    <cellStyle name="Note 2 3 6 4 2 2" xfId="24538" xr:uid="{00000000-0005-0000-0000-0000DB5F0000}"/>
    <cellStyle name="Note 2 3 6 4 3" xfId="24539" xr:uid="{00000000-0005-0000-0000-0000DC5F0000}"/>
    <cellStyle name="Note 2 3 6 5" xfId="24540" xr:uid="{00000000-0005-0000-0000-0000DD5F0000}"/>
    <cellStyle name="Note 2 3 6 5 2" xfId="24541" xr:uid="{00000000-0005-0000-0000-0000DE5F0000}"/>
    <cellStyle name="Note 2 3 6 5 2 2" xfId="24542" xr:uid="{00000000-0005-0000-0000-0000DF5F0000}"/>
    <cellStyle name="Note 2 3 6 5 3" xfId="24543" xr:uid="{00000000-0005-0000-0000-0000E05F0000}"/>
    <cellStyle name="Note 2 3 7" xfId="24544" xr:uid="{00000000-0005-0000-0000-0000E15F0000}"/>
    <cellStyle name="Note 2 3 7 2" xfId="24545" xr:uid="{00000000-0005-0000-0000-0000E25F0000}"/>
    <cellStyle name="Note 2 3 7 3" xfId="24546" xr:uid="{00000000-0005-0000-0000-0000E35F0000}"/>
    <cellStyle name="Note 2 3 7 3 2" xfId="24547" xr:uid="{00000000-0005-0000-0000-0000E45F0000}"/>
    <cellStyle name="Note 2 3 7 3 3" xfId="24548" xr:uid="{00000000-0005-0000-0000-0000E55F0000}"/>
    <cellStyle name="Note 2 3 7 4" xfId="24549" xr:uid="{00000000-0005-0000-0000-0000E65F0000}"/>
    <cellStyle name="Note 2 3 7 4 2" xfId="24550" xr:uid="{00000000-0005-0000-0000-0000E75F0000}"/>
    <cellStyle name="Note 2 3 7 4 2 2" xfId="24551" xr:uid="{00000000-0005-0000-0000-0000E85F0000}"/>
    <cellStyle name="Note 2 3 7 4 3" xfId="24552" xr:uid="{00000000-0005-0000-0000-0000E95F0000}"/>
    <cellStyle name="Note 2 3 7 5" xfId="24553" xr:uid="{00000000-0005-0000-0000-0000EA5F0000}"/>
    <cellStyle name="Note 2 3 7 5 2" xfId="24554" xr:uid="{00000000-0005-0000-0000-0000EB5F0000}"/>
    <cellStyle name="Note 2 3 7 5 2 2" xfId="24555" xr:uid="{00000000-0005-0000-0000-0000EC5F0000}"/>
    <cellStyle name="Note 2 3 7 5 3" xfId="24556" xr:uid="{00000000-0005-0000-0000-0000ED5F0000}"/>
    <cellStyle name="Note 2 3 7 6" xfId="24557" xr:uid="{00000000-0005-0000-0000-0000EE5F0000}"/>
    <cellStyle name="Note 2 3 7 6 2" xfId="24558" xr:uid="{00000000-0005-0000-0000-0000EF5F0000}"/>
    <cellStyle name="Note 2 3 7 6 2 2" xfId="24559" xr:uid="{00000000-0005-0000-0000-0000F05F0000}"/>
    <cellStyle name="Note 2 3 7 6 3" xfId="24560" xr:uid="{00000000-0005-0000-0000-0000F15F0000}"/>
    <cellStyle name="Note 2 3 7 7" xfId="24561" xr:uid="{00000000-0005-0000-0000-0000F25F0000}"/>
    <cellStyle name="Note 2 3 7 7 2" xfId="24562" xr:uid="{00000000-0005-0000-0000-0000F35F0000}"/>
    <cellStyle name="Note 2 3 7 8" xfId="24563" xr:uid="{00000000-0005-0000-0000-0000F45F0000}"/>
    <cellStyle name="Note 2 3 7 8 2" xfId="24564" xr:uid="{00000000-0005-0000-0000-0000F55F0000}"/>
    <cellStyle name="Note 2 3 7 9" xfId="24565" xr:uid="{00000000-0005-0000-0000-0000F65F0000}"/>
    <cellStyle name="Note 2 3 8" xfId="24566" xr:uid="{00000000-0005-0000-0000-0000F75F0000}"/>
    <cellStyle name="Note 2 3 8 2" xfId="24567" xr:uid="{00000000-0005-0000-0000-0000F85F0000}"/>
    <cellStyle name="Note 2 3 8 3" xfId="24568" xr:uid="{00000000-0005-0000-0000-0000F95F0000}"/>
    <cellStyle name="Note 2 3 9" xfId="24569" xr:uid="{00000000-0005-0000-0000-0000FA5F0000}"/>
    <cellStyle name="Note 2 4" xfId="24570" xr:uid="{00000000-0005-0000-0000-0000FB5F0000}"/>
    <cellStyle name="Note 2 4 10" xfId="24571" xr:uid="{00000000-0005-0000-0000-0000FC5F0000}"/>
    <cellStyle name="Note 2 4 10 2" xfId="24572" xr:uid="{00000000-0005-0000-0000-0000FD5F0000}"/>
    <cellStyle name="Note 2 4 10 2 2" xfId="24573" xr:uid="{00000000-0005-0000-0000-0000FE5F0000}"/>
    <cellStyle name="Note 2 4 10 3" xfId="24574" xr:uid="{00000000-0005-0000-0000-0000FF5F0000}"/>
    <cellStyle name="Note 2 4 11" xfId="24575" xr:uid="{00000000-0005-0000-0000-000000600000}"/>
    <cellStyle name="Note 2 4 11 2" xfId="24576" xr:uid="{00000000-0005-0000-0000-000001600000}"/>
    <cellStyle name="Note 2 4 12" xfId="24577" xr:uid="{00000000-0005-0000-0000-000002600000}"/>
    <cellStyle name="Note 2 4 12 2" xfId="24578" xr:uid="{00000000-0005-0000-0000-000003600000}"/>
    <cellStyle name="Note 2 4 13" xfId="24579" xr:uid="{00000000-0005-0000-0000-000004600000}"/>
    <cellStyle name="Note 2 4 14" xfId="24580" xr:uid="{00000000-0005-0000-0000-000005600000}"/>
    <cellStyle name="Note 2 4 15" xfId="24581" xr:uid="{00000000-0005-0000-0000-000006600000}"/>
    <cellStyle name="Note 2 4 2" xfId="24582" xr:uid="{00000000-0005-0000-0000-000007600000}"/>
    <cellStyle name="Note 2 4 2 2" xfId="24583" xr:uid="{00000000-0005-0000-0000-000008600000}"/>
    <cellStyle name="Note 2 4 2 2 2" xfId="24584" xr:uid="{00000000-0005-0000-0000-000009600000}"/>
    <cellStyle name="Note 2 4 2 2 3" xfId="24585" xr:uid="{00000000-0005-0000-0000-00000A600000}"/>
    <cellStyle name="Note 2 4 2 2 3 2" xfId="24586" xr:uid="{00000000-0005-0000-0000-00000B600000}"/>
    <cellStyle name="Note 2 4 2 2 3 3" xfId="24587" xr:uid="{00000000-0005-0000-0000-00000C600000}"/>
    <cellStyle name="Note 2 4 2 2 4" xfId="24588" xr:uid="{00000000-0005-0000-0000-00000D600000}"/>
    <cellStyle name="Note 2 4 2 2 4 2" xfId="24589" xr:uid="{00000000-0005-0000-0000-00000E600000}"/>
    <cellStyle name="Note 2 4 2 2 4 2 2" xfId="24590" xr:uid="{00000000-0005-0000-0000-00000F600000}"/>
    <cellStyle name="Note 2 4 2 2 4 3" xfId="24591" xr:uid="{00000000-0005-0000-0000-000010600000}"/>
    <cellStyle name="Note 2 4 2 2 5" xfId="24592" xr:uid="{00000000-0005-0000-0000-000011600000}"/>
    <cellStyle name="Note 2 4 2 2 5 2" xfId="24593" xr:uid="{00000000-0005-0000-0000-000012600000}"/>
    <cellStyle name="Note 2 4 2 2 5 2 2" xfId="24594" xr:uid="{00000000-0005-0000-0000-000013600000}"/>
    <cellStyle name="Note 2 4 2 2 5 3" xfId="24595" xr:uid="{00000000-0005-0000-0000-000014600000}"/>
    <cellStyle name="Note 2 4 2 2 6" xfId="24596" xr:uid="{00000000-0005-0000-0000-000015600000}"/>
    <cellStyle name="Note 2 4 2 2 6 2" xfId="24597" xr:uid="{00000000-0005-0000-0000-000016600000}"/>
    <cellStyle name="Note 2 4 2 2 6 2 2" xfId="24598" xr:uid="{00000000-0005-0000-0000-000017600000}"/>
    <cellStyle name="Note 2 4 2 2 6 3" xfId="24599" xr:uid="{00000000-0005-0000-0000-000018600000}"/>
    <cellStyle name="Note 2 4 2 2 7" xfId="24600" xr:uid="{00000000-0005-0000-0000-000019600000}"/>
    <cellStyle name="Note 2 4 2 2 7 2" xfId="24601" xr:uid="{00000000-0005-0000-0000-00001A600000}"/>
    <cellStyle name="Note 2 4 2 2 8" xfId="24602" xr:uid="{00000000-0005-0000-0000-00001B600000}"/>
    <cellStyle name="Note 2 4 2 2 8 2" xfId="24603" xr:uid="{00000000-0005-0000-0000-00001C600000}"/>
    <cellStyle name="Note 2 4 2 2 9" xfId="24604" xr:uid="{00000000-0005-0000-0000-00001D600000}"/>
    <cellStyle name="Note 2 4 2 3" xfId="24605" xr:uid="{00000000-0005-0000-0000-00001E600000}"/>
    <cellStyle name="Note 2 4 2 3 2" xfId="24606" xr:uid="{00000000-0005-0000-0000-00001F600000}"/>
    <cellStyle name="Note 2 4 2 3 3" xfId="24607" xr:uid="{00000000-0005-0000-0000-000020600000}"/>
    <cellStyle name="Note 2 4 2 3 3 2" xfId="24608" xr:uid="{00000000-0005-0000-0000-000021600000}"/>
    <cellStyle name="Note 2 4 2 3 3 3" xfId="24609" xr:uid="{00000000-0005-0000-0000-000022600000}"/>
    <cellStyle name="Note 2 4 2 3 4" xfId="24610" xr:uid="{00000000-0005-0000-0000-000023600000}"/>
    <cellStyle name="Note 2 4 2 3 4 2" xfId="24611" xr:uid="{00000000-0005-0000-0000-000024600000}"/>
    <cellStyle name="Note 2 4 2 3 4 2 2" xfId="24612" xr:uid="{00000000-0005-0000-0000-000025600000}"/>
    <cellStyle name="Note 2 4 2 3 4 3" xfId="24613" xr:uid="{00000000-0005-0000-0000-000026600000}"/>
    <cellStyle name="Note 2 4 2 3 5" xfId="24614" xr:uid="{00000000-0005-0000-0000-000027600000}"/>
    <cellStyle name="Note 2 4 2 3 5 2" xfId="24615" xr:uid="{00000000-0005-0000-0000-000028600000}"/>
    <cellStyle name="Note 2 4 2 3 5 2 2" xfId="24616" xr:uid="{00000000-0005-0000-0000-000029600000}"/>
    <cellStyle name="Note 2 4 2 3 5 3" xfId="24617" xr:uid="{00000000-0005-0000-0000-00002A600000}"/>
    <cellStyle name="Note 2 4 2 3 6" xfId="24618" xr:uid="{00000000-0005-0000-0000-00002B600000}"/>
    <cellStyle name="Note 2 4 2 3 6 2" xfId="24619" xr:uid="{00000000-0005-0000-0000-00002C600000}"/>
    <cellStyle name="Note 2 4 2 3 6 2 2" xfId="24620" xr:uid="{00000000-0005-0000-0000-00002D600000}"/>
    <cellStyle name="Note 2 4 2 3 6 3" xfId="24621" xr:uid="{00000000-0005-0000-0000-00002E600000}"/>
    <cellStyle name="Note 2 4 2 3 7" xfId="24622" xr:uid="{00000000-0005-0000-0000-00002F600000}"/>
    <cellStyle name="Note 2 4 2 3 7 2" xfId="24623" xr:uid="{00000000-0005-0000-0000-000030600000}"/>
    <cellStyle name="Note 2 4 2 3 8" xfId="24624" xr:uid="{00000000-0005-0000-0000-000031600000}"/>
    <cellStyle name="Note 2 4 2 3 8 2" xfId="24625" xr:uid="{00000000-0005-0000-0000-000032600000}"/>
    <cellStyle name="Note 2 4 2 3 9" xfId="24626" xr:uid="{00000000-0005-0000-0000-000033600000}"/>
    <cellStyle name="Note 2 4 2 4" xfId="24627" xr:uid="{00000000-0005-0000-0000-000034600000}"/>
    <cellStyle name="Note 2 4 2 4 2" xfId="24628" xr:uid="{00000000-0005-0000-0000-000035600000}"/>
    <cellStyle name="Note 2 4 2 4 3" xfId="24629" xr:uid="{00000000-0005-0000-0000-000036600000}"/>
    <cellStyle name="Note 2 4 2 4 3 2" xfId="24630" xr:uid="{00000000-0005-0000-0000-000037600000}"/>
    <cellStyle name="Note 2 4 2 4 3 2 2" xfId="24631" xr:uid="{00000000-0005-0000-0000-000038600000}"/>
    <cellStyle name="Note 2 4 2 4 3 3" xfId="24632" xr:uid="{00000000-0005-0000-0000-000039600000}"/>
    <cellStyle name="Note 2 4 2 4 4" xfId="24633" xr:uid="{00000000-0005-0000-0000-00003A600000}"/>
    <cellStyle name="Note 2 4 2 4 4 2" xfId="24634" xr:uid="{00000000-0005-0000-0000-00003B600000}"/>
    <cellStyle name="Note 2 4 2 4 4 2 2" xfId="24635" xr:uid="{00000000-0005-0000-0000-00003C600000}"/>
    <cellStyle name="Note 2 4 2 4 4 3" xfId="24636" xr:uid="{00000000-0005-0000-0000-00003D600000}"/>
    <cellStyle name="Note 2 4 2 4 5" xfId="24637" xr:uid="{00000000-0005-0000-0000-00003E600000}"/>
    <cellStyle name="Note 2 4 2 4 5 2" xfId="24638" xr:uid="{00000000-0005-0000-0000-00003F600000}"/>
    <cellStyle name="Note 2 4 2 4 5 2 2" xfId="24639" xr:uid="{00000000-0005-0000-0000-000040600000}"/>
    <cellStyle name="Note 2 4 2 4 5 3" xfId="24640" xr:uid="{00000000-0005-0000-0000-000041600000}"/>
    <cellStyle name="Note 2 4 2 4 6" xfId="24641" xr:uid="{00000000-0005-0000-0000-000042600000}"/>
    <cellStyle name="Note 2 4 2 4 6 2" xfId="24642" xr:uid="{00000000-0005-0000-0000-000043600000}"/>
    <cellStyle name="Note 2 4 2 4 7" xfId="24643" xr:uid="{00000000-0005-0000-0000-000044600000}"/>
    <cellStyle name="Note 2 4 2 4 7 2" xfId="24644" xr:uid="{00000000-0005-0000-0000-000045600000}"/>
    <cellStyle name="Note 2 4 2 4 8" xfId="24645" xr:uid="{00000000-0005-0000-0000-000046600000}"/>
    <cellStyle name="Note 2 4 2 4 9" xfId="24646" xr:uid="{00000000-0005-0000-0000-000047600000}"/>
    <cellStyle name="Note 2 4 2 5" xfId="24647" xr:uid="{00000000-0005-0000-0000-000048600000}"/>
    <cellStyle name="Note 2 4 2 5 2" xfId="24648" xr:uid="{00000000-0005-0000-0000-000049600000}"/>
    <cellStyle name="Note 2 4 2 5 3" xfId="24649" xr:uid="{00000000-0005-0000-0000-00004A600000}"/>
    <cellStyle name="Note 2 4 2 6" xfId="24650" xr:uid="{00000000-0005-0000-0000-00004B600000}"/>
    <cellStyle name="Note 2 4 2 6 2" xfId="24651" xr:uid="{00000000-0005-0000-0000-00004C600000}"/>
    <cellStyle name="Note 2 4 2 6 2 2" xfId="24652" xr:uid="{00000000-0005-0000-0000-00004D600000}"/>
    <cellStyle name="Note 2 4 2 6 2 2 2" xfId="24653" xr:uid="{00000000-0005-0000-0000-00004E600000}"/>
    <cellStyle name="Note 2 4 2 6 2 3" xfId="24654" xr:uid="{00000000-0005-0000-0000-00004F600000}"/>
    <cellStyle name="Note 2 4 2 6 3" xfId="24655" xr:uid="{00000000-0005-0000-0000-000050600000}"/>
    <cellStyle name="Note 2 4 2 6 3 2" xfId="24656" xr:uid="{00000000-0005-0000-0000-000051600000}"/>
    <cellStyle name="Note 2 4 2 6 3 2 2" xfId="24657" xr:uid="{00000000-0005-0000-0000-000052600000}"/>
    <cellStyle name="Note 2 4 2 6 3 3" xfId="24658" xr:uid="{00000000-0005-0000-0000-000053600000}"/>
    <cellStyle name="Note 2 4 2 6 4" xfId="24659" xr:uid="{00000000-0005-0000-0000-000054600000}"/>
    <cellStyle name="Note 2 4 2 6 4 2" xfId="24660" xr:uid="{00000000-0005-0000-0000-000055600000}"/>
    <cellStyle name="Note 2 4 2 6 4 2 2" xfId="24661" xr:uid="{00000000-0005-0000-0000-000056600000}"/>
    <cellStyle name="Note 2 4 2 6 4 3" xfId="24662" xr:uid="{00000000-0005-0000-0000-000057600000}"/>
    <cellStyle name="Note 2 4 2 6 5" xfId="24663" xr:uid="{00000000-0005-0000-0000-000058600000}"/>
    <cellStyle name="Note 2 4 2 6 5 2" xfId="24664" xr:uid="{00000000-0005-0000-0000-000059600000}"/>
    <cellStyle name="Note 2 4 2 6 6" xfId="24665" xr:uid="{00000000-0005-0000-0000-00005A600000}"/>
    <cellStyle name="Note 2 4 2 6 6 2" xfId="24666" xr:uid="{00000000-0005-0000-0000-00005B600000}"/>
    <cellStyle name="Note 2 4 2 6 7" xfId="24667" xr:uid="{00000000-0005-0000-0000-00005C600000}"/>
    <cellStyle name="Note 2 4 2 7" xfId="24668" xr:uid="{00000000-0005-0000-0000-00005D600000}"/>
    <cellStyle name="Note 2 4 2 7 2" xfId="24669" xr:uid="{00000000-0005-0000-0000-00005E600000}"/>
    <cellStyle name="Note 2 4 2 7 2 2" xfId="24670" xr:uid="{00000000-0005-0000-0000-00005F600000}"/>
    <cellStyle name="Note 2 4 2 7 3" xfId="24671" xr:uid="{00000000-0005-0000-0000-000060600000}"/>
    <cellStyle name="Note 2 4 2 8" xfId="24672" xr:uid="{00000000-0005-0000-0000-000061600000}"/>
    <cellStyle name="Note 2 4 2 8 2" xfId="24673" xr:uid="{00000000-0005-0000-0000-000062600000}"/>
    <cellStyle name="Note 2 4 2 8 2 2" xfId="24674" xr:uid="{00000000-0005-0000-0000-000063600000}"/>
    <cellStyle name="Note 2 4 2 8 3" xfId="24675" xr:uid="{00000000-0005-0000-0000-000064600000}"/>
    <cellStyle name="Note 2 4 3" xfId="24676" xr:uid="{00000000-0005-0000-0000-000065600000}"/>
    <cellStyle name="Note 2 4 3 10" xfId="24677" xr:uid="{00000000-0005-0000-0000-000066600000}"/>
    <cellStyle name="Note 2 4 3 2" xfId="24678" xr:uid="{00000000-0005-0000-0000-000067600000}"/>
    <cellStyle name="Note 2 4 3 2 2" xfId="24679" xr:uid="{00000000-0005-0000-0000-000068600000}"/>
    <cellStyle name="Note 2 4 3 2 3" xfId="24680" xr:uid="{00000000-0005-0000-0000-000069600000}"/>
    <cellStyle name="Note 2 4 3 2 3 2" xfId="24681" xr:uid="{00000000-0005-0000-0000-00006A600000}"/>
    <cellStyle name="Note 2 4 3 2 3 3" xfId="24682" xr:uid="{00000000-0005-0000-0000-00006B600000}"/>
    <cellStyle name="Note 2 4 3 2 4" xfId="24683" xr:uid="{00000000-0005-0000-0000-00006C600000}"/>
    <cellStyle name="Note 2 4 3 2 4 2" xfId="24684" xr:uid="{00000000-0005-0000-0000-00006D600000}"/>
    <cellStyle name="Note 2 4 3 2 4 2 2" xfId="24685" xr:uid="{00000000-0005-0000-0000-00006E600000}"/>
    <cellStyle name="Note 2 4 3 2 4 3" xfId="24686" xr:uid="{00000000-0005-0000-0000-00006F600000}"/>
    <cellStyle name="Note 2 4 3 2 5" xfId="24687" xr:uid="{00000000-0005-0000-0000-000070600000}"/>
    <cellStyle name="Note 2 4 3 2 5 2" xfId="24688" xr:uid="{00000000-0005-0000-0000-000071600000}"/>
    <cellStyle name="Note 2 4 3 2 5 2 2" xfId="24689" xr:uid="{00000000-0005-0000-0000-000072600000}"/>
    <cellStyle name="Note 2 4 3 2 5 3" xfId="24690" xr:uid="{00000000-0005-0000-0000-000073600000}"/>
    <cellStyle name="Note 2 4 3 2 6" xfId="24691" xr:uid="{00000000-0005-0000-0000-000074600000}"/>
    <cellStyle name="Note 2 4 3 2 6 2" xfId="24692" xr:uid="{00000000-0005-0000-0000-000075600000}"/>
    <cellStyle name="Note 2 4 3 2 6 2 2" xfId="24693" xr:uid="{00000000-0005-0000-0000-000076600000}"/>
    <cellStyle name="Note 2 4 3 2 6 3" xfId="24694" xr:uid="{00000000-0005-0000-0000-000077600000}"/>
    <cellStyle name="Note 2 4 3 2 7" xfId="24695" xr:uid="{00000000-0005-0000-0000-000078600000}"/>
    <cellStyle name="Note 2 4 3 2 7 2" xfId="24696" xr:uid="{00000000-0005-0000-0000-000079600000}"/>
    <cellStyle name="Note 2 4 3 2 8" xfId="24697" xr:uid="{00000000-0005-0000-0000-00007A600000}"/>
    <cellStyle name="Note 2 4 3 2 8 2" xfId="24698" xr:uid="{00000000-0005-0000-0000-00007B600000}"/>
    <cellStyle name="Note 2 4 3 2 9" xfId="24699" xr:uid="{00000000-0005-0000-0000-00007C600000}"/>
    <cellStyle name="Note 2 4 3 3" xfId="24700" xr:uid="{00000000-0005-0000-0000-00007D600000}"/>
    <cellStyle name="Note 2 4 3 4" xfId="24701" xr:uid="{00000000-0005-0000-0000-00007E600000}"/>
    <cellStyle name="Note 2 4 3 4 2" xfId="24702" xr:uid="{00000000-0005-0000-0000-00007F600000}"/>
    <cellStyle name="Note 2 4 3 4 3" xfId="24703" xr:uid="{00000000-0005-0000-0000-000080600000}"/>
    <cellStyle name="Note 2 4 3 5" xfId="24704" xr:uid="{00000000-0005-0000-0000-000081600000}"/>
    <cellStyle name="Note 2 4 3 5 2" xfId="24705" xr:uid="{00000000-0005-0000-0000-000082600000}"/>
    <cellStyle name="Note 2 4 3 5 2 2" xfId="24706" xr:uid="{00000000-0005-0000-0000-000083600000}"/>
    <cellStyle name="Note 2 4 3 5 3" xfId="24707" xr:uid="{00000000-0005-0000-0000-000084600000}"/>
    <cellStyle name="Note 2 4 3 6" xfId="24708" xr:uid="{00000000-0005-0000-0000-000085600000}"/>
    <cellStyle name="Note 2 4 3 6 2" xfId="24709" xr:uid="{00000000-0005-0000-0000-000086600000}"/>
    <cellStyle name="Note 2 4 3 6 2 2" xfId="24710" xr:uid="{00000000-0005-0000-0000-000087600000}"/>
    <cellStyle name="Note 2 4 3 6 3" xfId="24711" xr:uid="{00000000-0005-0000-0000-000088600000}"/>
    <cellStyle name="Note 2 4 3 7" xfId="24712" xr:uid="{00000000-0005-0000-0000-000089600000}"/>
    <cellStyle name="Note 2 4 3 7 2" xfId="24713" xr:uid="{00000000-0005-0000-0000-00008A600000}"/>
    <cellStyle name="Note 2 4 3 7 2 2" xfId="24714" xr:uid="{00000000-0005-0000-0000-00008B600000}"/>
    <cellStyle name="Note 2 4 3 7 3" xfId="24715" xr:uid="{00000000-0005-0000-0000-00008C600000}"/>
    <cellStyle name="Note 2 4 3 8" xfId="24716" xr:uid="{00000000-0005-0000-0000-00008D600000}"/>
    <cellStyle name="Note 2 4 3 8 2" xfId="24717" xr:uid="{00000000-0005-0000-0000-00008E600000}"/>
    <cellStyle name="Note 2 4 3 9" xfId="24718" xr:uid="{00000000-0005-0000-0000-00008F600000}"/>
    <cellStyle name="Note 2 4 3 9 2" xfId="24719" xr:uid="{00000000-0005-0000-0000-000090600000}"/>
    <cellStyle name="Note 2 4 4" xfId="24720" xr:uid="{00000000-0005-0000-0000-000091600000}"/>
    <cellStyle name="Note 2 4 4 2" xfId="24721" xr:uid="{00000000-0005-0000-0000-000092600000}"/>
    <cellStyle name="Note 2 4 4 2 10" xfId="24722" xr:uid="{00000000-0005-0000-0000-000093600000}"/>
    <cellStyle name="Note 2 4 4 2 2" xfId="24723" xr:uid="{00000000-0005-0000-0000-000094600000}"/>
    <cellStyle name="Note 2 4 4 2 3" xfId="24724" xr:uid="{00000000-0005-0000-0000-000095600000}"/>
    <cellStyle name="Note 2 4 4 2 4" xfId="24725" xr:uid="{00000000-0005-0000-0000-000096600000}"/>
    <cellStyle name="Note 2 4 4 2 4 2" xfId="24726" xr:uid="{00000000-0005-0000-0000-000097600000}"/>
    <cellStyle name="Note 2 4 4 2 4 2 2" xfId="24727" xr:uid="{00000000-0005-0000-0000-000098600000}"/>
    <cellStyle name="Note 2 4 4 2 4 3" xfId="24728" xr:uid="{00000000-0005-0000-0000-000099600000}"/>
    <cellStyle name="Note 2 4 4 2 5" xfId="24729" xr:uid="{00000000-0005-0000-0000-00009A600000}"/>
    <cellStyle name="Note 2 4 4 2 5 2" xfId="24730" xr:uid="{00000000-0005-0000-0000-00009B600000}"/>
    <cellStyle name="Note 2 4 4 2 5 2 2" xfId="24731" xr:uid="{00000000-0005-0000-0000-00009C600000}"/>
    <cellStyle name="Note 2 4 4 2 5 3" xfId="24732" xr:uid="{00000000-0005-0000-0000-00009D600000}"/>
    <cellStyle name="Note 2 4 4 2 6" xfId="24733" xr:uid="{00000000-0005-0000-0000-00009E600000}"/>
    <cellStyle name="Note 2 4 4 2 6 2" xfId="24734" xr:uid="{00000000-0005-0000-0000-00009F600000}"/>
    <cellStyle name="Note 2 4 4 2 6 2 2" xfId="24735" xr:uid="{00000000-0005-0000-0000-0000A0600000}"/>
    <cellStyle name="Note 2 4 4 2 6 3" xfId="24736" xr:uid="{00000000-0005-0000-0000-0000A1600000}"/>
    <cellStyle name="Note 2 4 4 2 7" xfId="24737" xr:uid="{00000000-0005-0000-0000-0000A2600000}"/>
    <cellStyle name="Note 2 4 4 2 7 2" xfId="24738" xr:uid="{00000000-0005-0000-0000-0000A3600000}"/>
    <cellStyle name="Note 2 4 4 2 8" xfId="24739" xr:uid="{00000000-0005-0000-0000-0000A4600000}"/>
    <cellStyle name="Note 2 4 4 2 8 2" xfId="24740" xr:uid="{00000000-0005-0000-0000-0000A5600000}"/>
    <cellStyle name="Note 2 4 4 2 9" xfId="24741" xr:uid="{00000000-0005-0000-0000-0000A6600000}"/>
    <cellStyle name="Note 2 4 4 3" xfId="24742" xr:uid="{00000000-0005-0000-0000-0000A7600000}"/>
    <cellStyle name="Note 2 4 4 4" xfId="24743" xr:uid="{00000000-0005-0000-0000-0000A8600000}"/>
    <cellStyle name="Note 2 4 4 4 2" xfId="24744" xr:uid="{00000000-0005-0000-0000-0000A9600000}"/>
    <cellStyle name="Note 2 4 4 4 2 2" xfId="24745" xr:uid="{00000000-0005-0000-0000-0000AA600000}"/>
    <cellStyle name="Note 2 4 4 4 3" xfId="24746" xr:uid="{00000000-0005-0000-0000-0000AB600000}"/>
    <cellStyle name="Note 2 4 4 5" xfId="24747" xr:uid="{00000000-0005-0000-0000-0000AC600000}"/>
    <cellStyle name="Note 2 4 4 5 2" xfId="24748" xr:uid="{00000000-0005-0000-0000-0000AD600000}"/>
    <cellStyle name="Note 2 4 4 5 2 2" xfId="24749" xr:uid="{00000000-0005-0000-0000-0000AE600000}"/>
    <cellStyle name="Note 2 4 4 5 3" xfId="24750" xr:uid="{00000000-0005-0000-0000-0000AF600000}"/>
    <cellStyle name="Note 2 4 5" xfId="24751" xr:uid="{00000000-0005-0000-0000-0000B0600000}"/>
    <cellStyle name="Note 2 4 5 2" xfId="24752" xr:uid="{00000000-0005-0000-0000-0000B1600000}"/>
    <cellStyle name="Note 2 4 5 3" xfId="24753" xr:uid="{00000000-0005-0000-0000-0000B2600000}"/>
    <cellStyle name="Note 2 4 5 3 2" xfId="24754" xr:uid="{00000000-0005-0000-0000-0000B3600000}"/>
    <cellStyle name="Note 2 4 5 3 3" xfId="24755" xr:uid="{00000000-0005-0000-0000-0000B4600000}"/>
    <cellStyle name="Note 2 4 5 4" xfId="24756" xr:uid="{00000000-0005-0000-0000-0000B5600000}"/>
    <cellStyle name="Note 2 4 5 4 2" xfId="24757" xr:uid="{00000000-0005-0000-0000-0000B6600000}"/>
    <cellStyle name="Note 2 4 5 4 2 2" xfId="24758" xr:uid="{00000000-0005-0000-0000-0000B7600000}"/>
    <cellStyle name="Note 2 4 5 4 3" xfId="24759" xr:uid="{00000000-0005-0000-0000-0000B8600000}"/>
    <cellStyle name="Note 2 4 5 5" xfId="24760" xr:uid="{00000000-0005-0000-0000-0000B9600000}"/>
    <cellStyle name="Note 2 4 5 5 2" xfId="24761" xr:uid="{00000000-0005-0000-0000-0000BA600000}"/>
    <cellStyle name="Note 2 4 5 5 2 2" xfId="24762" xr:uid="{00000000-0005-0000-0000-0000BB600000}"/>
    <cellStyle name="Note 2 4 5 5 3" xfId="24763" xr:uid="{00000000-0005-0000-0000-0000BC600000}"/>
    <cellStyle name="Note 2 4 5 6" xfId="24764" xr:uid="{00000000-0005-0000-0000-0000BD600000}"/>
    <cellStyle name="Note 2 4 5 6 2" xfId="24765" xr:uid="{00000000-0005-0000-0000-0000BE600000}"/>
    <cellStyle name="Note 2 4 5 6 2 2" xfId="24766" xr:uid="{00000000-0005-0000-0000-0000BF600000}"/>
    <cellStyle name="Note 2 4 5 6 3" xfId="24767" xr:uid="{00000000-0005-0000-0000-0000C0600000}"/>
    <cellStyle name="Note 2 4 5 7" xfId="24768" xr:uid="{00000000-0005-0000-0000-0000C1600000}"/>
    <cellStyle name="Note 2 4 5 7 2" xfId="24769" xr:uid="{00000000-0005-0000-0000-0000C2600000}"/>
    <cellStyle name="Note 2 4 5 8" xfId="24770" xr:uid="{00000000-0005-0000-0000-0000C3600000}"/>
    <cellStyle name="Note 2 4 5 8 2" xfId="24771" xr:uid="{00000000-0005-0000-0000-0000C4600000}"/>
    <cellStyle name="Note 2 4 5 9" xfId="24772" xr:uid="{00000000-0005-0000-0000-0000C5600000}"/>
    <cellStyle name="Note 2 4 6" xfId="24773" xr:uid="{00000000-0005-0000-0000-0000C6600000}"/>
    <cellStyle name="Note 2 4 6 2" xfId="24774" xr:uid="{00000000-0005-0000-0000-0000C7600000}"/>
    <cellStyle name="Note 2 4 6 3" xfId="24775" xr:uid="{00000000-0005-0000-0000-0000C8600000}"/>
    <cellStyle name="Note 2 4 7" xfId="24776" xr:uid="{00000000-0005-0000-0000-0000C9600000}"/>
    <cellStyle name="Note 2 4 8" xfId="24777" xr:uid="{00000000-0005-0000-0000-0000CA600000}"/>
    <cellStyle name="Note 2 4 8 2" xfId="24778" xr:uid="{00000000-0005-0000-0000-0000CB600000}"/>
    <cellStyle name="Note 2 4 8 2 2" xfId="24779" xr:uid="{00000000-0005-0000-0000-0000CC600000}"/>
    <cellStyle name="Note 2 4 8 3" xfId="24780" xr:uid="{00000000-0005-0000-0000-0000CD600000}"/>
    <cellStyle name="Note 2 4 8 4" xfId="24781" xr:uid="{00000000-0005-0000-0000-0000CE600000}"/>
    <cellStyle name="Note 2 4 8 5" xfId="24782" xr:uid="{00000000-0005-0000-0000-0000CF600000}"/>
    <cellStyle name="Note 2 4 9" xfId="24783" xr:uid="{00000000-0005-0000-0000-0000D0600000}"/>
    <cellStyle name="Note 2 4 9 2" xfId="24784" xr:uid="{00000000-0005-0000-0000-0000D1600000}"/>
    <cellStyle name="Note 2 4 9 2 2" xfId="24785" xr:uid="{00000000-0005-0000-0000-0000D2600000}"/>
    <cellStyle name="Note 2 4 9 3" xfId="24786" xr:uid="{00000000-0005-0000-0000-0000D3600000}"/>
    <cellStyle name="Note 2 5" xfId="24787" xr:uid="{00000000-0005-0000-0000-0000D4600000}"/>
    <cellStyle name="Note 2 5 10" xfId="24788" xr:uid="{00000000-0005-0000-0000-0000D5600000}"/>
    <cellStyle name="Note 2 5 10 2" xfId="24789" xr:uid="{00000000-0005-0000-0000-0000D6600000}"/>
    <cellStyle name="Note 2 5 10 2 2" xfId="24790" xr:uid="{00000000-0005-0000-0000-0000D7600000}"/>
    <cellStyle name="Note 2 5 10 3" xfId="24791" xr:uid="{00000000-0005-0000-0000-0000D8600000}"/>
    <cellStyle name="Note 2 5 11" xfId="24792" xr:uid="{00000000-0005-0000-0000-0000D9600000}"/>
    <cellStyle name="Note 2 5 11 2" xfId="24793" xr:uid="{00000000-0005-0000-0000-0000DA600000}"/>
    <cellStyle name="Note 2 5 12" xfId="24794" xr:uid="{00000000-0005-0000-0000-0000DB600000}"/>
    <cellStyle name="Note 2 5 12 2" xfId="24795" xr:uid="{00000000-0005-0000-0000-0000DC600000}"/>
    <cellStyle name="Note 2 5 13" xfId="24796" xr:uid="{00000000-0005-0000-0000-0000DD600000}"/>
    <cellStyle name="Note 2 5 14" xfId="24797" xr:uid="{00000000-0005-0000-0000-0000DE600000}"/>
    <cellStyle name="Note 2 5 15" xfId="24798" xr:uid="{00000000-0005-0000-0000-0000DF600000}"/>
    <cellStyle name="Note 2 5 2" xfId="24799" xr:uid="{00000000-0005-0000-0000-0000E0600000}"/>
    <cellStyle name="Note 2 5 2 2" xfId="24800" xr:uid="{00000000-0005-0000-0000-0000E1600000}"/>
    <cellStyle name="Note 2 5 2 2 2" xfId="24801" xr:uid="{00000000-0005-0000-0000-0000E2600000}"/>
    <cellStyle name="Note 2 5 2 2 3" xfId="24802" xr:uid="{00000000-0005-0000-0000-0000E3600000}"/>
    <cellStyle name="Note 2 5 2 2 3 2" xfId="24803" xr:uid="{00000000-0005-0000-0000-0000E4600000}"/>
    <cellStyle name="Note 2 5 2 2 3 3" xfId="24804" xr:uid="{00000000-0005-0000-0000-0000E5600000}"/>
    <cellStyle name="Note 2 5 2 2 4" xfId="24805" xr:uid="{00000000-0005-0000-0000-0000E6600000}"/>
    <cellStyle name="Note 2 5 2 2 4 2" xfId="24806" xr:uid="{00000000-0005-0000-0000-0000E7600000}"/>
    <cellStyle name="Note 2 5 2 2 4 2 2" xfId="24807" xr:uid="{00000000-0005-0000-0000-0000E8600000}"/>
    <cellStyle name="Note 2 5 2 2 4 3" xfId="24808" xr:uid="{00000000-0005-0000-0000-0000E9600000}"/>
    <cellStyle name="Note 2 5 2 2 5" xfId="24809" xr:uid="{00000000-0005-0000-0000-0000EA600000}"/>
    <cellStyle name="Note 2 5 2 2 5 2" xfId="24810" xr:uid="{00000000-0005-0000-0000-0000EB600000}"/>
    <cellStyle name="Note 2 5 2 2 5 2 2" xfId="24811" xr:uid="{00000000-0005-0000-0000-0000EC600000}"/>
    <cellStyle name="Note 2 5 2 2 5 3" xfId="24812" xr:uid="{00000000-0005-0000-0000-0000ED600000}"/>
    <cellStyle name="Note 2 5 2 2 6" xfId="24813" xr:uid="{00000000-0005-0000-0000-0000EE600000}"/>
    <cellStyle name="Note 2 5 2 2 6 2" xfId="24814" xr:uid="{00000000-0005-0000-0000-0000EF600000}"/>
    <cellStyle name="Note 2 5 2 2 6 2 2" xfId="24815" xr:uid="{00000000-0005-0000-0000-0000F0600000}"/>
    <cellStyle name="Note 2 5 2 2 6 3" xfId="24816" xr:uid="{00000000-0005-0000-0000-0000F1600000}"/>
    <cellStyle name="Note 2 5 2 2 7" xfId="24817" xr:uid="{00000000-0005-0000-0000-0000F2600000}"/>
    <cellStyle name="Note 2 5 2 2 7 2" xfId="24818" xr:uid="{00000000-0005-0000-0000-0000F3600000}"/>
    <cellStyle name="Note 2 5 2 2 8" xfId="24819" xr:uid="{00000000-0005-0000-0000-0000F4600000}"/>
    <cellStyle name="Note 2 5 2 2 8 2" xfId="24820" xr:uid="{00000000-0005-0000-0000-0000F5600000}"/>
    <cellStyle name="Note 2 5 2 2 9" xfId="24821" xr:uid="{00000000-0005-0000-0000-0000F6600000}"/>
    <cellStyle name="Note 2 5 2 3" xfId="24822" xr:uid="{00000000-0005-0000-0000-0000F7600000}"/>
    <cellStyle name="Note 2 5 2 3 2" xfId="24823" xr:uid="{00000000-0005-0000-0000-0000F8600000}"/>
    <cellStyle name="Note 2 5 2 3 3" xfId="24824" xr:uid="{00000000-0005-0000-0000-0000F9600000}"/>
    <cellStyle name="Note 2 5 2 3 3 2" xfId="24825" xr:uid="{00000000-0005-0000-0000-0000FA600000}"/>
    <cellStyle name="Note 2 5 2 3 3 3" xfId="24826" xr:uid="{00000000-0005-0000-0000-0000FB600000}"/>
    <cellStyle name="Note 2 5 2 3 4" xfId="24827" xr:uid="{00000000-0005-0000-0000-0000FC600000}"/>
    <cellStyle name="Note 2 5 2 3 4 2" xfId="24828" xr:uid="{00000000-0005-0000-0000-0000FD600000}"/>
    <cellStyle name="Note 2 5 2 3 4 2 2" xfId="24829" xr:uid="{00000000-0005-0000-0000-0000FE600000}"/>
    <cellStyle name="Note 2 5 2 3 4 3" xfId="24830" xr:uid="{00000000-0005-0000-0000-0000FF600000}"/>
    <cellStyle name="Note 2 5 2 3 5" xfId="24831" xr:uid="{00000000-0005-0000-0000-000000610000}"/>
    <cellStyle name="Note 2 5 2 3 5 2" xfId="24832" xr:uid="{00000000-0005-0000-0000-000001610000}"/>
    <cellStyle name="Note 2 5 2 3 5 2 2" xfId="24833" xr:uid="{00000000-0005-0000-0000-000002610000}"/>
    <cellStyle name="Note 2 5 2 3 5 3" xfId="24834" xr:uid="{00000000-0005-0000-0000-000003610000}"/>
    <cellStyle name="Note 2 5 2 3 6" xfId="24835" xr:uid="{00000000-0005-0000-0000-000004610000}"/>
    <cellStyle name="Note 2 5 2 3 6 2" xfId="24836" xr:uid="{00000000-0005-0000-0000-000005610000}"/>
    <cellStyle name="Note 2 5 2 3 6 2 2" xfId="24837" xr:uid="{00000000-0005-0000-0000-000006610000}"/>
    <cellStyle name="Note 2 5 2 3 6 3" xfId="24838" xr:uid="{00000000-0005-0000-0000-000007610000}"/>
    <cellStyle name="Note 2 5 2 3 7" xfId="24839" xr:uid="{00000000-0005-0000-0000-000008610000}"/>
    <cellStyle name="Note 2 5 2 3 7 2" xfId="24840" xr:uid="{00000000-0005-0000-0000-000009610000}"/>
    <cellStyle name="Note 2 5 2 3 8" xfId="24841" xr:uid="{00000000-0005-0000-0000-00000A610000}"/>
    <cellStyle name="Note 2 5 2 3 8 2" xfId="24842" xr:uid="{00000000-0005-0000-0000-00000B610000}"/>
    <cellStyle name="Note 2 5 2 3 9" xfId="24843" xr:uid="{00000000-0005-0000-0000-00000C610000}"/>
    <cellStyle name="Note 2 5 2 4" xfId="24844" xr:uid="{00000000-0005-0000-0000-00000D610000}"/>
    <cellStyle name="Note 2 5 2 4 2" xfId="24845" xr:uid="{00000000-0005-0000-0000-00000E610000}"/>
    <cellStyle name="Note 2 5 2 4 3" xfId="24846" xr:uid="{00000000-0005-0000-0000-00000F610000}"/>
    <cellStyle name="Note 2 5 2 4 3 2" xfId="24847" xr:uid="{00000000-0005-0000-0000-000010610000}"/>
    <cellStyle name="Note 2 5 2 4 3 2 2" xfId="24848" xr:uid="{00000000-0005-0000-0000-000011610000}"/>
    <cellStyle name="Note 2 5 2 4 3 3" xfId="24849" xr:uid="{00000000-0005-0000-0000-000012610000}"/>
    <cellStyle name="Note 2 5 2 4 4" xfId="24850" xr:uid="{00000000-0005-0000-0000-000013610000}"/>
    <cellStyle name="Note 2 5 2 4 4 2" xfId="24851" xr:uid="{00000000-0005-0000-0000-000014610000}"/>
    <cellStyle name="Note 2 5 2 4 4 2 2" xfId="24852" xr:uid="{00000000-0005-0000-0000-000015610000}"/>
    <cellStyle name="Note 2 5 2 4 4 3" xfId="24853" xr:uid="{00000000-0005-0000-0000-000016610000}"/>
    <cellStyle name="Note 2 5 2 4 5" xfId="24854" xr:uid="{00000000-0005-0000-0000-000017610000}"/>
    <cellStyle name="Note 2 5 2 4 5 2" xfId="24855" xr:uid="{00000000-0005-0000-0000-000018610000}"/>
    <cellStyle name="Note 2 5 2 4 5 2 2" xfId="24856" xr:uid="{00000000-0005-0000-0000-000019610000}"/>
    <cellStyle name="Note 2 5 2 4 5 3" xfId="24857" xr:uid="{00000000-0005-0000-0000-00001A610000}"/>
    <cellStyle name="Note 2 5 2 4 6" xfId="24858" xr:uid="{00000000-0005-0000-0000-00001B610000}"/>
    <cellStyle name="Note 2 5 2 4 6 2" xfId="24859" xr:uid="{00000000-0005-0000-0000-00001C610000}"/>
    <cellStyle name="Note 2 5 2 4 7" xfId="24860" xr:uid="{00000000-0005-0000-0000-00001D610000}"/>
    <cellStyle name="Note 2 5 2 4 7 2" xfId="24861" xr:uid="{00000000-0005-0000-0000-00001E610000}"/>
    <cellStyle name="Note 2 5 2 4 8" xfId="24862" xr:uid="{00000000-0005-0000-0000-00001F610000}"/>
    <cellStyle name="Note 2 5 2 4 9" xfId="24863" xr:uid="{00000000-0005-0000-0000-000020610000}"/>
    <cellStyle name="Note 2 5 2 5" xfId="24864" xr:uid="{00000000-0005-0000-0000-000021610000}"/>
    <cellStyle name="Note 2 5 2 5 2" xfId="24865" xr:uid="{00000000-0005-0000-0000-000022610000}"/>
    <cellStyle name="Note 2 5 2 5 3" xfId="24866" xr:uid="{00000000-0005-0000-0000-000023610000}"/>
    <cellStyle name="Note 2 5 2 6" xfId="24867" xr:uid="{00000000-0005-0000-0000-000024610000}"/>
    <cellStyle name="Note 2 5 2 6 2" xfId="24868" xr:uid="{00000000-0005-0000-0000-000025610000}"/>
    <cellStyle name="Note 2 5 2 6 2 2" xfId="24869" xr:uid="{00000000-0005-0000-0000-000026610000}"/>
    <cellStyle name="Note 2 5 2 6 2 2 2" xfId="24870" xr:uid="{00000000-0005-0000-0000-000027610000}"/>
    <cellStyle name="Note 2 5 2 6 2 3" xfId="24871" xr:uid="{00000000-0005-0000-0000-000028610000}"/>
    <cellStyle name="Note 2 5 2 6 3" xfId="24872" xr:uid="{00000000-0005-0000-0000-000029610000}"/>
    <cellStyle name="Note 2 5 2 6 3 2" xfId="24873" xr:uid="{00000000-0005-0000-0000-00002A610000}"/>
    <cellStyle name="Note 2 5 2 6 3 2 2" xfId="24874" xr:uid="{00000000-0005-0000-0000-00002B610000}"/>
    <cellStyle name="Note 2 5 2 6 3 3" xfId="24875" xr:uid="{00000000-0005-0000-0000-00002C610000}"/>
    <cellStyle name="Note 2 5 2 6 4" xfId="24876" xr:uid="{00000000-0005-0000-0000-00002D610000}"/>
    <cellStyle name="Note 2 5 2 6 4 2" xfId="24877" xr:uid="{00000000-0005-0000-0000-00002E610000}"/>
    <cellStyle name="Note 2 5 2 6 4 2 2" xfId="24878" xr:uid="{00000000-0005-0000-0000-00002F610000}"/>
    <cellStyle name="Note 2 5 2 6 4 3" xfId="24879" xr:uid="{00000000-0005-0000-0000-000030610000}"/>
    <cellStyle name="Note 2 5 2 6 5" xfId="24880" xr:uid="{00000000-0005-0000-0000-000031610000}"/>
    <cellStyle name="Note 2 5 2 6 5 2" xfId="24881" xr:uid="{00000000-0005-0000-0000-000032610000}"/>
    <cellStyle name="Note 2 5 2 6 6" xfId="24882" xr:uid="{00000000-0005-0000-0000-000033610000}"/>
    <cellStyle name="Note 2 5 2 6 6 2" xfId="24883" xr:uid="{00000000-0005-0000-0000-000034610000}"/>
    <cellStyle name="Note 2 5 2 6 7" xfId="24884" xr:uid="{00000000-0005-0000-0000-000035610000}"/>
    <cellStyle name="Note 2 5 2 7" xfId="24885" xr:uid="{00000000-0005-0000-0000-000036610000}"/>
    <cellStyle name="Note 2 5 2 7 2" xfId="24886" xr:uid="{00000000-0005-0000-0000-000037610000}"/>
    <cellStyle name="Note 2 5 2 7 2 2" xfId="24887" xr:uid="{00000000-0005-0000-0000-000038610000}"/>
    <cellStyle name="Note 2 5 2 7 3" xfId="24888" xr:uid="{00000000-0005-0000-0000-000039610000}"/>
    <cellStyle name="Note 2 5 2 8" xfId="24889" xr:uid="{00000000-0005-0000-0000-00003A610000}"/>
    <cellStyle name="Note 2 5 2 8 2" xfId="24890" xr:uid="{00000000-0005-0000-0000-00003B610000}"/>
    <cellStyle name="Note 2 5 2 8 2 2" xfId="24891" xr:uid="{00000000-0005-0000-0000-00003C610000}"/>
    <cellStyle name="Note 2 5 2 8 3" xfId="24892" xr:uid="{00000000-0005-0000-0000-00003D610000}"/>
    <cellStyle name="Note 2 5 3" xfId="24893" xr:uid="{00000000-0005-0000-0000-00003E610000}"/>
    <cellStyle name="Note 2 5 3 10" xfId="24894" xr:uid="{00000000-0005-0000-0000-00003F610000}"/>
    <cellStyle name="Note 2 5 3 2" xfId="24895" xr:uid="{00000000-0005-0000-0000-000040610000}"/>
    <cellStyle name="Note 2 5 3 2 2" xfId="24896" xr:uid="{00000000-0005-0000-0000-000041610000}"/>
    <cellStyle name="Note 2 5 3 2 3" xfId="24897" xr:uid="{00000000-0005-0000-0000-000042610000}"/>
    <cellStyle name="Note 2 5 3 2 3 2" xfId="24898" xr:uid="{00000000-0005-0000-0000-000043610000}"/>
    <cellStyle name="Note 2 5 3 2 3 3" xfId="24899" xr:uid="{00000000-0005-0000-0000-000044610000}"/>
    <cellStyle name="Note 2 5 3 2 4" xfId="24900" xr:uid="{00000000-0005-0000-0000-000045610000}"/>
    <cellStyle name="Note 2 5 3 2 4 2" xfId="24901" xr:uid="{00000000-0005-0000-0000-000046610000}"/>
    <cellStyle name="Note 2 5 3 2 4 2 2" xfId="24902" xr:uid="{00000000-0005-0000-0000-000047610000}"/>
    <cellStyle name="Note 2 5 3 2 4 3" xfId="24903" xr:uid="{00000000-0005-0000-0000-000048610000}"/>
    <cellStyle name="Note 2 5 3 2 5" xfId="24904" xr:uid="{00000000-0005-0000-0000-000049610000}"/>
    <cellStyle name="Note 2 5 3 2 5 2" xfId="24905" xr:uid="{00000000-0005-0000-0000-00004A610000}"/>
    <cellStyle name="Note 2 5 3 2 5 2 2" xfId="24906" xr:uid="{00000000-0005-0000-0000-00004B610000}"/>
    <cellStyle name="Note 2 5 3 2 5 3" xfId="24907" xr:uid="{00000000-0005-0000-0000-00004C610000}"/>
    <cellStyle name="Note 2 5 3 2 6" xfId="24908" xr:uid="{00000000-0005-0000-0000-00004D610000}"/>
    <cellStyle name="Note 2 5 3 2 6 2" xfId="24909" xr:uid="{00000000-0005-0000-0000-00004E610000}"/>
    <cellStyle name="Note 2 5 3 2 6 2 2" xfId="24910" xr:uid="{00000000-0005-0000-0000-00004F610000}"/>
    <cellStyle name="Note 2 5 3 2 6 3" xfId="24911" xr:uid="{00000000-0005-0000-0000-000050610000}"/>
    <cellStyle name="Note 2 5 3 2 7" xfId="24912" xr:uid="{00000000-0005-0000-0000-000051610000}"/>
    <cellStyle name="Note 2 5 3 2 7 2" xfId="24913" xr:uid="{00000000-0005-0000-0000-000052610000}"/>
    <cellStyle name="Note 2 5 3 2 8" xfId="24914" xr:uid="{00000000-0005-0000-0000-000053610000}"/>
    <cellStyle name="Note 2 5 3 2 8 2" xfId="24915" xr:uid="{00000000-0005-0000-0000-000054610000}"/>
    <cellStyle name="Note 2 5 3 2 9" xfId="24916" xr:uid="{00000000-0005-0000-0000-000055610000}"/>
    <cellStyle name="Note 2 5 3 3" xfId="24917" xr:uid="{00000000-0005-0000-0000-000056610000}"/>
    <cellStyle name="Note 2 5 3 4" xfId="24918" xr:uid="{00000000-0005-0000-0000-000057610000}"/>
    <cellStyle name="Note 2 5 3 4 2" xfId="24919" xr:uid="{00000000-0005-0000-0000-000058610000}"/>
    <cellStyle name="Note 2 5 3 4 3" xfId="24920" xr:uid="{00000000-0005-0000-0000-000059610000}"/>
    <cellStyle name="Note 2 5 3 5" xfId="24921" xr:uid="{00000000-0005-0000-0000-00005A610000}"/>
    <cellStyle name="Note 2 5 3 5 2" xfId="24922" xr:uid="{00000000-0005-0000-0000-00005B610000}"/>
    <cellStyle name="Note 2 5 3 5 2 2" xfId="24923" xr:uid="{00000000-0005-0000-0000-00005C610000}"/>
    <cellStyle name="Note 2 5 3 5 3" xfId="24924" xr:uid="{00000000-0005-0000-0000-00005D610000}"/>
    <cellStyle name="Note 2 5 3 6" xfId="24925" xr:uid="{00000000-0005-0000-0000-00005E610000}"/>
    <cellStyle name="Note 2 5 3 6 2" xfId="24926" xr:uid="{00000000-0005-0000-0000-00005F610000}"/>
    <cellStyle name="Note 2 5 3 6 2 2" xfId="24927" xr:uid="{00000000-0005-0000-0000-000060610000}"/>
    <cellStyle name="Note 2 5 3 6 3" xfId="24928" xr:uid="{00000000-0005-0000-0000-000061610000}"/>
    <cellStyle name="Note 2 5 3 7" xfId="24929" xr:uid="{00000000-0005-0000-0000-000062610000}"/>
    <cellStyle name="Note 2 5 3 7 2" xfId="24930" xr:uid="{00000000-0005-0000-0000-000063610000}"/>
    <cellStyle name="Note 2 5 3 7 2 2" xfId="24931" xr:uid="{00000000-0005-0000-0000-000064610000}"/>
    <cellStyle name="Note 2 5 3 7 3" xfId="24932" xr:uid="{00000000-0005-0000-0000-000065610000}"/>
    <cellStyle name="Note 2 5 3 8" xfId="24933" xr:uid="{00000000-0005-0000-0000-000066610000}"/>
    <cellStyle name="Note 2 5 3 8 2" xfId="24934" xr:uid="{00000000-0005-0000-0000-000067610000}"/>
    <cellStyle name="Note 2 5 3 9" xfId="24935" xr:uid="{00000000-0005-0000-0000-000068610000}"/>
    <cellStyle name="Note 2 5 3 9 2" xfId="24936" xr:uid="{00000000-0005-0000-0000-000069610000}"/>
    <cellStyle name="Note 2 5 4" xfId="24937" xr:uid="{00000000-0005-0000-0000-00006A610000}"/>
    <cellStyle name="Note 2 5 4 2" xfId="24938" xr:uid="{00000000-0005-0000-0000-00006B610000}"/>
    <cellStyle name="Note 2 5 4 2 10" xfId="24939" xr:uid="{00000000-0005-0000-0000-00006C610000}"/>
    <cellStyle name="Note 2 5 4 2 2" xfId="24940" xr:uid="{00000000-0005-0000-0000-00006D610000}"/>
    <cellStyle name="Note 2 5 4 2 3" xfId="24941" xr:uid="{00000000-0005-0000-0000-00006E610000}"/>
    <cellStyle name="Note 2 5 4 2 4" xfId="24942" xr:uid="{00000000-0005-0000-0000-00006F610000}"/>
    <cellStyle name="Note 2 5 4 2 4 2" xfId="24943" xr:uid="{00000000-0005-0000-0000-000070610000}"/>
    <cellStyle name="Note 2 5 4 2 4 2 2" xfId="24944" xr:uid="{00000000-0005-0000-0000-000071610000}"/>
    <cellStyle name="Note 2 5 4 2 4 3" xfId="24945" xr:uid="{00000000-0005-0000-0000-000072610000}"/>
    <cellStyle name="Note 2 5 4 2 5" xfId="24946" xr:uid="{00000000-0005-0000-0000-000073610000}"/>
    <cellStyle name="Note 2 5 4 2 5 2" xfId="24947" xr:uid="{00000000-0005-0000-0000-000074610000}"/>
    <cellStyle name="Note 2 5 4 2 5 2 2" xfId="24948" xr:uid="{00000000-0005-0000-0000-000075610000}"/>
    <cellStyle name="Note 2 5 4 2 5 3" xfId="24949" xr:uid="{00000000-0005-0000-0000-000076610000}"/>
    <cellStyle name="Note 2 5 4 2 6" xfId="24950" xr:uid="{00000000-0005-0000-0000-000077610000}"/>
    <cellStyle name="Note 2 5 4 2 6 2" xfId="24951" xr:uid="{00000000-0005-0000-0000-000078610000}"/>
    <cellStyle name="Note 2 5 4 2 6 2 2" xfId="24952" xr:uid="{00000000-0005-0000-0000-000079610000}"/>
    <cellStyle name="Note 2 5 4 2 6 3" xfId="24953" xr:uid="{00000000-0005-0000-0000-00007A610000}"/>
    <cellStyle name="Note 2 5 4 2 7" xfId="24954" xr:uid="{00000000-0005-0000-0000-00007B610000}"/>
    <cellStyle name="Note 2 5 4 2 7 2" xfId="24955" xr:uid="{00000000-0005-0000-0000-00007C610000}"/>
    <cellStyle name="Note 2 5 4 2 8" xfId="24956" xr:uid="{00000000-0005-0000-0000-00007D610000}"/>
    <cellStyle name="Note 2 5 4 2 8 2" xfId="24957" xr:uid="{00000000-0005-0000-0000-00007E610000}"/>
    <cellStyle name="Note 2 5 4 2 9" xfId="24958" xr:uid="{00000000-0005-0000-0000-00007F610000}"/>
    <cellStyle name="Note 2 5 4 3" xfId="24959" xr:uid="{00000000-0005-0000-0000-000080610000}"/>
    <cellStyle name="Note 2 5 4 4" xfId="24960" xr:uid="{00000000-0005-0000-0000-000081610000}"/>
    <cellStyle name="Note 2 5 4 4 2" xfId="24961" xr:uid="{00000000-0005-0000-0000-000082610000}"/>
    <cellStyle name="Note 2 5 4 4 2 2" xfId="24962" xr:uid="{00000000-0005-0000-0000-000083610000}"/>
    <cellStyle name="Note 2 5 4 4 3" xfId="24963" xr:uid="{00000000-0005-0000-0000-000084610000}"/>
    <cellStyle name="Note 2 5 4 5" xfId="24964" xr:uid="{00000000-0005-0000-0000-000085610000}"/>
    <cellStyle name="Note 2 5 4 5 2" xfId="24965" xr:uid="{00000000-0005-0000-0000-000086610000}"/>
    <cellStyle name="Note 2 5 4 5 2 2" xfId="24966" xr:uid="{00000000-0005-0000-0000-000087610000}"/>
    <cellStyle name="Note 2 5 4 5 3" xfId="24967" xr:uid="{00000000-0005-0000-0000-000088610000}"/>
    <cellStyle name="Note 2 5 5" xfId="24968" xr:uid="{00000000-0005-0000-0000-000089610000}"/>
    <cellStyle name="Note 2 5 5 2" xfId="24969" xr:uid="{00000000-0005-0000-0000-00008A610000}"/>
    <cellStyle name="Note 2 5 5 3" xfId="24970" xr:uid="{00000000-0005-0000-0000-00008B610000}"/>
    <cellStyle name="Note 2 5 5 3 2" xfId="24971" xr:uid="{00000000-0005-0000-0000-00008C610000}"/>
    <cellStyle name="Note 2 5 5 3 3" xfId="24972" xr:uid="{00000000-0005-0000-0000-00008D610000}"/>
    <cellStyle name="Note 2 5 5 4" xfId="24973" xr:uid="{00000000-0005-0000-0000-00008E610000}"/>
    <cellStyle name="Note 2 5 5 4 2" xfId="24974" xr:uid="{00000000-0005-0000-0000-00008F610000}"/>
    <cellStyle name="Note 2 5 5 4 2 2" xfId="24975" xr:uid="{00000000-0005-0000-0000-000090610000}"/>
    <cellStyle name="Note 2 5 5 4 3" xfId="24976" xr:uid="{00000000-0005-0000-0000-000091610000}"/>
    <cellStyle name="Note 2 5 5 5" xfId="24977" xr:uid="{00000000-0005-0000-0000-000092610000}"/>
    <cellStyle name="Note 2 5 5 5 2" xfId="24978" xr:uid="{00000000-0005-0000-0000-000093610000}"/>
    <cellStyle name="Note 2 5 5 5 2 2" xfId="24979" xr:uid="{00000000-0005-0000-0000-000094610000}"/>
    <cellStyle name="Note 2 5 5 5 3" xfId="24980" xr:uid="{00000000-0005-0000-0000-000095610000}"/>
    <cellStyle name="Note 2 5 5 6" xfId="24981" xr:uid="{00000000-0005-0000-0000-000096610000}"/>
    <cellStyle name="Note 2 5 5 6 2" xfId="24982" xr:uid="{00000000-0005-0000-0000-000097610000}"/>
    <cellStyle name="Note 2 5 5 6 2 2" xfId="24983" xr:uid="{00000000-0005-0000-0000-000098610000}"/>
    <cellStyle name="Note 2 5 5 6 3" xfId="24984" xr:uid="{00000000-0005-0000-0000-000099610000}"/>
    <cellStyle name="Note 2 5 5 7" xfId="24985" xr:uid="{00000000-0005-0000-0000-00009A610000}"/>
    <cellStyle name="Note 2 5 5 7 2" xfId="24986" xr:uid="{00000000-0005-0000-0000-00009B610000}"/>
    <cellStyle name="Note 2 5 5 8" xfId="24987" xr:uid="{00000000-0005-0000-0000-00009C610000}"/>
    <cellStyle name="Note 2 5 5 8 2" xfId="24988" xr:uid="{00000000-0005-0000-0000-00009D610000}"/>
    <cellStyle name="Note 2 5 5 9" xfId="24989" xr:uid="{00000000-0005-0000-0000-00009E610000}"/>
    <cellStyle name="Note 2 5 6" xfId="24990" xr:uid="{00000000-0005-0000-0000-00009F610000}"/>
    <cellStyle name="Note 2 5 6 2" xfId="24991" xr:uid="{00000000-0005-0000-0000-0000A0610000}"/>
    <cellStyle name="Note 2 5 6 3" xfId="24992" xr:uid="{00000000-0005-0000-0000-0000A1610000}"/>
    <cellStyle name="Note 2 5 7" xfId="24993" xr:uid="{00000000-0005-0000-0000-0000A2610000}"/>
    <cellStyle name="Note 2 5 8" xfId="24994" xr:uid="{00000000-0005-0000-0000-0000A3610000}"/>
    <cellStyle name="Note 2 5 8 2" xfId="24995" xr:uid="{00000000-0005-0000-0000-0000A4610000}"/>
    <cellStyle name="Note 2 5 8 2 2" xfId="24996" xr:uid="{00000000-0005-0000-0000-0000A5610000}"/>
    <cellStyle name="Note 2 5 8 3" xfId="24997" xr:uid="{00000000-0005-0000-0000-0000A6610000}"/>
    <cellStyle name="Note 2 5 8 4" xfId="24998" xr:uid="{00000000-0005-0000-0000-0000A7610000}"/>
    <cellStyle name="Note 2 5 8 5" xfId="24999" xr:uid="{00000000-0005-0000-0000-0000A8610000}"/>
    <cellStyle name="Note 2 5 9" xfId="25000" xr:uid="{00000000-0005-0000-0000-0000A9610000}"/>
    <cellStyle name="Note 2 5 9 2" xfId="25001" xr:uid="{00000000-0005-0000-0000-0000AA610000}"/>
    <cellStyle name="Note 2 5 9 2 2" xfId="25002" xr:uid="{00000000-0005-0000-0000-0000AB610000}"/>
    <cellStyle name="Note 2 5 9 3" xfId="25003" xr:uid="{00000000-0005-0000-0000-0000AC610000}"/>
    <cellStyle name="Note 2 6" xfId="25004" xr:uid="{00000000-0005-0000-0000-0000AD610000}"/>
    <cellStyle name="Note 2 6 2" xfId="25005" xr:uid="{00000000-0005-0000-0000-0000AE610000}"/>
    <cellStyle name="Note 2 6 2 2" xfId="25006" xr:uid="{00000000-0005-0000-0000-0000AF610000}"/>
    <cellStyle name="Note 2 6 2 3" xfId="25007" xr:uid="{00000000-0005-0000-0000-0000B0610000}"/>
    <cellStyle name="Note 2 6 2 3 2" xfId="25008" xr:uid="{00000000-0005-0000-0000-0000B1610000}"/>
    <cellStyle name="Note 2 6 2 3 3" xfId="25009" xr:uid="{00000000-0005-0000-0000-0000B2610000}"/>
    <cellStyle name="Note 2 6 2 4" xfId="25010" xr:uid="{00000000-0005-0000-0000-0000B3610000}"/>
    <cellStyle name="Note 2 6 2 4 2" xfId="25011" xr:uid="{00000000-0005-0000-0000-0000B4610000}"/>
    <cellStyle name="Note 2 6 2 4 2 2" xfId="25012" xr:uid="{00000000-0005-0000-0000-0000B5610000}"/>
    <cellStyle name="Note 2 6 2 4 3" xfId="25013" xr:uid="{00000000-0005-0000-0000-0000B6610000}"/>
    <cellStyle name="Note 2 6 2 5" xfId="25014" xr:uid="{00000000-0005-0000-0000-0000B7610000}"/>
    <cellStyle name="Note 2 6 2 5 2" xfId="25015" xr:uid="{00000000-0005-0000-0000-0000B8610000}"/>
    <cellStyle name="Note 2 6 2 5 2 2" xfId="25016" xr:uid="{00000000-0005-0000-0000-0000B9610000}"/>
    <cellStyle name="Note 2 6 2 5 3" xfId="25017" xr:uid="{00000000-0005-0000-0000-0000BA610000}"/>
    <cellStyle name="Note 2 6 2 6" xfId="25018" xr:uid="{00000000-0005-0000-0000-0000BB610000}"/>
    <cellStyle name="Note 2 6 2 6 2" xfId="25019" xr:uid="{00000000-0005-0000-0000-0000BC610000}"/>
    <cellStyle name="Note 2 6 2 6 2 2" xfId="25020" xr:uid="{00000000-0005-0000-0000-0000BD610000}"/>
    <cellStyle name="Note 2 6 2 6 3" xfId="25021" xr:uid="{00000000-0005-0000-0000-0000BE610000}"/>
    <cellStyle name="Note 2 6 2 7" xfId="25022" xr:uid="{00000000-0005-0000-0000-0000BF610000}"/>
    <cellStyle name="Note 2 6 2 7 2" xfId="25023" xr:uid="{00000000-0005-0000-0000-0000C0610000}"/>
    <cellStyle name="Note 2 6 2 8" xfId="25024" xr:uid="{00000000-0005-0000-0000-0000C1610000}"/>
    <cellStyle name="Note 2 6 2 8 2" xfId="25025" xr:uid="{00000000-0005-0000-0000-0000C2610000}"/>
    <cellStyle name="Note 2 6 2 9" xfId="25026" xr:uid="{00000000-0005-0000-0000-0000C3610000}"/>
    <cellStyle name="Note 2 6 3" xfId="25027" xr:uid="{00000000-0005-0000-0000-0000C4610000}"/>
    <cellStyle name="Note 2 6 3 2" xfId="25028" xr:uid="{00000000-0005-0000-0000-0000C5610000}"/>
    <cellStyle name="Note 2 6 3 3" xfId="25029" xr:uid="{00000000-0005-0000-0000-0000C6610000}"/>
    <cellStyle name="Note 2 6 3 3 2" xfId="25030" xr:uid="{00000000-0005-0000-0000-0000C7610000}"/>
    <cellStyle name="Note 2 6 3 3 3" xfId="25031" xr:uid="{00000000-0005-0000-0000-0000C8610000}"/>
    <cellStyle name="Note 2 6 3 4" xfId="25032" xr:uid="{00000000-0005-0000-0000-0000C9610000}"/>
    <cellStyle name="Note 2 6 3 4 2" xfId="25033" xr:uid="{00000000-0005-0000-0000-0000CA610000}"/>
    <cellStyle name="Note 2 6 3 4 2 2" xfId="25034" xr:uid="{00000000-0005-0000-0000-0000CB610000}"/>
    <cellStyle name="Note 2 6 3 4 3" xfId="25035" xr:uid="{00000000-0005-0000-0000-0000CC610000}"/>
    <cellStyle name="Note 2 6 3 5" xfId="25036" xr:uid="{00000000-0005-0000-0000-0000CD610000}"/>
    <cellStyle name="Note 2 6 3 5 2" xfId="25037" xr:uid="{00000000-0005-0000-0000-0000CE610000}"/>
    <cellStyle name="Note 2 6 3 5 2 2" xfId="25038" xr:uid="{00000000-0005-0000-0000-0000CF610000}"/>
    <cellStyle name="Note 2 6 3 5 3" xfId="25039" xr:uid="{00000000-0005-0000-0000-0000D0610000}"/>
    <cellStyle name="Note 2 6 3 6" xfId="25040" xr:uid="{00000000-0005-0000-0000-0000D1610000}"/>
    <cellStyle name="Note 2 6 3 6 2" xfId="25041" xr:uid="{00000000-0005-0000-0000-0000D2610000}"/>
    <cellStyle name="Note 2 6 3 6 2 2" xfId="25042" xr:uid="{00000000-0005-0000-0000-0000D3610000}"/>
    <cellStyle name="Note 2 6 3 6 3" xfId="25043" xr:uid="{00000000-0005-0000-0000-0000D4610000}"/>
    <cellStyle name="Note 2 6 3 7" xfId="25044" xr:uid="{00000000-0005-0000-0000-0000D5610000}"/>
    <cellStyle name="Note 2 6 3 7 2" xfId="25045" xr:uid="{00000000-0005-0000-0000-0000D6610000}"/>
    <cellStyle name="Note 2 6 3 8" xfId="25046" xr:uid="{00000000-0005-0000-0000-0000D7610000}"/>
    <cellStyle name="Note 2 6 3 8 2" xfId="25047" xr:uid="{00000000-0005-0000-0000-0000D8610000}"/>
    <cellStyle name="Note 2 6 3 9" xfId="25048" xr:uid="{00000000-0005-0000-0000-0000D9610000}"/>
    <cellStyle name="Note 2 6 4" xfId="25049" xr:uid="{00000000-0005-0000-0000-0000DA610000}"/>
    <cellStyle name="Note 2 6 4 2" xfId="25050" xr:uid="{00000000-0005-0000-0000-0000DB610000}"/>
    <cellStyle name="Note 2 6 4 3" xfId="25051" xr:uid="{00000000-0005-0000-0000-0000DC610000}"/>
    <cellStyle name="Note 2 6 4 3 2" xfId="25052" xr:uid="{00000000-0005-0000-0000-0000DD610000}"/>
    <cellStyle name="Note 2 6 4 3 2 2" xfId="25053" xr:uid="{00000000-0005-0000-0000-0000DE610000}"/>
    <cellStyle name="Note 2 6 4 3 3" xfId="25054" xr:uid="{00000000-0005-0000-0000-0000DF610000}"/>
    <cellStyle name="Note 2 6 4 4" xfId="25055" xr:uid="{00000000-0005-0000-0000-0000E0610000}"/>
    <cellStyle name="Note 2 6 4 4 2" xfId="25056" xr:uid="{00000000-0005-0000-0000-0000E1610000}"/>
    <cellStyle name="Note 2 6 4 4 2 2" xfId="25057" xr:uid="{00000000-0005-0000-0000-0000E2610000}"/>
    <cellStyle name="Note 2 6 4 4 3" xfId="25058" xr:uid="{00000000-0005-0000-0000-0000E3610000}"/>
    <cellStyle name="Note 2 6 4 5" xfId="25059" xr:uid="{00000000-0005-0000-0000-0000E4610000}"/>
    <cellStyle name="Note 2 6 4 5 2" xfId="25060" xr:uid="{00000000-0005-0000-0000-0000E5610000}"/>
    <cellStyle name="Note 2 6 4 5 2 2" xfId="25061" xr:uid="{00000000-0005-0000-0000-0000E6610000}"/>
    <cellStyle name="Note 2 6 4 5 3" xfId="25062" xr:uid="{00000000-0005-0000-0000-0000E7610000}"/>
    <cellStyle name="Note 2 6 4 6" xfId="25063" xr:uid="{00000000-0005-0000-0000-0000E8610000}"/>
    <cellStyle name="Note 2 6 4 6 2" xfId="25064" xr:uid="{00000000-0005-0000-0000-0000E9610000}"/>
    <cellStyle name="Note 2 6 4 7" xfId="25065" xr:uid="{00000000-0005-0000-0000-0000EA610000}"/>
    <cellStyle name="Note 2 6 4 7 2" xfId="25066" xr:uid="{00000000-0005-0000-0000-0000EB610000}"/>
    <cellStyle name="Note 2 6 4 8" xfId="25067" xr:uid="{00000000-0005-0000-0000-0000EC610000}"/>
    <cellStyle name="Note 2 6 4 9" xfId="25068" xr:uid="{00000000-0005-0000-0000-0000ED610000}"/>
    <cellStyle name="Note 2 6 5" xfId="25069" xr:uid="{00000000-0005-0000-0000-0000EE610000}"/>
    <cellStyle name="Note 2 6 5 2" xfId="25070" xr:uid="{00000000-0005-0000-0000-0000EF610000}"/>
    <cellStyle name="Note 2 6 5 3" xfId="25071" xr:uid="{00000000-0005-0000-0000-0000F0610000}"/>
    <cellStyle name="Note 2 6 6" xfId="25072" xr:uid="{00000000-0005-0000-0000-0000F1610000}"/>
    <cellStyle name="Note 2 6 6 2" xfId="25073" xr:uid="{00000000-0005-0000-0000-0000F2610000}"/>
    <cellStyle name="Note 2 6 6 2 2" xfId="25074" xr:uid="{00000000-0005-0000-0000-0000F3610000}"/>
    <cellStyle name="Note 2 6 6 2 2 2" xfId="25075" xr:uid="{00000000-0005-0000-0000-0000F4610000}"/>
    <cellStyle name="Note 2 6 6 2 3" xfId="25076" xr:uid="{00000000-0005-0000-0000-0000F5610000}"/>
    <cellStyle name="Note 2 6 6 3" xfId="25077" xr:uid="{00000000-0005-0000-0000-0000F6610000}"/>
    <cellStyle name="Note 2 6 6 3 2" xfId="25078" xr:uid="{00000000-0005-0000-0000-0000F7610000}"/>
    <cellStyle name="Note 2 6 6 3 2 2" xfId="25079" xr:uid="{00000000-0005-0000-0000-0000F8610000}"/>
    <cellStyle name="Note 2 6 6 3 3" xfId="25080" xr:uid="{00000000-0005-0000-0000-0000F9610000}"/>
    <cellStyle name="Note 2 6 6 4" xfId="25081" xr:uid="{00000000-0005-0000-0000-0000FA610000}"/>
    <cellStyle name="Note 2 6 6 4 2" xfId="25082" xr:uid="{00000000-0005-0000-0000-0000FB610000}"/>
    <cellStyle name="Note 2 6 6 4 2 2" xfId="25083" xr:uid="{00000000-0005-0000-0000-0000FC610000}"/>
    <cellStyle name="Note 2 6 6 4 3" xfId="25084" xr:uid="{00000000-0005-0000-0000-0000FD610000}"/>
    <cellStyle name="Note 2 6 6 5" xfId="25085" xr:uid="{00000000-0005-0000-0000-0000FE610000}"/>
    <cellStyle name="Note 2 6 6 5 2" xfId="25086" xr:uid="{00000000-0005-0000-0000-0000FF610000}"/>
    <cellStyle name="Note 2 6 6 6" xfId="25087" xr:uid="{00000000-0005-0000-0000-000000620000}"/>
    <cellStyle name="Note 2 6 6 6 2" xfId="25088" xr:uid="{00000000-0005-0000-0000-000001620000}"/>
    <cellStyle name="Note 2 6 6 7" xfId="25089" xr:uid="{00000000-0005-0000-0000-000002620000}"/>
    <cellStyle name="Note 2 6 7" xfId="25090" xr:uid="{00000000-0005-0000-0000-000003620000}"/>
    <cellStyle name="Note 2 6 7 2" xfId="25091" xr:uid="{00000000-0005-0000-0000-000004620000}"/>
    <cellStyle name="Note 2 6 7 2 2" xfId="25092" xr:uid="{00000000-0005-0000-0000-000005620000}"/>
    <cellStyle name="Note 2 6 7 3" xfId="25093" xr:uid="{00000000-0005-0000-0000-000006620000}"/>
    <cellStyle name="Note 2 6 8" xfId="25094" xr:uid="{00000000-0005-0000-0000-000007620000}"/>
    <cellStyle name="Note 2 6 8 2" xfId="25095" xr:uid="{00000000-0005-0000-0000-000008620000}"/>
    <cellStyle name="Note 2 6 8 2 2" xfId="25096" xr:uid="{00000000-0005-0000-0000-000009620000}"/>
    <cellStyle name="Note 2 6 8 3" xfId="25097" xr:uid="{00000000-0005-0000-0000-00000A620000}"/>
    <cellStyle name="Note 2 7" xfId="25098" xr:uid="{00000000-0005-0000-0000-00000B620000}"/>
    <cellStyle name="Note 2 7 10" xfId="25099" xr:uid="{00000000-0005-0000-0000-00000C620000}"/>
    <cellStyle name="Note 2 7 2" xfId="25100" xr:uid="{00000000-0005-0000-0000-00000D620000}"/>
    <cellStyle name="Note 2 7 2 2" xfId="25101" xr:uid="{00000000-0005-0000-0000-00000E620000}"/>
    <cellStyle name="Note 2 7 2 3" xfId="25102" xr:uid="{00000000-0005-0000-0000-00000F620000}"/>
    <cellStyle name="Note 2 7 2 3 2" xfId="25103" xr:uid="{00000000-0005-0000-0000-000010620000}"/>
    <cellStyle name="Note 2 7 2 3 3" xfId="25104" xr:uid="{00000000-0005-0000-0000-000011620000}"/>
    <cellStyle name="Note 2 7 2 4" xfId="25105" xr:uid="{00000000-0005-0000-0000-000012620000}"/>
    <cellStyle name="Note 2 7 2 4 2" xfId="25106" xr:uid="{00000000-0005-0000-0000-000013620000}"/>
    <cellStyle name="Note 2 7 2 4 2 2" xfId="25107" xr:uid="{00000000-0005-0000-0000-000014620000}"/>
    <cellStyle name="Note 2 7 2 4 3" xfId="25108" xr:uid="{00000000-0005-0000-0000-000015620000}"/>
    <cellStyle name="Note 2 7 2 5" xfId="25109" xr:uid="{00000000-0005-0000-0000-000016620000}"/>
    <cellStyle name="Note 2 7 2 5 2" xfId="25110" xr:uid="{00000000-0005-0000-0000-000017620000}"/>
    <cellStyle name="Note 2 7 2 5 2 2" xfId="25111" xr:uid="{00000000-0005-0000-0000-000018620000}"/>
    <cellStyle name="Note 2 7 2 5 3" xfId="25112" xr:uid="{00000000-0005-0000-0000-000019620000}"/>
    <cellStyle name="Note 2 7 2 6" xfId="25113" xr:uid="{00000000-0005-0000-0000-00001A620000}"/>
    <cellStyle name="Note 2 7 2 6 2" xfId="25114" xr:uid="{00000000-0005-0000-0000-00001B620000}"/>
    <cellStyle name="Note 2 7 2 6 2 2" xfId="25115" xr:uid="{00000000-0005-0000-0000-00001C620000}"/>
    <cellStyle name="Note 2 7 2 6 3" xfId="25116" xr:uid="{00000000-0005-0000-0000-00001D620000}"/>
    <cellStyle name="Note 2 7 2 7" xfId="25117" xr:uid="{00000000-0005-0000-0000-00001E620000}"/>
    <cellStyle name="Note 2 7 2 7 2" xfId="25118" xr:uid="{00000000-0005-0000-0000-00001F620000}"/>
    <cellStyle name="Note 2 7 2 8" xfId="25119" xr:uid="{00000000-0005-0000-0000-000020620000}"/>
    <cellStyle name="Note 2 7 2 8 2" xfId="25120" xr:uid="{00000000-0005-0000-0000-000021620000}"/>
    <cellStyle name="Note 2 7 2 9" xfId="25121" xr:uid="{00000000-0005-0000-0000-000022620000}"/>
    <cellStyle name="Note 2 7 3" xfId="25122" xr:uid="{00000000-0005-0000-0000-000023620000}"/>
    <cellStyle name="Note 2 7 4" xfId="25123" xr:uid="{00000000-0005-0000-0000-000024620000}"/>
    <cellStyle name="Note 2 7 4 2" xfId="25124" xr:uid="{00000000-0005-0000-0000-000025620000}"/>
    <cellStyle name="Note 2 7 4 3" xfId="25125" xr:uid="{00000000-0005-0000-0000-000026620000}"/>
    <cellStyle name="Note 2 7 5" xfId="25126" xr:uid="{00000000-0005-0000-0000-000027620000}"/>
    <cellStyle name="Note 2 7 5 2" xfId="25127" xr:uid="{00000000-0005-0000-0000-000028620000}"/>
    <cellStyle name="Note 2 7 5 2 2" xfId="25128" xr:uid="{00000000-0005-0000-0000-000029620000}"/>
    <cellStyle name="Note 2 7 5 3" xfId="25129" xr:uid="{00000000-0005-0000-0000-00002A620000}"/>
    <cellStyle name="Note 2 7 6" xfId="25130" xr:uid="{00000000-0005-0000-0000-00002B620000}"/>
    <cellStyle name="Note 2 7 6 2" xfId="25131" xr:uid="{00000000-0005-0000-0000-00002C620000}"/>
    <cellStyle name="Note 2 7 6 2 2" xfId="25132" xr:uid="{00000000-0005-0000-0000-00002D620000}"/>
    <cellStyle name="Note 2 7 6 3" xfId="25133" xr:uid="{00000000-0005-0000-0000-00002E620000}"/>
    <cellStyle name="Note 2 7 7" xfId="25134" xr:uid="{00000000-0005-0000-0000-00002F620000}"/>
    <cellStyle name="Note 2 7 7 2" xfId="25135" xr:uid="{00000000-0005-0000-0000-000030620000}"/>
    <cellStyle name="Note 2 7 7 2 2" xfId="25136" xr:uid="{00000000-0005-0000-0000-000031620000}"/>
    <cellStyle name="Note 2 7 7 3" xfId="25137" xr:uid="{00000000-0005-0000-0000-000032620000}"/>
    <cellStyle name="Note 2 7 8" xfId="25138" xr:uid="{00000000-0005-0000-0000-000033620000}"/>
    <cellStyle name="Note 2 7 8 2" xfId="25139" xr:uid="{00000000-0005-0000-0000-000034620000}"/>
    <cellStyle name="Note 2 7 9" xfId="25140" xr:uid="{00000000-0005-0000-0000-000035620000}"/>
    <cellStyle name="Note 2 7 9 2" xfId="25141" xr:uid="{00000000-0005-0000-0000-000036620000}"/>
    <cellStyle name="Note 2 8" xfId="25142" xr:uid="{00000000-0005-0000-0000-000037620000}"/>
    <cellStyle name="Note 2 8 2" xfId="25143" xr:uid="{00000000-0005-0000-0000-000038620000}"/>
    <cellStyle name="Note 2 8 2 10" xfId="25144" xr:uid="{00000000-0005-0000-0000-000039620000}"/>
    <cellStyle name="Note 2 8 2 2" xfId="25145" xr:uid="{00000000-0005-0000-0000-00003A620000}"/>
    <cellStyle name="Note 2 8 2 3" xfId="25146" xr:uid="{00000000-0005-0000-0000-00003B620000}"/>
    <cellStyle name="Note 2 8 2 4" xfId="25147" xr:uid="{00000000-0005-0000-0000-00003C620000}"/>
    <cellStyle name="Note 2 8 2 4 2" xfId="25148" xr:uid="{00000000-0005-0000-0000-00003D620000}"/>
    <cellStyle name="Note 2 8 2 4 2 2" xfId="25149" xr:uid="{00000000-0005-0000-0000-00003E620000}"/>
    <cellStyle name="Note 2 8 2 4 3" xfId="25150" xr:uid="{00000000-0005-0000-0000-00003F620000}"/>
    <cellStyle name="Note 2 8 2 5" xfId="25151" xr:uid="{00000000-0005-0000-0000-000040620000}"/>
    <cellStyle name="Note 2 8 2 5 2" xfId="25152" xr:uid="{00000000-0005-0000-0000-000041620000}"/>
    <cellStyle name="Note 2 8 2 5 2 2" xfId="25153" xr:uid="{00000000-0005-0000-0000-000042620000}"/>
    <cellStyle name="Note 2 8 2 5 3" xfId="25154" xr:uid="{00000000-0005-0000-0000-000043620000}"/>
    <cellStyle name="Note 2 8 2 6" xfId="25155" xr:uid="{00000000-0005-0000-0000-000044620000}"/>
    <cellStyle name="Note 2 8 2 6 2" xfId="25156" xr:uid="{00000000-0005-0000-0000-000045620000}"/>
    <cellStyle name="Note 2 8 2 6 2 2" xfId="25157" xr:uid="{00000000-0005-0000-0000-000046620000}"/>
    <cellStyle name="Note 2 8 2 6 3" xfId="25158" xr:uid="{00000000-0005-0000-0000-000047620000}"/>
    <cellStyle name="Note 2 8 2 7" xfId="25159" xr:uid="{00000000-0005-0000-0000-000048620000}"/>
    <cellStyle name="Note 2 8 2 7 2" xfId="25160" xr:uid="{00000000-0005-0000-0000-000049620000}"/>
    <cellStyle name="Note 2 8 2 8" xfId="25161" xr:uid="{00000000-0005-0000-0000-00004A620000}"/>
    <cellStyle name="Note 2 8 2 8 2" xfId="25162" xr:uid="{00000000-0005-0000-0000-00004B620000}"/>
    <cellStyle name="Note 2 8 2 9" xfId="25163" xr:uid="{00000000-0005-0000-0000-00004C620000}"/>
    <cellStyle name="Note 2 8 3" xfId="25164" xr:uid="{00000000-0005-0000-0000-00004D620000}"/>
    <cellStyle name="Note 2 8 4" xfId="25165" xr:uid="{00000000-0005-0000-0000-00004E620000}"/>
    <cellStyle name="Note 2 8 4 2" xfId="25166" xr:uid="{00000000-0005-0000-0000-00004F620000}"/>
    <cellStyle name="Note 2 8 4 2 2" xfId="25167" xr:uid="{00000000-0005-0000-0000-000050620000}"/>
    <cellStyle name="Note 2 8 4 3" xfId="25168" xr:uid="{00000000-0005-0000-0000-000051620000}"/>
    <cellStyle name="Note 2 8 5" xfId="25169" xr:uid="{00000000-0005-0000-0000-000052620000}"/>
    <cellStyle name="Note 2 8 5 2" xfId="25170" xr:uid="{00000000-0005-0000-0000-000053620000}"/>
    <cellStyle name="Note 2 8 5 2 2" xfId="25171" xr:uid="{00000000-0005-0000-0000-000054620000}"/>
    <cellStyle name="Note 2 8 5 3" xfId="25172" xr:uid="{00000000-0005-0000-0000-000055620000}"/>
    <cellStyle name="Note 2 9" xfId="25173" xr:uid="{00000000-0005-0000-0000-000056620000}"/>
    <cellStyle name="Note 2 9 2" xfId="25174" xr:uid="{00000000-0005-0000-0000-000057620000}"/>
    <cellStyle name="Note 2 9 3" xfId="25175" xr:uid="{00000000-0005-0000-0000-000058620000}"/>
    <cellStyle name="Note 2 9 3 2" xfId="25176" xr:uid="{00000000-0005-0000-0000-000059620000}"/>
    <cellStyle name="Note 2 9 3 3" xfId="25177" xr:uid="{00000000-0005-0000-0000-00005A620000}"/>
    <cellStyle name="Note 2 9 4" xfId="25178" xr:uid="{00000000-0005-0000-0000-00005B620000}"/>
    <cellStyle name="Note 2 9 4 2" xfId="25179" xr:uid="{00000000-0005-0000-0000-00005C620000}"/>
    <cellStyle name="Note 2 9 4 2 2" xfId="25180" xr:uid="{00000000-0005-0000-0000-00005D620000}"/>
    <cellStyle name="Note 2 9 4 3" xfId="25181" xr:uid="{00000000-0005-0000-0000-00005E620000}"/>
    <cellStyle name="Note 2 9 5" xfId="25182" xr:uid="{00000000-0005-0000-0000-00005F620000}"/>
    <cellStyle name="Note 2 9 5 2" xfId="25183" xr:uid="{00000000-0005-0000-0000-000060620000}"/>
    <cellStyle name="Note 2 9 5 2 2" xfId="25184" xr:uid="{00000000-0005-0000-0000-000061620000}"/>
    <cellStyle name="Note 2 9 5 3" xfId="25185" xr:uid="{00000000-0005-0000-0000-000062620000}"/>
    <cellStyle name="Note 2 9 6" xfId="25186" xr:uid="{00000000-0005-0000-0000-000063620000}"/>
    <cellStyle name="Note 2 9 6 2" xfId="25187" xr:uid="{00000000-0005-0000-0000-000064620000}"/>
    <cellStyle name="Note 2 9 6 2 2" xfId="25188" xr:uid="{00000000-0005-0000-0000-000065620000}"/>
    <cellStyle name="Note 2 9 6 3" xfId="25189" xr:uid="{00000000-0005-0000-0000-000066620000}"/>
    <cellStyle name="Note 2 9 7" xfId="25190" xr:uid="{00000000-0005-0000-0000-000067620000}"/>
    <cellStyle name="Note 2 9 7 2" xfId="25191" xr:uid="{00000000-0005-0000-0000-000068620000}"/>
    <cellStyle name="Note 2 9 8" xfId="25192" xr:uid="{00000000-0005-0000-0000-000069620000}"/>
    <cellStyle name="Note 2 9 8 2" xfId="25193" xr:uid="{00000000-0005-0000-0000-00006A620000}"/>
    <cellStyle name="Note 2 9 9" xfId="25194" xr:uid="{00000000-0005-0000-0000-00006B620000}"/>
    <cellStyle name="Note 3" xfId="25195" xr:uid="{00000000-0005-0000-0000-00006C620000}"/>
    <cellStyle name="Output 2" xfId="25196" xr:uid="{00000000-0005-0000-0000-00006D620000}"/>
    <cellStyle name="Percent" xfId="25687" builtinId="5"/>
    <cellStyle name="Percent 10" xfId="25197" xr:uid="{00000000-0005-0000-0000-00006E620000}"/>
    <cellStyle name="Percent 10 2" xfId="25198" xr:uid="{00000000-0005-0000-0000-00006F620000}"/>
    <cellStyle name="Percent 10 2 2" xfId="25199" xr:uid="{00000000-0005-0000-0000-000070620000}"/>
    <cellStyle name="Percent 10 2 2 2" xfId="25200" xr:uid="{00000000-0005-0000-0000-000071620000}"/>
    <cellStyle name="Percent 10 2 3" xfId="25201" xr:uid="{00000000-0005-0000-0000-000072620000}"/>
    <cellStyle name="Percent 10 2 4" xfId="25202" xr:uid="{00000000-0005-0000-0000-000073620000}"/>
    <cellStyle name="Percent 10 3" xfId="25203" xr:uid="{00000000-0005-0000-0000-000074620000}"/>
    <cellStyle name="Percent 10 3 2" xfId="25204" xr:uid="{00000000-0005-0000-0000-000075620000}"/>
    <cellStyle name="Percent 10 3 2 2" xfId="25205" xr:uid="{00000000-0005-0000-0000-000076620000}"/>
    <cellStyle name="Percent 10 3 3" xfId="25206" xr:uid="{00000000-0005-0000-0000-000077620000}"/>
    <cellStyle name="Percent 10 3 3 2" xfId="25207" xr:uid="{00000000-0005-0000-0000-000078620000}"/>
    <cellStyle name="Percent 10 3 4" xfId="25208" xr:uid="{00000000-0005-0000-0000-000079620000}"/>
    <cellStyle name="Percent 10 3 5" xfId="25209" xr:uid="{00000000-0005-0000-0000-00007A620000}"/>
    <cellStyle name="Percent 10 3 6" xfId="25210" xr:uid="{00000000-0005-0000-0000-00007B620000}"/>
    <cellStyle name="Percent 10 4" xfId="25211" xr:uid="{00000000-0005-0000-0000-00007C620000}"/>
    <cellStyle name="Percent 10 4 2" xfId="25212" xr:uid="{00000000-0005-0000-0000-00007D620000}"/>
    <cellStyle name="Percent 10 4 2 2" xfId="25213" xr:uid="{00000000-0005-0000-0000-00007E620000}"/>
    <cellStyle name="Percent 10 4 2 3" xfId="25214" xr:uid="{00000000-0005-0000-0000-00007F620000}"/>
    <cellStyle name="Percent 10 4 3" xfId="25215" xr:uid="{00000000-0005-0000-0000-000080620000}"/>
    <cellStyle name="Percent 10 4 4" xfId="25216" xr:uid="{00000000-0005-0000-0000-000081620000}"/>
    <cellStyle name="Percent 10 5" xfId="25217" xr:uid="{00000000-0005-0000-0000-000082620000}"/>
    <cellStyle name="Percent 10 6" xfId="25218" xr:uid="{00000000-0005-0000-0000-000083620000}"/>
    <cellStyle name="Percent 11" xfId="25219" xr:uid="{00000000-0005-0000-0000-000084620000}"/>
    <cellStyle name="Percent 11 2" xfId="25220" xr:uid="{00000000-0005-0000-0000-000085620000}"/>
    <cellStyle name="Percent 11 2 2" xfId="25221" xr:uid="{00000000-0005-0000-0000-000086620000}"/>
    <cellStyle name="Percent 11 2 2 2" xfId="25222" xr:uid="{00000000-0005-0000-0000-000087620000}"/>
    <cellStyle name="Percent 11 2 3" xfId="25223" xr:uid="{00000000-0005-0000-0000-000088620000}"/>
    <cellStyle name="Percent 11 2 4" xfId="25224" xr:uid="{00000000-0005-0000-0000-000089620000}"/>
    <cellStyle name="Percent 11 3" xfId="25225" xr:uid="{00000000-0005-0000-0000-00008A620000}"/>
    <cellStyle name="Percent 11 3 2" xfId="25226" xr:uid="{00000000-0005-0000-0000-00008B620000}"/>
    <cellStyle name="Percent 11 3 2 2" xfId="25227" xr:uid="{00000000-0005-0000-0000-00008C620000}"/>
    <cellStyle name="Percent 11 3 3" xfId="25228" xr:uid="{00000000-0005-0000-0000-00008D620000}"/>
    <cellStyle name="Percent 11 3 3 2" xfId="25229" xr:uid="{00000000-0005-0000-0000-00008E620000}"/>
    <cellStyle name="Percent 11 3 4" xfId="25230" xr:uid="{00000000-0005-0000-0000-00008F620000}"/>
    <cellStyle name="Percent 11 3 5" xfId="25231" xr:uid="{00000000-0005-0000-0000-000090620000}"/>
    <cellStyle name="Percent 11 3 6" xfId="25232" xr:uid="{00000000-0005-0000-0000-000091620000}"/>
    <cellStyle name="Percent 11 4" xfId="25233" xr:uid="{00000000-0005-0000-0000-000092620000}"/>
    <cellStyle name="Percent 11 4 2" xfId="25234" xr:uid="{00000000-0005-0000-0000-000093620000}"/>
    <cellStyle name="Percent 11 4 2 2" xfId="25235" xr:uid="{00000000-0005-0000-0000-000094620000}"/>
    <cellStyle name="Percent 11 4 2 3" xfId="25236" xr:uid="{00000000-0005-0000-0000-000095620000}"/>
    <cellStyle name="Percent 11 4 3" xfId="25237" xr:uid="{00000000-0005-0000-0000-000096620000}"/>
    <cellStyle name="Percent 11 4 4" xfId="25238" xr:uid="{00000000-0005-0000-0000-000097620000}"/>
    <cellStyle name="Percent 11 5" xfId="25239" xr:uid="{00000000-0005-0000-0000-000098620000}"/>
    <cellStyle name="Percent 11 6" xfId="25240" xr:uid="{00000000-0005-0000-0000-000099620000}"/>
    <cellStyle name="Percent 12" xfId="25241" xr:uid="{00000000-0005-0000-0000-00009A620000}"/>
    <cellStyle name="Percent 12 10" xfId="25242" xr:uid="{00000000-0005-0000-0000-00009B620000}"/>
    <cellStyle name="Percent 12 10 2" xfId="25243" xr:uid="{00000000-0005-0000-0000-00009C620000}"/>
    <cellStyle name="Percent 12 10 2 2" xfId="25244" xr:uid="{00000000-0005-0000-0000-00009D620000}"/>
    <cellStyle name="Percent 12 10 3" xfId="25245" xr:uid="{00000000-0005-0000-0000-00009E620000}"/>
    <cellStyle name="Percent 12 11" xfId="25246" xr:uid="{00000000-0005-0000-0000-00009F620000}"/>
    <cellStyle name="Percent 12 11 2" xfId="25247" xr:uid="{00000000-0005-0000-0000-0000A0620000}"/>
    <cellStyle name="Percent 12 11 2 2" xfId="25248" xr:uid="{00000000-0005-0000-0000-0000A1620000}"/>
    <cellStyle name="Percent 12 11 3" xfId="25249" xr:uid="{00000000-0005-0000-0000-0000A2620000}"/>
    <cellStyle name="Percent 12 2" xfId="25250" xr:uid="{00000000-0005-0000-0000-0000A3620000}"/>
    <cellStyle name="Percent 12 2 2" xfId="25251" xr:uid="{00000000-0005-0000-0000-0000A4620000}"/>
    <cellStyle name="Percent 12 2 2 2" xfId="25252" xr:uid="{00000000-0005-0000-0000-0000A5620000}"/>
    <cellStyle name="Percent 12 2 2 3" xfId="25253" xr:uid="{00000000-0005-0000-0000-0000A6620000}"/>
    <cellStyle name="Percent 12 2 2 3 2" xfId="25254" xr:uid="{00000000-0005-0000-0000-0000A7620000}"/>
    <cellStyle name="Percent 12 2 2 3 3" xfId="25255" xr:uid="{00000000-0005-0000-0000-0000A8620000}"/>
    <cellStyle name="Percent 12 2 2 4" xfId="25256" xr:uid="{00000000-0005-0000-0000-0000A9620000}"/>
    <cellStyle name="Percent 12 2 2 4 2" xfId="25257" xr:uid="{00000000-0005-0000-0000-0000AA620000}"/>
    <cellStyle name="Percent 12 2 2 4 2 2" xfId="25258" xr:uid="{00000000-0005-0000-0000-0000AB620000}"/>
    <cellStyle name="Percent 12 2 2 4 3" xfId="25259" xr:uid="{00000000-0005-0000-0000-0000AC620000}"/>
    <cellStyle name="Percent 12 2 2 5" xfId="25260" xr:uid="{00000000-0005-0000-0000-0000AD620000}"/>
    <cellStyle name="Percent 12 2 2 5 2" xfId="25261" xr:uid="{00000000-0005-0000-0000-0000AE620000}"/>
    <cellStyle name="Percent 12 2 2 5 2 2" xfId="25262" xr:uid="{00000000-0005-0000-0000-0000AF620000}"/>
    <cellStyle name="Percent 12 2 2 5 3" xfId="25263" xr:uid="{00000000-0005-0000-0000-0000B0620000}"/>
    <cellStyle name="Percent 12 2 2 6" xfId="25264" xr:uid="{00000000-0005-0000-0000-0000B1620000}"/>
    <cellStyle name="Percent 12 2 2 6 2" xfId="25265" xr:uid="{00000000-0005-0000-0000-0000B2620000}"/>
    <cellStyle name="Percent 12 2 2 6 2 2" xfId="25266" xr:uid="{00000000-0005-0000-0000-0000B3620000}"/>
    <cellStyle name="Percent 12 2 2 6 3" xfId="25267" xr:uid="{00000000-0005-0000-0000-0000B4620000}"/>
    <cellStyle name="Percent 12 2 2 7" xfId="25268" xr:uid="{00000000-0005-0000-0000-0000B5620000}"/>
    <cellStyle name="Percent 12 2 2 7 2" xfId="25269" xr:uid="{00000000-0005-0000-0000-0000B6620000}"/>
    <cellStyle name="Percent 12 2 2 8" xfId="25270" xr:uid="{00000000-0005-0000-0000-0000B7620000}"/>
    <cellStyle name="Percent 12 2 2 8 2" xfId="25271" xr:uid="{00000000-0005-0000-0000-0000B8620000}"/>
    <cellStyle name="Percent 12 2 2 9" xfId="25272" xr:uid="{00000000-0005-0000-0000-0000B9620000}"/>
    <cellStyle name="Percent 12 2 3" xfId="25273" xr:uid="{00000000-0005-0000-0000-0000BA620000}"/>
    <cellStyle name="Percent 12 2 3 2" xfId="25274" xr:uid="{00000000-0005-0000-0000-0000BB620000}"/>
    <cellStyle name="Percent 12 2 3 3" xfId="25275" xr:uid="{00000000-0005-0000-0000-0000BC620000}"/>
    <cellStyle name="Percent 12 2 3 3 2" xfId="25276" xr:uid="{00000000-0005-0000-0000-0000BD620000}"/>
    <cellStyle name="Percent 12 2 3 3 3" xfId="25277" xr:uid="{00000000-0005-0000-0000-0000BE620000}"/>
    <cellStyle name="Percent 12 2 3 4" xfId="25278" xr:uid="{00000000-0005-0000-0000-0000BF620000}"/>
    <cellStyle name="Percent 12 2 3 4 2" xfId="25279" xr:uid="{00000000-0005-0000-0000-0000C0620000}"/>
    <cellStyle name="Percent 12 2 3 4 2 2" xfId="25280" xr:uid="{00000000-0005-0000-0000-0000C1620000}"/>
    <cellStyle name="Percent 12 2 3 4 3" xfId="25281" xr:uid="{00000000-0005-0000-0000-0000C2620000}"/>
    <cellStyle name="Percent 12 2 3 5" xfId="25282" xr:uid="{00000000-0005-0000-0000-0000C3620000}"/>
    <cellStyle name="Percent 12 2 3 5 2" xfId="25283" xr:uid="{00000000-0005-0000-0000-0000C4620000}"/>
    <cellStyle name="Percent 12 2 3 5 2 2" xfId="25284" xr:uid="{00000000-0005-0000-0000-0000C5620000}"/>
    <cellStyle name="Percent 12 2 3 5 3" xfId="25285" xr:uid="{00000000-0005-0000-0000-0000C6620000}"/>
    <cellStyle name="Percent 12 2 3 6" xfId="25286" xr:uid="{00000000-0005-0000-0000-0000C7620000}"/>
    <cellStyle name="Percent 12 2 3 6 2" xfId="25287" xr:uid="{00000000-0005-0000-0000-0000C8620000}"/>
    <cellStyle name="Percent 12 2 3 6 2 2" xfId="25288" xr:uid="{00000000-0005-0000-0000-0000C9620000}"/>
    <cellStyle name="Percent 12 2 3 6 3" xfId="25289" xr:uid="{00000000-0005-0000-0000-0000CA620000}"/>
    <cellStyle name="Percent 12 2 3 7" xfId="25290" xr:uid="{00000000-0005-0000-0000-0000CB620000}"/>
    <cellStyle name="Percent 12 2 3 7 2" xfId="25291" xr:uid="{00000000-0005-0000-0000-0000CC620000}"/>
    <cellStyle name="Percent 12 2 3 8" xfId="25292" xr:uid="{00000000-0005-0000-0000-0000CD620000}"/>
    <cellStyle name="Percent 12 2 3 8 2" xfId="25293" xr:uid="{00000000-0005-0000-0000-0000CE620000}"/>
    <cellStyle name="Percent 12 2 3 9" xfId="25294" xr:uid="{00000000-0005-0000-0000-0000CF620000}"/>
    <cellStyle name="Percent 12 2 4" xfId="25295" xr:uid="{00000000-0005-0000-0000-0000D0620000}"/>
    <cellStyle name="Percent 12 2 4 2" xfId="25296" xr:uid="{00000000-0005-0000-0000-0000D1620000}"/>
    <cellStyle name="Percent 12 2 4 3" xfId="25297" xr:uid="{00000000-0005-0000-0000-0000D2620000}"/>
    <cellStyle name="Percent 12 2 4 3 2" xfId="25298" xr:uid="{00000000-0005-0000-0000-0000D3620000}"/>
    <cellStyle name="Percent 12 2 4 3 2 2" xfId="25299" xr:uid="{00000000-0005-0000-0000-0000D4620000}"/>
    <cellStyle name="Percent 12 2 4 3 3" xfId="25300" xr:uid="{00000000-0005-0000-0000-0000D5620000}"/>
    <cellStyle name="Percent 12 2 4 4" xfId="25301" xr:uid="{00000000-0005-0000-0000-0000D6620000}"/>
    <cellStyle name="Percent 12 2 4 4 2" xfId="25302" xr:uid="{00000000-0005-0000-0000-0000D7620000}"/>
    <cellStyle name="Percent 12 2 4 4 2 2" xfId="25303" xr:uid="{00000000-0005-0000-0000-0000D8620000}"/>
    <cellStyle name="Percent 12 2 4 4 3" xfId="25304" xr:uid="{00000000-0005-0000-0000-0000D9620000}"/>
    <cellStyle name="Percent 12 2 4 5" xfId="25305" xr:uid="{00000000-0005-0000-0000-0000DA620000}"/>
    <cellStyle name="Percent 12 2 4 5 2" xfId="25306" xr:uid="{00000000-0005-0000-0000-0000DB620000}"/>
    <cellStyle name="Percent 12 2 4 5 2 2" xfId="25307" xr:uid="{00000000-0005-0000-0000-0000DC620000}"/>
    <cellStyle name="Percent 12 2 4 5 3" xfId="25308" xr:uid="{00000000-0005-0000-0000-0000DD620000}"/>
    <cellStyle name="Percent 12 2 4 6" xfId="25309" xr:uid="{00000000-0005-0000-0000-0000DE620000}"/>
    <cellStyle name="Percent 12 2 4 6 2" xfId="25310" xr:uid="{00000000-0005-0000-0000-0000DF620000}"/>
    <cellStyle name="Percent 12 2 4 7" xfId="25311" xr:uid="{00000000-0005-0000-0000-0000E0620000}"/>
    <cellStyle name="Percent 12 2 4 7 2" xfId="25312" xr:uid="{00000000-0005-0000-0000-0000E1620000}"/>
    <cellStyle name="Percent 12 2 4 8" xfId="25313" xr:uid="{00000000-0005-0000-0000-0000E2620000}"/>
    <cellStyle name="Percent 12 2 4 9" xfId="25314" xr:uid="{00000000-0005-0000-0000-0000E3620000}"/>
    <cellStyle name="Percent 12 2 5" xfId="25315" xr:uid="{00000000-0005-0000-0000-0000E4620000}"/>
    <cellStyle name="Percent 12 2 5 2" xfId="25316" xr:uid="{00000000-0005-0000-0000-0000E5620000}"/>
    <cellStyle name="Percent 12 2 5 3" xfId="25317" xr:uid="{00000000-0005-0000-0000-0000E6620000}"/>
    <cellStyle name="Percent 12 2 6" xfId="25318" xr:uid="{00000000-0005-0000-0000-0000E7620000}"/>
    <cellStyle name="Percent 12 2 6 2" xfId="25319" xr:uid="{00000000-0005-0000-0000-0000E8620000}"/>
    <cellStyle name="Percent 12 2 6 2 2" xfId="25320" xr:uid="{00000000-0005-0000-0000-0000E9620000}"/>
    <cellStyle name="Percent 12 2 6 2 2 2" xfId="25321" xr:uid="{00000000-0005-0000-0000-0000EA620000}"/>
    <cellStyle name="Percent 12 2 6 2 3" xfId="25322" xr:uid="{00000000-0005-0000-0000-0000EB620000}"/>
    <cellStyle name="Percent 12 2 6 3" xfId="25323" xr:uid="{00000000-0005-0000-0000-0000EC620000}"/>
    <cellStyle name="Percent 12 2 6 3 2" xfId="25324" xr:uid="{00000000-0005-0000-0000-0000ED620000}"/>
    <cellStyle name="Percent 12 2 6 3 2 2" xfId="25325" xr:uid="{00000000-0005-0000-0000-0000EE620000}"/>
    <cellStyle name="Percent 12 2 6 3 3" xfId="25326" xr:uid="{00000000-0005-0000-0000-0000EF620000}"/>
    <cellStyle name="Percent 12 2 6 4" xfId="25327" xr:uid="{00000000-0005-0000-0000-0000F0620000}"/>
    <cellStyle name="Percent 12 2 6 4 2" xfId="25328" xr:uid="{00000000-0005-0000-0000-0000F1620000}"/>
    <cellStyle name="Percent 12 2 6 4 2 2" xfId="25329" xr:uid="{00000000-0005-0000-0000-0000F2620000}"/>
    <cellStyle name="Percent 12 2 6 4 3" xfId="25330" xr:uid="{00000000-0005-0000-0000-0000F3620000}"/>
    <cellStyle name="Percent 12 2 6 5" xfId="25331" xr:uid="{00000000-0005-0000-0000-0000F4620000}"/>
    <cellStyle name="Percent 12 2 6 5 2" xfId="25332" xr:uid="{00000000-0005-0000-0000-0000F5620000}"/>
    <cellStyle name="Percent 12 2 6 6" xfId="25333" xr:uid="{00000000-0005-0000-0000-0000F6620000}"/>
    <cellStyle name="Percent 12 2 6 6 2" xfId="25334" xr:uid="{00000000-0005-0000-0000-0000F7620000}"/>
    <cellStyle name="Percent 12 2 6 7" xfId="25335" xr:uid="{00000000-0005-0000-0000-0000F8620000}"/>
    <cellStyle name="Percent 12 2 7" xfId="25336" xr:uid="{00000000-0005-0000-0000-0000F9620000}"/>
    <cellStyle name="Percent 12 2 7 2" xfId="25337" xr:uid="{00000000-0005-0000-0000-0000FA620000}"/>
    <cellStyle name="Percent 12 2 7 2 2" xfId="25338" xr:uid="{00000000-0005-0000-0000-0000FB620000}"/>
    <cellStyle name="Percent 12 2 7 3" xfId="25339" xr:uid="{00000000-0005-0000-0000-0000FC620000}"/>
    <cellStyle name="Percent 12 2 8" xfId="25340" xr:uid="{00000000-0005-0000-0000-0000FD620000}"/>
    <cellStyle name="Percent 12 2 8 2" xfId="25341" xr:uid="{00000000-0005-0000-0000-0000FE620000}"/>
    <cellStyle name="Percent 12 2 8 2 2" xfId="25342" xr:uid="{00000000-0005-0000-0000-0000FF620000}"/>
    <cellStyle name="Percent 12 2 8 3" xfId="25343" xr:uid="{00000000-0005-0000-0000-000000630000}"/>
    <cellStyle name="Percent 12 3" xfId="25344" xr:uid="{00000000-0005-0000-0000-000001630000}"/>
    <cellStyle name="Percent 12 3 10" xfId="25345" xr:uid="{00000000-0005-0000-0000-000002630000}"/>
    <cellStyle name="Percent 12 3 2" xfId="25346" xr:uid="{00000000-0005-0000-0000-000003630000}"/>
    <cellStyle name="Percent 12 3 2 2" xfId="25347" xr:uid="{00000000-0005-0000-0000-000004630000}"/>
    <cellStyle name="Percent 12 3 2 3" xfId="25348" xr:uid="{00000000-0005-0000-0000-000005630000}"/>
    <cellStyle name="Percent 12 3 2 3 2" xfId="25349" xr:uid="{00000000-0005-0000-0000-000006630000}"/>
    <cellStyle name="Percent 12 3 2 3 3" xfId="25350" xr:uid="{00000000-0005-0000-0000-000007630000}"/>
    <cellStyle name="Percent 12 3 2 4" xfId="25351" xr:uid="{00000000-0005-0000-0000-000008630000}"/>
    <cellStyle name="Percent 12 3 2 4 2" xfId="25352" xr:uid="{00000000-0005-0000-0000-000009630000}"/>
    <cellStyle name="Percent 12 3 2 4 2 2" xfId="25353" xr:uid="{00000000-0005-0000-0000-00000A630000}"/>
    <cellStyle name="Percent 12 3 2 4 3" xfId="25354" xr:uid="{00000000-0005-0000-0000-00000B630000}"/>
    <cellStyle name="Percent 12 3 2 5" xfId="25355" xr:uid="{00000000-0005-0000-0000-00000C630000}"/>
    <cellStyle name="Percent 12 3 2 5 2" xfId="25356" xr:uid="{00000000-0005-0000-0000-00000D630000}"/>
    <cellStyle name="Percent 12 3 2 5 2 2" xfId="25357" xr:uid="{00000000-0005-0000-0000-00000E630000}"/>
    <cellStyle name="Percent 12 3 2 5 3" xfId="25358" xr:uid="{00000000-0005-0000-0000-00000F630000}"/>
    <cellStyle name="Percent 12 3 2 6" xfId="25359" xr:uid="{00000000-0005-0000-0000-000010630000}"/>
    <cellStyle name="Percent 12 3 2 6 2" xfId="25360" xr:uid="{00000000-0005-0000-0000-000011630000}"/>
    <cellStyle name="Percent 12 3 2 6 2 2" xfId="25361" xr:uid="{00000000-0005-0000-0000-000012630000}"/>
    <cellStyle name="Percent 12 3 2 6 3" xfId="25362" xr:uid="{00000000-0005-0000-0000-000013630000}"/>
    <cellStyle name="Percent 12 3 2 7" xfId="25363" xr:uid="{00000000-0005-0000-0000-000014630000}"/>
    <cellStyle name="Percent 12 3 2 7 2" xfId="25364" xr:uid="{00000000-0005-0000-0000-000015630000}"/>
    <cellStyle name="Percent 12 3 2 8" xfId="25365" xr:uid="{00000000-0005-0000-0000-000016630000}"/>
    <cellStyle name="Percent 12 3 2 8 2" xfId="25366" xr:uid="{00000000-0005-0000-0000-000017630000}"/>
    <cellStyle name="Percent 12 3 2 9" xfId="25367" xr:uid="{00000000-0005-0000-0000-000018630000}"/>
    <cellStyle name="Percent 12 3 3" xfId="25368" xr:uid="{00000000-0005-0000-0000-000019630000}"/>
    <cellStyle name="Percent 12 3 4" xfId="25369" xr:uid="{00000000-0005-0000-0000-00001A630000}"/>
    <cellStyle name="Percent 12 3 4 2" xfId="25370" xr:uid="{00000000-0005-0000-0000-00001B630000}"/>
    <cellStyle name="Percent 12 3 4 3" xfId="25371" xr:uid="{00000000-0005-0000-0000-00001C630000}"/>
    <cellStyle name="Percent 12 3 5" xfId="25372" xr:uid="{00000000-0005-0000-0000-00001D630000}"/>
    <cellStyle name="Percent 12 3 5 2" xfId="25373" xr:uid="{00000000-0005-0000-0000-00001E630000}"/>
    <cellStyle name="Percent 12 3 5 2 2" xfId="25374" xr:uid="{00000000-0005-0000-0000-00001F630000}"/>
    <cellStyle name="Percent 12 3 5 3" xfId="25375" xr:uid="{00000000-0005-0000-0000-000020630000}"/>
    <cellStyle name="Percent 12 3 6" xfId="25376" xr:uid="{00000000-0005-0000-0000-000021630000}"/>
    <cellStyle name="Percent 12 3 6 2" xfId="25377" xr:uid="{00000000-0005-0000-0000-000022630000}"/>
    <cellStyle name="Percent 12 3 6 2 2" xfId="25378" xr:uid="{00000000-0005-0000-0000-000023630000}"/>
    <cellStyle name="Percent 12 3 6 3" xfId="25379" xr:uid="{00000000-0005-0000-0000-000024630000}"/>
    <cellStyle name="Percent 12 3 7" xfId="25380" xr:uid="{00000000-0005-0000-0000-000025630000}"/>
    <cellStyle name="Percent 12 3 7 2" xfId="25381" xr:uid="{00000000-0005-0000-0000-000026630000}"/>
    <cellStyle name="Percent 12 3 7 2 2" xfId="25382" xr:uid="{00000000-0005-0000-0000-000027630000}"/>
    <cellStyle name="Percent 12 3 7 3" xfId="25383" xr:uid="{00000000-0005-0000-0000-000028630000}"/>
    <cellStyle name="Percent 12 3 8" xfId="25384" xr:uid="{00000000-0005-0000-0000-000029630000}"/>
    <cellStyle name="Percent 12 3 8 2" xfId="25385" xr:uid="{00000000-0005-0000-0000-00002A630000}"/>
    <cellStyle name="Percent 12 3 9" xfId="25386" xr:uid="{00000000-0005-0000-0000-00002B630000}"/>
    <cellStyle name="Percent 12 3 9 2" xfId="25387" xr:uid="{00000000-0005-0000-0000-00002C630000}"/>
    <cellStyle name="Percent 12 4" xfId="25388" xr:uid="{00000000-0005-0000-0000-00002D630000}"/>
    <cellStyle name="Percent 12 4 2" xfId="25389" xr:uid="{00000000-0005-0000-0000-00002E630000}"/>
    <cellStyle name="Percent 12 4 3" xfId="25390" xr:uid="{00000000-0005-0000-0000-00002F630000}"/>
    <cellStyle name="Percent 12 4 3 2" xfId="25391" xr:uid="{00000000-0005-0000-0000-000030630000}"/>
    <cellStyle name="Percent 12 4 3 3" xfId="25392" xr:uid="{00000000-0005-0000-0000-000031630000}"/>
    <cellStyle name="Percent 12 4 4" xfId="25393" xr:uid="{00000000-0005-0000-0000-000032630000}"/>
    <cellStyle name="Percent 12 4 4 2" xfId="25394" xr:uid="{00000000-0005-0000-0000-000033630000}"/>
    <cellStyle name="Percent 12 4 4 2 2" xfId="25395" xr:uid="{00000000-0005-0000-0000-000034630000}"/>
    <cellStyle name="Percent 12 4 4 3" xfId="25396" xr:uid="{00000000-0005-0000-0000-000035630000}"/>
    <cellStyle name="Percent 12 4 5" xfId="25397" xr:uid="{00000000-0005-0000-0000-000036630000}"/>
    <cellStyle name="Percent 12 4 5 2" xfId="25398" xr:uid="{00000000-0005-0000-0000-000037630000}"/>
    <cellStyle name="Percent 12 4 5 2 2" xfId="25399" xr:uid="{00000000-0005-0000-0000-000038630000}"/>
    <cellStyle name="Percent 12 4 5 3" xfId="25400" xr:uid="{00000000-0005-0000-0000-000039630000}"/>
    <cellStyle name="Percent 12 4 6" xfId="25401" xr:uid="{00000000-0005-0000-0000-00003A630000}"/>
    <cellStyle name="Percent 12 4 6 2" xfId="25402" xr:uid="{00000000-0005-0000-0000-00003B630000}"/>
    <cellStyle name="Percent 12 4 6 2 2" xfId="25403" xr:uid="{00000000-0005-0000-0000-00003C630000}"/>
    <cellStyle name="Percent 12 4 6 3" xfId="25404" xr:uid="{00000000-0005-0000-0000-00003D630000}"/>
    <cellStyle name="Percent 12 4 7" xfId="25405" xr:uid="{00000000-0005-0000-0000-00003E630000}"/>
    <cellStyle name="Percent 12 4 7 2" xfId="25406" xr:uid="{00000000-0005-0000-0000-00003F630000}"/>
    <cellStyle name="Percent 12 4 8" xfId="25407" xr:uid="{00000000-0005-0000-0000-000040630000}"/>
    <cellStyle name="Percent 12 4 8 2" xfId="25408" xr:uid="{00000000-0005-0000-0000-000041630000}"/>
    <cellStyle name="Percent 12 4 9" xfId="25409" xr:uid="{00000000-0005-0000-0000-000042630000}"/>
    <cellStyle name="Percent 12 5" xfId="25410" xr:uid="{00000000-0005-0000-0000-000043630000}"/>
    <cellStyle name="Percent 12 5 2" xfId="25411" xr:uid="{00000000-0005-0000-0000-000044630000}"/>
    <cellStyle name="Percent 12 5 3" xfId="25412" xr:uid="{00000000-0005-0000-0000-000045630000}"/>
    <cellStyle name="Percent 12 5 3 2" xfId="25413" xr:uid="{00000000-0005-0000-0000-000046630000}"/>
    <cellStyle name="Percent 12 5 3 3" xfId="25414" xr:uid="{00000000-0005-0000-0000-000047630000}"/>
    <cellStyle name="Percent 12 5 4" xfId="25415" xr:uid="{00000000-0005-0000-0000-000048630000}"/>
    <cellStyle name="Percent 12 5 4 2" xfId="25416" xr:uid="{00000000-0005-0000-0000-000049630000}"/>
    <cellStyle name="Percent 12 5 4 2 2" xfId="25417" xr:uid="{00000000-0005-0000-0000-00004A630000}"/>
    <cellStyle name="Percent 12 5 4 3" xfId="25418" xr:uid="{00000000-0005-0000-0000-00004B630000}"/>
    <cellStyle name="Percent 12 5 5" xfId="25419" xr:uid="{00000000-0005-0000-0000-00004C630000}"/>
    <cellStyle name="Percent 12 5 5 2" xfId="25420" xr:uid="{00000000-0005-0000-0000-00004D630000}"/>
    <cellStyle name="Percent 12 5 5 2 2" xfId="25421" xr:uid="{00000000-0005-0000-0000-00004E630000}"/>
    <cellStyle name="Percent 12 5 5 3" xfId="25422" xr:uid="{00000000-0005-0000-0000-00004F630000}"/>
    <cellStyle name="Percent 12 5 6" xfId="25423" xr:uid="{00000000-0005-0000-0000-000050630000}"/>
    <cellStyle name="Percent 12 5 6 2" xfId="25424" xr:uid="{00000000-0005-0000-0000-000051630000}"/>
    <cellStyle name="Percent 12 5 6 2 2" xfId="25425" xr:uid="{00000000-0005-0000-0000-000052630000}"/>
    <cellStyle name="Percent 12 5 6 3" xfId="25426" xr:uid="{00000000-0005-0000-0000-000053630000}"/>
    <cellStyle name="Percent 12 5 7" xfId="25427" xr:uid="{00000000-0005-0000-0000-000054630000}"/>
    <cellStyle name="Percent 12 5 7 2" xfId="25428" xr:uid="{00000000-0005-0000-0000-000055630000}"/>
    <cellStyle name="Percent 12 5 8" xfId="25429" xr:uid="{00000000-0005-0000-0000-000056630000}"/>
    <cellStyle name="Percent 12 5 8 2" xfId="25430" xr:uid="{00000000-0005-0000-0000-000057630000}"/>
    <cellStyle name="Percent 12 5 9" xfId="25431" xr:uid="{00000000-0005-0000-0000-000058630000}"/>
    <cellStyle name="Percent 12 6" xfId="25432" xr:uid="{00000000-0005-0000-0000-000059630000}"/>
    <cellStyle name="Percent 12 6 2" xfId="25433" xr:uid="{00000000-0005-0000-0000-00005A630000}"/>
    <cellStyle name="Percent 12 6 3" xfId="25434" xr:uid="{00000000-0005-0000-0000-00005B630000}"/>
    <cellStyle name="Percent 12 6 3 2" xfId="25435" xr:uid="{00000000-0005-0000-0000-00005C630000}"/>
    <cellStyle name="Percent 12 6 3 3" xfId="25436" xr:uid="{00000000-0005-0000-0000-00005D630000}"/>
    <cellStyle name="Percent 12 6 4" xfId="25437" xr:uid="{00000000-0005-0000-0000-00005E630000}"/>
    <cellStyle name="Percent 12 6 4 2" xfId="25438" xr:uid="{00000000-0005-0000-0000-00005F630000}"/>
    <cellStyle name="Percent 12 6 4 2 2" xfId="25439" xr:uid="{00000000-0005-0000-0000-000060630000}"/>
    <cellStyle name="Percent 12 6 4 3" xfId="25440" xr:uid="{00000000-0005-0000-0000-000061630000}"/>
    <cellStyle name="Percent 12 6 5" xfId="25441" xr:uid="{00000000-0005-0000-0000-000062630000}"/>
    <cellStyle name="Percent 12 6 5 2" xfId="25442" xr:uid="{00000000-0005-0000-0000-000063630000}"/>
    <cellStyle name="Percent 12 6 5 2 2" xfId="25443" xr:uid="{00000000-0005-0000-0000-000064630000}"/>
    <cellStyle name="Percent 12 6 5 3" xfId="25444" xr:uid="{00000000-0005-0000-0000-000065630000}"/>
    <cellStyle name="Percent 12 6 6" xfId="25445" xr:uid="{00000000-0005-0000-0000-000066630000}"/>
    <cellStyle name="Percent 12 6 6 2" xfId="25446" xr:uid="{00000000-0005-0000-0000-000067630000}"/>
    <cellStyle name="Percent 12 6 6 2 2" xfId="25447" xr:uid="{00000000-0005-0000-0000-000068630000}"/>
    <cellStyle name="Percent 12 6 6 3" xfId="25448" xr:uid="{00000000-0005-0000-0000-000069630000}"/>
    <cellStyle name="Percent 12 6 7" xfId="25449" xr:uid="{00000000-0005-0000-0000-00006A630000}"/>
    <cellStyle name="Percent 12 6 7 2" xfId="25450" xr:uid="{00000000-0005-0000-0000-00006B630000}"/>
    <cellStyle name="Percent 12 6 8" xfId="25451" xr:uid="{00000000-0005-0000-0000-00006C630000}"/>
    <cellStyle name="Percent 12 6 8 2" xfId="25452" xr:uid="{00000000-0005-0000-0000-00006D630000}"/>
    <cellStyle name="Percent 12 6 9" xfId="25453" xr:uid="{00000000-0005-0000-0000-00006E630000}"/>
    <cellStyle name="Percent 12 7" xfId="25454" xr:uid="{00000000-0005-0000-0000-00006F630000}"/>
    <cellStyle name="Percent 12 7 2" xfId="25455" xr:uid="{00000000-0005-0000-0000-000070630000}"/>
    <cellStyle name="Percent 12 7 3" xfId="25456" xr:uid="{00000000-0005-0000-0000-000071630000}"/>
    <cellStyle name="Percent 12 8" xfId="25457" xr:uid="{00000000-0005-0000-0000-000072630000}"/>
    <cellStyle name="Percent 12 8 2" xfId="25458" xr:uid="{00000000-0005-0000-0000-000073630000}"/>
    <cellStyle name="Percent 12 8 3" xfId="25459" xr:uid="{00000000-0005-0000-0000-000074630000}"/>
    <cellStyle name="Percent 12 8 3 2" xfId="25460" xr:uid="{00000000-0005-0000-0000-000075630000}"/>
    <cellStyle name="Percent 12 8 3 2 2" xfId="25461" xr:uid="{00000000-0005-0000-0000-000076630000}"/>
    <cellStyle name="Percent 12 8 3 3" xfId="25462" xr:uid="{00000000-0005-0000-0000-000077630000}"/>
    <cellStyle name="Percent 12 8 4" xfId="25463" xr:uid="{00000000-0005-0000-0000-000078630000}"/>
    <cellStyle name="Percent 12 8 4 2" xfId="25464" xr:uid="{00000000-0005-0000-0000-000079630000}"/>
    <cellStyle name="Percent 12 8 4 2 2" xfId="25465" xr:uid="{00000000-0005-0000-0000-00007A630000}"/>
    <cellStyle name="Percent 12 8 4 3" xfId="25466" xr:uid="{00000000-0005-0000-0000-00007B630000}"/>
    <cellStyle name="Percent 12 8 5" xfId="25467" xr:uid="{00000000-0005-0000-0000-00007C630000}"/>
    <cellStyle name="Percent 12 8 5 2" xfId="25468" xr:uid="{00000000-0005-0000-0000-00007D630000}"/>
    <cellStyle name="Percent 12 8 5 2 2" xfId="25469" xr:uid="{00000000-0005-0000-0000-00007E630000}"/>
    <cellStyle name="Percent 12 8 5 3" xfId="25470" xr:uid="{00000000-0005-0000-0000-00007F630000}"/>
    <cellStyle name="Percent 12 8 6" xfId="25471" xr:uid="{00000000-0005-0000-0000-000080630000}"/>
    <cellStyle name="Percent 12 8 6 2" xfId="25472" xr:uid="{00000000-0005-0000-0000-000081630000}"/>
    <cellStyle name="Percent 12 8 7" xfId="25473" xr:uid="{00000000-0005-0000-0000-000082630000}"/>
    <cellStyle name="Percent 12 8 7 2" xfId="25474" xr:uid="{00000000-0005-0000-0000-000083630000}"/>
    <cellStyle name="Percent 12 8 8" xfId="25475" xr:uid="{00000000-0005-0000-0000-000084630000}"/>
    <cellStyle name="Percent 12 8 9" xfId="25476" xr:uid="{00000000-0005-0000-0000-000085630000}"/>
    <cellStyle name="Percent 12 9" xfId="25477" xr:uid="{00000000-0005-0000-0000-000086630000}"/>
    <cellStyle name="Percent 13" xfId="25478" xr:uid="{00000000-0005-0000-0000-000087630000}"/>
    <cellStyle name="Percent 13 10" xfId="25479" xr:uid="{00000000-0005-0000-0000-000088630000}"/>
    <cellStyle name="Percent 13 2" xfId="25480" xr:uid="{00000000-0005-0000-0000-000089630000}"/>
    <cellStyle name="Percent 13 2 2" xfId="25481" xr:uid="{00000000-0005-0000-0000-00008A630000}"/>
    <cellStyle name="Percent 13 3" xfId="25482" xr:uid="{00000000-0005-0000-0000-00008B630000}"/>
    <cellStyle name="Percent 13 4" xfId="25483" xr:uid="{00000000-0005-0000-0000-00008C630000}"/>
    <cellStyle name="Percent 13 4 2" xfId="25484" xr:uid="{00000000-0005-0000-0000-00008D630000}"/>
    <cellStyle name="Percent 13 4 2 2" xfId="25485" xr:uid="{00000000-0005-0000-0000-00008E630000}"/>
    <cellStyle name="Percent 13 4 3" xfId="25486" xr:uid="{00000000-0005-0000-0000-00008F630000}"/>
    <cellStyle name="Percent 13 5" xfId="25487" xr:uid="{00000000-0005-0000-0000-000090630000}"/>
    <cellStyle name="Percent 13 5 2" xfId="25488" xr:uid="{00000000-0005-0000-0000-000091630000}"/>
    <cellStyle name="Percent 13 5 2 2" xfId="25489" xr:uid="{00000000-0005-0000-0000-000092630000}"/>
    <cellStyle name="Percent 13 5 3" xfId="25490" xr:uid="{00000000-0005-0000-0000-000093630000}"/>
    <cellStyle name="Percent 13 6" xfId="25491" xr:uid="{00000000-0005-0000-0000-000094630000}"/>
    <cellStyle name="Percent 13 6 2" xfId="25492" xr:uid="{00000000-0005-0000-0000-000095630000}"/>
    <cellStyle name="Percent 13 6 2 2" xfId="25493" xr:uid="{00000000-0005-0000-0000-000096630000}"/>
    <cellStyle name="Percent 13 6 3" xfId="25494" xr:uid="{00000000-0005-0000-0000-000097630000}"/>
    <cellStyle name="Percent 13 7" xfId="25495" xr:uid="{00000000-0005-0000-0000-000098630000}"/>
    <cellStyle name="Percent 13 7 2" xfId="25496" xr:uid="{00000000-0005-0000-0000-000099630000}"/>
    <cellStyle name="Percent 13 8" xfId="25497" xr:uid="{00000000-0005-0000-0000-00009A630000}"/>
    <cellStyle name="Percent 13 8 2" xfId="25498" xr:uid="{00000000-0005-0000-0000-00009B630000}"/>
    <cellStyle name="Percent 13 9" xfId="25499" xr:uid="{00000000-0005-0000-0000-00009C630000}"/>
    <cellStyle name="Percent 14" xfId="25500" xr:uid="{00000000-0005-0000-0000-00009D630000}"/>
    <cellStyle name="Percent 14 2" xfId="25501" xr:uid="{00000000-0005-0000-0000-00009E630000}"/>
    <cellStyle name="Percent 14 2 2" xfId="25502" xr:uid="{00000000-0005-0000-0000-00009F630000}"/>
    <cellStyle name="Percent 14 2 2 2" xfId="25503" xr:uid="{00000000-0005-0000-0000-0000A0630000}"/>
    <cellStyle name="Percent 14 2 3" xfId="25504" xr:uid="{00000000-0005-0000-0000-0000A1630000}"/>
    <cellStyle name="Percent 14 3" xfId="25505" xr:uid="{00000000-0005-0000-0000-0000A2630000}"/>
    <cellStyle name="Percent 14 3 2" xfId="25506" xr:uid="{00000000-0005-0000-0000-0000A3630000}"/>
    <cellStyle name="Percent 14 4" xfId="25507" xr:uid="{00000000-0005-0000-0000-0000A4630000}"/>
    <cellStyle name="Percent 15" xfId="25508" xr:uid="{00000000-0005-0000-0000-0000A5630000}"/>
    <cellStyle name="Percent 15 2" xfId="25509" xr:uid="{00000000-0005-0000-0000-0000A6630000}"/>
    <cellStyle name="Percent 15 2 2" xfId="25510" xr:uid="{00000000-0005-0000-0000-0000A7630000}"/>
    <cellStyle name="Percent 15 3" xfId="25511" xr:uid="{00000000-0005-0000-0000-0000A8630000}"/>
    <cellStyle name="Percent 16" xfId="25512" xr:uid="{00000000-0005-0000-0000-0000A9630000}"/>
    <cellStyle name="Percent 16 2" xfId="25513" xr:uid="{00000000-0005-0000-0000-0000AA630000}"/>
    <cellStyle name="Percent 16 2 2" xfId="25514" xr:uid="{00000000-0005-0000-0000-0000AB630000}"/>
    <cellStyle name="Percent 16 3" xfId="25515" xr:uid="{00000000-0005-0000-0000-0000AC630000}"/>
    <cellStyle name="Percent 17" xfId="25516" xr:uid="{00000000-0005-0000-0000-0000AD630000}"/>
    <cellStyle name="Percent 17 2" xfId="25517" xr:uid="{00000000-0005-0000-0000-0000AE630000}"/>
    <cellStyle name="Percent 17 2 2" xfId="25518" xr:uid="{00000000-0005-0000-0000-0000AF630000}"/>
    <cellStyle name="Percent 17 3" xfId="25519" xr:uid="{00000000-0005-0000-0000-0000B0630000}"/>
    <cellStyle name="Percent 18" xfId="25520" xr:uid="{00000000-0005-0000-0000-0000B1630000}"/>
    <cellStyle name="Percent 18 2" xfId="25521" xr:uid="{00000000-0005-0000-0000-0000B2630000}"/>
    <cellStyle name="Percent 19" xfId="25522" xr:uid="{00000000-0005-0000-0000-0000B3630000}"/>
    <cellStyle name="Percent 19 2" xfId="25523" xr:uid="{00000000-0005-0000-0000-0000B4630000}"/>
    <cellStyle name="Percent 2" xfId="25524" xr:uid="{00000000-0005-0000-0000-0000B5630000}"/>
    <cellStyle name="Percent 2 10" xfId="25525" xr:uid="{00000000-0005-0000-0000-0000B6630000}"/>
    <cellStyle name="Percent 2 10 2" xfId="25526" xr:uid="{00000000-0005-0000-0000-0000B7630000}"/>
    <cellStyle name="Percent 2 10 3" xfId="25527" xr:uid="{00000000-0005-0000-0000-0000B8630000}"/>
    <cellStyle name="Percent 2 11" xfId="25528" xr:uid="{00000000-0005-0000-0000-0000B9630000}"/>
    <cellStyle name="Percent 2 11 2" xfId="25529" xr:uid="{00000000-0005-0000-0000-0000BA630000}"/>
    <cellStyle name="Percent 2 12" xfId="25530" xr:uid="{00000000-0005-0000-0000-0000BB630000}"/>
    <cellStyle name="Percent 2 12 2" xfId="25531" xr:uid="{00000000-0005-0000-0000-0000BC630000}"/>
    <cellStyle name="Percent 2 13" xfId="25532" xr:uid="{00000000-0005-0000-0000-0000BD630000}"/>
    <cellStyle name="Percent 2 14" xfId="25533" xr:uid="{00000000-0005-0000-0000-0000BE630000}"/>
    <cellStyle name="Percent 2 15" xfId="25534" xr:uid="{00000000-0005-0000-0000-0000BF630000}"/>
    <cellStyle name="Percent 2 16" xfId="25535" xr:uid="{00000000-0005-0000-0000-0000C0630000}"/>
    <cellStyle name="Percent 2 2" xfId="25536" xr:uid="{00000000-0005-0000-0000-0000C1630000}"/>
    <cellStyle name="Percent 2 2 2" xfId="25537" xr:uid="{00000000-0005-0000-0000-0000C2630000}"/>
    <cellStyle name="Percent 2 3" xfId="25538" xr:uid="{00000000-0005-0000-0000-0000C3630000}"/>
    <cellStyle name="Percent 2 3 2" xfId="25539" xr:uid="{00000000-0005-0000-0000-0000C4630000}"/>
    <cellStyle name="Percent 2 4" xfId="25540" xr:uid="{00000000-0005-0000-0000-0000C5630000}"/>
    <cellStyle name="Percent 2 5" xfId="25541" xr:uid="{00000000-0005-0000-0000-0000C6630000}"/>
    <cellStyle name="Percent 2 5 2" xfId="25542" xr:uid="{00000000-0005-0000-0000-0000C7630000}"/>
    <cellStyle name="Percent 2 5 2 2" xfId="25543" xr:uid="{00000000-0005-0000-0000-0000C8630000}"/>
    <cellStyle name="Percent 2 5 2 2 2" xfId="25544" xr:uid="{00000000-0005-0000-0000-0000C9630000}"/>
    <cellStyle name="Percent 2 5 2 3" xfId="25545" xr:uid="{00000000-0005-0000-0000-0000CA630000}"/>
    <cellStyle name="Percent 2 5 2 4" xfId="25546" xr:uid="{00000000-0005-0000-0000-0000CB630000}"/>
    <cellStyle name="Percent 2 5 3" xfId="25547" xr:uid="{00000000-0005-0000-0000-0000CC630000}"/>
    <cellStyle name="Percent 2 5 3 2" xfId="25548" xr:uid="{00000000-0005-0000-0000-0000CD630000}"/>
    <cellStyle name="Percent 2 5 3 2 2" xfId="25549" xr:uid="{00000000-0005-0000-0000-0000CE630000}"/>
    <cellStyle name="Percent 2 5 3 3" xfId="25550" xr:uid="{00000000-0005-0000-0000-0000CF630000}"/>
    <cellStyle name="Percent 2 5 3 3 2" xfId="25551" xr:uid="{00000000-0005-0000-0000-0000D0630000}"/>
    <cellStyle name="Percent 2 5 3 4" xfId="25552" xr:uid="{00000000-0005-0000-0000-0000D1630000}"/>
    <cellStyle name="Percent 2 5 3 5" xfId="25553" xr:uid="{00000000-0005-0000-0000-0000D2630000}"/>
    <cellStyle name="Percent 2 5 3 6" xfId="25554" xr:uid="{00000000-0005-0000-0000-0000D3630000}"/>
    <cellStyle name="Percent 2 5 4" xfId="25555" xr:uid="{00000000-0005-0000-0000-0000D4630000}"/>
    <cellStyle name="Percent 2 5 4 2" xfId="25556" xr:uid="{00000000-0005-0000-0000-0000D5630000}"/>
    <cellStyle name="Percent 2 5 4 2 2" xfId="25557" xr:uid="{00000000-0005-0000-0000-0000D6630000}"/>
    <cellStyle name="Percent 2 5 4 2 3" xfId="25558" xr:uid="{00000000-0005-0000-0000-0000D7630000}"/>
    <cellStyle name="Percent 2 5 4 3" xfId="25559" xr:uid="{00000000-0005-0000-0000-0000D8630000}"/>
    <cellStyle name="Percent 2 5 4 4" xfId="25560" xr:uid="{00000000-0005-0000-0000-0000D9630000}"/>
    <cellStyle name="Percent 2 5 5" xfId="25561" xr:uid="{00000000-0005-0000-0000-0000DA630000}"/>
    <cellStyle name="Percent 2 5 6" xfId="25562" xr:uid="{00000000-0005-0000-0000-0000DB630000}"/>
    <cellStyle name="Percent 2 6" xfId="25563" xr:uid="{00000000-0005-0000-0000-0000DC630000}"/>
    <cellStyle name="Percent 2 6 2" xfId="25564" xr:uid="{00000000-0005-0000-0000-0000DD630000}"/>
    <cellStyle name="Percent 2 6 2 2" xfId="25565" xr:uid="{00000000-0005-0000-0000-0000DE630000}"/>
    <cellStyle name="Percent 2 6 2 2 2" xfId="25566" xr:uid="{00000000-0005-0000-0000-0000DF630000}"/>
    <cellStyle name="Percent 2 6 2 3" xfId="25567" xr:uid="{00000000-0005-0000-0000-0000E0630000}"/>
    <cellStyle name="Percent 2 6 2 4" xfId="25568" xr:uid="{00000000-0005-0000-0000-0000E1630000}"/>
    <cellStyle name="Percent 2 6 3" xfId="25569" xr:uid="{00000000-0005-0000-0000-0000E2630000}"/>
    <cellStyle name="Percent 2 6 3 2" xfId="25570" xr:uid="{00000000-0005-0000-0000-0000E3630000}"/>
    <cellStyle name="Percent 2 6 3 2 2" xfId="25571" xr:uid="{00000000-0005-0000-0000-0000E4630000}"/>
    <cellStyle name="Percent 2 6 3 3" xfId="25572" xr:uid="{00000000-0005-0000-0000-0000E5630000}"/>
    <cellStyle name="Percent 2 6 3 3 2" xfId="25573" xr:uid="{00000000-0005-0000-0000-0000E6630000}"/>
    <cellStyle name="Percent 2 6 3 4" xfId="25574" xr:uid="{00000000-0005-0000-0000-0000E7630000}"/>
    <cellStyle name="Percent 2 6 3 5" xfId="25575" xr:uid="{00000000-0005-0000-0000-0000E8630000}"/>
    <cellStyle name="Percent 2 6 4" xfId="25576" xr:uid="{00000000-0005-0000-0000-0000E9630000}"/>
    <cellStyle name="Percent 2 6 4 2" xfId="25577" xr:uid="{00000000-0005-0000-0000-0000EA630000}"/>
    <cellStyle name="Percent 2 6 4 3" xfId="25578" xr:uid="{00000000-0005-0000-0000-0000EB630000}"/>
    <cellStyle name="Percent 2 6 5" xfId="25579" xr:uid="{00000000-0005-0000-0000-0000EC630000}"/>
    <cellStyle name="Percent 2 6 6" xfId="25580" xr:uid="{00000000-0005-0000-0000-0000ED630000}"/>
    <cellStyle name="Percent 2 7" xfId="25581" xr:uid="{00000000-0005-0000-0000-0000EE630000}"/>
    <cellStyle name="Percent 2 7 2" xfId="25582" xr:uid="{00000000-0005-0000-0000-0000EF630000}"/>
    <cellStyle name="Percent 2 7 2 2" xfId="25583" xr:uid="{00000000-0005-0000-0000-0000F0630000}"/>
    <cellStyle name="Percent 2 7 3" xfId="25584" xr:uid="{00000000-0005-0000-0000-0000F1630000}"/>
    <cellStyle name="Percent 2 7 4" xfId="25585" xr:uid="{00000000-0005-0000-0000-0000F2630000}"/>
    <cellStyle name="Percent 2 8" xfId="25586" xr:uid="{00000000-0005-0000-0000-0000F3630000}"/>
    <cellStyle name="Percent 2 8 2" xfId="25587" xr:uid="{00000000-0005-0000-0000-0000F4630000}"/>
    <cellStyle name="Percent 2 8 2 2" xfId="25588" xr:uid="{00000000-0005-0000-0000-0000F5630000}"/>
    <cellStyle name="Percent 2 8 3" xfId="25589" xr:uid="{00000000-0005-0000-0000-0000F6630000}"/>
    <cellStyle name="Percent 2 8 3 2" xfId="25590" xr:uid="{00000000-0005-0000-0000-0000F7630000}"/>
    <cellStyle name="Percent 2 8 4" xfId="25591" xr:uid="{00000000-0005-0000-0000-0000F8630000}"/>
    <cellStyle name="Percent 2 8 5" xfId="25592" xr:uid="{00000000-0005-0000-0000-0000F9630000}"/>
    <cellStyle name="Percent 2 8 6" xfId="25593" xr:uid="{00000000-0005-0000-0000-0000FA630000}"/>
    <cellStyle name="Percent 2 9" xfId="25594" xr:uid="{00000000-0005-0000-0000-0000FB630000}"/>
    <cellStyle name="Percent 2 9 2" xfId="25595" xr:uid="{00000000-0005-0000-0000-0000FC630000}"/>
    <cellStyle name="Percent 2 9 2 2" xfId="25596" xr:uid="{00000000-0005-0000-0000-0000FD630000}"/>
    <cellStyle name="Percent 2 9 2 3" xfId="25597" xr:uid="{00000000-0005-0000-0000-0000FE630000}"/>
    <cellStyle name="Percent 2 9 3" xfId="25598" xr:uid="{00000000-0005-0000-0000-0000FF630000}"/>
    <cellStyle name="Percent 2 9 4" xfId="25599" xr:uid="{00000000-0005-0000-0000-000000640000}"/>
    <cellStyle name="Percent 3" xfId="25600" xr:uid="{00000000-0005-0000-0000-000001640000}"/>
    <cellStyle name="Percent 3 2" xfId="25601" xr:uid="{00000000-0005-0000-0000-000002640000}"/>
    <cellStyle name="Percent 3 3" xfId="25602" xr:uid="{00000000-0005-0000-0000-000003640000}"/>
    <cellStyle name="Percent 3 3 2" xfId="25603" xr:uid="{00000000-0005-0000-0000-000004640000}"/>
    <cellStyle name="Percent 3 3 2 2" xfId="25604" xr:uid="{00000000-0005-0000-0000-000005640000}"/>
    <cellStyle name="Percent 3 3 2 2 2" xfId="25605" xr:uid="{00000000-0005-0000-0000-000006640000}"/>
    <cellStyle name="Percent 3 3 2 3" xfId="25606" xr:uid="{00000000-0005-0000-0000-000007640000}"/>
    <cellStyle name="Percent 3 3 2 4" xfId="25607" xr:uid="{00000000-0005-0000-0000-000008640000}"/>
    <cellStyle name="Percent 3 3 3" xfId="25608" xr:uid="{00000000-0005-0000-0000-000009640000}"/>
    <cellStyle name="Percent 3 3 3 2" xfId="25609" xr:uid="{00000000-0005-0000-0000-00000A640000}"/>
    <cellStyle name="Percent 3 3 3 2 2" xfId="25610" xr:uid="{00000000-0005-0000-0000-00000B640000}"/>
    <cellStyle name="Percent 3 3 3 3" xfId="25611" xr:uid="{00000000-0005-0000-0000-00000C640000}"/>
    <cellStyle name="Percent 3 3 3 3 2" xfId="25612" xr:uid="{00000000-0005-0000-0000-00000D640000}"/>
    <cellStyle name="Percent 3 3 3 4" xfId="25613" xr:uid="{00000000-0005-0000-0000-00000E640000}"/>
    <cellStyle name="Percent 3 3 3 5" xfId="25614" xr:uid="{00000000-0005-0000-0000-00000F640000}"/>
    <cellStyle name="Percent 3 3 4" xfId="25615" xr:uid="{00000000-0005-0000-0000-000010640000}"/>
    <cellStyle name="Percent 3 3 4 2" xfId="25616" xr:uid="{00000000-0005-0000-0000-000011640000}"/>
    <cellStyle name="Percent 3 3 4 3" xfId="25617" xr:uid="{00000000-0005-0000-0000-000012640000}"/>
    <cellStyle name="Percent 3 3 5" xfId="25618" xr:uid="{00000000-0005-0000-0000-000013640000}"/>
    <cellStyle name="Percent 3 3 6" xfId="25619" xr:uid="{00000000-0005-0000-0000-000014640000}"/>
    <cellStyle name="Percent 4" xfId="25620" xr:uid="{00000000-0005-0000-0000-000015640000}"/>
    <cellStyle name="Percent 4 2" xfId="25621" xr:uid="{00000000-0005-0000-0000-000016640000}"/>
    <cellStyle name="Percent 5" xfId="25622" xr:uid="{00000000-0005-0000-0000-000017640000}"/>
    <cellStyle name="Percent 5 2" xfId="25623" xr:uid="{00000000-0005-0000-0000-000018640000}"/>
    <cellStyle name="Percent 5 2 2" xfId="25624" xr:uid="{00000000-0005-0000-0000-000019640000}"/>
    <cellStyle name="Percent 5 3" xfId="25625" xr:uid="{00000000-0005-0000-0000-00001A640000}"/>
    <cellStyle name="Percent 6" xfId="25626" xr:uid="{00000000-0005-0000-0000-00001B640000}"/>
    <cellStyle name="Percent 7" xfId="25627" xr:uid="{00000000-0005-0000-0000-00001C640000}"/>
    <cellStyle name="Percent 7 2" xfId="25628" xr:uid="{00000000-0005-0000-0000-00001D640000}"/>
    <cellStyle name="Percent 7 2 2" xfId="25629" xr:uid="{00000000-0005-0000-0000-00001E640000}"/>
    <cellStyle name="Percent 7 2 2 2" xfId="25630" xr:uid="{00000000-0005-0000-0000-00001F640000}"/>
    <cellStyle name="Percent 7 2 3" xfId="25631" xr:uid="{00000000-0005-0000-0000-000020640000}"/>
    <cellStyle name="Percent 7 2 4" xfId="25632" xr:uid="{00000000-0005-0000-0000-000021640000}"/>
    <cellStyle name="Percent 7 3" xfId="25633" xr:uid="{00000000-0005-0000-0000-000022640000}"/>
    <cellStyle name="Percent 7 3 2" xfId="25634" xr:uid="{00000000-0005-0000-0000-000023640000}"/>
    <cellStyle name="Percent 7 3 2 2" xfId="25635" xr:uid="{00000000-0005-0000-0000-000024640000}"/>
    <cellStyle name="Percent 7 3 3" xfId="25636" xr:uid="{00000000-0005-0000-0000-000025640000}"/>
    <cellStyle name="Percent 7 3 3 2" xfId="25637" xr:uid="{00000000-0005-0000-0000-000026640000}"/>
    <cellStyle name="Percent 7 3 4" xfId="25638" xr:uid="{00000000-0005-0000-0000-000027640000}"/>
    <cellStyle name="Percent 7 3 5" xfId="25639" xr:uid="{00000000-0005-0000-0000-000028640000}"/>
    <cellStyle name="Percent 7 3 6" xfId="25640" xr:uid="{00000000-0005-0000-0000-000029640000}"/>
    <cellStyle name="Percent 7 4" xfId="25641" xr:uid="{00000000-0005-0000-0000-00002A640000}"/>
    <cellStyle name="Percent 7 4 2" xfId="25642" xr:uid="{00000000-0005-0000-0000-00002B640000}"/>
    <cellStyle name="Percent 7 4 2 2" xfId="25643" xr:uid="{00000000-0005-0000-0000-00002C640000}"/>
    <cellStyle name="Percent 7 4 2 3" xfId="25644" xr:uid="{00000000-0005-0000-0000-00002D640000}"/>
    <cellStyle name="Percent 7 4 3" xfId="25645" xr:uid="{00000000-0005-0000-0000-00002E640000}"/>
    <cellStyle name="Percent 7 4 4" xfId="25646" xr:uid="{00000000-0005-0000-0000-00002F640000}"/>
    <cellStyle name="Percent 7 5" xfId="25647" xr:uid="{00000000-0005-0000-0000-000030640000}"/>
    <cellStyle name="Percent 7 6" xfId="25648" xr:uid="{00000000-0005-0000-0000-000031640000}"/>
    <cellStyle name="Percent 8" xfId="25649" xr:uid="{00000000-0005-0000-0000-000032640000}"/>
    <cellStyle name="Percent 8 2" xfId="25650" xr:uid="{00000000-0005-0000-0000-000033640000}"/>
    <cellStyle name="Percent 8 2 2" xfId="25651" xr:uid="{00000000-0005-0000-0000-000034640000}"/>
    <cellStyle name="Percent 8 2 2 2" xfId="25652" xr:uid="{00000000-0005-0000-0000-000035640000}"/>
    <cellStyle name="Percent 8 2 3" xfId="25653" xr:uid="{00000000-0005-0000-0000-000036640000}"/>
    <cellStyle name="Percent 8 2 4" xfId="25654" xr:uid="{00000000-0005-0000-0000-000037640000}"/>
    <cellStyle name="Percent 8 3" xfId="25655" xr:uid="{00000000-0005-0000-0000-000038640000}"/>
    <cellStyle name="Percent 8 3 2" xfId="25656" xr:uid="{00000000-0005-0000-0000-000039640000}"/>
    <cellStyle name="Percent 8 3 2 2" xfId="25657" xr:uid="{00000000-0005-0000-0000-00003A640000}"/>
    <cellStyle name="Percent 8 3 3" xfId="25658" xr:uid="{00000000-0005-0000-0000-00003B640000}"/>
    <cellStyle name="Percent 8 3 3 2" xfId="25659" xr:uid="{00000000-0005-0000-0000-00003C640000}"/>
    <cellStyle name="Percent 8 3 4" xfId="25660" xr:uid="{00000000-0005-0000-0000-00003D640000}"/>
    <cellStyle name="Percent 8 3 5" xfId="25661" xr:uid="{00000000-0005-0000-0000-00003E640000}"/>
    <cellStyle name="Percent 8 4" xfId="25662" xr:uid="{00000000-0005-0000-0000-00003F640000}"/>
    <cellStyle name="Percent 8 4 2" xfId="25663" xr:uid="{00000000-0005-0000-0000-000040640000}"/>
    <cellStyle name="Percent 8 4 3" xfId="25664" xr:uid="{00000000-0005-0000-0000-000041640000}"/>
    <cellStyle name="Percent 8 5" xfId="25665" xr:uid="{00000000-0005-0000-0000-000042640000}"/>
    <cellStyle name="Percent 8 6" xfId="25666" xr:uid="{00000000-0005-0000-0000-000043640000}"/>
    <cellStyle name="Percent 9" xfId="25667" xr:uid="{00000000-0005-0000-0000-000044640000}"/>
    <cellStyle name="Percent 9 2" xfId="25668" xr:uid="{00000000-0005-0000-0000-000045640000}"/>
    <cellStyle name="Percent 9 2 2" xfId="25669" xr:uid="{00000000-0005-0000-0000-000046640000}"/>
    <cellStyle name="Percent 9 2 3" xfId="25670" xr:uid="{00000000-0005-0000-0000-000047640000}"/>
    <cellStyle name="Percent 9 3" xfId="25671" xr:uid="{00000000-0005-0000-0000-000048640000}"/>
    <cellStyle name="Percent 9 3 2" xfId="25672" xr:uid="{00000000-0005-0000-0000-000049640000}"/>
    <cellStyle name="Percent 9 3 3" xfId="25673" xr:uid="{00000000-0005-0000-0000-00004A640000}"/>
    <cellStyle name="Percent 9 4" xfId="25674" xr:uid="{00000000-0005-0000-0000-00004B640000}"/>
    <cellStyle name="Percent 9 4 2" xfId="25675" xr:uid="{00000000-0005-0000-0000-00004C640000}"/>
    <cellStyle name="Percent 9 4 3" xfId="25676" xr:uid="{00000000-0005-0000-0000-00004D640000}"/>
    <cellStyle name="Percent 9 5" xfId="25677" xr:uid="{00000000-0005-0000-0000-00004E640000}"/>
    <cellStyle name="Percent 9 6" xfId="25678" xr:uid="{00000000-0005-0000-0000-00004F640000}"/>
    <cellStyle name="statement" xfId="25679" xr:uid="{00000000-0005-0000-0000-000050640000}"/>
    <cellStyle name="Statement heading" xfId="25680" xr:uid="{00000000-0005-0000-0000-000051640000}"/>
    <cellStyle name="Statement heading 2" xfId="25681" xr:uid="{00000000-0005-0000-0000-000052640000}"/>
    <cellStyle name="Total 2" xfId="25682" xr:uid="{00000000-0005-0000-0000-000053640000}"/>
    <cellStyle name="Warning Text 2" xfId="25683" xr:uid="{00000000-0005-0000-0000-000054640000}"/>
    <cellStyle name="Years" xfId="25684" xr:uid="{00000000-0005-0000-0000-000055640000}"/>
    <cellStyle name="Years 2" xfId="25685" xr:uid="{00000000-0005-0000-0000-000056640000}"/>
  </cellStyles>
  <dxfs count="40">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2" defaultPivotStyle="PivotStyleLight16"/>
  <colors>
    <mruColors>
      <color rgb="FFE2EFDA"/>
      <color rgb="FFFDE9D9"/>
      <color rgb="FFA9D08E"/>
      <color rgb="FF0000FF"/>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396875</xdr:colOff>
      <xdr:row>0</xdr:row>
      <xdr:rowOff>0</xdr:rowOff>
    </xdr:from>
    <xdr:to>
      <xdr:col>12</xdr:col>
      <xdr:colOff>0</xdr:colOff>
      <xdr:row>2</xdr:row>
      <xdr:rowOff>111126</xdr:rowOff>
    </xdr:to>
    <xdr:pic>
      <xdr:nvPicPr>
        <xdr:cNvPr id="4" name="Picture 3">
          <a:extLst>
            <a:ext uri="{FF2B5EF4-FFF2-40B4-BE49-F238E27FC236}">
              <a16:creationId xmlns:a16="http://schemas.microsoft.com/office/drawing/2014/main" id="{CCE8F300-6340-4F09-A2EF-30F7B4626B3C}"/>
            </a:ext>
          </a:extLst>
        </xdr:cNvPr>
        <xdr:cNvPicPr>
          <a:picLocks noChangeAspect="1"/>
        </xdr:cNvPicPr>
      </xdr:nvPicPr>
      <xdr:blipFill rotWithShape="1">
        <a:blip xmlns:r="http://schemas.openxmlformats.org/officeDocument/2006/relationships" r:embed="rId1"/>
        <a:srcRect l="2122" t="11760" r="2122" b="10205"/>
        <a:stretch/>
      </xdr:blipFill>
      <xdr:spPr>
        <a:xfrm>
          <a:off x="9661525" y="0"/>
          <a:ext cx="1590675" cy="46672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6605CBF-178F-4222-9C48-CD7F2185B8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BFBEEE34-E6B1-4ECE-910C-7F0554111A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25B6E28-0038-4AEF-A2D9-64D22D92DF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A74712CF-D9BA-4E15-8C8C-A264BAD3CA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F3705CC-5497-4B56-955A-A403BCC49A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A8349951-2950-40AF-BE9E-661FE55BD8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9D2135D-5E1B-4DD7-86B7-BE5EC21815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C86C682-5EFB-43F2-91D4-D55EBAFD1B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5F1CB829-D58D-4886-B581-15071DA6A0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F0A85673-F6CA-4FD0-BF8C-334C7CBDA7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D8AAA91D-A1B8-46C2-A8E1-D9E9CD44AE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9DD83BC-1C79-4DCC-8022-C9BF90A220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2D8ED894-7BCE-44E5-9694-A954F735E8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6350" y="1066800"/>
          <a:ext cx="0" cy="17780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B04EC4D-D54B-44A9-9461-5CF9B983D8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6350" y="1066800"/>
          <a:ext cx="0" cy="17780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9EDE961-C42C-49A0-B0DE-A518474A84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452350" y="1066800"/>
          <a:ext cx="0" cy="177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00CCF07-7B45-45FA-B806-34097439E8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6350" y="1066800"/>
          <a:ext cx="0" cy="17780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F40F8169-8EE4-4A2B-8B5F-5AF8185EBF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6350" y="1066800"/>
          <a:ext cx="0" cy="17780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894B441-513E-4E95-A846-842EAA0947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452350" y="1066800"/>
          <a:ext cx="0" cy="177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B58D8474-C0FB-481D-A8D5-7C602EEF42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6350" y="1066800"/>
          <a:ext cx="0" cy="17780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7458E02-79B5-46A8-BF7F-1165844D6A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6350" y="1066800"/>
          <a:ext cx="0" cy="17780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37C9024-6F85-4FD9-8830-5D92B42C38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452350" y="1066800"/>
          <a:ext cx="0" cy="177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7C2CE094-E781-4665-B075-F86A96C000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0" y="889000"/>
          <a:ext cx="0" cy="17780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7F30B152-EA5C-4477-A1C9-5EC6435EDD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0" y="889000"/>
          <a:ext cx="0" cy="17780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2B9CAE2-BA42-4FCE-BF6A-EFBE08172D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92050" y="889000"/>
          <a:ext cx="0" cy="177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D4941A1-2004-4B5E-A487-085DBD093C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46B571EA-D2BA-40BC-905E-C45F415029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1D0FDB7-68A6-4454-831E-116C0A442A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39275" y="1085850"/>
          <a:ext cx="0" cy="1809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9511D01A-9748-48D8-9681-CEDE6E6DC653}" userId="S::Jameyn.Arboleda@tribunal.gc.ca::914a611a-fd6b-460a-90bd-5bd9dc82c70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1" dT="2025-12-08T19:38:33.15" personId="{9511D01A-9748-48D8-9681-CEDE6E6DC653}" id="{32958E7C-C115-44D2-8ECA-B8DB96EAAE61}">
    <text>Hide EN and FR columns
TRIB &gt; Hide R/C</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www.cbsa-asfc.gc.ca/sima-lmsi/i-e/ubc2026/ubc2026-in-fra.html" TargetMode="External"/><Relationship Id="rId1" Type="http://schemas.openxmlformats.org/officeDocument/2006/relationships/hyperlink" Target="https://www.cbsa-asfc.gc.ca/sima-lmsi/i-e/ubc2026/ubc2026-in-eng.html"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70834-ABC7-41E8-9E42-10913FD30AB1}">
  <sheetPr codeName="Sheet1">
    <tabColor rgb="FFFFC000"/>
  </sheetPr>
  <dimension ref="A1:L70"/>
  <sheetViews>
    <sheetView showGridLines="0" zoomScaleNormal="100" workbookViewId="0"/>
  </sheetViews>
  <sheetFormatPr defaultColWidth="8.81640625" defaultRowHeight="14" x14ac:dyDescent="0.35"/>
  <cols>
    <col min="1" max="1" width="24.453125" style="76" bestFit="1" customWidth="1"/>
    <col min="2" max="2" width="34.453125" style="9" customWidth="1"/>
    <col min="3" max="3" width="37" style="9" customWidth="1"/>
    <col min="4" max="4" width="18.81640625" style="9" bestFit="1" customWidth="1"/>
    <col min="5" max="5" width="8.81640625" style="9"/>
    <col min="6" max="6" width="11.81640625" style="9" customWidth="1"/>
    <col min="7" max="7" width="10.81640625" style="9" customWidth="1"/>
    <col min="8" max="10" width="8.81640625" style="9"/>
    <col min="11" max="11" width="12" style="9" bestFit="1" customWidth="1"/>
    <col min="12" max="16384" width="8.81640625" style="9"/>
  </cols>
  <sheetData>
    <row r="1" spans="1:12" s="88" customFormat="1" x14ac:dyDescent="0.35">
      <c r="A1" s="88" t="s">
        <v>90</v>
      </c>
      <c r="B1" s="88" t="s">
        <v>91</v>
      </c>
      <c r="C1" s="88" t="s">
        <v>92</v>
      </c>
      <c r="F1" s="88" t="s">
        <v>93</v>
      </c>
    </row>
    <row r="2" spans="1:12" x14ac:dyDescent="0.35">
      <c r="A2" s="76" t="s">
        <v>94</v>
      </c>
      <c r="B2" s="36" t="s">
        <v>728</v>
      </c>
      <c r="C2" s="36" t="str">
        <f>B2</f>
        <v>NQ-2026-003</v>
      </c>
      <c r="D2" s="36"/>
      <c r="F2" s="9" t="s">
        <v>210</v>
      </c>
    </row>
    <row r="3" spans="1:12" x14ac:dyDescent="0.35">
      <c r="A3" s="76" t="s">
        <v>95</v>
      </c>
      <c r="B3" s="36" t="s">
        <v>538</v>
      </c>
      <c r="C3" s="90" t="s">
        <v>539</v>
      </c>
      <c r="D3" s="36"/>
      <c r="F3" s="9" t="s">
        <v>209</v>
      </c>
    </row>
    <row r="4" spans="1:12" x14ac:dyDescent="0.35">
      <c r="A4" s="84" t="s">
        <v>160</v>
      </c>
      <c r="B4" s="36" t="s">
        <v>496</v>
      </c>
      <c r="C4" s="172" t="s">
        <v>497</v>
      </c>
      <c r="D4" s="36"/>
      <c r="F4" s="9" t="s">
        <v>208</v>
      </c>
    </row>
    <row r="5" spans="1:12" ht="28" x14ac:dyDescent="0.35">
      <c r="A5" s="87" t="s">
        <v>281</v>
      </c>
      <c r="B5" s="36" t="s">
        <v>498</v>
      </c>
      <c r="C5" s="36" t="s">
        <v>499</v>
      </c>
      <c r="D5" s="36" t="s">
        <v>399</v>
      </c>
    </row>
    <row r="6" spans="1:12" x14ac:dyDescent="0.35">
      <c r="A6" s="76" t="s">
        <v>242</v>
      </c>
      <c r="B6" s="86">
        <v>2023</v>
      </c>
      <c r="C6" s="86">
        <v>2023</v>
      </c>
      <c r="D6" s="36"/>
      <c r="F6" s="85" t="s">
        <v>279</v>
      </c>
    </row>
    <row r="7" spans="1:12" x14ac:dyDescent="0.35">
      <c r="A7" s="76" t="s">
        <v>257</v>
      </c>
      <c r="B7" s="173" t="s">
        <v>724</v>
      </c>
      <c r="C7" s="174" t="s">
        <v>725</v>
      </c>
      <c r="D7" s="36"/>
      <c r="F7" s="36" t="s">
        <v>428</v>
      </c>
    </row>
    <row r="8" spans="1:12" x14ac:dyDescent="0.35">
      <c r="A8" s="76" t="s">
        <v>241</v>
      </c>
      <c r="B8" s="86">
        <v>2026</v>
      </c>
      <c r="C8" s="86">
        <f>B8</f>
        <v>2026</v>
      </c>
      <c r="D8" s="36"/>
      <c r="F8" s="36" t="s">
        <v>427</v>
      </c>
    </row>
    <row r="9" spans="1:12" x14ac:dyDescent="0.35">
      <c r="A9" s="76" t="s">
        <v>222</v>
      </c>
      <c r="B9" s="36" t="s">
        <v>500</v>
      </c>
      <c r="C9" s="36" t="s">
        <v>501</v>
      </c>
      <c r="D9" s="36"/>
      <c r="F9" s="86" t="s">
        <v>280</v>
      </c>
    </row>
    <row r="10" spans="1:12" x14ac:dyDescent="0.35">
      <c r="A10" s="76" t="s">
        <v>223</v>
      </c>
      <c r="B10" s="36" t="s">
        <v>502</v>
      </c>
      <c r="C10" s="36" t="s">
        <v>503</v>
      </c>
      <c r="D10" s="36"/>
    </row>
    <row r="11" spans="1:12" x14ac:dyDescent="0.35">
      <c r="A11" s="76" t="s">
        <v>96</v>
      </c>
      <c r="B11" s="175" t="s">
        <v>540</v>
      </c>
      <c r="C11" s="173" t="s">
        <v>541</v>
      </c>
      <c r="D11" s="36"/>
    </row>
    <row r="12" spans="1:12" x14ac:dyDescent="0.35">
      <c r="B12" s="36"/>
      <c r="C12" s="36"/>
      <c r="D12" s="36"/>
      <c r="F12" s="88" t="s">
        <v>365</v>
      </c>
      <c r="G12" s="76"/>
      <c r="H12" s="76"/>
      <c r="I12" s="76"/>
      <c r="J12" s="76"/>
      <c r="K12" s="76"/>
      <c r="L12" s="76"/>
    </row>
    <row r="13" spans="1:12" x14ac:dyDescent="0.35">
      <c r="A13" s="84" t="s">
        <v>273</v>
      </c>
      <c r="B13" s="36" t="s">
        <v>504</v>
      </c>
      <c r="C13" s="36" t="s">
        <v>505</v>
      </c>
      <c r="D13" s="90" t="s">
        <v>506</v>
      </c>
      <c r="F13" s="137" t="s">
        <v>395</v>
      </c>
      <c r="G13" s="137" t="s">
        <v>378</v>
      </c>
      <c r="H13" s="563" t="s">
        <v>382</v>
      </c>
      <c r="I13" s="563"/>
      <c r="J13" s="137" t="s">
        <v>390</v>
      </c>
      <c r="K13" s="88" t="s">
        <v>70</v>
      </c>
      <c r="L13" s="137" t="s">
        <v>396</v>
      </c>
    </row>
    <row r="14" spans="1:12" x14ac:dyDescent="0.35">
      <c r="A14" s="84" t="s">
        <v>274</v>
      </c>
      <c r="B14" s="36" t="s">
        <v>507</v>
      </c>
      <c r="C14" s="36" t="s">
        <v>508</v>
      </c>
      <c r="D14" s="36" t="s">
        <v>509</v>
      </c>
      <c r="F14" s="76" t="s">
        <v>366</v>
      </c>
      <c r="G14" s="76" t="s">
        <v>379</v>
      </c>
      <c r="H14" s="76" t="s">
        <v>383</v>
      </c>
      <c r="I14" s="76" t="s">
        <v>414</v>
      </c>
      <c r="J14" s="76">
        <f>$B$8</f>
        <v>2026</v>
      </c>
      <c r="K14" s="76" t="str">
        <f>IF(Intro!$G$21="English",Variables!H14&amp;" "&amp;Variables!J14,Variables!I14&amp;" "&amp;Variables!J14)</f>
        <v>Oct-Dec 2026</v>
      </c>
      <c r="L14" s="76" t="s">
        <v>361</v>
      </c>
    </row>
    <row r="15" spans="1:12" x14ac:dyDescent="0.35">
      <c r="A15" s="84" t="s">
        <v>732</v>
      </c>
      <c r="B15" s="9" t="s">
        <v>733</v>
      </c>
      <c r="C15" s="9" t="s">
        <v>734</v>
      </c>
      <c r="D15" s="36" t="s">
        <v>735</v>
      </c>
      <c r="F15" s="76" t="s">
        <v>367</v>
      </c>
      <c r="G15" s="76" t="s">
        <v>380</v>
      </c>
      <c r="H15" s="76" t="s">
        <v>366</v>
      </c>
      <c r="I15" s="76" t="s">
        <v>415</v>
      </c>
      <c r="J15" s="76">
        <f>$B$8+1</f>
        <v>2027</v>
      </c>
      <c r="K15" s="76" t="str">
        <f>IF(Intro!$G$21="English",Variables!H15&amp;" "&amp;Variables!J15,Variables!I15&amp;" "&amp;Variables!J15)</f>
        <v>Jan 2027</v>
      </c>
      <c r="L15" s="76" t="s">
        <v>361</v>
      </c>
    </row>
    <row r="16" spans="1:12" x14ac:dyDescent="0.35">
      <c r="A16" s="76" t="s">
        <v>103</v>
      </c>
      <c r="B16" s="9" t="s">
        <v>726</v>
      </c>
      <c r="C16" s="9" t="s">
        <v>727</v>
      </c>
      <c r="F16" s="76" t="s">
        <v>368</v>
      </c>
      <c r="G16" s="76" t="s">
        <v>380</v>
      </c>
      <c r="H16" s="76" t="s">
        <v>384</v>
      </c>
      <c r="I16" s="76" t="s">
        <v>416</v>
      </c>
      <c r="J16" s="76">
        <f>$B$8+1</f>
        <v>2027</v>
      </c>
      <c r="K16" s="76" t="str">
        <f>IF(Intro!$G$21="English",Variables!H16&amp;" "&amp;Variables!J16,Variables!I16&amp;" "&amp;Variables!J16)</f>
        <v>Jan-Feb 2027</v>
      </c>
      <c r="L16" s="76" t="s">
        <v>361</v>
      </c>
    </row>
    <row r="17" spans="1:12" s="36" customFormat="1" ht="14.5" x14ac:dyDescent="0.35">
      <c r="A17" s="83" t="s">
        <v>272</v>
      </c>
      <c r="B17" s="176" t="s">
        <v>739</v>
      </c>
      <c r="C17" s="176" t="s">
        <v>740</v>
      </c>
      <c r="F17" s="76" t="s">
        <v>369</v>
      </c>
      <c r="G17" s="84" t="s">
        <v>380</v>
      </c>
      <c r="H17" s="84" t="s">
        <v>361</v>
      </c>
      <c r="I17" s="84" t="s">
        <v>362</v>
      </c>
      <c r="J17" s="76">
        <f>$B$8+1</f>
        <v>2027</v>
      </c>
      <c r="K17" s="76" t="str">
        <f>IF(Intro!$G$21="English",Variables!H17&amp;" - "&amp;Variables!J17,Variables!I17&amp;" - "&amp;Variables!J17)</f>
        <v>Q1 - 2027</v>
      </c>
      <c r="L17" s="84" t="s">
        <v>381</v>
      </c>
    </row>
    <row r="18" spans="1:12" s="36" customFormat="1" x14ac:dyDescent="0.35">
      <c r="A18" s="83"/>
      <c r="F18" s="76" t="s">
        <v>370</v>
      </c>
      <c r="G18" s="84" t="s">
        <v>361</v>
      </c>
      <c r="H18" s="84" t="s">
        <v>369</v>
      </c>
      <c r="I18" s="84" t="s">
        <v>417</v>
      </c>
      <c r="J18" s="76">
        <f t="shared" ref="J18:J25" si="0">$B$8</f>
        <v>2026</v>
      </c>
      <c r="K18" s="76" t="str">
        <f>IF(Intro!$G$21="English",Variables!H18&amp;" "&amp;Variables!J18,Variables!I18&amp;" "&amp;Variables!J18)</f>
        <v>Apr 2026</v>
      </c>
      <c r="L18" s="84" t="s">
        <v>381</v>
      </c>
    </row>
    <row r="19" spans="1:12" x14ac:dyDescent="0.35">
      <c r="A19" s="76" t="s">
        <v>104</v>
      </c>
      <c r="B19" s="173" t="s">
        <v>236</v>
      </c>
      <c r="C19" s="173" t="s">
        <v>236</v>
      </c>
      <c r="F19" s="76" t="s">
        <v>371</v>
      </c>
      <c r="G19" s="76" t="s">
        <v>361</v>
      </c>
      <c r="H19" s="76" t="s">
        <v>385</v>
      </c>
      <c r="I19" s="76" t="s">
        <v>418</v>
      </c>
      <c r="J19" s="76">
        <f t="shared" si="0"/>
        <v>2026</v>
      </c>
      <c r="K19" s="76" t="str">
        <f>IF(Intro!$G$21="English",Variables!H19&amp;" "&amp;Variables!J19,Variables!I19&amp;" "&amp;Variables!J19)</f>
        <v>Apr-May 2026</v>
      </c>
      <c r="L19" s="84" t="s">
        <v>381</v>
      </c>
    </row>
    <row r="20" spans="1:12" x14ac:dyDescent="0.35">
      <c r="A20" s="76" t="s">
        <v>105</v>
      </c>
      <c r="B20" s="86" t="s">
        <v>517</v>
      </c>
      <c r="C20" s="86" t="str">
        <f>B20</f>
        <v>8544.49.00.19 • 8544.49.00.90 • 7408.11.10.00 • 7408.19.00.10 • 7605.29.00.00 • 7614.90.00.00</v>
      </c>
      <c r="F20" s="76" t="s">
        <v>372</v>
      </c>
      <c r="G20" s="76" t="s">
        <v>361</v>
      </c>
      <c r="H20" s="76" t="s">
        <v>381</v>
      </c>
      <c r="I20" s="76" t="s">
        <v>542</v>
      </c>
      <c r="J20" s="76">
        <f t="shared" si="0"/>
        <v>2026</v>
      </c>
      <c r="K20" s="76" t="str">
        <f>IF(Intro!$G$21="English",Variables!H20&amp;" - "&amp;Variables!J20,Variables!I20&amp;" - "&amp;Variables!J20)</f>
        <v>Q2 - 2026</v>
      </c>
      <c r="L20" s="76" t="s">
        <v>379</v>
      </c>
    </row>
    <row r="21" spans="1:12" x14ac:dyDescent="0.35">
      <c r="A21" s="76" t="s">
        <v>106</v>
      </c>
      <c r="B21" s="38" t="s">
        <v>235</v>
      </c>
      <c r="C21" s="38" t="s">
        <v>391</v>
      </c>
      <c r="F21" s="76" t="s">
        <v>373</v>
      </c>
      <c r="G21" s="76" t="s">
        <v>381</v>
      </c>
      <c r="H21" s="76" t="s">
        <v>372</v>
      </c>
      <c r="I21" s="76" t="s">
        <v>419</v>
      </c>
      <c r="J21" s="76">
        <f t="shared" si="0"/>
        <v>2026</v>
      </c>
      <c r="K21" s="76" t="str">
        <f>IF(Intro!$G$21="English",Variables!H21&amp;" "&amp;Variables!J21,Variables!I21&amp;" "&amp;Variables!J21)</f>
        <v>Jul 2026</v>
      </c>
      <c r="L21" s="76" t="s">
        <v>379</v>
      </c>
    </row>
    <row r="22" spans="1:12" x14ac:dyDescent="0.35">
      <c r="F22" s="76" t="s">
        <v>374</v>
      </c>
      <c r="G22" s="76" t="s">
        <v>381</v>
      </c>
      <c r="H22" s="76" t="s">
        <v>386</v>
      </c>
      <c r="I22" s="76" t="s">
        <v>420</v>
      </c>
      <c r="J22" s="76">
        <f t="shared" si="0"/>
        <v>2026</v>
      </c>
      <c r="K22" s="76" t="str">
        <f>IF(Intro!$G$21="English",Variables!H22&amp;" "&amp;Variables!J22,Variables!I22&amp;" "&amp;Variables!J22)</f>
        <v>Jul-Aug 2026</v>
      </c>
      <c r="L22" s="76" t="s">
        <v>379</v>
      </c>
    </row>
    <row r="23" spans="1:12" x14ac:dyDescent="0.35">
      <c r="A23" s="84" t="s">
        <v>275</v>
      </c>
      <c r="B23" s="9" t="s">
        <v>510</v>
      </c>
      <c r="C23" s="9" t="s">
        <v>511</v>
      </c>
      <c r="F23" s="76" t="s">
        <v>375</v>
      </c>
      <c r="G23" s="76" t="s">
        <v>381</v>
      </c>
      <c r="H23" s="76" t="s">
        <v>379</v>
      </c>
      <c r="I23" s="76" t="s">
        <v>543</v>
      </c>
      <c r="J23" s="76">
        <f t="shared" si="0"/>
        <v>2026</v>
      </c>
      <c r="K23" s="76" t="str">
        <f>IF(Intro!$G$21="English",Variables!H23&amp;" - "&amp;Variables!J23,Variables!I23&amp;" - "&amp;Variables!J23)</f>
        <v>Q3 - 2026</v>
      </c>
      <c r="L23" s="76" t="s">
        <v>380</v>
      </c>
    </row>
    <row r="24" spans="1:12" x14ac:dyDescent="0.35">
      <c r="A24" s="84" t="s">
        <v>276</v>
      </c>
      <c r="B24" s="9" t="s">
        <v>512</v>
      </c>
      <c r="C24" s="9" t="s">
        <v>513</v>
      </c>
      <c r="F24" s="76" t="s">
        <v>376</v>
      </c>
      <c r="G24" s="76" t="s">
        <v>379</v>
      </c>
      <c r="H24" s="76" t="s">
        <v>375</v>
      </c>
      <c r="I24" s="76" t="s">
        <v>414</v>
      </c>
      <c r="J24" s="76">
        <f t="shared" si="0"/>
        <v>2026</v>
      </c>
      <c r="K24" s="76" t="str">
        <f>IF(Intro!$G$21="English",Variables!H24&amp;" "&amp;Variables!J24,Variables!I24&amp;" "&amp;Variables!J24)</f>
        <v>Oct 2026</v>
      </c>
      <c r="L24" s="76" t="s">
        <v>380</v>
      </c>
    </row>
    <row r="25" spans="1:12" x14ac:dyDescent="0.35">
      <c r="F25" s="76" t="s">
        <v>377</v>
      </c>
      <c r="G25" s="76" t="s">
        <v>379</v>
      </c>
      <c r="H25" s="76" t="s">
        <v>387</v>
      </c>
      <c r="I25" s="76" t="s">
        <v>421</v>
      </c>
      <c r="J25" s="76">
        <f t="shared" si="0"/>
        <v>2026</v>
      </c>
      <c r="K25" s="76" t="str">
        <f>IF(Intro!$G$21="English",Variables!H25&amp;" "&amp;Variables!J25,Variables!I25&amp;" "&amp;Variables!J25)</f>
        <v>Oct-Nov 2026</v>
      </c>
      <c r="L25" s="76" t="s">
        <v>380</v>
      </c>
    </row>
    <row r="26" spans="1:12" x14ac:dyDescent="0.35">
      <c r="A26" s="76" t="s">
        <v>97</v>
      </c>
      <c r="B26" s="9" t="s">
        <v>277</v>
      </c>
      <c r="C26" s="9" t="s">
        <v>278</v>
      </c>
    </row>
    <row r="27" spans="1:12" x14ac:dyDescent="0.35">
      <c r="A27" s="76" t="s">
        <v>234</v>
      </c>
      <c r="B27" s="9" t="s">
        <v>529</v>
      </c>
      <c r="C27" s="9" t="s">
        <v>530</v>
      </c>
    </row>
    <row r="29" spans="1:12" x14ac:dyDescent="0.35">
      <c r="A29" s="76" t="s">
        <v>240</v>
      </c>
      <c r="B29" s="36" t="s">
        <v>361</v>
      </c>
      <c r="C29" s="36" t="s">
        <v>362</v>
      </c>
    </row>
    <row r="30" spans="1:12" x14ac:dyDescent="0.35">
      <c r="A30" s="76" t="s">
        <v>98</v>
      </c>
      <c r="B30" s="36" t="s">
        <v>544</v>
      </c>
      <c r="C30" s="36" t="s">
        <v>545</v>
      </c>
    </row>
    <row r="31" spans="1:12" x14ac:dyDescent="0.35">
      <c r="A31" s="76" t="s">
        <v>99</v>
      </c>
      <c r="B31" s="36" t="s">
        <v>546</v>
      </c>
      <c r="C31" s="36" t="s">
        <v>547</v>
      </c>
    </row>
    <row r="32" spans="1:12" x14ac:dyDescent="0.35">
      <c r="A32" s="76" t="s">
        <v>100</v>
      </c>
      <c r="B32" s="36" t="s">
        <v>548</v>
      </c>
      <c r="C32" s="36" t="s">
        <v>549</v>
      </c>
    </row>
    <row r="33" spans="1:4" x14ac:dyDescent="0.35">
      <c r="A33" s="76" t="s">
        <v>101</v>
      </c>
      <c r="B33" s="36" t="s">
        <v>550</v>
      </c>
      <c r="C33" s="36" t="s">
        <v>551</v>
      </c>
    </row>
    <row r="34" spans="1:4" x14ac:dyDescent="0.35">
      <c r="A34" s="76" t="s">
        <v>102</v>
      </c>
      <c r="B34" s="36" t="s">
        <v>552</v>
      </c>
      <c r="C34" s="36" t="s">
        <v>553</v>
      </c>
    </row>
    <row r="35" spans="1:4" x14ac:dyDescent="0.35">
      <c r="A35" s="76" t="s">
        <v>192</v>
      </c>
      <c r="B35" s="36" t="s">
        <v>554</v>
      </c>
      <c r="C35" s="36" t="s">
        <v>555</v>
      </c>
    </row>
    <row r="36" spans="1:4" x14ac:dyDescent="0.35">
      <c r="A36" s="76" t="s">
        <v>218</v>
      </c>
      <c r="B36" s="36"/>
    </row>
    <row r="37" spans="1:4" x14ac:dyDescent="0.35">
      <c r="A37" s="76" t="s">
        <v>219</v>
      </c>
    </row>
    <row r="39" spans="1:4" x14ac:dyDescent="0.35">
      <c r="A39" s="76" t="s">
        <v>246</v>
      </c>
      <c r="B39" s="133" t="s">
        <v>514</v>
      </c>
      <c r="C39" s="133" t="s">
        <v>515</v>
      </c>
    </row>
    <row r="40" spans="1:4" x14ac:dyDescent="0.35">
      <c r="A40" s="76" t="s">
        <v>392</v>
      </c>
      <c r="B40" s="133">
        <v>46232</v>
      </c>
      <c r="C40" s="133"/>
    </row>
    <row r="41" spans="1:4" x14ac:dyDescent="0.35">
      <c r="A41" s="76" t="s">
        <v>393</v>
      </c>
      <c r="B41" s="134">
        <f>B40-90</f>
        <v>46142</v>
      </c>
      <c r="C41" s="135"/>
    </row>
    <row r="42" spans="1:4" x14ac:dyDescent="0.35">
      <c r="A42" s="76" t="s">
        <v>394</v>
      </c>
      <c r="B42" s="135" t="str">
        <f>VLOOKUP(TEXT(B41,"mmm"),F14:L25,7,FALSE)</f>
        <v>Q2</v>
      </c>
      <c r="C42" s="134"/>
    </row>
    <row r="43" spans="1:4" x14ac:dyDescent="0.35">
      <c r="A43" s="76" t="s">
        <v>388</v>
      </c>
      <c r="B43" s="136" t="str">
        <f>TEXT(((DATEVALUE(B11))-21),"mmm")</f>
        <v>Jul</v>
      </c>
      <c r="C43" s="136" t="s">
        <v>391</v>
      </c>
      <c r="D43" s="117"/>
    </row>
    <row r="44" spans="1:4" x14ac:dyDescent="0.35">
      <c r="A44" s="76" t="s">
        <v>389</v>
      </c>
      <c r="B44" s="134" t="str">
        <f>VLOOKUP(B43,F14:K25,6,FALSE)</f>
        <v>Q2 - 2026</v>
      </c>
      <c r="C44" s="134" t="s">
        <v>391</v>
      </c>
    </row>
    <row r="45" spans="1:4" x14ac:dyDescent="0.35">
      <c r="B45" s="73"/>
    </row>
    <row r="46" spans="1:4" x14ac:dyDescent="0.35">
      <c r="A46" s="562" t="s">
        <v>329</v>
      </c>
      <c r="B46" s="562"/>
      <c r="C46" s="562"/>
      <c r="D46" s="562"/>
    </row>
    <row r="47" spans="1:4" x14ac:dyDescent="0.35">
      <c r="A47" s="83" t="s">
        <v>336</v>
      </c>
      <c r="B47" s="9" t="s">
        <v>498</v>
      </c>
      <c r="C47" s="9" t="s">
        <v>516</v>
      </c>
      <c r="D47" s="76" t="str">
        <f>IF(Intro!$G$21="English",B47,C47)</f>
        <v>China</v>
      </c>
    </row>
    <row r="48" spans="1:4" x14ac:dyDescent="0.35">
      <c r="B48" s="9" t="s">
        <v>243</v>
      </c>
      <c r="C48" s="9" t="s">
        <v>244</v>
      </c>
      <c r="D48" s="76" t="str">
        <f>IF(Intro!$G$21="English",B48,C48)</f>
        <v>United States of America</v>
      </c>
    </row>
    <row r="49" spans="1:4" x14ac:dyDescent="0.35">
      <c r="A49" s="83"/>
      <c r="B49" s="9" t="s">
        <v>363</v>
      </c>
      <c r="C49" s="9" t="s">
        <v>364</v>
      </c>
      <c r="D49" s="76" t="str">
        <f>IF(Intro!$G$21="English",B49,C49)</f>
        <v>Other Countries</v>
      </c>
    </row>
    <row r="50" spans="1:4" x14ac:dyDescent="0.35">
      <c r="A50" s="83"/>
      <c r="B50" s="9" t="s">
        <v>330</v>
      </c>
      <c r="C50" s="9" t="s">
        <v>331</v>
      </c>
      <c r="D50" s="76" t="str">
        <f>IF(Intro!$G$21="English",B50,C50)</f>
        <v>Other country 3</v>
      </c>
    </row>
    <row r="51" spans="1:4" x14ac:dyDescent="0.35">
      <c r="A51" s="83"/>
      <c r="B51" s="9" t="s">
        <v>332</v>
      </c>
      <c r="C51" s="9" t="s">
        <v>333</v>
      </c>
      <c r="D51" s="76" t="str">
        <f>IF(Intro!$G$21="English",B51,C51)</f>
        <v>Other country 4</v>
      </c>
    </row>
    <row r="52" spans="1:4" x14ac:dyDescent="0.35">
      <c r="A52" s="83"/>
      <c r="B52" s="9" t="s">
        <v>334</v>
      </c>
      <c r="C52" s="9" t="s">
        <v>335</v>
      </c>
      <c r="D52" s="76" t="str">
        <f>IF(Intro!$G$21="English",B52,C52)</f>
        <v>Other country 5</v>
      </c>
    </row>
    <row r="54" spans="1:4" x14ac:dyDescent="0.35">
      <c r="A54" s="561" t="s">
        <v>342</v>
      </c>
      <c r="B54" s="561"/>
      <c r="C54" s="561"/>
      <c r="D54" s="561"/>
    </row>
    <row r="55" spans="1:4" x14ac:dyDescent="0.35">
      <c r="D55" s="92"/>
    </row>
    <row r="56" spans="1:4" x14ac:dyDescent="0.35">
      <c r="A56" s="76" t="s">
        <v>352</v>
      </c>
      <c r="B56" s="9" t="s">
        <v>353</v>
      </c>
      <c r="C56" s="9" t="s">
        <v>355</v>
      </c>
      <c r="D56" s="76" t="str">
        <f>IF(Intro!$G$21="English",B56,C56)</f>
        <v>Yes</v>
      </c>
    </row>
    <row r="57" spans="1:4" x14ac:dyDescent="0.35">
      <c r="B57" s="9" t="s">
        <v>354</v>
      </c>
      <c r="C57" s="9" t="s">
        <v>356</v>
      </c>
      <c r="D57" s="76" t="str">
        <f>IF(Intro!$G$21="English",B57,C57)</f>
        <v>No</v>
      </c>
    </row>
    <row r="58" spans="1:4" x14ac:dyDescent="0.35">
      <c r="D58" s="92"/>
    </row>
    <row r="59" spans="1:4" x14ac:dyDescent="0.35">
      <c r="A59" s="76" t="s">
        <v>328</v>
      </c>
      <c r="B59" s="9" t="s">
        <v>339</v>
      </c>
      <c r="C59" s="9" t="s">
        <v>340</v>
      </c>
      <c r="D59" s="76" t="str">
        <f>IF(Intro!$G$21="English",B59,C59)</f>
        <v>Distributor</v>
      </c>
    </row>
    <row r="60" spans="1:4" x14ac:dyDescent="0.35">
      <c r="B60" s="9" t="s">
        <v>71</v>
      </c>
      <c r="C60" s="9" t="s">
        <v>63</v>
      </c>
      <c r="D60" s="76" t="str">
        <f>IF(Intro!$G$21="English",B60,C60)</f>
        <v>End user</v>
      </c>
    </row>
    <row r="61" spans="1:4" x14ac:dyDescent="0.35">
      <c r="B61" s="9" t="s">
        <v>211</v>
      </c>
      <c r="C61" s="9" t="s">
        <v>212</v>
      </c>
      <c r="D61" s="76" t="str">
        <f>IF(Intro!$G$21="English",B61,C61)</f>
        <v>Broker or trader</v>
      </c>
    </row>
    <row r="62" spans="1:4" x14ac:dyDescent="0.35">
      <c r="B62" s="36" t="s">
        <v>306</v>
      </c>
      <c r="C62" s="36" t="s">
        <v>307</v>
      </c>
      <c r="D62" s="76" t="str">
        <f>IF(Intro!$G$21="English",B62,C62)</f>
        <v>Other</v>
      </c>
    </row>
    <row r="64" spans="1:4" x14ac:dyDescent="0.35">
      <c r="A64" s="76" t="s">
        <v>337</v>
      </c>
      <c r="B64" s="9" t="s">
        <v>439</v>
      </c>
      <c r="C64" s="9" t="s">
        <v>440</v>
      </c>
      <c r="D64" s="76" t="str">
        <f>IF(Intro!$G$21="English",B64,C64)</f>
        <v>Verification - volume</v>
      </c>
    </row>
    <row r="65" spans="1:4" x14ac:dyDescent="0.35">
      <c r="A65" s="76" t="s">
        <v>431</v>
      </c>
      <c r="B65" s="9" t="s">
        <v>182</v>
      </c>
      <c r="C65" s="9" t="s">
        <v>183</v>
      </c>
      <c r="D65" s="76" t="str">
        <f>IF(Intro!$G$21="English",B65,C65)</f>
        <v>Error</v>
      </c>
    </row>
    <row r="66" spans="1:4" x14ac:dyDescent="0.35">
      <c r="B66" s="9" t="s">
        <v>184</v>
      </c>
      <c r="C66" s="9" t="s">
        <v>245</v>
      </c>
      <c r="D66" s="76" t="str">
        <f>IF(Intro!$G$21="English",B66,C66)</f>
        <v>Okay</v>
      </c>
    </row>
    <row r="68" spans="1:4" x14ac:dyDescent="0.35">
      <c r="B68" s="9" t="s">
        <v>441</v>
      </c>
      <c r="C68" s="9" t="s">
        <v>442</v>
      </c>
      <c r="D68" s="76" t="str">
        <f>IF(Intro!$G$21="English",B68,C68)</f>
        <v>Verification - value</v>
      </c>
    </row>
    <row r="69" spans="1:4" x14ac:dyDescent="0.35">
      <c r="B69" s="9" t="s">
        <v>182</v>
      </c>
      <c r="C69" s="9" t="s">
        <v>183</v>
      </c>
      <c r="D69" s="76" t="str">
        <f>IF(Intro!$G$21="English",B69,C69)</f>
        <v>Error</v>
      </c>
    </row>
    <row r="70" spans="1:4" x14ac:dyDescent="0.35">
      <c r="B70" s="9" t="s">
        <v>184</v>
      </c>
      <c r="C70" s="9" t="s">
        <v>245</v>
      </c>
      <c r="D70" s="76" t="str">
        <f>IF(Intro!$G$21="English",B70,C70)</f>
        <v>Okay</v>
      </c>
    </row>
  </sheetData>
  <sheetProtection algorithmName="SHA-512" hashValue="tpoTuFVFiK+7AEXeGf0xSLp0X0UXvguULEau3DMqHOOUQ4qthFAsO/xIqgT9Gmsz4HhAF00rTk05w/Hi/CcUKw==" saltValue="/cec9rjEkgRWClVXR0QM4w==" spinCount="100000" sheet="1" objects="1" scenarios="1" selectLockedCells="1"/>
  <mergeCells count="3">
    <mergeCell ref="A54:D54"/>
    <mergeCell ref="A46:D46"/>
    <mergeCell ref="H13:I13"/>
  </mergeCells>
  <phoneticPr fontId="42" type="noConversion"/>
  <dataValidations disablePrompts="1" count="1">
    <dataValidation type="list" allowBlank="1" showInputMessage="1" showErrorMessage="1" sqref="B4" xr:uid="{8D69BCA8-A9D6-4D5A-8C6E-D71E81F7EEB5}">
      <formula1>"dumping, dumping and the subsidizing"</formula1>
    </dataValidation>
  </dataValidations>
  <hyperlinks>
    <hyperlink ref="B17" r:id="rId1" location="3-2" xr:uid="{AF59DC6A-5CFA-44A8-BBF6-2E517B095EDF}"/>
    <hyperlink ref="C17" r:id="rId2" location="3-2" xr:uid="{3783AFA0-1873-4843-A4FD-37063EE4BF60}"/>
  </hyperlinks>
  <pageMargins left="0.7" right="0.7" top="0.75" bottom="0.75" header="0.3" footer="0.3"/>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C305B-D64C-40C9-9AB3-E08B6F5DBB11}">
  <sheetPr>
    <tabColor rgb="FF92D050"/>
    <pageSetUpPr fitToPage="1"/>
  </sheetPr>
  <dimension ref="A1:S210"/>
  <sheetViews>
    <sheetView showGridLines="0" zoomScaleNormal="100" zoomScaleSheetLayoutView="55" workbookViewId="0"/>
  </sheetViews>
  <sheetFormatPr defaultColWidth="9.1796875" defaultRowHeight="14" x14ac:dyDescent="0.35"/>
  <cols>
    <col min="1" max="1" width="1.81640625" style="7" customWidth="1"/>
    <col min="2" max="5" width="14.54296875" style="1" customWidth="1"/>
    <col min="6" max="6" width="16.453125" style="1" customWidth="1"/>
    <col min="7" max="12" width="14.54296875" style="1" customWidth="1"/>
    <col min="13" max="13" width="14.54296875" style="8" customWidth="1"/>
    <col min="14" max="14" width="14.54296875" style="9" customWidth="1"/>
    <col min="15" max="16" width="14.54296875" style="9" hidden="1" customWidth="1"/>
    <col min="17" max="17" width="9.1796875" style="9" customWidth="1"/>
    <col min="18" max="16384" width="9.1796875" style="9"/>
  </cols>
  <sheetData>
    <row r="1" spans="1:16" x14ac:dyDescent="0.35">
      <c r="O1" s="9" t="s">
        <v>433</v>
      </c>
      <c r="P1" s="9" t="s">
        <v>433</v>
      </c>
    </row>
    <row r="2" spans="1:16" x14ac:dyDescent="0.35">
      <c r="B2" s="11" t="str">
        <f>Pro!B2</f>
        <v>PROTECTED</v>
      </c>
      <c r="C2" s="11"/>
      <c r="D2" s="11"/>
      <c r="O2" s="10" t="s">
        <v>91</v>
      </c>
      <c r="P2" s="10" t="s">
        <v>107</v>
      </c>
    </row>
    <row r="3" spans="1:16" x14ac:dyDescent="0.35">
      <c r="B3" s="12"/>
      <c r="C3" s="12"/>
      <c r="D3" s="12"/>
      <c r="O3" s="2"/>
      <c r="P3" s="2"/>
    </row>
    <row r="4" spans="1:16" s="2" customFormat="1" x14ac:dyDescent="0.35">
      <c r="A4" s="4"/>
      <c r="B4" s="476" t="str">
        <f>Info!B4</f>
        <v>IMPORTER QUESTIONNAIRE</v>
      </c>
      <c r="C4" s="477"/>
      <c r="D4" s="477"/>
      <c r="E4" s="477"/>
      <c r="F4" s="477"/>
      <c r="G4" s="477"/>
      <c r="H4" s="477"/>
      <c r="I4" s="477"/>
      <c r="J4" s="477"/>
      <c r="K4" s="477"/>
      <c r="L4" s="478"/>
      <c r="M4" s="24"/>
      <c r="N4" s="24"/>
      <c r="O4" s="18"/>
      <c r="P4" s="18"/>
    </row>
    <row r="5" spans="1:16" s="2" customFormat="1" x14ac:dyDescent="0.35">
      <c r="A5" s="4"/>
      <c r="B5" s="626" t="str">
        <f>Info!B5</f>
        <v>NQ-2026-003</v>
      </c>
      <c r="C5" s="627"/>
      <c r="D5" s="627"/>
      <c r="E5" s="627"/>
      <c r="F5" s="627"/>
      <c r="G5" s="627"/>
      <c r="H5" s="627"/>
      <c r="I5" s="627"/>
      <c r="J5" s="627"/>
      <c r="K5" s="627"/>
      <c r="L5" s="628"/>
      <c r="M5" s="24"/>
      <c r="N5" s="24"/>
      <c r="O5" s="18"/>
      <c r="P5" s="18"/>
    </row>
    <row r="6" spans="1:16" s="6" customFormat="1" x14ac:dyDescent="0.35">
      <c r="A6" s="4"/>
      <c r="B6" s="626" t="str">
        <f>Info!B6</f>
        <v>UNARMOURED BUILDING CABLES</v>
      </c>
      <c r="C6" s="627"/>
      <c r="D6" s="627"/>
      <c r="E6" s="627"/>
      <c r="F6" s="627"/>
      <c r="G6" s="627"/>
      <c r="H6" s="627"/>
      <c r="I6" s="627"/>
      <c r="J6" s="627"/>
      <c r="K6" s="627"/>
      <c r="L6" s="628"/>
      <c r="M6" s="18"/>
      <c r="N6" s="18"/>
      <c r="O6" s="14"/>
      <c r="P6" s="14"/>
    </row>
    <row r="7" spans="1:16" s="6" customFormat="1" x14ac:dyDescent="0.35">
      <c r="A7" s="4"/>
      <c r="B7" s="124"/>
      <c r="C7" s="125"/>
      <c r="D7" s="125"/>
      <c r="E7" s="125"/>
      <c r="F7" s="125"/>
      <c r="G7" s="125"/>
      <c r="H7" s="125"/>
      <c r="I7" s="125"/>
      <c r="J7" s="125"/>
      <c r="K7" s="125"/>
      <c r="L7" s="126"/>
      <c r="M7" s="18"/>
      <c r="N7" s="18"/>
      <c r="O7" s="19"/>
    </row>
    <row r="8" spans="1:16" s="6" customFormat="1" x14ac:dyDescent="0.35">
      <c r="A8" s="4"/>
      <c r="B8" s="629" t="str">
        <f>Public!B8</f>
        <v>The following questions refer to the goods as defined in the product description on the Intro tab.</v>
      </c>
      <c r="C8" s="630"/>
      <c r="D8" s="630"/>
      <c r="E8" s="630"/>
      <c r="F8" s="630"/>
      <c r="G8" s="630"/>
      <c r="H8" s="630"/>
      <c r="I8" s="630"/>
      <c r="J8" s="630"/>
      <c r="K8" s="630"/>
      <c r="L8" s="631"/>
      <c r="M8" s="18"/>
      <c r="N8" s="18"/>
      <c r="O8" s="14"/>
      <c r="P8" s="14"/>
    </row>
    <row r="9" spans="1:16" s="6" customFormat="1" x14ac:dyDescent="0.35">
      <c r="A9" s="4"/>
      <c r="B9" s="629" t="str">
        <f>Public!B9</f>
        <v xml:space="preserve">Product information and a glossary of terms can be found in the Info tab.
</v>
      </c>
      <c r="C9" s="630"/>
      <c r="D9" s="630"/>
      <c r="E9" s="630"/>
      <c r="F9" s="630"/>
      <c r="G9" s="630"/>
      <c r="H9" s="630"/>
      <c r="I9" s="630"/>
      <c r="J9" s="630"/>
      <c r="K9" s="630"/>
      <c r="L9" s="631"/>
      <c r="M9" s="18"/>
      <c r="N9" s="18"/>
      <c r="O9" s="14"/>
    </row>
    <row r="10" spans="1:16" s="6" customFormat="1" x14ac:dyDescent="0.35">
      <c r="A10" s="4"/>
      <c r="B10" s="629" t="str">
        <f>IF(Intro!$G$21="English",O10,P10)</f>
        <v>Use one numbered "Imp-Exp" tab for each exporter your firm imported from. To acquire additional "Imp-Exp" tabs, contact a case analyst identified on the "Intro" tab.</v>
      </c>
      <c r="C10" s="630"/>
      <c r="D10" s="630"/>
      <c r="E10" s="630"/>
      <c r="F10" s="630"/>
      <c r="G10" s="630"/>
      <c r="H10" s="630"/>
      <c r="I10" s="630"/>
      <c r="J10" s="630"/>
      <c r="K10" s="630"/>
      <c r="L10" s="631"/>
      <c r="M10" s="18"/>
      <c r="N10" s="18"/>
      <c r="O10" s="9" t="s">
        <v>319</v>
      </c>
      <c r="P10" s="9" t="s">
        <v>318</v>
      </c>
    </row>
    <row r="11" spans="1:16" s="6" customFormat="1" x14ac:dyDescent="0.35">
      <c r="A11" s="4"/>
      <c r="B11" s="629"/>
      <c r="C11" s="630"/>
      <c r="D11" s="630"/>
      <c r="E11" s="630"/>
      <c r="F11" s="630"/>
      <c r="G11" s="630"/>
      <c r="H11" s="630"/>
      <c r="I11" s="630"/>
      <c r="J11" s="630"/>
      <c r="K11" s="630"/>
      <c r="L11" s="631"/>
      <c r="M11" s="18"/>
      <c r="N11" s="18"/>
      <c r="O11" s="14"/>
      <c r="P11" s="14"/>
    </row>
    <row r="12" spans="1:16" s="6" customFormat="1" x14ac:dyDescent="0.35">
      <c r="A12" s="4"/>
      <c r="B12" s="629" t="str">
        <f>Pro!B12</f>
        <v>For the questions in this tab, note the following:</v>
      </c>
      <c r="C12" s="630"/>
      <c r="D12" s="630"/>
      <c r="E12" s="630"/>
      <c r="F12" s="630"/>
      <c r="G12" s="630"/>
      <c r="H12" s="630"/>
      <c r="I12" s="630"/>
      <c r="J12" s="630"/>
      <c r="K12" s="630"/>
      <c r="L12" s="631"/>
      <c r="M12" s="18"/>
      <c r="N12" s="18"/>
      <c r="O12" s="14"/>
      <c r="P12" s="14"/>
    </row>
    <row r="13" spans="1:16" s="6" customFormat="1" x14ac:dyDescent="0.35">
      <c r="A13" s="4"/>
      <c r="B13" s="730" t="str">
        <f>Pro!B13</f>
        <v>• Report only sales from your firm’s imports. Sales of goods purchased from Canadian producers must be excluded.</v>
      </c>
      <c r="C13" s="731"/>
      <c r="D13" s="731"/>
      <c r="E13" s="731"/>
      <c r="F13" s="731"/>
      <c r="G13" s="731"/>
      <c r="H13" s="731"/>
      <c r="I13" s="731"/>
      <c r="J13" s="731"/>
      <c r="K13" s="731"/>
      <c r="L13" s="732"/>
      <c r="M13" s="18"/>
      <c r="N13" s="18"/>
      <c r="O13" s="14"/>
      <c r="P13" s="14"/>
    </row>
    <row r="14" spans="1:16" s="6" customFormat="1" x14ac:dyDescent="0.35">
      <c r="A14" s="4"/>
      <c r="B14" s="629" t="str">
        <f>Pro!B15</f>
        <v>• Report all sales to Canadian and foreign associated firms.</v>
      </c>
      <c r="C14" s="630"/>
      <c r="D14" s="630"/>
      <c r="E14" s="630"/>
      <c r="F14" s="630"/>
      <c r="G14" s="630"/>
      <c r="H14" s="630"/>
      <c r="I14" s="630"/>
      <c r="J14" s="630"/>
      <c r="K14" s="630"/>
      <c r="L14" s="631"/>
      <c r="M14" s="18"/>
      <c r="N14" s="18"/>
      <c r="O14" s="14"/>
      <c r="P14" s="14"/>
    </row>
    <row r="15" spans="1:16" s="6" customFormat="1" x14ac:dyDescent="0.35">
      <c r="A15" s="4"/>
      <c r="B15" s="629" t="str">
        <f>Pro!B16</f>
        <v>• Report all sales as of the date of shipment to the customer or the customer’s warehouse.</v>
      </c>
      <c r="C15" s="630"/>
      <c r="D15" s="630"/>
      <c r="E15" s="630"/>
      <c r="F15" s="630"/>
      <c r="G15" s="630"/>
      <c r="H15" s="630"/>
      <c r="I15" s="630"/>
      <c r="J15" s="630"/>
      <c r="K15" s="630"/>
      <c r="L15" s="631"/>
      <c r="M15" s="18"/>
      <c r="N15" s="18"/>
      <c r="O15" s="14"/>
      <c r="P15" s="14"/>
    </row>
    <row r="16" spans="1:16" s="6" customFormat="1" x14ac:dyDescent="0.35">
      <c r="A16" s="4"/>
      <c r="B16" s="629" t="str">
        <f>Pro!B17</f>
        <v>• Report all values in Canadian dollars.</v>
      </c>
      <c r="C16" s="630"/>
      <c r="D16" s="630"/>
      <c r="E16" s="630"/>
      <c r="F16" s="630"/>
      <c r="G16" s="630"/>
      <c r="H16" s="630"/>
      <c r="I16" s="630"/>
      <c r="J16" s="630"/>
      <c r="K16" s="630"/>
      <c r="L16" s="631"/>
      <c r="M16" s="18"/>
      <c r="N16" s="18"/>
      <c r="O16" s="14"/>
      <c r="P16" s="14"/>
    </row>
    <row r="17" spans="1:16" s="6" customFormat="1" x14ac:dyDescent="0.35">
      <c r="A17" s="4"/>
      <c r="B17" s="632" t="str">
        <f>IF(Intro!$G$21="English",O17,P17)</f>
        <v>• If your firm is an end user or a retailer, do not report sales of imports in Questions 1, 2, and 4, or inventories of imports in Question 6.</v>
      </c>
      <c r="C17" s="633"/>
      <c r="D17" s="633"/>
      <c r="E17" s="633"/>
      <c r="F17" s="633"/>
      <c r="G17" s="633"/>
      <c r="H17" s="633"/>
      <c r="I17" s="633"/>
      <c r="J17" s="633"/>
      <c r="K17" s="633"/>
      <c r="L17" s="634"/>
      <c r="M17" s="18"/>
      <c r="N17" s="18"/>
      <c r="O17" s="14" t="s">
        <v>526</v>
      </c>
      <c r="P17" s="14" t="s">
        <v>738</v>
      </c>
    </row>
    <row r="18" spans="1:16" s="6" customFormat="1" x14ac:dyDescent="0.35">
      <c r="A18" s="4"/>
      <c r="B18" s="13"/>
      <c r="C18" s="13"/>
      <c r="D18" s="13"/>
      <c r="E18" s="3"/>
      <c r="F18" s="3"/>
      <c r="G18" s="3"/>
      <c r="H18" s="3"/>
      <c r="I18" s="3"/>
      <c r="J18" s="3"/>
      <c r="K18" s="3"/>
      <c r="L18" s="3"/>
      <c r="O18" s="14"/>
      <c r="P18" s="14"/>
    </row>
    <row r="19" spans="1:16" x14ac:dyDescent="0.35">
      <c r="B19" s="473" t="str">
        <f>IF(Intro!$G$21="English",O19,P19)</f>
        <v>IMPORTS AND SALES</v>
      </c>
      <c r="C19" s="474"/>
      <c r="D19" s="474"/>
      <c r="E19" s="474"/>
      <c r="F19" s="474"/>
      <c r="G19" s="474"/>
      <c r="H19" s="474"/>
      <c r="I19" s="474"/>
      <c r="J19" s="474"/>
      <c r="K19" s="474"/>
      <c r="L19" s="475"/>
      <c r="M19" s="9"/>
      <c r="O19" s="89" t="s">
        <v>311</v>
      </c>
      <c r="P19" s="89" t="s">
        <v>312</v>
      </c>
    </row>
    <row r="20" spans="1:16" x14ac:dyDescent="0.35">
      <c r="B20" s="594" t="s">
        <v>12</v>
      </c>
      <c r="C20" s="595"/>
      <c r="D20" s="595"/>
      <c r="E20" s="595"/>
      <c r="F20" s="595"/>
      <c r="G20" s="595"/>
      <c r="H20" s="595"/>
      <c r="I20" s="595"/>
      <c r="J20" s="595"/>
      <c r="K20" s="595"/>
      <c r="L20" s="596"/>
      <c r="M20" s="9"/>
    </row>
    <row r="21" spans="1:16" x14ac:dyDescent="0.35">
      <c r="B21" s="15"/>
      <c r="C21" s="33"/>
      <c r="D21" s="33"/>
      <c r="E21" s="34"/>
      <c r="F21" s="34"/>
      <c r="G21" s="34"/>
      <c r="H21" s="34"/>
      <c r="I21" s="34"/>
      <c r="J21" s="34"/>
      <c r="K21" s="34"/>
      <c r="L21" s="16"/>
      <c r="M21" s="9"/>
    </row>
    <row r="22" spans="1:16" ht="15.5" x14ac:dyDescent="0.35">
      <c r="B22" s="672" t="str">
        <f>IF(Intro!$G$21="English",O22,P22)</f>
        <v xml:space="preserve">Provide your firm's imports and sales of imports of the goods originating in: </v>
      </c>
      <c r="C22" s="674"/>
      <c r="D22" s="674"/>
      <c r="E22" s="674"/>
      <c r="F22" s="674"/>
      <c r="G22" s="721" t="str">
        <f>Variables!D47</f>
        <v>China</v>
      </c>
      <c r="H22" s="721"/>
      <c r="I22" s="721"/>
      <c r="J22" s="721"/>
      <c r="K22" s="721"/>
      <c r="L22" s="64"/>
      <c r="M22" s="9"/>
      <c r="O22" s="9" t="s">
        <v>494</v>
      </c>
      <c r="P22" s="9" t="s">
        <v>495</v>
      </c>
    </row>
    <row r="23" spans="1:16" ht="15.5" x14ac:dyDescent="0.35">
      <c r="B23" s="734" t="str">
        <f>IF(Intro!$G$21="English",O23,P23)</f>
        <v xml:space="preserve">Exporter name: </v>
      </c>
      <c r="C23" s="735"/>
      <c r="D23" s="735"/>
      <c r="E23" s="735"/>
      <c r="F23" s="735"/>
      <c r="G23" s="733"/>
      <c r="H23" s="733"/>
      <c r="I23" s="733"/>
      <c r="J23" s="733"/>
      <c r="K23" s="733"/>
      <c r="L23" s="64"/>
      <c r="M23" s="9"/>
      <c r="O23" s="9" t="s">
        <v>161</v>
      </c>
      <c r="P23" s="9" t="s">
        <v>162</v>
      </c>
    </row>
    <row r="24" spans="1:16" x14ac:dyDescent="0.35">
      <c r="B24" s="105"/>
      <c r="C24" s="106"/>
      <c r="D24" s="106"/>
      <c r="E24" s="106"/>
      <c r="F24" s="106"/>
      <c r="G24" s="34"/>
      <c r="H24" s="34"/>
      <c r="I24" s="34"/>
      <c r="J24" s="34"/>
      <c r="K24" s="34"/>
      <c r="L24" s="16"/>
      <c r="M24" s="9"/>
    </row>
    <row r="25" spans="1:16" x14ac:dyDescent="0.35">
      <c r="B25" s="105"/>
      <c r="C25" s="106"/>
      <c r="D25" s="106"/>
      <c r="E25" s="106"/>
      <c r="F25" s="106"/>
      <c r="G25" s="142">
        <f>Variables!$B$6</f>
        <v>2023</v>
      </c>
      <c r="H25" s="142">
        <f>G25+1</f>
        <v>2024</v>
      </c>
      <c r="I25" s="142">
        <f>H25+1</f>
        <v>2025</v>
      </c>
      <c r="J25" s="142" t="str">
        <f>IF(Intro!$G$21="English",Variables!B9,Variables!C9)</f>
        <v>Jan-Mar 2025</v>
      </c>
      <c r="K25" s="142" t="str">
        <f>IF(Intro!$G$21="English",Variables!B10,Variables!C10)</f>
        <v>Jan-Mar 2026</v>
      </c>
      <c r="L25" s="67"/>
      <c r="M25" s="9"/>
      <c r="O25" s="17"/>
    </row>
    <row r="26" spans="1:16" s="10" customFormat="1" x14ac:dyDescent="0.35">
      <c r="A26" s="31"/>
      <c r="B26" s="717" t="str">
        <f>IF(Intro!$G$21="English",O26,P26)</f>
        <v>Imports in Canada</v>
      </c>
      <c r="C26" s="718"/>
      <c r="D26" s="718"/>
      <c r="E26" s="718"/>
      <c r="F26" s="718"/>
      <c r="G26" s="718"/>
      <c r="H26" s="718"/>
      <c r="I26" s="718"/>
      <c r="J26" s="718"/>
      <c r="K26" s="718"/>
      <c r="L26" s="67"/>
      <c r="O26" s="25" t="s">
        <v>225</v>
      </c>
      <c r="P26" s="10" t="s">
        <v>226</v>
      </c>
    </row>
    <row r="27" spans="1:16" x14ac:dyDescent="0.35">
      <c r="B27" s="710" t="str">
        <f>IF(Intro!$G$21="English",O27,P27)</f>
        <v>Imports</v>
      </c>
      <c r="C27" s="711"/>
      <c r="D27" s="712" t="str">
        <f>IF(Intro!$G$21="English",Variables!$B$23,Variables!$C$23)</f>
        <v>metres</v>
      </c>
      <c r="E27" s="712"/>
      <c r="F27" s="712"/>
      <c r="G27" s="107"/>
      <c r="H27" s="107"/>
      <c r="I27" s="107"/>
      <c r="J27" s="107"/>
      <c r="K27" s="101"/>
      <c r="L27" s="67"/>
      <c r="M27" s="9"/>
      <c r="O27" s="9" t="s">
        <v>89</v>
      </c>
      <c r="P27" s="9" t="s">
        <v>163</v>
      </c>
    </row>
    <row r="28" spans="1:16" x14ac:dyDescent="0.35">
      <c r="B28" s="710"/>
      <c r="C28" s="711"/>
      <c r="D28" s="712" t="str">
        <f>IF(Intro!$G$21="English",O28,P28)</f>
        <v>net delivered purchase value (CAD)</v>
      </c>
      <c r="E28" s="712"/>
      <c r="F28" s="712"/>
      <c r="G28" s="107"/>
      <c r="H28" s="107"/>
      <c r="I28" s="107"/>
      <c r="J28" s="107"/>
      <c r="K28" s="101"/>
      <c r="L28" s="67"/>
      <c r="M28" s="9"/>
      <c r="O28" s="9" t="s">
        <v>321</v>
      </c>
      <c r="P28" s="9" t="s">
        <v>320</v>
      </c>
    </row>
    <row r="29" spans="1:16" x14ac:dyDescent="0.35">
      <c r="B29" s="710"/>
      <c r="C29" s="711"/>
      <c r="D29" s="712" t="str">
        <f>"$ / "&amp;IF(Intro!$G$21="English",Variables!$B$24,Variables!$C$24)</f>
        <v>$ / metre</v>
      </c>
      <c r="E29" s="712"/>
      <c r="F29" s="712"/>
      <c r="G29" s="119" t="str">
        <f>IF(G27=0,"-",G28/G27)</f>
        <v>-</v>
      </c>
      <c r="H29" s="119" t="str">
        <f>IF(H27=0,"-",H28/H27)</f>
        <v>-</v>
      </c>
      <c r="I29" s="119" t="str">
        <f t="shared" ref="I29:K29" si="0">IF(I27=0,"-",I28/I27)</f>
        <v>-</v>
      </c>
      <c r="J29" s="119" t="str">
        <f t="shared" si="0"/>
        <v>-</v>
      </c>
      <c r="K29" s="119" t="str">
        <f t="shared" si="0"/>
        <v>-</v>
      </c>
      <c r="L29" s="67"/>
      <c r="M29" s="9"/>
    </row>
    <row r="30" spans="1:16" s="10" customFormat="1" x14ac:dyDescent="0.35">
      <c r="A30" s="31"/>
      <c r="B30" s="719" t="str">
        <f>IF(Intro!$G$21="English",O30,P30)</f>
        <v>Sales in Canada</v>
      </c>
      <c r="C30" s="720"/>
      <c r="D30" s="720"/>
      <c r="E30" s="720"/>
      <c r="F30" s="720"/>
      <c r="G30" s="720"/>
      <c r="H30" s="720"/>
      <c r="I30" s="720"/>
      <c r="J30" s="720"/>
      <c r="K30" s="720"/>
      <c r="L30" s="67"/>
      <c r="O30" s="25" t="s">
        <v>227</v>
      </c>
      <c r="P30" s="10" t="s">
        <v>228</v>
      </c>
    </row>
    <row r="31" spans="1:16" x14ac:dyDescent="0.35">
      <c r="B31" s="466" t="str">
        <f>IF(Intro!$G$21="English",O31,P31)</f>
        <v>Sales to distributors in Canada</v>
      </c>
      <c r="C31" s="516"/>
      <c r="D31" s="712" t="str">
        <f>D27</f>
        <v>metres</v>
      </c>
      <c r="E31" s="712"/>
      <c r="F31" s="712"/>
      <c r="G31" s="107"/>
      <c r="H31" s="107"/>
      <c r="I31" s="107"/>
      <c r="J31" s="107"/>
      <c r="K31" s="101"/>
      <c r="L31" s="67"/>
      <c r="M31" s="9"/>
      <c r="O31" s="9" t="str">
        <f>"Sales to "&amp;Variables!$B$26&amp;" in Canada"</f>
        <v>Sales to distributors in Canada</v>
      </c>
      <c r="P31" s="9" t="str">
        <f>"Ventes aux "&amp;Variables!$C$26&amp;" au Canada"</f>
        <v>Ventes aux distributeurs au Canada</v>
      </c>
    </row>
    <row r="32" spans="1:16" x14ac:dyDescent="0.35">
      <c r="B32" s="466"/>
      <c r="C32" s="516"/>
      <c r="D32" s="712" t="str">
        <f>IF(Intro!$G$21="English",O32,P32)</f>
        <v>net delivered selling value (CAD)</v>
      </c>
      <c r="E32" s="712"/>
      <c r="F32" s="712"/>
      <c r="G32" s="107"/>
      <c r="H32" s="107"/>
      <c r="I32" s="107"/>
      <c r="J32" s="107"/>
      <c r="K32" s="101"/>
      <c r="L32" s="67"/>
      <c r="M32" s="9"/>
      <c r="O32" s="9" t="s">
        <v>323</v>
      </c>
      <c r="P32" s="9" t="s">
        <v>322</v>
      </c>
    </row>
    <row r="33" spans="1:16" ht="14.5" thickBot="1" x14ac:dyDescent="0.4">
      <c r="B33" s="713"/>
      <c r="C33" s="714"/>
      <c r="D33" s="722" t="str">
        <f>D29</f>
        <v>$ / metre</v>
      </c>
      <c r="E33" s="722"/>
      <c r="F33" s="722"/>
      <c r="G33" s="119" t="str">
        <f>IF(G31=0,"-",G32/G31)</f>
        <v>-</v>
      </c>
      <c r="H33" s="119" t="str">
        <f>IF(H31=0,"-",H32/H31)</f>
        <v>-</v>
      </c>
      <c r="I33" s="119" t="str">
        <f t="shared" ref="I33:K33" si="1">IF(I31=0,"-",I32/I31)</f>
        <v>-</v>
      </c>
      <c r="J33" s="119" t="str">
        <f t="shared" si="1"/>
        <v>-</v>
      </c>
      <c r="K33" s="119" t="str">
        <f t="shared" si="1"/>
        <v>-</v>
      </c>
      <c r="L33" s="67"/>
      <c r="M33" s="9"/>
    </row>
    <row r="34" spans="1:16" x14ac:dyDescent="0.35">
      <c r="B34" s="715" t="str">
        <f>IF(Intro!$G$21="English",O34,P34)</f>
        <v>Sales to retailers/end users in Canada</v>
      </c>
      <c r="C34" s="716"/>
      <c r="D34" s="723" t="str">
        <f t="shared" ref="D34:D36" si="2">D31</f>
        <v>metres</v>
      </c>
      <c r="E34" s="723"/>
      <c r="F34" s="723"/>
      <c r="G34" s="107"/>
      <c r="H34" s="107"/>
      <c r="I34" s="107"/>
      <c r="J34" s="107"/>
      <c r="K34" s="101"/>
      <c r="L34" s="67"/>
      <c r="M34" s="9"/>
      <c r="O34" s="9" t="str">
        <f>"Sales to "&amp;Variables!$B$27&amp;" in Canada"</f>
        <v>Sales to retailers/end users in Canada</v>
      </c>
      <c r="P34" s="9" t="str">
        <f>"Ventes aux "&amp;Variables!$C$27&amp;" au Canada"</f>
        <v>Ventes aux détaillants/utilisateurs finals au Canada</v>
      </c>
    </row>
    <row r="35" spans="1:16" x14ac:dyDescent="0.35">
      <c r="B35" s="466"/>
      <c r="C35" s="516"/>
      <c r="D35" s="712" t="str">
        <f t="shared" si="2"/>
        <v>net delivered selling value (CAD)</v>
      </c>
      <c r="E35" s="712"/>
      <c r="F35" s="712"/>
      <c r="G35" s="107"/>
      <c r="H35" s="107"/>
      <c r="I35" s="107"/>
      <c r="J35" s="107"/>
      <c r="K35" s="101"/>
      <c r="L35" s="67"/>
      <c r="M35" s="9"/>
    </row>
    <row r="36" spans="1:16" ht="14.5" thickBot="1" x14ac:dyDescent="0.4">
      <c r="B36" s="713"/>
      <c r="C36" s="714"/>
      <c r="D36" s="722" t="str">
        <f t="shared" si="2"/>
        <v>$ / metre</v>
      </c>
      <c r="E36" s="722"/>
      <c r="F36" s="722"/>
      <c r="G36" s="119" t="str">
        <f>IF(G34=0,"-",G35/G34)</f>
        <v>-</v>
      </c>
      <c r="H36" s="119" t="str">
        <f>IF(H34=0,"-",H35/H34)</f>
        <v>-</v>
      </c>
      <c r="I36" s="119" t="str">
        <f t="shared" ref="I36:K36" si="3">IF(I34=0,"-",I35/I34)</f>
        <v>-</v>
      </c>
      <c r="J36" s="119" t="str">
        <f t="shared" si="3"/>
        <v>-</v>
      </c>
      <c r="K36" s="119" t="str">
        <f t="shared" si="3"/>
        <v>-</v>
      </c>
      <c r="L36" s="67"/>
      <c r="M36" s="9"/>
    </row>
    <row r="37" spans="1:16" x14ac:dyDescent="0.35">
      <c r="B37" s="580" t="str">
        <f>IF(Intro!$G$21="English",O37,P37)</f>
        <v>Total sales in Canada</v>
      </c>
      <c r="C37" s="581"/>
      <c r="D37" s="736" t="str">
        <f>D34</f>
        <v>metres</v>
      </c>
      <c r="E37" s="736"/>
      <c r="F37" s="736"/>
      <c r="G37" s="109">
        <f t="shared" ref="G37:K38" si="4">G31+G34</f>
        <v>0</v>
      </c>
      <c r="H37" s="109">
        <f t="shared" si="4"/>
        <v>0</v>
      </c>
      <c r="I37" s="109">
        <f t="shared" si="4"/>
        <v>0</v>
      </c>
      <c r="J37" s="109">
        <f t="shared" si="4"/>
        <v>0</v>
      </c>
      <c r="K37" s="109">
        <f t="shared" si="4"/>
        <v>0</v>
      </c>
      <c r="L37" s="67"/>
      <c r="M37" s="9"/>
      <c r="O37" s="9" t="s">
        <v>324</v>
      </c>
      <c r="P37" s="9" t="s">
        <v>325</v>
      </c>
    </row>
    <row r="38" spans="1:16" x14ac:dyDescent="0.35">
      <c r="B38" s="569"/>
      <c r="C38" s="570"/>
      <c r="D38" s="737" t="str">
        <f>D35</f>
        <v>net delivered selling value (CAD)</v>
      </c>
      <c r="E38" s="737"/>
      <c r="F38" s="737"/>
      <c r="G38" s="108">
        <f t="shared" si="4"/>
        <v>0</v>
      </c>
      <c r="H38" s="108">
        <f t="shared" si="4"/>
        <v>0</v>
      </c>
      <c r="I38" s="108">
        <f t="shared" si="4"/>
        <v>0</v>
      </c>
      <c r="J38" s="108">
        <f t="shared" si="4"/>
        <v>0</v>
      </c>
      <c r="K38" s="108">
        <f t="shared" si="4"/>
        <v>0</v>
      </c>
      <c r="L38" s="67"/>
      <c r="M38" s="9"/>
    </row>
    <row r="39" spans="1:16" x14ac:dyDescent="0.35">
      <c r="B39" s="569"/>
      <c r="C39" s="570"/>
      <c r="D39" s="737" t="str">
        <f>D36</f>
        <v>$ / metre</v>
      </c>
      <c r="E39" s="737"/>
      <c r="F39" s="737"/>
      <c r="G39" s="119" t="str">
        <f>IF(G37=0,"-",G38/G37)</f>
        <v>-</v>
      </c>
      <c r="H39" s="119" t="str">
        <f>IF(H37=0,"-",H38/H37)</f>
        <v>-</v>
      </c>
      <c r="I39" s="119" t="str">
        <f>IF(I37=0,"-",I38/I37)</f>
        <v>-</v>
      </c>
      <c r="J39" s="119" t="str">
        <f t="shared" ref="J39:K39" si="5">IF(J37=0,"-",J38/J37)</f>
        <v>-</v>
      </c>
      <c r="K39" s="119" t="str">
        <f t="shared" si="5"/>
        <v>-</v>
      </c>
      <c r="L39" s="67"/>
      <c r="M39" s="9"/>
    </row>
    <row r="40" spans="1:16" x14ac:dyDescent="0.35">
      <c r="B40" s="68"/>
      <c r="C40" s="65"/>
      <c r="D40" s="65"/>
      <c r="E40" s="65"/>
      <c r="F40" s="65"/>
      <c r="G40" s="65"/>
      <c r="H40" s="65"/>
      <c r="I40" s="65"/>
      <c r="J40" s="65"/>
      <c r="K40" s="65"/>
      <c r="L40" s="66"/>
      <c r="M40" s="9"/>
    </row>
    <row r="41" spans="1:16" s="10" customFormat="1" x14ac:dyDescent="0.35">
      <c r="A41" s="7"/>
      <c r="B41" s="30"/>
      <c r="C41" s="30"/>
      <c r="D41" s="77"/>
      <c r="E41" s="78"/>
      <c r="F41" s="78"/>
      <c r="G41" s="78"/>
      <c r="H41" s="78"/>
      <c r="I41" s="78"/>
      <c r="J41" s="78"/>
      <c r="K41" s="78"/>
      <c r="L41" s="78"/>
      <c r="M41" s="69"/>
    </row>
    <row r="42" spans="1:16" x14ac:dyDescent="0.35">
      <c r="B42" s="473" t="str">
        <f>IF(Intro!$G$21="English",O42,P42)</f>
        <v>SALES IN CANADA OF IMPORTS TO THE TOP FIVE ACCOUNTS</v>
      </c>
      <c r="C42" s="474"/>
      <c r="D42" s="474"/>
      <c r="E42" s="474"/>
      <c r="F42" s="474"/>
      <c r="G42" s="474"/>
      <c r="H42" s="474"/>
      <c r="I42" s="474"/>
      <c r="J42" s="474"/>
      <c r="K42" s="474"/>
      <c r="L42" s="475"/>
      <c r="M42" s="9"/>
      <c r="O42" s="89" t="s">
        <v>313</v>
      </c>
      <c r="P42" s="89" t="s">
        <v>406</v>
      </c>
    </row>
    <row r="43" spans="1:16" s="10" customFormat="1" x14ac:dyDescent="0.35">
      <c r="A43" s="7"/>
      <c r="B43" s="594" t="s">
        <v>15</v>
      </c>
      <c r="C43" s="595"/>
      <c r="D43" s="595"/>
      <c r="E43" s="595"/>
      <c r="F43" s="595"/>
      <c r="G43" s="595"/>
      <c r="H43" s="595"/>
      <c r="I43" s="595"/>
      <c r="J43" s="595"/>
      <c r="K43" s="595"/>
      <c r="L43" s="596"/>
      <c r="M43" s="69"/>
      <c r="O43" s="9"/>
    </row>
    <row r="44" spans="1:16" x14ac:dyDescent="0.35">
      <c r="B44" s="15"/>
      <c r="C44" s="33"/>
      <c r="D44" s="33"/>
      <c r="E44" s="34"/>
      <c r="F44" s="34"/>
      <c r="G44" s="34"/>
      <c r="H44" s="34"/>
      <c r="I44" s="34"/>
      <c r="J44" s="34"/>
      <c r="K44" s="34"/>
      <c r="L44" s="16"/>
      <c r="M44" s="9"/>
    </row>
    <row r="45" spans="1:16" x14ac:dyDescent="0.35">
      <c r="B45" s="492" t="str">
        <f>IF(Intro!$G$21="English",O45,P45)</f>
        <v xml:space="preserve">Report the volume and value of sales of imports in Canada for each account listed below : </v>
      </c>
      <c r="C45" s="493"/>
      <c r="D45" s="493"/>
      <c r="E45" s="493"/>
      <c r="F45" s="493"/>
      <c r="G45" s="493"/>
      <c r="H45" s="493"/>
      <c r="I45" s="493"/>
      <c r="J45" s="493"/>
      <c r="K45" s="493"/>
      <c r="L45" s="494"/>
      <c r="M45" s="9"/>
      <c r="O45" s="17" t="s">
        <v>165</v>
      </c>
      <c r="P45" s="9" t="s">
        <v>166</v>
      </c>
    </row>
    <row r="46" spans="1:16" x14ac:dyDescent="0.35">
      <c r="B46" s="492" t="str">
        <f>Pro!B23</f>
        <v>Note - Only complete this question if your firm sold the goods between January 1, 2023, and March 31, 2026.</v>
      </c>
      <c r="C46" s="493"/>
      <c r="D46" s="493"/>
      <c r="E46" s="493"/>
      <c r="F46" s="493"/>
      <c r="G46" s="493"/>
      <c r="H46" s="493"/>
      <c r="I46" s="493"/>
      <c r="J46" s="493"/>
      <c r="K46" s="493"/>
      <c r="L46" s="494"/>
      <c r="M46" s="9"/>
      <c r="O46" s="17"/>
    </row>
    <row r="47" spans="1:16" x14ac:dyDescent="0.35">
      <c r="B47" s="58"/>
      <c r="C47" s="59"/>
      <c r="D47" s="33"/>
      <c r="E47" s="34"/>
      <c r="F47" s="34"/>
      <c r="G47" s="34"/>
      <c r="H47" s="34"/>
      <c r="I47" s="34"/>
      <c r="J47" s="34"/>
      <c r="K47" s="34"/>
      <c r="L47" s="16"/>
      <c r="M47" s="9"/>
      <c r="O47" s="17"/>
    </row>
    <row r="48" spans="1:16" x14ac:dyDescent="0.35">
      <c r="B48" s="692"/>
      <c r="C48" s="693"/>
      <c r="D48" s="694"/>
      <c r="E48" s="141" t="str">
        <f>IF(Intro!$G$21="English","Q","T")&amp;IF(MID(F48,2,1)&lt;&gt;"1",MID(F48,2,1)-1&amp;" - "&amp;MID(F48,6,4),"4 - "&amp;MID(F48,6,4)-1)</f>
        <v>Q2 - 2024</v>
      </c>
      <c r="F48" s="141" t="str">
        <f>IF(Intro!$G$21="English","Q","T")&amp;IF(MID(G48,2,1)&lt;&gt;"1",MID(G48,2,1)-1&amp;" - "&amp;MID(G48,6,4),"4 - "&amp;MID(G48,6,4)-1)</f>
        <v>Q3 - 2024</v>
      </c>
      <c r="G48" s="141" t="str">
        <f>IF(Intro!$G$21="English","Q","T")&amp;IF(MID(H48,2,1)&lt;&gt;"1",MID(H48,2,1)-1&amp;" - "&amp;MID(H48,6,4),"4 - "&amp;MID(H48,6,4)-1)</f>
        <v>Q4 - 2024</v>
      </c>
      <c r="H48" s="141" t="str">
        <f>IF(Intro!$G$21="English","Q","T")&amp;IF(MID(I48,2,1)&lt;&gt;"1",MID(I48,2,1)-1&amp;" - "&amp;MID(I48,6,4),"4 - "&amp;MID(I48,6,4)-1)</f>
        <v>Q1 - 2025</v>
      </c>
      <c r="I48" s="141" t="str">
        <f>IF(Intro!$G$21="English","Q","T")&amp;IF(MID(J48,2,1)&lt;&gt;"1",MID(J48,2,1)-1&amp;" - "&amp;MID(J48,6,4),"4 - "&amp;MID(J48,6,4)-1)</f>
        <v>Q2 - 2025</v>
      </c>
      <c r="J48" s="141" t="str">
        <f>IF(Intro!$G$21="English","Q","T")&amp;IF(MID(K48,2,1)&lt;&gt;"1",MID(K48,2,1)-1&amp;" - "&amp;MID(K48,6,4),"4 - "&amp;MID(K48,6,4)-1)</f>
        <v>Q3 - 2025</v>
      </c>
      <c r="K48" s="141" t="str">
        <f>IF(Intro!$G$21="English","Q","T")&amp;IF(MID(L48,2,1)&lt;&gt;"1",MID(L48,2,1)-1&amp;" - "&amp;MID(L48,6,4),"4 - "&amp;MID(L48,6,4)-1)</f>
        <v>Q4 - 2025</v>
      </c>
      <c r="L48" s="114" t="str">
        <f>IF(Intro!$G$21="English",Variables!B29&amp;" - ",Variables!C29&amp;" - ")&amp;Variables!B8</f>
        <v>Q1 - 2026</v>
      </c>
      <c r="M48" s="9"/>
      <c r="O48" s="17"/>
    </row>
    <row r="49" spans="2:16" x14ac:dyDescent="0.35">
      <c r="B49" s="709" t="str">
        <f>IF(Intro!$G$21="English",O50,P50)</f>
        <v xml:space="preserve">Account 1 - </v>
      </c>
      <c r="C49" s="597"/>
      <c r="D49" s="597"/>
      <c r="E49" s="597"/>
      <c r="F49" s="597"/>
      <c r="G49" s="597"/>
      <c r="H49" s="597"/>
      <c r="I49" s="597"/>
      <c r="J49" s="597"/>
      <c r="K49" s="597"/>
      <c r="L49" s="598"/>
      <c r="M49" s="9"/>
      <c r="O49" s="17"/>
    </row>
    <row r="50" spans="2:16" x14ac:dyDescent="0.35">
      <c r="B50" s="687" t="str">
        <f>D$31</f>
        <v>metres</v>
      </c>
      <c r="C50" s="688"/>
      <c r="D50" s="688"/>
      <c r="E50" s="107"/>
      <c r="F50" s="107"/>
      <c r="G50" s="107"/>
      <c r="H50" s="107"/>
      <c r="I50" s="101"/>
      <c r="J50" s="107"/>
      <c r="K50" s="107"/>
      <c r="L50" s="457"/>
      <c r="M50" s="9"/>
      <c r="O50" s="9" t="str">
        <f>"Account 1 - "&amp;Pro!C120</f>
        <v xml:space="preserve">Account 1 - </v>
      </c>
      <c r="P50" s="9" t="str">
        <f>"Client 1 - "&amp;Pro!C120</f>
        <v xml:space="preserve">Client 1 - </v>
      </c>
    </row>
    <row r="51" spans="2:16" x14ac:dyDescent="0.35">
      <c r="B51" s="687" t="str">
        <f>D$32</f>
        <v>net delivered selling value (CAD)</v>
      </c>
      <c r="C51" s="688"/>
      <c r="D51" s="688"/>
      <c r="E51" s="107"/>
      <c r="F51" s="107"/>
      <c r="G51" s="107"/>
      <c r="H51" s="107"/>
      <c r="I51" s="101"/>
      <c r="J51" s="107"/>
      <c r="K51" s="107"/>
      <c r="L51" s="457"/>
      <c r="M51" s="9"/>
    </row>
    <row r="52" spans="2:16" x14ac:dyDescent="0.35">
      <c r="B52" s="687" t="str">
        <f>D$33</f>
        <v>$ / metre</v>
      </c>
      <c r="C52" s="688"/>
      <c r="D52" s="688"/>
      <c r="E52" s="120" t="str">
        <f>IF(E50=0,"-",E51/E50)</f>
        <v>-</v>
      </c>
      <c r="F52" s="120" t="str">
        <f t="shared" ref="F52:L52" si="6">IF(F50=0,"-",F51/F50)</f>
        <v>-</v>
      </c>
      <c r="G52" s="120" t="str">
        <f t="shared" si="6"/>
        <v>-</v>
      </c>
      <c r="H52" s="120" t="str">
        <f t="shared" si="6"/>
        <v>-</v>
      </c>
      <c r="I52" s="120" t="str">
        <f t="shared" si="6"/>
        <v>-</v>
      </c>
      <c r="J52" s="120" t="str">
        <f t="shared" si="6"/>
        <v>-</v>
      </c>
      <c r="K52" s="120" t="str">
        <f t="shared" si="6"/>
        <v>-</v>
      </c>
      <c r="L52" s="121" t="str">
        <f t="shared" si="6"/>
        <v>-</v>
      </c>
      <c r="M52" s="9"/>
    </row>
    <row r="53" spans="2:16" x14ac:dyDescent="0.35">
      <c r="B53" s="709" t="str">
        <f>IF(Intro!$G$21="English",O54,P54)</f>
        <v xml:space="preserve">Account 2 - </v>
      </c>
      <c r="C53" s="597"/>
      <c r="D53" s="597"/>
      <c r="E53" s="597"/>
      <c r="F53" s="597"/>
      <c r="G53" s="597"/>
      <c r="H53" s="597"/>
      <c r="I53" s="597"/>
      <c r="J53" s="597"/>
      <c r="K53" s="597"/>
      <c r="L53" s="598"/>
      <c r="M53" s="9"/>
    </row>
    <row r="54" spans="2:16" x14ac:dyDescent="0.35">
      <c r="B54" s="687" t="str">
        <f>D$31</f>
        <v>metres</v>
      </c>
      <c r="C54" s="688"/>
      <c r="D54" s="688"/>
      <c r="E54" s="107"/>
      <c r="F54" s="107"/>
      <c r="G54" s="107"/>
      <c r="H54" s="107"/>
      <c r="I54" s="101"/>
      <c r="J54" s="107"/>
      <c r="K54" s="107"/>
      <c r="L54" s="457"/>
      <c r="M54" s="9"/>
      <c r="O54" s="9" t="str">
        <f>"Account 2 - "&amp;Pro!C121</f>
        <v xml:space="preserve">Account 2 - </v>
      </c>
      <c r="P54" s="9" t="str">
        <f>"Client 2 - "&amp;Pro!C121</f>
        <v xml:space="preserve">Client 2 - </v>
      </c>
    </row>
    <row r="55" spans="2:16" x14ac:dyDescent="0.35">
      <c r="B55" s="687" t="str">
        <f>D$32</f>
        <v>net delivered selling value (CAD)</v>
      </c>
      <c r="C55" s="688"/>
      <c r="D55" s="688"/>
      <c r="E55" s="107"/>
      <c r="F55" s="107"/>
      <c r="G55" s="107"/>
      <c r="H55" s="107"/>
      <c r="I55" s="101"/>
      <c r="J55" s="107"/>
      <c r="K55" s="107"/>
      <c r="L55" s="457"/>
      <c r="M55" s="9"/>
    </row>
    <row r="56" spans="2:16" x14ac:dyDescent="0.35">
      <c r="B56" s="687" t="str">
        <f>D$33</f>
        <v>$ / metre</v>
      </c>
      <c r="C56" s="688"/>
      <c r="D56" s="688"/>
      <c r="E56" s="120" t="str">
        <f>IF(E54=0,"-",E55/E54)</f>
        <v>-</v>
      </c>
      <c r="F56" s="120" t="str">
        <f t="shared" ref="F56:L56" si="7">IF(F54=0,"-",F55/F54)</f>
        <v>-</v>
      </c>
      <c r="G56" s="120" t="str">
        <f t="shared" si="7"/>
        <v>-</v>
      </c>
      <c r="H56" s="120" t="str">
        <f t="shared" si="7"/>
        <v>-</v>
      </c>
      <c r="I56" s="120" t="str">
        <f t="shared" si="7"/>
        <v>-</v>
      </c>
      <c r="J56" s="120" t="str">
        <f t="shared" si="7"/>
        <v>-</v>
      </c>
      <c r="K56" s="120" t="str">
        <f t="shared" si="7"/>
        <v>-</v>
      </c>
      <c r="L56" s="121" t="str">
        <f t="shared" si="7"/>
        <v>-</v>
      </c>
      <c r="M56" s="9"/>
    </row>
    <row r="57" spans="2:16" x14ac:dyDescent="0.35">
      <c r="B57" s="709" t="str">
        <f>IF(Intro!$G$21="English",O58,P58)</f>
        <v xml:space="preserve">Account 3 - </v>
      </c>
      <c r="C57" s="597"/>
      <c r="D57" s="597"/>
      <c r="E57" s="597"/>
      <c r="F57" s="597"/>
      <c r="G57" s="597"/>
      <c r="H57" s="597"/>
      <c r="I57" s="597"/>
      <c r="J57" s="597"/>
      <c r="K57" s="597"/>
      <c r="L57" s="598"/>
      <c r="M57" s="9"/>
    </row>
    <row r="58" spans="2:16" x14ac:dyDescent="0.35">
      <c r="B58" s="687" t="str">
        <f>D$31</f>
        <v>metres</v>
      </c>
      <c r="C58" s="688"/>
      <c r="D58" s="688"/>
      <c r="E58" s="107"/>
      <c r="F58" s="107"/>
      <c r="G58" s="107"/>
      <c r="H58" s="107"/>
      <c r="I58" s="101"/>
      <c r="J58" s="107"/>
      <c r="K58" s="107"/>
      <c r="L58" s="457"/>
      <c r="M58" s="9"/>
      <c r="O58" s="9" t="str">
        <f>"Account 3 - "&amp;Pro!C122</f>
        <v xml:space="preserve">Account 3 - </v>
      </c>
      <c r="P58" s="9" t="str">
        <f>"Client 3 - "&amp;Pro!C122</f>
        <v xml:space="preserve">Client 3 - </v>
      </c>
    </row>
    <row r="59" spans="2:16" x14ac:dyDescent="0.35">
      <c r="B59" s="687" t="str">
        <f>D$32</f>
        <v>net delivered selling value (CAD)</v>
      </c>
      <c r="C59" s="688"/>
      <c r="D59" s="688"/>
      <c r="E59" s="107"/>
      <c r="F59" s="107"/>
      <c r="G59" s="107"/>
      <c r="H59" s="107"/>
      <c r="I59" s="101"/>
      <c r="J59" s="107"/>
      <c r="K59" s="107"/>
      <c r="L59" s="457"/>
      <c r="M59" s="9"/>
    </row>
    <row r="60" spans="2:16" x14ac:dyDescent="0.35">
      <c r="B60" s="687" t="str">
        <f>D$33</f>
        <v>$ / metre</v>
      </c>
      <c r="C60" s="688"/>
      <c r="D60" s="688"/>
      <c r="E60" s="120" t="str">
        <f>IF(E58=0,"-",E59/E58)</f>
        <v>-</v>
      </c>
      <c r="F60" s="120" t="str">
        <f t="shared" ref="F60:L60" si="8">IF(F58=0,"-",F59/F58)</f>
        <v>-</v>
      </c>
      <c r="G60" s="120" t="str">
        <f t="shared" si="8"/>
        <v>-</v>
      </c>
      <c r="H60" s="120" t="str">
        <f t="shared" si="8"/>
        <v>-</v>
      </c>
      <c r="I60" s="120" t="str">
        <f t="shared" si="8"/>
        <v>-</v>
      </c>
      <c r="J60" s="120" t="str">
        <f t="shared" si="8"/>
        <v>-</v>
      </c>
      <c r="K60" s="120" t="str">
        <f t="shared" si="8"/>
        <v>-</v>
      </c>
      <c r="L60" s="121" t="str">
        <f t="shared" si="8"/>
        <v>-</v>
      </c>
      <c r="M60" s="9"/>
    </row>
    <row r="61" spans="2:16" x14ac:dyDescent="0.35">
      <c r="B61" s="709" t="str">
        <f>IF(Intro!$G$21="English",O62,P62)</f>
        <v xml:space="preserve">Account 4 - </v>
      </c>
      <c r="C61" s="597"/>
      <c r="D61" s="597"/>
      <c r="E61" s="597"/>
      <c r="F61" s="597"/>
      <c r="G61" s="597"/>
      <c r="H61" s="597"/>
      <c r="I61" s="597"/>
      <c r="J61" s="597"/>
      <c r="K61" s="597"/>
      <c r="L61" s="598"/>
      <c r="M61" s="9"/>
    </row>
    <row r="62" spans="2:16" x14ac:dyDescent="0.35">
      <c r="B62" s="687" t="str">
        <f>D$31</f>
        <v>metres</v>
      </c>
      <c r="C62" s="688"/>
      <c r="D62" s="688"/>
      <c r="E62" s="107"/>
      <c r="F62" s="107"/>
      <c r="G62" s="107"/>
      <c r="H62" s="107"/>
      <c r="I62" s="101"/>
      <c r="J62" s="107"/>
      <c r="K62" s="107"/>
      <c r="L62" s="457"/>
      <c r="M62" s="9"/>
      <c r="O62" s="9" t="str">
        <f>"Account 4 - "&amp;Pro!C123</f>
        <v xml:space="preserve">Account 4 - </v>
      </c>
      <c r="P62" s="9" t="str">
        <f>"Client 4 - "&amp;Pro!C123</f>
        <v xml:space="preserve">Client 4 - </v>
      </c>
    </row>
    <row r="63" spans="2:16" x14ac:dyDescent="0.35">
      <c r="B63" s="687" t="str">
        <f>D$32</f>
        <v>net delivered selling value (CAD)</v>
      </c>
      <c r="C63" s="688"/>
      <c r="D63" s="688"/>
      <c r="E63" s="107"/>
      <c r="F63" s="107"/>
      <c r="G63" s="107"/>
      <c r="H63" s="107"/>
      <c r="I63" s="101"/>
      <c r="J63" s="107"/>
      <c r="K63" s="107"/>
      <c r="L63" s="457"/>
      <c r="M63" s="9"/>
    </row>
    <row r="64" spans="2:16" x14ac:dyDescent="0.35">
      <c r="B64" s="687" t="str">
        <f>D$33</f>
        <v>$ / metre</v>
      </c>
      <c r="C64" s="688"/>
      <c r="D64" s="688"/>
      <c r="E64" s="120" t="str">
        <f>IF(E62=0,"-",E63/E62)</f>
        <v>-</v>
      </c>
      <c r="F64" s="120" t="str">
        <f t="shared" ref="F64:L64" si="9">IF(F62=0,"-",F63/F62)</f>
        <v>-</v>
      </c>
      <c r="G64" s="120" t="str">
        <f t="shared" si="9"/>
        <v>-</v>
      </c>
      <c r="H64" s="120" t="str">
        <f t="shared" si="9"/>
        <v>-</v>
      </c>
      <c r="I64" s="120" t="str">
        <f t="shared" si="9"/>
        <v>-</v>
      </c>
      <c r="J64" s="120" t="str">
        <f t="shared" si="9"/>
        <v>-</v>
      </c>
      <c r="K64" s="120" t="str">
        <f t="shared" si="9"/>
        <v>-</v>
      </c>
      <c r="L64" s="121" t="str">
        <f t="shared" si="9"/>
        <v>-</v>
      </c>
      <c r="M64" s="9"/>
    </row>
    <row r="65" spans="2:19" x14ac:dyDescent="0.35">
      <c r="B65" s="709" t="str">
        <f>IF(Intro!$G$21="English",O66,P66)</f>
        <v xml:space="preserve">Account 5 - </v>
      </c>
      <c r="C65" s="597"/>
      <c r="D65" s="597"/>
      <c r="E65" s="597"/>
      <c r="F65" s="597"/>
      <c r="G65" s="597"/>
      <c r="H65" s="597"/>
      <c r="I65" s="597"/>
      <c r="J65" s="597"/>
      <c r="K65" s="597"/>
      <c r="L65" s="598"/>
      <c r="M65" s="9"/>
    </row>
    <row r="66" spans="2:19" x14ac:dyDescent="0.35">
      <c r="B66" s="687" t="str">
        <f>D$31</f>
        <v>metres</v>
      </c>
      <c r="C66" s="688"/>
      <c r="D66" s="688"/>
      <c r="E66" s="107"/>
      <c r="F66" s="107"/>
      <c r="G66" s="107"/>
      <c r="H66" s="107"/>
      <c r="I66" s="101"/>
      <c r="J66" s="107"/>
      <c r="K66" s="107"/>
      <c r="L66" s="457"/>
      <c r="M66" s="9"/>
      <c r="O66" s="9" t="str">
        <f>"Account 5 - "&amp;Pro!C124</f>
        <v xml:space="preserve">Account 5 - </v>
      </c>
      <c r="P66" s="9" t="str">
        <f>"Client 5 - "&amp;Pro!C124</f>
        <v xml:space="preserve">Client 5 - </v>
      </c>
    </row>
    <row r="67" spans="2:19" x14ac:dyDescent="0.35">
      <c r="B67" s="687" t="str">
        <f>D$32</f>
        <v>net delivered selling value (CAD)</v>
      </c>
      <c r="C67" s="688"/>
      <c r="D67" s="688"/>
      <c r="E67" s="107"/>
      <c r="F67" s="107"/>
      <c r="G67" s="107"/>
      <c r="H67" s="107"/>
      <c r="I67" s="101"/>
      <c r="J67" s="107"/>
      <c r="K67" s="107"/>
      <c r="L67" s="457"/>
      <c r="M67" s="9"/>
    </row>
    <row r="68" spans="2:19" x14ac:dyDescent="0.35">
      <c r="B68" s="687" t="str">
        <f>D$33</f>
        <v>$ / metre</v>
      </c>
      <c r="C68" s="688"/>
      <c r="D68" s="688"/>
      <c r="E68" s="120" t="str">
        <f>IF(E66=0,"-",E67/E66)</f>
        <v>-</v>
      </c>
      <c r="F68" s="120" t="str">
        <f t="shared" ref="F68:L68" si="10">IF(F66=0,"-",F67/F66)</f>
        <v>-</v>
      </c>
      <c r="G68" s="120" t="str">
        <f t="shared" si="10"/>
        <v>-</v>
      </c>
      <c r="H68" s="120" t="str">
        <f t="shared" si="10"/>
        <v>-</v>
      </c>
      <c r="I68" s="120" t="str">
        <f t="shared" si="10"/>
        <v>-</v>
      </c>
      <c r="J68" s="120" t="str">
        <f t="shared" si="10"/>
        <v>-</v>
      </c>
      <c r="K68" s="120" t="str">
        <f t="shared" si="10"/>
        <v>-</v>
      </c>
      <c r="L68" s="121" t="str">
        <f t="shared" si="10"/>
        <v>-</v>
      </c>
      <c r="M68" s="9"/>
    </row>
    <row r="69" spans="2:19" x14ac:dyDescent="0.35">
      <c r="B69" s="58"/>
      <c r="C69" s="59"/>
      <c r="D69" s="59"/>
      <c r="E69" s="28"/>
      <c r="F69" s="28"/>
      <c r="G69" s="28"/>
      <c r="H69" s="28"/>
      <c r="I69" s="28"/>
      <c r="J69" s="28"/>
      <c r="K69" s="28"/>
      <c r="L69" s="29"/>
      <c r="M69" s="9"/>
    </row>
    <row r="70" spans="2:19" x14ac:dyDescent="0.35">
      <c r="B70" s="492" t="str">
        <f>IF(Intro!$G$21="English",O70,P70)</f>
        <v>In the table below, “Error” means that the total sales to your firm’s top five accounts for that period exceed your firm’s total import sales for that period. Therefore, please modify the above data if necessary.</v>
      </c>
      <c r="C70" s="493"/>
      <c r="D70" s="493"/>
      <c r="E70" s="493"/>
      <c r="F70" s="493"/>
      <c r="G70" s="493"/>
      <c r="H70" s="493"/>
      <c r="I70" s="493"/>
      <c r="J70" s="493"/>
      <c r="K70" s="493"/>
      <c r="L70" s="494"/>
      <c r="M70" s="9"/>
      <c r="O70" s="9" t="s">
        <v>343</v>
      </c>
      <c r="P70" s="9" t="s">
        <v>344</v>
      </c>
      <c r="S70" s="36"/>
    </row>
    <row r="71" spans="2:19" x14ac:dyDescent="0.35">
      <c r="B71" s="492"/>
      <c r="C71" s="493"/>
      <c r="D71" s="493"/>
      <c r="E71" s="493"/>
      <c r="F71" s="493"/>
      <c r="G71" s="493"/>
      <c r="H71" s="493"/>
      <c r="I71" s="493"/>
      <c r="J71" s="493"/>
      <c r="K71" s="493"/>
      <c r="L71" s="494"/>
      <c r="M71" s="9"/>
      <c r="S71" s="36"/>
    </row>
    <row r="72" spans="2:19" x14ac:dyDescent="0.35">
      <c r="B72" s="58"/>
      <c r="C72" s="59"/>
      <c r="D72" s="59"/>
      <c r="E72" s="28"/>
      <c r="F72" s="28"/>
      <c r="G72" s="28"/>
      <c r="H72" s="28"/>
      <c r="I72" s="28"/>
      <c r="J72" s="28"/>
      <c r="K72" s="28"/>
      <c r="L72" s="29"/>
      <c r="M72" s="9"/>
      <c r="S72" s="36"/>
    </row>
    <row r="73" spans="2:19" ht="14.15" customHeight="1" x14ac:dyDescent="0.35">
      <c r="B73" s="678" t="str">
        <f>Variables!D64</f>
        <v>Verification - volume</v>
      </c>
      <c r="C73" s="679"/>
      <c r="D73" s="679"/>
      <c r="E73" s="679"/>
      <c r="F73" s="680"/>
      <c r="G73" s="141" t="str">
        <f>IF(Intro!$G$21="English",O73,P73)</f>
        <v>Q2-Q4 2024</v>
      </c>
      <c r="H73" s="141">
        <f>Variables!B8-1</f>
        <v>2025</v>
      </c>
      <c r="I73" s="141" t="str">
        <f>L48</f>
        <v>Q1 - 2026</v>
      </c>
      <c r="J73" s="36"/>
      <c r="K73" s="36"/>
      <c r="L73" s="67"/>
      <c r="M73" s="9"/>
      <c r="O73" s="9" t="s">
        <v>537</v>
      </c>
      <c r="P73" s="9" t="s">
        <v>736</v>
      </c>
    </row>
    <row r="74" spans="2:19" ht="14.15" customHeight="1" x14ac:dyDescent="0.35">
      <c r="B74" s="675" t="str">
        <f>D31</f>
        <v>metres</v>
      </c>
      <c r="C74" s="676"/>
      <c r="D74" s="676"/>
      <c r="E74" s="676"/>
      <c r="F74" s="677"/>
      <c r="G74" s="150" t="str">
        <f>IF(SUM(E50:G50,E54:G54,E58:G58,E62:G62,E66:G66)&gt;H37,Variables!$D$65,Variables!$D$66)</f>
        <v>Okay</v>
      </c>
      <c r="H74" s="150" t="str">
        <f>IF(SUM(H50:K50,H54:K54,H58:K58,H62:K62,H66:K66)&gt;I37,Variables!$D$65,Variables!$D$66)</f>
        <v>Okay</v>
      </c>
      <c r="I74" s="150" t="str">
        <f>IF(SUM(L50,L54,L58,L62,L66)&gt;K37,Variables!$D$65,Variables!$D$66)</f>
        <v>Okay</v>
      </c>
      <c r="J74" s="36"/>
      <c r="K74" s="36"/>
      <c r="L74" s="67"/>
      <c r="M74" s="9"/>
    </row>
    <row r="75" spans="2:19" ht="14.15" customHeight="1" x14ac:dyDescent="0.35">
      <c r="B75" s="695" t="str">
        <f>IF(Intro!$G$21="English",O75,P75)</f>
        <v>volume - total sales in Canada of imports to the top five accounts (Question 2)</v>
      </c>
      <c r="C75" s="696"/>
      <c r="D75" s="696"/>
      <c r="E75" s="696"/>
      <c r="F75" s="697"/>
      <c r="G75" s="150">
        <f>SUM(E50:G50,E54:G54,E58:G58,E62:G62,E66:G66)</f>
        <v>0</v>
      </c>
      <c r="H75" s="150">
        <f>SUM(H50:K50,H54:K54,H58:K58,H62:K62,H66:K66)</f>
        <v>0</v>
      </c>
      <c r="I75" s="150">
        <f>SUM(L50,L54,L58,L62,L66)</f>
        <v>0</v>
      </c>
      <c r="J75" s="36"/>
      <c r="K75" s="36"/>
      <c r="L75" s="67"/>
      <c r="M75" s="9"/>
      <c r="O75" s="69" t="s">
        <v>451</v>
      </c>
      <c r="P75" s="9" t="s">
        <v>453</v>
      </c>
    </row>
    <row r="76" spans="2:19" ht="14.15" customHeight="1" x14ac:dyDescent="0.35">
      <c r="B76" s="695" t="str">
        <f>IF(Intro!$G$21="English",O76,P76)</f>
        <v>volume - total sales in Canada of imports (Question 1)</v>
      </c>
      <c r="C76" s="696"/>
      <c r="D76" s="696"/>
      <c r="E76" s="696"/>
      <c r="F76" s="697"/>
      <c r="G76" s="150">
        <f>H37</f>
        <v>0</v>
      </c>
      <c r="H76" s="150">
        <f>I37</f>
        <v>0</v>
      </c>
      <c r="I76" s="150">
        <f>K37</f>
        <v>0</v>
      </c>
      <c r="J76" s="36"/>
      <c r="K76" s="36"/>
      <c r="L76" s="67"/>
      <c r="M76" s="9"/>
      <c r="O76" s="9" t="s">
        <v>452</v>
      </c>
      <c r="P76" s="9" t="s">
        <v>454</v>
      </c>
    </row>
    <row r="77" spans="2:19" ht="14.15" customHeight="1" x14ac:dyDescent="0.35">
      <c r="B77" s="678" t="str">
        <f>Variables!D68</f>
        <v>Verification - value</v>
      </c>
      <c r="C77" s="679"/>
      <c r="D77" s="679"/>
      <c r="E77" s="679"/>
      <c r="F77" s="680"/>
      <c r="G77" s="141" t="str">
        <f>G73</f>
        <v>Q2-Q4 2024</v>
      </c>
      <c r="H77" s="141">
        <f>H73</f>
        <v>2025</v>
      </c>
      <c r="I77" s="141" t="str">
        <f>I73</f>
        <v>Q1 - 2026</v>
      </c>
      <c r="J77" s="36"/>
      <c r="K77" s="36"/>
      <c r="L77" s="67"/>
      <c r="M77" s="9"/>
    </row>
    <row r="78" spans="2:19" ht="14.15" customHeight="1" x14ac:dyDescent="0.35">
      <c r="B78" s="727" t="str">
        <f>D32</f>
        <v>net delivered selling value (CAD)</v>
      </c>
      <c r="C78" s="728"/>
      <c r="D78" s="728"/>
      <c r="E78" s="728"/>
      <c r="F78" s="729"/>
      <c r="G78" s="150" t="str">
        <f>IF(SUM(E51:G51,E55:G55,E59:G59,E63:G63,E67:G67)&gt;H38,Variables!$D$65,Variables!$D$66)</f>
        <v>Okay</v>
      </c>
      <c r="H78" s="150" t="str">
        <f>IF(SUM(H51:K51,H55:K55,H59:K59,H63:K63,H67:K67)&gt;I38,Variables!$D$65,Variables!$D$66)</f>
        <v>Okay</v>
      </c>
      <c r="I78" s="150" t="str">
        <f>IF(SUM(L51,L55,L59,L63,L67)&gt;K38,Variables!$D$65,Variables!$D$66)</f>
        <v>Okay</v>
      </c>
      <c r="J78" s="36"/>
      <c r="K78" s="36"/>
      <c r="L78" s="67"/>
      <c r="M78" s="9"/>
    </row>
    <row r="79" spans="2:19" ht="14.15" customHeight="1" x14ac:dyDescent="0.35">
      <c r="B79" s="724" t="str">
        <f>IF(Intro!$G$21="English",O79,P79)</f>
        <v>value - total sales in Canada of imports to the top five accounts (Question 2)</v>
      </c>
      <c r="C79" s="725"/>
      <c r="D79" s="725"/>
      <c r="E79" s="725"/>
      <c r="F79" s="726"/>
      <c r="G79" s="150">
        <f>SUM(E51:G51,E55:G55,E59:G59,E63:G63,E67:G67)</f>
        <v>0</v>
      </c>
      <c r="H79" s="150">
        <f>SUM(H51:K51,H55:K55,H59:K59,H63:K63,H67:K67)</f>
        <v>0</v>
      </c>
      <c r="I79" s="150">
        <f>SUM(L51,L55,L59,L63,L67)</f>
        <v>0</v>
      </c>
      <c r="J79" s="36"/>
      <c r="K79" s="36"/>
      <c r="L79" s="67"/>
      <c r="M79" s="9"/>
      <c r="O79" s="69" t="s">
        <v>457</v>
      </c>
      <c r="P79" s="9" t="s">
        <v>455</v>
      </c>
    </row>
    <row r="80" spans="2:19" ht="14.15" customHeight="1" x14ac:dyDescent="0.35">
      <c r="B80" s="724" t="str">
        <f>IF(Intro!$G$21="English",O80,P80)</f>
        <v>value - total sales in Canada of imports (Question 1)</v>
      </c>
      <c r="C80" s="725"/>
      <c r="D80" s="725"/>
      <c r="E80" s="725"/>
      <c r="F80" s="726"/>
      <c r="G80" s="150">
        <f>H38</f>
        <v>0</v>
      </c>
      <c r="H80" s="150">
        <f>I38</f>
        <v>0</v>
      </c>
      <c r="I80" s="150">
        <f>K38</f>
        <v>0</v>
      </c>
      <c r="J80" s="36"/>
      <c r="K80" s="36"/>
      <c r="L80" s="67"/>
      <c r="M80" s="9"/>
      <c r="O80" s="9" t="s">
        <v>458</v>
      </c>
      <c r="P80" s="9" t="s">
        <v>456</v>
      </c>
    </row>
    <row r="81" spans="1:16" x14ac:dyDescent="0.35">
      <c r="B81" s="68"/>
      <c r="C81" s="65"/>
      <c r="D81" s="65"/>
      <c r="E81" s="65"/>
      <c r="F81" s="65"/>
      <c r="G81" s="65"/>
      <c r="H81" s="65"/>
      <c r="I81" s="65"/>
      <c r="J81" s="131"/>
      <c r="K81" s="131"/>
      <c r="L81" s="132"/>
      <c r="M81" s="9"/>
    </row>
    <row r="82" spans="1:16" s="10" customFormat="1" x14ac:dyDescent="0.35">
      <c r="A82" s="7"/>
      <c r="B82" s="30"/>
      <c r="C82" s="30"/>
      <c r="D82" s="77"/>
      <c r="E82" s="78"/>
      <c r="F82" s="78"/>
      <c r="G82" s="78"/>
      <c r="H82" s="78"/>
      <c r="I82" s="78"/>
      <c r="J82" s="78"/>
      <c r="K82" s="78"/>
      <c r="L82" s="78"/>
      <c r="M82" s="69"/>
    </row>
    <row r="83" spans="1:16" x14ac:dyDescent="0.35">
      <c r="B83" s="473" t="str">
        <f>IF(Intro!$G$21="English",O83,P83)</f>
        <v>IMPORTS OF BENCHMARK PRODUCTS</v>
      </c>
      <c r="C83" s="474"/>
      <c r="D83" s="474"/>
      <c r="E83" s="474"/>
      <c r="F83" s="474"/>
      <c r="G83" s="474"/>
      <c r="H83" s="474"/>
      <c r="I83" s="474"/>
      <c r="J83" s="474"/>
      <c r="K83" s="474"/>
      <c r="L83" s="475"/>
      <c r="M83" s="9"/>
      <c r="O83" s="89" t="s">
        <v>310</v>
      </c>
      <c r="P83" s="89" t="s">
        <v>407</v>
      </c>
    </row>
    <row r="84" spans="1:16" x14ac:dyDescent="0.35">
      <c r="B84" s="594" t="s">
        <v>16</v>
      </c>
      <c r="C84" s="595"/>
      <c r="D84" s="595"/>
      <c r="E84" s="595"/>
      <c r="F84" s="595"/>
      <c r="G84" s="595"/>
      <c r="H84" s="595"/>
      <c r="I84" s="595"/>
      <c r="J84" s="595"/>
      <c r="K84" s="595"/>
      <c r="L84" s="596"/>
      <c r="M84" s="9"/>
    </row>
    <row r="85" spans="1:16" x14ac:dyDescent="0.35">
      <c r="B85" s="15"/>
      <c r="C85" s="33"/>
      <c r="D85" s="33"/>
      <c r="E85" s="34"/>
      <c r="F85" s="34"/>
      <c r="G85" s="34"/>
      <c r="H85" s="34"/>
      <c r="I85" s="34"/>
      <c r="J85" s="34"/>
      <c r="K85" s="34"/>
      <c r="L85" s="16"/>
      <c r="M85" s="9"/>
    </row>
    <row r="86" spans="1:16" x14ac:dyDescent="0.35">
      <c r="B86" s="492" t="str">
        <f>IF(Intro!$G$21="English",O86,P86)</f>
        <v xml:space="preserve">Report the volume and value of imports for each benchmark product listed below : </v>
      </c>
      <c r="C86" s="493"/>
      <c r="D86" s="493"/>
      <c r="E86" s="493"/>
      <c r="F86" s="493"/>
      <c r="G86" s="493"/>
      <c r="H86" s="493"/>
      <c r="I86" s="493"/>
      <c r="J86" s="493"/>
      <c r="K86" s="493"/>
      <c r="L86" s="494"/>
      <c r="M86" s="9"/>
      <c r="O86" s="17" t="s">
        <v>185</v>
      </c>
      <c r="P86" s="9" t="s">
        <v>186</v>
      </c>
    </row>
    <row r="87" spans="1:16" x14ac:dyDescent="0.35">
      <c r="B87" s="58"/>
      <c r="C87" s="59"/>
      <c r="D87" s="33"/>
      <c r="E87" s="34"/>
      <c r="F87" s="34"/>
      <c r="G87" s="34"/>
      <c r="H87" s="34"/>
      <c r="I87" s="34"/>
      <c r="J87" s="34"/>
      <c r="K87" s="34"/>
      <c r="L87" s="16"/>
      <c r="M87" s="9"/>
      <c r="O87" s="17"/>
    </row>
    <row r="88" spans="1:16" x14ac:dyDescent="0.35">
      <c r="B88" s="692"/>
      <c r="C88" s="693"/>
      <c r="D88" s="694"/>
      <c r="E88" s="141" t="str">
        <f t="shared" ref="E88:L88" si="11">E48</f>
        <v>Q2 - 2024</v>
      </c>
      <c r="F88" s="141" t="str">
        <f t="shared" si="11"/>
        <v>Q3 - 2024</v>
      </c>
      <c r="G88" s="141" t="str">
        <f t="shared" si="11"/>
        <v>Q4 - 2024</v>
      </c>
      <c r="H88" s="141" t="str">
        <f t="shared" si="11"/>
        <v>Q1 - 2025</v>
      </c>
      <c r="I88" s="141" t="str">
        <f t="shared" si="11"/>
        <v>Q2 - 2025</v>
      </c>
      <c r="J88" s="141" t="str">
        <f t="shared" si="11"/>
        <v>Q3 - 2025</v>
      </c>
      <c r="K88" s="141" t="str">
        <f t="shared" si="11"/>
        <v>Q4 - 2025</v>
      </c>
      <c r="L88" s="114" t="str">
        <f t="shared" si="11"/>
        <v>Q1 - 2026</v>
      </c>
      <c r="M88" s="9"/>
      <c r="O88" s="17"/>
    </row>
    <row r="89" spans="1:16" x14ac:dyDescent="0.35">
      <c r="B89" s="689" t="str">
        <f>IF(Intro!$G$21="English",Variables!B30,Variables!C30)</f>
        <v>No. 1 - NMD90 14/3</v>
      </c>
      <c r="C89" s="690"/>
      <c r="D89" s="690"/>
      <c r="E89" s="690"/>
      <c r="F89" s="690"/>
      <c r="G89" s="690"/>
      <c r="H89" s="690"/>
      <c r="I89" s="690"/>
      <c r="J89" s="690"/>
      <c r="K89" s="690"/>
      <c r="L89" s="691"/>
      <c r="M89" s="9"/>
    </row>
    <row r="90" spans="1:16" x14ac:dyDescent="0.35">
      <c r="B90" s="687" t="str">
        <f>D$27</f>
        <v>metres</v>
      </c>
      <c r="C90" s="688"/>
      <c r="D90" s="688"/>
      <c r="E90" s="107"/>
      <c r="F90" s="107"/>
      <c r="G90" s="107"/>
      <c r="H90" s="107"/>
      <c r="I90" s="101"/>
      <c r="J90" s="107"/>
      <c r="K90" s="107"/>
      <c r="L90" s="457"/>
      <c r="M90" s="9"/>
    </row>
    <row r="91" spans="1:16" x14ac:dyDescent="0.35">
      <c r="B91" s="687" t="str">
        <f>D$28</f>
        <v>net delivered purchase value (CAD)</v>
      </c>
      <c r="C91" s="688"/>
      <c r="D91" s="688"/>
      <c r="E91" s="107"/>
      <c r="F91" s="107"/>
      <c r="G91" s="107"/>
      <c r="H91" s="107"/>
      <c r="I91" s="101"/>
      <c r="J91" s="107"/>
      <c r="K91" s="107"/>
      <c r="L91" s="457"/>
      <c r="M91" s="9"/>
    </row>
    <row r="92" spans="1:16" x14ac:dyDescent="0.35">
      <c r="B92" s="687" t="str">
        <f>D$29</f>
        <v>$ / metre</v>
      </c>
      <c r="C92" s="688"/>
      <c r="D92" s="688"/>
      <c r="E92" s="120" t="str">
        <f t="shared" ref="E92:L92" si="12">IF(E90=0,"-",E91/E90)</f>
        <v>-</v>
      </c>
      <c r="F92" s="120" t="str">
        <f t="shared" si="12"/>
        <v>-</v>
      </c>
      <c r="G92" s="120" t="str">
        <f t="shared" si="12"/>
        <v>-</v>
      </c>
      <c r="H92" s="120" t="str">
        <f t="shared" si="12"/>
        <v>-</v>
      </c>
      <c r="I92" s="120" t="str">
        <f t="shared" si="12"/>
        <v>-</v>
      </c>
      <c r="J92" s="120" t="str">
        <f t="shared" si="12"/>
        <v>-</v>
      </c>
      <c r="K92" s="120" t="str">
        <f t="shared" si="12"/>
        <v>-</v>
      </c>
      <c r="L92" s="121" t="str">
        <f t="shared" si="12"/>
        <v>-</v>
      </c>
      <c r="M92" s="9"/>
    </row>
    <row r="93" spans="1:16" x14ac:dyDescent="0.35">
      <c r="B93" s="689" t="str">
        <f>IF(Intro!$G$21="English",Variables!B31,Variables!C31)</f>
        <v>No. 2 - NMD90 14/2</v>
      </c>
      <c r="C93" s="690"/>
      <c r="D93" s="690"/>
      <c r="E93" s="690"/>
      <c r="F93" s="690"/>
      <c r="G93" s="690"/>
      <c r="H93" s="690"/>
      <c r="I93" s="690"/>
      <c r="J93" s="690"/>
      <c r="K93" s="690"/>
      <c r="L93" s="691"/>
      <c r="M93" s="9"/>
    </row>
    <row r="94" spans="1:16" x14ac:dyDescent="0.35">
      <c r="B94" s="687" t="str">
        <f>D$27</f>
        <v>metres</v>
      </c>
      <c r="C94" s="688"/>
      <c r="D94" s="688"/>
      <c r="E94" s="107"/>
      <c r="F94" s="107"/>
      <c r="G94" s="107"/>
      <c r="H94" s="107"/>
      <c r="I94" s="101"/>
      <c r="J94" s="107"/>
      <c r="K94" s="107"/>
      <c r="L94" s="457"/>
      <c r="M94" s="9"/>
    </row>
    <row r="95" spans="1:16" x14ac:dyDescent="0.35">
      <c r="B95" s="687" t="str">
        <f>D$28</f>
        <v>net delivered purchase value (CAD)</v>
      </c>
      <c r="C95" s="688"/>
      <c r="D95" s="688"/>
      <c r="E95" s="107"/>
      <c r="F95" s="107"/>
      <c r="G95" s="107"/>
      <c r="H95" s="107"/>
      <c r="I95" s="101"/>
      <c r="J95" s="107"/>
      <c r="K95" s="107"/>
      <c r="L95" s="457"/>
      <c r="M95" s="9"/>
    </row>
    <row r="96" spans="1:16" x14ac:dyDescent="0.35">
      <c r="B96" s="687" t="str">
        <f>D$29</f>
        <v>$ / metre</v>
      </c>
      <c r="C96" s="688"/>
      <c r="D96" s="688"/>
      <c r="E96" s="120" t="str">
        <f t="shared" ref="E96:L96" si="13">IF(E94=0,"-",E95/E94)</f>
        <v>-</v>
      </c>
      <c r="F96" s="120" t="str">
        <f t="shared" si="13"/>
        <v>-</v>
      </c>
      <c r="G96" s="120" t="str">
        <f t="shared" si="13"/>
        <v>-</v>
      </c>
      <c r="H96" s="120" t="str">
        <f t="shared" si="13"/>
        <v>-</v>
      </c>
      <c r="I96" s="120" t="str">
        <f t="shared" si="13"/>
        <v>-</v>
      </c>
      <c r="J96" s="120" t="str">
        <f t="shared" si="13"/>
        <v>-</v>
      </c>
      <c r="K96" s="120" t="str">
        <f t="shared" si="13"/>
        <v>-</v>
      </c>
      <c r="L96" s="121" t="str">
        <f t="shared" si="13"/>
        <v>-</v>
      </c>
      <c r="M96" s="9"/>
    </row>
    <row r="97" spans="2:13" x14ac:dyDescent="0.35">
      <c r="B97" s="689" t="str">
        <f>IF(Intro!$G$21="English",Variables!B32,Variables!C32)</f>
        <v>No. 3 - NMD90 12/2</v>
      </c>
      <c r="C97" s="690"/>
      <c r="D97" s="690"/>
      <c r="E97" s="690"/>
      <c r="F97" s="690"/>
      <c r="G97" s="690"/>
      <c r="H97" s="690"/>
      <c r="I97" s="690"/>
      <c r="J97" s="690"/>
      <c r="K97" s="690"/>
      <c r="L97" s="691"/>
      <c r="M97" s="9"/>
    </row>
    <row r="98" spans="2:13" x14ac:dyDescent="0.35">
      <c r="B98" s="687" t="str">
        <f>D$27</f>
        <v>metres</v>
      </c>
      <c r="C98" s="688"/>
      <c r="D98" s="688"/>
      <c r="E98" s="107"/>
      <c r="F98" s="107"/>
      <c r="G98" s="107"/>
      <c r="H98" s="107"/>
      <c r="I98" s="101"/>
      <c r="J98" s="107"/>
      <c r="K98" s="107"/>
      <c r="L98" s="457"/>
      <c r="M98" s="9"/>
    </row>
    <row r="99" spans="2:13" x14ac:dyDescent="0.35">
      <c r="B99" s="687" t="str">
        <f>D$28</f>
        <v>net delivered purchase value (CAD)</v>
      </c>
      <c r="C99" s="688"/>
      <c r="D99" s="688"/>
      <c r="E99" s="107"/>
      <c r="F99" s="107"/>
      <c r="G99" s="107"/>
      <c r="H99" s="107"/>
      <c r="I99" s="101"/>
      <c r="J99" s="107"/>
      <c r="K99" s="107"/>
      <c r="L99" s="457"/>
      <c r="M99" s="9"/>
    </row>
    <row r="100" spans="2:13" x14ac:dyDescent="0.35">
      <c r="B100" s="687" t="str">
        <f>D$29</f>
        <v>$ / metre</v>
      </c>
      <c r="C100" s="688"/>
      <c r="D100" s="688"/>
      <c r="E100" s="120" t="str">
        <f t="shared" ref="E100:L100" si="14">IF(E98=0,"-",E99/E98)</f>
        <v>-</v>
      </c>
      <c r="F100" s="120" t="str">
        <f t="shared" si="14"/>
        <v>-</v>
      </c>
      <c r="G100" s="120" t="str">
        <f t="shared" si="14"/>
        <v>-</v>
      </c>
      <c r="H100" s="120" t="str">
        <f t="shared" si="14"/>
        <v>-</v>
      </c>
      <c r="I100" s="120" t="str">
        <f t="shared" si="14"/>
        <v>-</v>
      </c>
      <c r="J100" s="120" t="str">
        <f t="shared" si="14"/>
        <v>-</v>
      </c>
      <c r="K100" s="120" t="str">
        <f t="shared" si="14"/>
        <v>-</v>
      </c>
      <c r="L100" s="121" t="str">
        <f t="shared" si="14"/>
        <v>-</v>
      </c>
      <c r="M100" s="9"/>
    </row>
    <row r="101" spans="2:13" x14ac:dyDescent="0.35">
      <c r="B101" s="689" t="str">
        <f>IF(Intro!$G$21="English",Variables!B33,Variables!C33)</f>
        <v>No. 4 - NMD90 10/3</v>
      </c>
      <c r="C101" s="690"/>
      <c r="D101" s="690"/>
      <c r="E101" s="690"/>
      <c r="F101" s="690"/>
      <c r="G101" s="690"/>
      <c r="H101" s="690"/>
      <c r="I101" s="690"/>
      <c r="J101" s="690"/>
      <c r="K101" s="690"/>
      <c r="L101" s="691"/>
      <c r="M101" s="9"/>
    </row>
    <row r="102" spans="2:13" x14ac:dyDescent="0.35">
      <c r="B102" s="687" t="str">
        <f>D$27</f>
        <v>metres</v>
      </c>
      <c r="C102" s="688"/>
      <c r="D102" s="688"/>
      <c r="E102" s="107"/>
      <c r="F102" s="107"/>
      <c r="G102" s="107"/>
      <c r="H102" s="107"/>
      <c r="I102" s="101"/>
      <c r="J102" s="107"/>
      <c r="K102" s="107"/>
      <c r="L102" s="457"/>
      <c r="M102" s="9"/>
    </row>
    <row r="103" spans="2:13" x14ac:dyDescent="0.35">
      <c r="B103" s="687" t="str">
        <f>D$28</f>
        <v>net delivered purchase value (CAD)</v>
      </c>
      <c r="C103" s="688"/>
      <c r="D103" s="688"/>
      <c r="E103" s="107"/>
      <c r="F103" s="107"/>
      <c r="G103" s="107"/>
      <c r="H103" s="107"/>
      <c r="I103" s="101"/>
      <c r="J103" s="107"/>
      <c r="K103" s="107"/>
      <c r="L103" s="457"/>
      <c r="M103" s="9"/>
    </row>
    <row r="104" spans="2:13" x14ac:dyDescent="0.35">
      <c r="B104" s="687" t="str">
        <f>D$29</f>
        <v>$ / metre</v>
      </c>
      <c r="C104" s="688"/>
      <c r="D104" s="688"/>
      <c r="E104" s="120" t="str">
        <f t="shared" ref="E104:L104" si="15">IF(E102=0,"-",E103/E102)</f>
        <v>-</v>
      </c>
      <c r="F104" s="120" t="str">
        <f t="shared" si="15"/>
        <v>-</v>
      </c>
      <c r="G104" s="120" t="str">
        <f t="shared" si="15"/>
        <v>-</v>
      </c>
      <c r="H104" s="120" t="str">
        <f t="shared" si="15"/>
        <v>-</v>
      </c>
      <c r="I104" s="120" t="str">
        <f t="shared" si="15"/>
        <v>-</v>
      </c>
      <c r="J104" s="120" t="str">
        <f t="shared" si="15"/>
        <v>-</v>
      </c>
      <c r="K104" s="120" t="str">
        <f t="shared" si="15"/>
        <v>-</v>
      </c>
      <c r="L104" s="121" t="str">
        <f t="shared" si="15"/>
        <v>-</v>
      </c>
      <c r="M104" s="9"/>
    </row>
    <row r="105" spans="2:13" x14ac:dyDescent="0.35">
      <c r="B105" s="689" t="str">
        <f>IF(Intro!$G$21="English",Variables!B34,Variables!C34)</f>
        <v>No. 5 - NMD90 8/3</v>
      </c>
      <c r="C105" s="690"/>
      <c r="D105" s="690"/>
      <c r="E105" s="690"/>
      <c r="F105" s="690"/>
      <c r="G105" s="690"/>
      <c r="H105" s="690"/>
      <c r="I105" s="690"/>
      <c r="J105" s="690"/>
      <c r="K105" s="690"/>
      <c r="L105" s="691"/>
      <c r="M105" s="9"/>
    </row>
    <row r="106" spans="2:13" x14ac:dyDescent="0.35">
      <c r="B106" s="687" t="str">
        <f>D$27</f>
        <v>metres</v>
      </c>
      <c r="C106" s="688"/>
      <c r="D106" s="688"/>
      <c r="E106" s="107"/>
      <c r="F106" s="107"/>
      <c r="G106" s="107"/>
      <c r="H106" s="107"/>
      <c r="I106" s="101"/>
      <c r="J106" s="107"/>
      <c r="K106" s="107"/>
      <c r="L106" s="457"/>
      <c r="M106" s="9"/>
    </row>
    <row r="107" spans="2:13" x14ac:dyDescent="0.35">
      <c r="B107" s="687" t="str">
        <f>D$28</f>
        <v>net delivered purchase value (CAD)</v>
      </c>
      <c r="C107" s="688"/>
      <c r="D107" s="688"/>
      <c r="E107" s="107"/>
      <c r="F107" s="107"/>
      <c r="G107" s="107"/>
      <c r="H107" s="107"/>
      <c r="I107" s="101"/>
      <c r="J107" s="107"/>
      <c r="K107" s="107"/>
      <c r="L107" s="457"/>
      <c r="M107" s="9"/>
    </row>
    <row r="108" spans="2:13" x14ac:dyDescent="0.35">
      <c r="B108" s="687" t="str">
        <f>D$29</f>
        <v>$ / metre</v>
      </c>
      <c r="C108" s="688"/>
      <c r="D108" s="688"/>
      <c r="E108" s="120" t="str">
        <f t="shared" ref="E108:L108" si="16">IF(E106=0,"-",E107/E106)</f>
        <v>-</v>
      </c>
      <c r="F108" s="120" t="str">
        <f t="shared" si="16"/>
        <v>-</v>
      </c>
      <c r="G108" s="120" t="str">
        <f t="shared" si="16"/>
        <v>-</v>
      </c>
      <c r="H108" s="120" t="str">
        <f t="shared" si="16"/>
        <v>-</v>
      </c>
      <c r="I108" s="120" t="str">
        <f t="shared" si="16"/>
        <v>-</v>
      </c>
      <c r="J108" s="120" t="str">
        <f t="shared" si="16"/>
        <v>-</v>
      </c>
      <c r="K108" s="120" t="str">
        <f t="shared" si="16"/>
        <v>-</v>
      </c>
      <c r="L108" s="121" t="str">
        <f t="shared" si="16"/>
        <v>-</v>
      </c>
      <c r="M108" s="9"/>
    </row>
    <row r="109" spans="2:13" x14ac:dyDescent="0.35">
      <c r="B109" s="689" t="str">
        <f>IF(Intro!$G$21="English",Variables!B35,Variables!C35)</f>
        <v>No. 6 - NMD90 6/3</v>
      </c>
      <c r="C109" s="690"/>
      <c r="D109" s="690"/>
      <c r="E109" s="690"/>
      <c r="F109" s="690"/>
      <c r="G109" s="690"/>
      <c r="H109" s="690"/>
      <c r="I109" s="690"/>
      <c r="J109" s="690"/>
      <c r="K109" s="690"/>
      <c r="L109" s="691"/>
      <c r="M109" s="9"/>
    </row>
    <row r="110" spans="2:13" x14ac:dyDescent="0.35">
      <c r="B110" s="687" t="str">
        <f>D$27</f>
        <v>metres</v>
      </c>
      <c r="C110" s="688"/>
      <c r="D110" s="688"/>
      <c r="E110" s="107"/>
      <c r="F110" s="107"/>
      <c r="G110" s="107"/>
      <c r="H110" s="107"/>
      <c r="I110" s="101"/>
      <c r="J110" s="107"/>
      <c r="K110" s="107"/>
      <c r="L110" s="457"/>
      <c r="M110" s="9"/>
    </row>
    <row r="111" spans="2:13" x14ac:dyDescent="0.35">
      <c r="B111" s="687" t="str">
        <f>D$28</f>
        <v>net delivered purchase value (CAD)</v>
      </c>
      <c r="C111" s="688"/>
      <c r="D111" s="688"/>
      <c r="E111" s="107"/>
      <c r="F111" s="107"/>
      <c r="G111" s="107"/>
      <c r="H111" s="107"/>
      <c r="I111" s="101"/>
      <c r="J111" s="107"/>
      <c r="K111" s="107"/>
      <c r="L111" s="457"/>
      <c r="M111" s="9"/>
    </row>
    <row r="112" spans="2:13" x14ac:dyDescent="0.35">
      <c r="B112" s="687" t="str">
        <f>D$29</f>
        <v>$ / metre</v>
      </c>
      <c r="C112" s="688"/>
      <c r="D112" s="688"/>
      <c r="E112" s="120" t="str">
        <f t="shared" ref="E112:L112" si="17">IF(E110=0,"-",E111/E110)</f>
        <v>-</v>
      </c>
      <c r="F112" s="120" t="str">
        <f t="shared" si="17"/>
        <v>-</v>
      </c>
      <c r="G112" s="120" t="str">
        <f t="shared" si="17"/>
        <v>-</v>
      </c>
      <c r="H112" s="120" t="str">
        <f t="shared" si="17"/>
        <v>-</v>
      </c>
      <c r="I112" s="120" t="str">
        <f t="shared" si="17"/>
        <v>-</v>
      </c>
      <c r="J112" s="120" t="str">
        <f t="shared" si="17"/>
        <v>-</v>
      </c>
      <c r="K112" s="120" t="str">
        <f t="shared" si="17"/>
        <v>-</v>
      </c>
      <c r="L112" s="121" t="str">
        <f t="shared" si="17"/>
        <v>-</v>
      </c>
      <c r="M112" s="9"/>
    </row>
    <row r="113" spans="1:19" x14ac:dyDescent="0.35">
      <c r="B113" s="58"/>
      <c r="C113" s="59"/>
      <c r="D113" s="59"/>
      <c r="E113" s="28"/>
      <c r="F113" s="28"/>
      <c r="G113" s="28"/>
      <c r="H113" s="28"/>
      <c r="I113" s="28"/>
      <c r="J113" s="28"/>
      <c r="K113" s="28"/>
      <c r="L113" s="29"/>
      <c r="M113" s="9"/>
    </row>
    <row r="114" spans="1:19" x14ac:dyDescent="0.35">
      <c r="B114" s="492" t="str">
        <f>IF(Intro!$G$21="English",O114,P114)</f>
        <v>In the table below, “Error” means that the total imports of your firm's benchmark products exceed your firm's total imports for that period. Therefore, please modify the above data if necessary.</v>
      </c>
      <c r="C114" s="493"/>
      <c r="D114" s="493"/>
      <c r="E114" s="493"/>
      <c r="F114" s="493"/>
      <c r="G114" s="493"/>
      <c r="H114" s="493"/>
      <c r="I114" s="493"/>
      <c r="J114" s="493"/>
      <c r="K114" s="493"/>
      <c r="L114" s="494"/>
      <c r="M114" s="9"/>
      <c r="O114" s="9" t="s">
        <v>345</v>
      </c>
      <c r="P114" s="9" t="s">
        <v>346</v>
      </c>
      <c r="S114" s="36"/>
    </row>
    <row r="115" spans="1:19" x14ac:dyDescent="0.35">
      <c r="B115" s="492"/>
      <c r="C115" s="493"/>
      <c r="D115" s="493"/>
      <c r="E115" s="493"/>
      <c r="F115" s="493"/>
      <c r="G115" s="493"/>
      <c r="H115" s="493"/>
      <c r="I115" s="493"/>
      <c r="J115" s="493"/>
      <c r="K115" s="493"/>
      <c r="L115" s="494"/>
      <c r="M115" s="9"/>
      <c r="S115" s="36"/>
    </row>
    <row r="116" spans="1:19" x14ac:dyDescent="0.35">
      <c r="B116" s="58"/>
      <c r="C116" s="59"/>
      <c r="D116" s="59"/>
      <c r="E116" s="28"/>
      <c r="F116" s="28"/>
      <c r="G116" s="28"/>
      <c r="H116" s="28"/>
      <c r="I116" s="28"/>
      <c r="J116" s="28"/>
      <c r="K116" s="28"/>
      <c r="L116" s="29"/>
      <c r="M116" s="9"/>
      <c r="S116" s="36"/>
    </row>
    <row r="117" spans="1:19" ht="14.15" customHeight="1" x14ac:dyDescent="0.35">
      <c r="B117" s="678" t="str">
        <f>Variables!D64</f>
        <v>Verification - volume</v>
      </c>
      <c r="C117" s="679"/>
      <c r="D117" s="679"/>
      <c r="E117" s="679"/>
      <c r="F117" s="680"/>
      <c r="G117" s="141" t="str">
        <f>G73</f>
        <v>Q2-Q4 2024</v>
      </c>
      <c r="H117" s="141">
        <f>H73</f>
        <v>2025</v>
      </c>
      <c r="I117" s="141" t="str">
        <f>I73</f>
        <v>Q1 - 2026</v>
      </c>
      <c r="J117" s="36"/>
      <c r="K117" s="36"/>
      <c r="L117" s="67"/>
      <c r="M117" s="9"/>
    </row>
    <row r="118" spans="1:19" ht="14.15" customHeight="1" x14ac:dyDescent="0.35">
      <c r="B118" s="684" t="str">
        <f>B90</f>
        <v>metres</v>
      </c>
      <c r="C118" s="685"/>
      <c r="D118" s="685"/>
      <c r="E118" s="685"/>
      <c r="F118" s="686"/>
      <c r="G118" s="150" t="str">
        <f>IF(SUM(E90:G90,E94:G94,E98:G98,E102:G102,E106:G106,E110:G110)&gt;H27,Variables!$D$65,Variables!$D$66)</f>
        <v>Okay</v>
      </c>
      <c r="H118" s="150" t="str">
        <f>IF(SUM(H90:K90,H94:K94,H98:K98,H102:K102,H106:K106,H110:K110)&gt;I27,Variables!$D$65,Variables!$D$66)</f>
        <v>Okay</v>
      </c>
      <c r="I118" s="150" t="str">
        <f>IF(SUM(L90,L94,L98,L102,L106,L110)&gt;K27,Variables!$D$65,Variables!$D$66)</f>
        <v>Okay</v>
      </c>
      <c r="J118" s="36"/>
      <c r="K118" s="36"/>
      <c r="L118" s="67"/>
      <c r="M118" s="9"/>
    </row>
    <row r="119" spans="1:19" ht="14.15" customHeight="1" x14ac:dyDescent="0.35">
      <c r="B119" s="681" t="str">
        <f>IF(Intro!$G$21="English",O119,P119)</f>
        <v>volume - total imports of benchmark products (Question 3)</v>
      </c>
      <c r="C119" s="682"/>
      <c r="D119" s="682"/>
      <c r="E119" s="682"/>
      <c r="F119" s="683"/>
      <c r="G119" s="150">
        <f>SUM(E90:G90,E94:G94,E98:G98,E102:G102,E106:G106,E110:G110)</f>
        <v>0</v>
      </c>
      <c r="H119" s="150">
        <f>SUM(H90:K90,H94:K94,H98:K98,H102:K102,H106:K106,H110:K110)</f>
        <v>0</v>
      </c>
      <c r="I119" s="150">
        <f>SUM(L90,L94,L98,L102,L106,L110)</f>
        <v>0</v>
      </c>
      <c r="J119" s="36"/>
      <c r="K119" s="36"/>
      <c r="L119" s="67"/>
      <c r="M119" s="9"/>
      <c r="O119" s="9" t="s">
        <v>443</v>
      </c>
      <c r="P119" s="9" t="s">
        <v>444</v>
      </c>
    </row>
    <row r="120" spans="1:19" ht="14.15" customHeight="1" x14ac:dyDescent="0.35">
      <c r="B120" s="681" t="str">
        <f>IF(Intro!$G$21="English",O120,P120)</f>
        <v>volume - total imports (Question 1)</v>
      </c>
      <c r="C120" s="682"/>
      <c r="D120" s="682"/>
      <c r="E120" s="682"/>
      <c r="F120" s="683"/>
      <c r="G120" s="150">
        <f>H27</f>
        <v>0</v>
      </c>
      <c r="H120" s="150">
        <f>I27</f>
        <v>0</v>
      </c>
      <c r="I120" s="150">
        <f>K27</f>
        <v>0</v>
      </c>
      <c r="J120" s="36"/>
      <c r="K120" s="36"/>
      <c r="L120" s="67"/>
      <c r="M120" s="9"/>
      <c r="O120" s="9" t="s">
        <v>445</v>
      </c>
      <c r="P120" s="9" t="s">
        <v>446</v>
      </c>
    </row>
    <row r="121" spans="1:19" x14ac:dyDescent="0.35">
      <c r="B121" s="678" t="str">
        <f>Variables!D68</f>
        <v>Verification - value</v>
      </c>
      <c r="C121" s="679"/>
      <c r="D121" s="679"/>
      <c r="E121" s="679"/>
      <c r="F121" s="680"/>
      <c r="G121" s="141" t="str">
        <f>G117</f>
        <v>Q2-Q4 2024</v>
      </c>
      <c r="H121" s="141">
        <f>H117</f>
        <v>2025</v>
      </c>
      <c r="I121" s="141" t="str">
        <f>I117</f>
        <v>Q1 - 2026</v>
      </c>
      <c r="J121" s="36"/>
      <c r="K121" s="36"/>
      <c r="L121" s="67"/>
      <c r="M121" s="9"/>
    </row>
    <row r="122" spans="1:19" ht="14.15" customHeight="1" x14ac:dyDescent="0.35">
      <c r="B122" s="684" t="str">
        <f>B91</f>
        <v>net delivered purchase value (CAD)</v>
      </c>
      <c r="C122" s="685"/>
      <c r="D122" s="685"/>
      <c r="E122" s="685"/>
      <c r="F122" s="686"/>
      <c r="G122" s="150" t="str">
        <f>IF(SUM(E91:G91,E95:G95,E99:G99,E103:G103,E107:G107,E111:G111)&gt;H28,Variables!$D$65,Variables!$D$66)</f>
        <v>Okay</v>
      </c>
      <c r="H122" s="150" t="str">
        <f>IF(SUM(H91:K91,H95:K95,H99:K99,H103:K103,H107:K107,H111:K111)&gt;I28,Variables!$D$65,Variables!$D$66)</f>
        <v>Okay</v>
      </c>
      <c r="I122" s="150" t="str">
        <f>IF(SUM(L91,L95,L99,L103,L107,L111)&gt;K28,Variables!$D$65,Variables!$D$66)</f>
        <v>Okay</v>
      </c>
      <c r="J122" s="36"/>
      <c r="K122" s="36"/>
      <c r="L122" s="67"/>
      <c r="M122" s="9"/>
    </row>
    <row r="123" spans="1:19" ht="14.15" customHeight="1" x14ac:dyDescent="0.35">
      <c r="B123" s="681" t="str">
        <f>IF(Intro!$G$21="English",O123,P123)</f>
        <v>value - total imports of benchmark products (Question 3)</v>
      </c>
      <c r="C123" s="682"/>
      <c r="D123" s="682"/>
      <c r="E123" s="682"/>
      <c r="F123" s="683"/>
      <c r="G123" s="150">
        <f>SUM(E91:G91,E95:G95,E99:G99,E103:G103,E107:G107,E111:G111)</f>
        <v>0</v>
      </c>
      <c r="H123" s="150">
        <f>SUM(H91:K91,H95:K95,H99:K99,H103:K103,H107:K107,H111:K111)</f>
        <v>0</v>
      </c>
      <c r="I123" s="150">
        <f>SUM(L91,L95,L99,L103,L107,L111)</f>
        <v>0</v>
      </c>
      <c r="J123" s="36"/>
      <c r="K123" s="36"/>
      <c r="L123" s="67"/>
      <c r="M123" s="9"/>
      <c r="O123" s="9" t="s">
        <v>447</v>
      </c>
      <c r="P123" s="9" t="s">
        <v>448</v>
      </c>
    </row>
    <row r="124" spans="1:19" ht="14.15" customHeight="1" x14ac:dyDescent="0.35">
      <c r="B124" s="681" t="str">
        <f>IF(Intro!$G$21="English",O124,P124)</f>
        <v>valeur - total imports (Question 1)</v>
      </c>
      <c r="C124" s="682"/>
      <c r="D124" s="682"/>
      <c r="E124" s="682"/>
      <c r="F124" s="683"/>
      <c r="G124" s="150">
        <f>H28</f>
        <v>0</v>
      </c>
      <c r="H124" s="150">
        <f>I28</f>
        <v>0</v>
      </c>
      <c r="I124" s="150">
        <f>K28</f>
        <v>0</v>
      </c>
      <c r="J124" s="36"/>
      <c r="K124" s="36"/>
      <c r="L124" s="67"/>
      <c r="M124" s="9"/>
      <c r="O124" s="9" t="s">
        <v>449</v>
      </c>
      <c r="P124" s="9" t="s">
        <v>450</v>
      </c>
    </row>
    <row r="125" spans="1:19" x14ac:dyDescent="0.35">
      <c r="B125" s="68"/>
      <c r="C125" s="65"/>
      <c r="D125" s="65"/>
      <c r="E125" s="65"/>
      <c r="F125" s="65"/>
      <c r="G125" s="65"/>
      <c r="H125" s="65"/>
      <c r="I125" s="65"/>
      <c r="J125" s="65"/>
      <c r="K125" s="65"/>
      <c r="L125" s="66"/>
      <c r="M125" s="9"/>
    </row>
    <row r="126" spans="1:19" s="10" customFormat="1" x14ac:dyDescent="0.35">
      <c r="A126" s="7"/>
      <c r="B126" s="79"/>
      <c r="C126" s="79"/>
      <c r="D126" s="77"/>
      <c r="E126" s="78"/>
      <c r="F126" s="78"/>
      <c r="G126" s="78"/>
      <c r="H126" s="78"/>
      <c r="I126" s="78"/>
      <c r="J126" s="78"/>
      <c r="K126" s="78"/>
      <c r="L126" s="78"/>
      <c r="M126" s="69"/>
    </row>
    <row r="127" spans="1:19" x14ac:dyDescent="0.35">
      <c r="B127" s="473" t="str">
        <f>IF(Intro!$G$21="English",O127,P127)</f>
        <v>SALES IN CANADA OF IMPORTS OF BENCHMARK PRODUCTS</v>
      </c>
      <c r="C127" s="474"/>
      <c r="D127" s="474"/>
      <c r="E127" s="474"/>
      <c r="F127" s="474"/>
      <c r="G127" s="474"/>
      <c r="H127" s="474"/>
      <c r="I127" s="474"/>
      <c r="J127" s="474"/>
      <c r="K127" s="474"/>
      <c r="L127" s="475"/>
      <c r="M127" s="9"/>
      <c r="O127" s="89" t="s">
        <v>314</v>
      </c>
      <c r="P127" s="89" t="s">
        <v>409</v>
      </c>
    </row>
    <row r="128" spans="1:19" x14ac:dyDescent="0.35">
      <c r="B128" s="594" t="s">
        <v>17</v>
      </c>
      <c r="C128" s="595"/>
      <c r="D128" s="595"/>
      <c r="E128" s="595"/>
      <c r="F128" s="595"/>
      <c r="G128" s="595"/>
      <c r="H128" s="595"/>
      <c r="I128" s="595"/>
      <c r="J128" s="595"/>
      <c r="K128" s="595"/>
      <c r="L128" s="596"/>
      <c r="M128" s="9"/>
    </row>
    <row r="129" spans="2:16" x14ac:dyDescent="0.35">
      <c r="B129" s="15"/>
      <c r="C129" s="33"/>
      <c r="D129" s="33"/>
      <c r="E129" s="34"/>
      <c r="F129" s="34"/>
      <c r="G129" s="34"/>
      <c r="H129" s="34"/>
      <c r="I129" s="34"/>
      <c r="J129" s="34"/>
      <c r="K129" s="34"/>
      <c r="L129" s="16"/>
      <c r="M129" s="9"/>
    </row>
    <row r="130" spans="2:16" x14ac:dyDescent="0.35">
      <c r="B130" s="492" t="str">
        <f>IF(Intro!$G$21="English",O130,P130)</f>
        <v xml:space="preserve">Report the volume and value of sales of imports in Canada for each benchmark product listed below : </v>
      </c>
      <c r="C130" s="493"/>
      <c r="D130" s="493"/>
      <c r="E130" s="493"/>
      <c r="F130" s="493"/>
      <c r="G130" s="493"/>
      <c r="H130" s="493"/>
      <c r="I130" s="493"/>
      <c r="J130" s="493"/>
      <c r="K130" s="493"/>
      <c r="L130" s="494"/>
      <c r="M130" s="9"/>
      <c r="O130" s="17" t="s">
        <v>164</v>
      </c>
      <c r="P130" s="9" t="s">
        <v>408</v>
      </c>
    </row>
    <row r="131" spans="2:16" x14ac:dyDescent="0.35">
      <c r="B131" s="492" t="str">
        <f>Pro!B23</f>
        <v>Note - Only complete this question if your firm sold the goods between January 1, 2023, and March 31, 2026.</v>
      </c>
      <c r="C131" s="493"/>
      <c r="D131" s="493"/>
      <c r="E131" s="493"/>
      <c r="F131" s="493"/>
      <c r="G131" s="493"/>
      <c r="H131" s="493"/>
      <c r="I131" s="493"/>
      <c r="J131" s="493"/>
      <c r="K131" s="493"/>
      <c r="L131" s="494"/>
      <c r="M131" s="9"/>
      <c r="O131" s="17"/>
    </row>
    <row r="132" spans="2:16" x14ac:dyDescent="0.35">
      <c r="B132" s="58"/>
      <c r="C132" s="59"/>
      <c r="D132" s="33"/>
      <c r="E132" s="34"/>
      <c r="F132" s="34"/>
      <c r="G132" s="34"/>
      <c r="H132" s="34"/>
      <c r="I132" s="34"/>
      <c r="J132" s="34"/>
      <c r="K132" s="34"/>
      <c r="L132" s="16"/>
      <c r="M132" s="9"/>
      <c r="O132" s="17"/>
    </row>
    <row r="133" spans="2:16" x14ac:dyDescent="0.35">
      <c r="B133" s="692"/>
      <c r="C133" s="693"/>
      <c r="D133" s="694"/>
      <c r="E133" s="141" t="str">
        <f t="shared" ref="E133:L133" si="18">E88</f>
        <v>Q2 - 2024</v>
      </c>
      <c r="F133" s="141" t="str">
        <f t="shared" si="18"/>
        <v>Q3 - 2024</v>
      </c>
      <c r="G133" s="141" t="str">
        <f t="shared" si="18"/>
        <v>Q4 - 2024</v>
      </c>
      <c r="H133" s="141" t="str">
        <f t="shared" si="18"/>
        <v>Q1 - 2025</v>
      </c>
      <c r="I133" s="141" t="str">
        <f t="shared" si="18"/>
        <v>Q2 - 2025</v>
      </c>
      <c r="J133" s="141" t="str">
        <f t="shared" si="18"/>
        <v>Q3 - 2025</v>
      </c>
      <c r="K133" s="141" t="str">
        <f t="shared" si="18"/>
        <v>Q4 - 2025</v>
      </c>
      <c r="L133" s="114" t="str">
        <f t="shared" si="18"/>
        <v>Q1 - 2026</v>
      </c>
      <c r="M133" s="9"/>
      <c r="O133" s="17"/>
    </row>
    <row r="134" spans="2:16" x14ac:dyDescent="0.35">
      <c r="B134" s="689" t="str">
        <f>B89</f>
        <v>No. 1 - NMD90 14/3</v>
      </c>
      <c r="C134" s="690"/>
      <c r="D134" s="690"/>
      <c r="E134" s="690"/>
      <c r="F134" s="690"/>
      <c r="G134" s="690"/>
      <c r="H134" s="690"/>
      <c r="I134" s="690"/>
      <c r="J134" s="690"/>
      <c r="K134" s="690"/>
      <c r="L134" s="691"/>
      <c r="M134" s="9"/>
    </row>
    <row r="135" spans="2:16" x14ac:dyDescent="0.35">
      <c r="B135" s="687" t="str">
        <f>D$31</f>
        <v>metres</v>
      </c>
      <c r="C135" s="688"/>
      <c r="D135" s="688"/>
      <c r="E135" s="107"/>
      <c r="F135" s="107"/>
      <c r="G135" s="107"/>
      <c r="H135" s="107"/>
      <c r="I135" s="101"/>
      <c r="J135" s="107"/>
      <c r="K135" s="107"/>
      <c r="L135" s="457"/>
      <c r="M135" s="9"/>
    </row>
    <row r="136" spans="2:16" x14ac:dyDescent="0.35">
      <c r="B136" s="687" t="str">
        <f>D$32</f>
        <v>net delivered selling value (CAD)</v>
      </c>
      <c r="C136" s="688"/>
      <c r="D136" s="688"/>
      <c r="E136" s="107"/>
      <c r="F136" s="107"/>
      <c r="G136" s="107"/>
      <c r="H136" s="107"/>
      <c r="I136" s="101"/>
      <c r="J136" s="107"/>
      <c r="K136" s="107"/>
      <c r="L136" s="457"/>
      <c r="M136" s="9"/>
    </row>
    <row r="137" spans="2:16" x14ac:dyDescent="0.35">
      <c r="B137" s="687" t="str">
        <f>D$33</f>
        <v>$ / metre</v>
      </c>
      <c r="C137" s="688"/>
      <c r="D137" s="688"/>
      <c r="E137" s="120" t="str">
        <f t="shared" ref="E137:L137" si="19">IF(E135=0,"-",E136/E135)</f>
        <v>-</v>
      </c>
      <c r="F137" s="120" t="str">
        <f t="shared" si="19"/>
        <v>-</v>
      </c>
      <c r="G137" s="120" t="str">
        <f t="shared" si="19"/>
        <v>-</v>
      </c>
      <c r="H137" s="120" t="str">
        <f t="shared" si="19"/>
        <v>-</v>
      </c>
      <c r="I137" s="120" t="str">
        <f t="shared" si="19"/>
        <v>-</v>
      </c>
      <c r="J137" s="120" t="str">
        <f t="shared" si="19"/>
        <v>-</v>
      </c>
      <c r="K137" s="120" t="str">
        <f t="shared" si="19"/>
        <v>-</v>
      </c>
      <c r="L137" s="121" t="str">
        <f t="shared" si="19"/>
        <v>-</v>
      </c>
      <c r="M137" s="9"/>
    </row>
    <row r="138" spans="2:16" x14ac:dyDescent="0.35">
      <c r="B138" s="689" t="str">
        <f>B93</f>
        <v>No. 2 - NMD90 14/2</v>
      </c>
      <c r="C138" s="690"/>
      <c r="D138" s="690"/>
      <c r="E138" s="690"/>
      <c r="F138" s="690"/>
      <c r="G138" s="690"/>
      <c r="H138" s="690"/>
      <c r="I138" s="690"/>
      <c r="J138" s="690"/>
      <c r="K138" s="690"/>
      <c r="L138" s="691"/>
      <c r="M138" s="9"/>
    </row>
    <row r="139" spans="2:16" x14ac:dyDescent="0.35">
      <c r="B139" s="687" t="str">
        <f>D$31</f>
        <v>metres</v>
      </c>
      <c r="C139" s="688"/>
      <c r="D139" s="688"/>
      <c r="E139" s="107"/>
      <c r="F139" s="107"/>
      <c r="G139" s="107"/>
      <c r="H139" s="107"/>
      <c r="I139" s="101"/>
      <c r="J139" s="107"/>
      <c r="K139" s="107"/>
      <c r="L139" s="457"/>
      <c r="M139" s="9"/>
    </row>
    <row r="140" spans="2:16" x14ac:dyDescent="0.35">
      <c r="B140" s="687" t="str">
        <f>D$32</f>
        <v>net delivered selling value (CAD)</v>
      </c>
      <c r="C140" s="688"/>
      <c r="D140" s="688"/>
      <c r="E140" s="107"/>
      <c r="F140" s="107"/>
      <c r="G140" s="107"/>
      <c r="H140" s="107"/>
      <c r="I140" s="101"/>
      <c r="J140" s="107"/>
      <c r="K140" s="107"/>
      <c r="L140" s="457"/>
      <c r="M140" s="9"/>
    </row>
    <row r="141" spans="2:16" x14ac:dyDescent="0.35">
      <c r="B141" s="687" t="str">
        <f>D$33</f>
        <v>$ / metre</v>
      </c>
      <c r="C141" s="688"/>
      <c r="D141" s="688"/>
      <c r="E141" s="120" t="str">
        <f>IF(E139=0,"-",E140/E139)</f>
        <v>-</v>
      </c>
      <c r="F141" s="120" t="str">
        <f t="shared" ref="F141:L141" si="20">IF(F139=0,"-",F140/F139)</f>
        <v>-</v>
      </c>
      <c r="G141" s="120" t="str">
        <f t="shared" si="20"/>
        <v>-</v>
      </c>
      <c r="H141" s="120" t="str">
        <f t="shared" si="20"/>
        <v>-</v>
      </c>
      <c r="I141" s="120" t="str">
        <f t="shared" si="20"/>
        <v>-</v>
      </c>
      <c r="J141" s="120" t="str">
        <f t="shared" si="20"/>
        <v>-</v>
      </c>
      <c r="K141" s="120" t="str">
        <f t="shared" si="20"/>
        <v>-</v>
      </c>
      <c r="L141" s="121" t="str">
        <f t="shared" si="20"/>
        <v>-</v>
      </c>
      <c r="M141" s="9"/>
    </row>
    <row r="142" spans="2:16" x14ac:dyDescent="0.35">
      <c r="B142" s="689" t="str">
        <f>B97</f>
        <v>No. 3 - NMD90 12/2</v>
      </c>
      <c r="C142" s="690"/>
      <c r="D142" s="690"/>
      <c r="E142" s="690"/>
      <c r="F142" s="690"/>
      <c r="G142" s="690"/>
      <c r="H142" s="690"/>
      <c r="I142" s="690"/>
      <c r="J142" s="690"/>
      <c r="K142" s="690"/>
      <c r="L142" s="691"/>
      <c r="M142" s="9"/>
    </row>
    <row r="143" spans="2:16" x14ac:dyDescent="0.35">
      <c r="B143" s="687" t="str">
        <f>D$31</f>
        <v>metres</v>
      </c>
      <c r="C143" s="688"/>
      <c r="D143" s="688"/>
      <c r="E143" s="107"/>
      <c r="F143" s="107"/>
      <c r="G143" s="107"/>
      <c r="H143" s="107"/>
      <c r="I143" s="101"/>
      <c r="J143" s="107"/>
      <c r="K143" s="107"/>
      <c r="L143" s="457"/>
      <c r="M143" s="9"/>
    </row>
    <row r="144" spans="2:16" x14ac:dyDescent="0.35">
      <c r="B144" s="687" t="str">
        <f>D$32</f>
        <v>net delivered selling value (CAD)</v>
      </c>
      <c r="C144" s="688"/>
      <c r="D144" s="688"/>
      <c r="E144" s="107"/>
      <c r="F144" s="107"/>
      <c r="G144" s="107"/>
      <c r="H144" s="107"/>
      <c r="I144" s="101"/>
      <c r="J144" s="107"/>
      <c r="K144" s="107"/>
      <c r="L144" s="457"/>
      <c r="M144" s="9"/>
    </row>
    <row r="145" spans="2:19" x14ac:dyDescent="0.35">
      <c r="B145" s="687" t="str">
        <f>D$33</f>
        <v>$ / metre</v>
      </c>
      <c r="C145" s="688"/>
      <c r="D145" s="688"/>
      <c r="E145" s="120" t="str">
        <f>IF(E143=0,"-",E144/E143)</f>
        <v>-</v>
      </c>
      <c r="F145" s="120" t="str">
        <f t="shared" ref="F145:L145" si="21">IF(F143=0,"-",F144/F143)</f>
        <v>-</v>
      </c>
      <c r="G145" s="120" t="str">
        <f t="shared" si="21"/>
        <v>-</v>
      </c>
      <c r="H145" s="120" t="str">
        <f t="shared" si="21"/>
        <v>-</v>
      </c>
      <c r="I145" s="120" t="str">
        <f t="shared" si="21"/>
        <v>-</v>
      </c>
      <c r="J145" s="120" t="str">
        <f t="shared" si="21"/>
        <v>-</v>
      </c>
      <c r="K145" s="120" t="str">
        <f t="shared" si="21"/>
        <v>-</v>
      </c>
      <c r="L145" s="121" t="str">
        <f t="shared" si="21"/>
        <v>-</v>
      </c>
      <c r="M145" s="9"/>
    </row>
    <row r="146" spans="2:19" x14ac:dyDescent="0.35">
      <c r="B146" s="689" t="str">
        <f>B101</f>
        <v>No. 4 - NMD90 10/3</v>
      </c>
      <c r="C146" s="690"/>
      <c r="D146" s="690"/>
      <c r="E146" s="690"/>
      <c r="F146" s="690"/>
      <c r="G146" s="690"/>
      <c r="H146" s="690"/>
      <c r="I146" s="690"/>
      <c r="J146" s="690"/>
      <c r="K146" s="690"/>
      <c r="L146" s="691"/>
      <c r="M146" s="9"/>
    </row>
    <row r="147" spans="2:19" x14ac:dyDescent="0.35">
      <c r="B147" s="687" t="str">
        <f>D$31</f>
        <v>metres</v>
      </c>
      <c r="C147" s="688"/>
      <c r="D147" s="688"/>
      <c r="E147" s="107"/>
      <c r="F147" s="107"/>
      <c r="G147" s="107"/>
      <c r="H147" s="107"/>
      <c r="I147" s="101"/>
      <c r="J147" s="107"/>
      <c r="K147" s="107"/>
      <c r="L147" s="457"/>
      <c r="M147" s="9"/>
    </row>
    <row r="148" spans="2:19" x14ac:dyDescent="0.35">
      <c r="B148" s="687" t="str">
        <f>D$32</f>
        <v>net delivered selling value (CAD)</v>
      </c>
      <c r="C148" s="688"/>
      <c r="D148" s="688"/>
      <c r="E148" s="107"/>
      <c r="F148" s="107"/>
      <c r="G148" s="107"/>
      <c r="H148" s="107"/>
      <c r="I148" s="101"/>
      <c r="J148" s="107"/>
      <c r="K148" s="107"/>
      <c r="L148" s="457"/>
      <c r="M148" s="9"/>
    </row>
    <row r="149" spans="2:19" x14ac:dyDescent="0.35">
      <c r="B149" s="687" t="str">
        <f>D$33</f>
        <v>$ / metre</v>
      </c>
      <c r="C149" s="688"/>
      <c r="D149" s="688"/>
      <c r="E149" s="120" t="str">
        <f>IF(E147=0,"-",E148/E147)</f>
        <v>-</v>
      </c>
      <c r="F149" s="120" t="str">
        <f t="shared" ref="F149:L149" si="22">IF(F147=0,"-",F148/F147)</f>
        <v>-</v>
      </c>
      <c r="G149" s="120" t="str">
        <f t="shared" si="22"/>
        <v>-</v>
      </c>
      <c r="H149" s="120" t="str">
        <f t="shared" si="22"/>
        <v>-</v>
      </c>
      <c r="I149" s="120" t="str">
        <f t="shared" si="22"/>
        <v>-</v>
      </c>
      <c r="J149" s="120" t="str">
        <f t="shared" si="22"/>
        <v>-</v>
      </c>
      <c r="K149" s="120" t="str">
        <f t="shared" si="22"/>
        <v>-</v>
      </c>
      <c r="L149" s="121" t="str">
        <f t="shared" si="22"/>
        <v>-</v>
      </c>
      <c r="M149" s="9"/>
    </row>
    <row r="150" spans="2:19" x14ac:dyDescent="0.35">
      <c r="B150" s="689" t="str">
        <f>B105</f>
        <v>No. 5 - NMD90 8/3</v>
      </c>
      <c r="C150" s="690"/>
      <c r="D150" s="690"/>
      <c r="E150" s="690"/>
      <c r="F150" s="690"/>
      <c r="G150" s="690"/>
      <c r="H150" s="690"/>
      <c r="I150" s="690"/>
      <c r="J150" s="690"/>
      <c r="K150" s="690"/>
      <c r="L150" s="691"/>
      <c r="M150" s="9"/>
    </row>
    <row r="151" spans="2:19" x14ac:dyDescent="0.35">
      <c r="B151" s="687" t="str">
        <f>D$31</f>
        <v>metres</v>
      </c>
      <c r="C151" s="688"/>
      <c r="D151" s="688"/>
      <c r="E151" s="107"/>
      <c r="F151" s="107"/>
      <c r="G151" s="107"/>
      <c r="H151" s="107"/>
      <c r="I151" s="101"/>
      <c r="J151" s="107"/>
      <c r="K151" s="107"/>
      <c r="L151" s="457"/>
      <c r="M151" s="9"/>
    </row>
    <row r="152" spans="2:19" x14ac:dyDescent="0.35">
      <c r="B152" s="687" t="str">
        <f>D$32</f>
        <v>net delivered selling value (CAD)</v>
      </c>
      <c r="C152" s="688"/>
      <c r="D152" s="688"/>
      <c r="E152" s="107"/>
      <c r="F152" s="107"/>
      <c r="G152" s="107"/>
      <c r="H152" s="107"/>
      <c r="I152" s="101"/>
      <c r="J152" s="107"/>
      <c r="K152" s="107"/>
      <c r="L152" s="457"/>
      <c r="M152" s="9"/>
    </row>
    <row r="153" spans="2:19" x14ac:dyDescent="0.35">
      <c r="B153" s="687" t="str">
        <f>D$33</f>
        <v>$ / metre</v>
      </c>
      <c r="C153" s="688"/>
      <c r="D153" s="688"/>
      <c r="E153" s="120" t="str">
        <f>IF(E151=0,"-",E152/E151)</f>
        <v>-</v>
      </c>
      <c r="F153" s="120" t="str">
        <f t="shared" ref="F153:L153" si="23">IF(F151=0,"-",F152/F151)</f>
        <v>-</v>
      </c>
      <c r="G153" s="120" t="str">
        <f t="shared" si="23"/>
        <v>-</v>
      </c>
      <c r="H153" s="120" t="str">
        <f t="shared" si="23"/>
        <v>-</v>
      </c>
      <c r="I153" s="120" t="str">
        <f t="shared" si="23"/>
        <v>-</v>
      </c>
      <c r="J153" s="120" t="str">
        <f t="shared" si="23"/>
        <v>-</v>
      </c>
      <c r="K153" s="120" t="str">
        <f t="shared" si="23"/>
        <v>-</v>
      </c>
      <c r="L153" s="121" t="str">
        <f t="shared" si="23"/>
        <v>-</v>
      </c>
      <c r="M153" s="9"/>
    </row>
    <row r="154" spans="2:19" x14ac:dyDescent="0.35">
      <c r="B154" s="689" t="str">
        <f>B109</f>
        <v>No. 6 - NMD90 6/3</v>
      </c>
      <c r="C154" s="690"/>
      <c r="D154" s="690"/>
      <c r="E154" s="690"/>
      <c r="F154" s="690"/>
      <c r="G154" s="690"/>
      <c r="H154" s="690"/>
      <c r="I154" s="690"/>
      <c r="J154" s="690"/>
      <c r="K154" s="690"/>
      <c r="L154" s="691"/>
      <c r="M154" s="9"/>
    </row>
    <row r="155" spans="2:19" x14ac:dyDescent="0.35">
      <c r="B155" s="687" t="str">
        <f>D$31</f>
        <v>metres</v>
      </c>
      <c r="C155" s="688"/>
      <c r="D155" s="688"/>
      <c r="E155" s="107"/>
      <c r="F155" s="107"/>
      <c r="G155" s="107"/>
      <c r="H155" s="107"/>
      <c r="I155" s="101"/>
      <c r="J155" s="107"/>
      <c r="K155" s="107"/>
      <c r="L155" s="457"/>
      <c r="M155" s="9"/>
    </row>
    <row r="156" spans="2:19" x14ac:dyDescent="0.35">
      <c r="B156" s="687" t="str">
        <f>D$32</f>
        <v>net delivered selling value (CAD)</v>
      </c>
      <c r="C156" s="688"/>
      <c r="D156" s="688"/>
      <c r="E156" s="107"/>
      <c r="F156" s="107"/>
      <c r="G156" s="107"/>
      <c r="H156" s="107"/>
      <c r="I156" s="101"/>
      <c r="J156" s="107"/>
      <c r="K156" s="107"/>
      <c r="L156" s="457"/>
      <c r="M156" s="9"/>
    </row>
    <row r="157" spans="2:19" x14ac:dyDescent="0.35">
      <c r="B157" s="687" t="str">
        <f>D$33</f>
        <v>$ / metre</v>
      </c>
      <c r="C157" s="688"/>
      <c r="D157" s="688"/>
      <c r="E157" s="120" t="str">
        <f>IF(E155=0,"-",E156/E155)</f>
        <v>-</v>
      </c>
      <c r="F157" s="120" t="str">
        <f t="shared" ref="F157:L157" si="24">IF(F155=0,"-",F156/F155)</f>
        <v>-</v>
      </c>
      <c r="G157" s="120" t="str">
        <f t="shared" si="24"/>
        <v>-</v>
      </c>
      <c r="H157" s="120" t="str">
        <f t="shared" si="24"/>
        <v>-</v>
      </c>
      <c r="I157" s="120" t="str">
        <f t="shared" si="24"/>
        <v>-</v>
      </c>
      <c r="J157" s="120" t="str">
        <f t="shared" si="24"/>
        <v>-</v>
      </c>
      <c r="K157" s="120" t="str">
        <f t="shared" si="24"/>
        <v>-</v>
      </c>
      <c r="L157" s="121" t="str">
        <f t="shared" si="24"/>
        <v>-</v>
      </c>
      <c r="M157" s="9"/>
    </row>
    <row r="158" spans="2:19" x14ac:dyDescent="0.35">
      <c r="B158" s="58"/>
      <c r="C158" s="59"/>
      <c r="D158" s="59"/>
      <c r="E158" s="28"/>
      <c r="F158" s="28"/>
      <c r="G158" s="28"/>
      <c r="H158" s="28"/>
      <c r="I158" s="28"/>
      <c r="J158" s="28"/>
      <c r="K158" s="28"/>
      <c r="L158" s="29"/>
      <c r="M158" s="9"/>
    </row>
    <row r="159" spans="2:19" x14ac:dyDescent="0.35">
      <c r="B159" s="470" t="str">
        <f>IF(Intro!$G$21="English",O159,P159)</f>
        <v>In the table below, “Error” means that the total sales of your firm's benchmark products exceed your firm's total import sales for that period. Therefore, please modify the above data if necessary.</v>
      </c>
      <c r="C159" s="471"/>
      <c r="D159" s="471"/>
      <c r="E159" s="471"/>
      <c r="F159" s="471"/>
      <c r="G159" s="471"/>
      <c r="H159" s="471"/>
      <c r="I159" s="471"/>
      <c r="J159" s="471"/>
      <c r="K159" s="471"/>
      <c r="L159" s="472"/>
      <c r="M159" s="9"/>
      <c r="O159" s="9" t="s">
        <v>347</v>
      </c>
      <c r="P159" s="9" t="s">
        <v>410</v>
      </c>
      <c r="S159" s="36"/>
    </row>
    <row r="160" spans="2:19" x14ac:dyDescent="0.35">
      <c r="B160" s="470"/>
      <c r="C160" s="471"/>
      <c r="D160" s="471"/>
      <c r="E160" s="471"/>
      <c r="F160" s="471"/>
      <c r="G160" s="471"/>
      <c r="H160" s="471"/>
      <c r="I160" s="471"/>
      <c r="J160" s="471"/>
      <c r="K160" s="471"/>
      <c r="L160" s="472"/>
      <c r="M160" s="9"/>
      <c r="S160" s="36"/>
    </row>
    <row r="161" spans="1:19" x14ac:dyDescent="0.35">
      <c r="B161" s="58"/>
      <c r="C161" s="59"/>
      <c r="D161" s="59"/>
      <c r="E161" s="28"/>
      <c r="F161" s="28"/>
      <c r="G161" s="28"/>
      <c r="H161" s="28"/>
      <c r="I161" s="28"/>
      <c r="J161" s="28"/>
      <c r="K161" s="28"/>
      <c r="L161" s="29"/>
      <c r="M161" s="9"/>
      <c r="S161" s="36"/>
    </row>
    <row r="162" spans="1:19" ht="14.15" customHeight="1" x14ac:dyDescent="0.35">
      <c r="B162" s="678" t="str">
        <f>Variables!D64</f>
        <v>Verification - volume</v>
      </c>
      <c r="C162" s="679"/>
      <c r="D162" s="679"/>
      <c r="E162" s="679"/>
      <c r="F162" s="680"/>
      <c r="G162" s="141" t="str">
        <f>G117</f>
        <v>Q2-Q4 2024</v>
      </c>
      <c r="H162" s="141">
        <f>H117</f>
        <v>2025</v>
      </c>
      <c r="I162" s="141" t="str">
        <f>I117</f>
        <v>Q1 - 2026</v>
      </c>
      <c r="J162" s="36"/>
      <c r="K162" s="36"/>
      <c r="L162" s="67"/>
      <c r="M162" s="9"/>
      <c r="O162" s="17"/>
    </row>
    <row r="163" spans="1:19" ht="14.15" customHeight="1" x14ac:dyDescent="0.35">
      <c r="B163" s="675" t="str">
        <f>B135</f>
        <v>metres</v>
      </c>
      <c r="C163" s="676"/>
      <c r="D163" s="676"/>
      <c r="E163" s="676"/>
      <c r="F163" s="677"/>
      <c r="G163" s="150" t="str">
        <f>IF(SUM(E135:G135,E139:G139,E143:G143,E147:G147,E151:G151,E155:G155)&gt;H37,Variables!$D$65,Variables!$D$66)</f>
        <v>Okay</v>
      </c>
      <c r="H163" s="150" t="str">
        <f>IF(SUM(H135:K135,H139:K139,H143:K143,H147:K147,H151:K151,H155:K155)&gt;I37,Variables!$D$65,Variables!$D$66)</f>
        <v>Okay</v>
      </c>
      <c r="I163" s="150" t="str">
        <f>IF(SUM(L135,L139,L143,L147,L151,L155)&gt;K37,Variables!$D$65,Variables!$D$66)</f>
        <v>Okay</v>
      </c>
      <c r="J163" s="36"/>
      <c r="K163" s="36"/>
      <c r="L163" s="67"/>
      <c r="M163" s="9"/>
    </row>
    <row r="164" spans="1:19" ht="14.15" customHeight="1" x14ac:dyDescent="0.35">
      <c r="B164" s="681" t="str">
        <f>IF(Intro!$G$21="English",O164,P164)</f>
        <v>volume - total sales in Canada of imports of benchmark products (Question 4)</v>
      </c>
      <c r="C164" s="682"/>
      <c r="D164" s="682"/>
      <c r="E164" s="682"/>
      <c r="F164" s="683"/>
      <c r="G164" s="154">
        <f>(SUM(E135:G135,E139:G139,E143:G143,E147:G147,E151:G151,E155:G155))</f>
        <v>0</v>
      </c>
      <c r="H164" s="154">
        <f>SUM(H135:K135,H139:K139,H143:K143,H147:K147,H151:K151,H155:K155)</f>
        <v>0</v>
      </c>
      <c r="I164" s="154">
        <f>SUM(L135,L139,L143,L147,L151,L155)</f>
        <v>0</v>
      </c>
      <c r="J164" s="36"/>
      <c r="K164" s="36"/>
      <c r="L164" s="67"/>
      <c r="M164" s="9"/>
      <c r="O164" s="9" t="s">
        <v>459</v>
      </c>
      <c r="P164" s="9" t="s">
        <v>461</v>
      </c>
    </row>
    <row r="165" spans="1:19" ht="14.15" customHeight="1" x14ac:dyDescent="0.35">
      <c r="B165" s="681" t="str">
        <f>IF(Intro!$G$21="English",O165,P165)</f>
        <v>volume - total sales in Canada of imports (Question 1)</v>
      </c>
      <c r="C165" s="682"/>
      <c r="D165" s="682"/>
      <c r="E165" s="682"/>
      <c r="F165" s="683"/>
      <c r="G165" s="150">
        <f>H37</f>
        <v>0</v>
      </c>
      <c r="H165" s="150">
        <f>I37</f>
        <v>0</v>
      </c>
      <c r="I165" s="150">
        <f>K37</f>
        <v>0</v>
      </c>
      <c r="J165" s="36"/>
      <c r="K165" s="36"/>
      <c r="L165" s="67"/>
      <c r="M165" s="9"/>
      <c r="O165" s="9" t="s">
        <v>452</v>
      </c>
      <c r="P165" s="9" t="s">
        <v>454</v>
      </c>
    </row>
    <row r="166" spans="1:19" x14ac:dyDescent="0.35">
      <c r="B166" s="678" t="str">
        <f>Variables!D68</f>
        <v>Verification - value</v>
      </c>
      <c r="C166" s="679"/>
      <c r="D166" s="679"/>
      <c r="E166" s="679"/>
      <c r="F166" s="680"/>
      <c r="G166" s="141" t="str">
        <f>G162</f>
        <v>Q2-Q4 2024</v>
      </c>
      <c r="H166" s="141">
        <f t="shared" ref="H166:I166" si="25">H162</f>
        <v>2025</v>
      </c>
      <c r="I166" s="141" t="str">
        <f t="shared" si="25"/>
        <v>Q1 - 2026</v>
      </c>
      <c r="J166" s="36"/>
      <c r="K166" s="36"/>
      <c r="L166" s="67"/>
      <c r="M166" s="9"/>
    </row>
    <row r="167" spans="1:19" ht="14.15" customHeight="1" x14ac:dyDescent="0.35">
      <c r="B167" s="675" t="str">
        <f>B136</f>
        <v>net delivered selling value (CAD)</v>
      </c>
      <c r="C167" s="676"/>
      <c r="D167" s="676"/>
      <c r="E167" s="676"/>
      <c r="F167" s="677"/>
      <c r="G167" s="150" t="str">
        <f>IF(SUM(E136:G136,E140:G140,E144:G144,E148:G148,E152:G152,E156:G156)&gt;H38,Variables!$D$65,Variables!$D$66)</f>
        <v>Okay</v>
      </c>
      <c r="H167" s="150" t="str">
        <f>IF(SUM(H136:K136,H140:K140,H144:K144,H148:K148,H152:K152,H156:K156)&gt;I38,Variables!$D$65,Variables!$D$66)</f>
        <v>Okay</v>
      </c>
      <c r="I167" s="150" t="str">
        <f>IF(SUM(L136,L140,L144,L148,L152,L156)&gt;K38,Variables!$D$65,Variables!$D$66)</f>
        <v>Okay</v>
      </c>
      <c r="J167" s="36"/>
      <c r="K167" s="36"/>
      <c r="L167" s="67"/>
      <c r="M167" s="9"/>
    </row>
    <row r="168" spans="1:19" ht="14.15" customHeight="1" x14ac:dyDescent="0.35">
      <c r="B168" s="681" t="str">
        <f>IF(Intro!$G$21="English",O168,P168)</f>
        <v>value - total sales in Canada of imports of benchmark products (Question 4)</v>
      </c>
      <c r="C168" s="682"/>
      <c r="D168" s="682"/>
      <c r="E168" s="682"/>
      <c r="F168" s="683"/>
      <c r="G168" s="154">
        <f>SUM(E136:G136,E140:G140,E144:G144,E148:G148,E152:G152,E156:G156)</f>
        <v>0</v>
      </c>
      <c r="H168" s="154">
        <f>SUM(H136:K136,H140:K140,H144:K144,H148:K148,H152:K152,H156:K156)</f>
        <v>0</v>
      </c>
      <c r="I168" s="154">
        <f>SUM(L136,L140,L144,L148,L152,L156)</f>
        <v>0</v>
      </c>
      <c r="J168" s="36"/>
      <c r="K168" s="36"/>
      <c r="L168" s="67"/>
      <c r="M168" s="9"/>
      <c r="O168" s="9" t="s">
        <v>460</v>
      </c>
      <c r="P168" s="9" t="s">
        <v>462</v>
      </c>
    </row>
    <row r="169" spans="1:19" ht="14.15" customHeight="1" x14ac:dyDescent="0.35">
      <c r="B169" s="681" t="str">
        <f>IF(Intro!$G$21="English",O169,P169)</f>
        <v>value - total sales in Canada of imports (Question 1)</v>
      </c>
      <c r="C169" s="682"/>
      <c r="D169" s="682"/>
      <c r="E169" s="682"/>
      <c r="F169" s="683"/>
      <c r="G169" s="150">
        <f>H38</f>
        <v>0</v>
      </c>
      <c r="H169" s="150">
        <f>I38</f>
        <v>0</v>
      </c>
      <c r="I169" s="150">
        <f>K38</f>
        <v>0</v>
      </c>
      <c r="J169" s="36"/>
      <c r="K169" s="36"/>
      <c r="L169" s="67"/>
      <c r="M169" s="9"/>
      <c r="O169" s="9" t="s">
        <v>458</v>
      </c>
      <c r="P169" s="9" t="s">
        <v>456</v>
      </c>
    </row>
    <row r="170" spans="1:19" x14ac:dyDescent="0.35">
      <c r="B170" s="68"/>
      <c r="C170" s="65"/>
      <c r="D170" s="65"/>
      <c r="E170" s="65"/>
      <c r="F170" s="65"/>
      <c r="G170" s="65"/>
      <c r="H170" s="65"/>
      <c r="I170" s="65"/>
      <c r="J170" s="65"/>
      <c r="K170" s="65"/>
      <c r="L170" s="66"/>
      <c r="M170" s="9"/>
    </row>
    <row r="171" spans="1:19" s="42" customFormat="1" x14ac:dyDescent="0.35">
      <c r="A171" s="71"/>
      <c r="B171" s="4"/>
      <c r="C171" s="4"/>
      <c r="D171" s="72"/>
      <c r="E171" s="72"/>
      <c r="F171" s="72"/>
      <c r="G171" s="72"/>
      <c r="H171" s="72"/>
      <c r="I171" s="72"/>
      <c r="J171" s="72"/>
      <c r="K171" s="72"/>
      <c r="L171" s="72"/>
      <c r="N171" s="73"/>
    </row>
    <row r="172" spans="1:19" x14ac:dyDescent="0.35">
      <c r="B172" s="473" t="str">
        <f>IF(Intro!$G$21="English",O172,P172)</f>
        <v>IMPORT DATA FOR CBSA PERIOD OF DUMPING INVESTIGATION</v>
      </c>
      <c r="C172" s="474"/>
      <c r="D172" s="474"/>
      <c r="E172" s="474"/>
      <c r="F172" s="474"/>
      <c r="G172" s="474"/>
      <c r="H172" s="474"/>
      <c r="I172" s="474"/>
      <c r="J172" s="474"/>
      <c r="K172" s="474"/>
      <c r="L172" s="475"/>
      <c r="M172" s="9"/>
      <c r="O172" s="89" t="s">
        <v>315</v>
      </c>
      <c r="P172" s="89" t="s">
        <v>316</v>
      </c>
    </row>
    <row r="173" spans="1:19" s="10" customFormat="1" x14ac:dyDescent="0.35">
      <c r="A173" s="7"/>
      <c r="B173" s="594" t="s">
        <v>18</v>
      </c>
      <c r="C173" s="595"/>
      <c r="D173" s="595"/>
      <c r="E173" s="595"/>
      <c r="F173" s="595"/>
      <c r="G173" s="595"/>
      <c r="H173" s="595"/>
      <c r="I173" s="595"/>
      <c r="J173" s="595"/>
      <c r="K173" s="595"/>
      <c r="L173" s="596"/>
      <c r="M173" s="69"/>
      <c r="O173" s="9"/>
    </row>
    <row r="174" spans="1:19" x14ac:dyDescent="0.35">
      <c r="B174" s="15"/>
      <c r="C174" s="33"/>
      <c r="D174" s="33"/>
      <c r="E174" s="34"/>
      <c r="F174" s="34"/>
      <c r="G174" s="34"/>
      <c r="H174" s="34"/>
      <c r="I174" s="34"/>
      <c r="J174" s="34"/>
      <c r="K174" s="34"/>
      <c r="L174" s="16"/>
      <c r="M174" s="9"/>
    </row>
    <row r="175" spans="1:19" x14ac:dyDescent="0.35">
      <c r="B175" s="45"/>
      <c r="C175" s="9"/>
      <c r="D175" s="33"/>
      <c r="E175" s="9"/>
      <c r="F175" s="648" t="str">
        <f>IF(Intro!$G$21="English",Variables!B39,Variables!C39)</f>
        <v>Jan 2025 - Dec 2025</v>
      </c>
      <c r="G175" s="704"/>
      <c r="H175" s="36"/>
      <c r="I175" s="36"/>
      <c r="J175" s="36"/>
      <c r="K175" s="36"/>
      <c r="L175" s="67"/>
      <c r="M175" s="9"/>
      <c r="O175" s="9" t="s">
        <v>89</v>
      </c>
      <c r="P175" s="9" t="s">
        <v>163</v>
      </c>
    </row>
    <row r="176" spans="1:19" x14ac:dyDescent="0.35">
      <c r="B176" s="466" t="str">
        <f>IF(Intro!$G$21="English",O175,P175)</f>
        <v>Imports</v>
      </c>
      <c r="C176" s="688" t="str">
        <f>B135</f>
        <v>metres</v>
      </c>
      <c r="D176" s="688"/>
      <c r="E176" s="688"/>
      <c r="F176" s="705">
        <f>I27</f>
        <v>0</v>
      </c>
      <c r="G176" s="706"/>
      <c r="H176" s="36"/>
      <c r="I176" s="36"/>
      <c r="J176" s="36"/>
      <c r="K176" s="36"/>
      <c r="L176" s="67"/>
      <c r="M176" s="9"/>
    </row>
    <row r="177" spans="1:19" x14ac:dyDescent="0.35">
      <c r="B177" s="466"/>
      <c r="C177" s="688" t="s">
        <v>731</v>
      </c>
      <c r="D177" s="688"/>
      <c r="E177" s="688"/>
      <c r="F177" s="702"/>
      <c r="G177" s="703"/>
      <c r="H177" s="36"/>
      <c r="I177" s="36"/>
      <c r="J177" s="36"/>
      <c r="K177" s="36"/>
      <c r="L177" s="67"/>
      <c r="M177" s="9"/>
    </row>
    <row r="178" spans="1:19" x14ac:dyDescent="0.35">
      <c r="B178" s="466"/>
      <c r="C178" s="688" t="str">
        <f>D28</f>
        <v>net delivered purchase value (CAD)</v>
      </c>
      <c r="D178" s="688"/>
      <c r="E178" s="688"/>
      <c r="F178" s="705">
        <f>I28</f>
        <v>0</v>
      </c>
      <c r="G178" s="706"/>
      <c r="H178" s="36"/>
      <c r="I178" s="36"/>
      <c r="J178" s="36"/>
      <c r="K178" s="36"/>
      <c r="L178" s="67"/>
      <c r="M178" s="9"/>
    </row>
    <row r="179" spans="1:19" x14ac:dyDescent="0.35">
      <c r="B179" s="466"/>
      <c r="C179" s="688" t="str">
        <f>B137</f>
        <v>$ / metre</v>
      </c>
      <c r="D179" s="688"/>
      <c r="E179" s="688"/>
      <c r="F179" s="707" t="str">
        <f>IF(F176=0,"-",F178/F176)</f>
        <v>-</v>
      </c>
      <c r="G179" s="708"/>
      <c r="H179" s="36"/>
      <c r="I179" s="36"/>
      <c r="J179" s="36"/>
      <c r="K179" s="36"/>
      <c r="L179" s="67"/>
      <c r="M179" s="9"/>
    </row>
    <row r="180" spans="1:19" x14ac:dyDescent="0.35">
      <c r="B180" s="43"/>
      <c r="C180" s="61"/>
      <c r="D180" s="61"/>
      <c r="E180" s="32"/>
      <c r="F180" s="32"/>
      <c r="G180" s="32"/>
      <c r="H180" s="32"/>
      <c r="I180" s="32"/>
      <c r="J180" s="32"/>
      <c r="K180" s="32"/>
      <c r="L180" s="35"/>
      <c r="M180" s="9"/>
    </row>
    <row r="181" spans="1:19" s="42" customFormat="1" x14ac:dyDescent="0.35">
      <c r="A181" s="71"/>
      <c r="B181" s="4"/>
      <c r="C181" s="4"/>
      <c r="D181" s="72"/>
      <c r="E181" s="72"/>
      <c r="F181" s="72"/>
      <c r="G181" s="72"/>
      <c r="H181" s="72"/>
      <c r="I181" s="72"/>
      <c r="J181" s="72"/>
      <c r="K181" s="72"/>
      <c r="L181" s="72"/>
      <c r="N181" s="73"/>
    </row>
    <row r="182" spans="1:19" x14ac:dyDescent="0.35">
      <c r="B182" s="473" t="str">
        <f>UPPER(IF(Intro!$G$21="English",O182,P182))</f>
        <v>IMPORT DATA FOR MASSIVE IMPORTATION ANALYSIS</v>
      </c>
      <c r="C182" s="474"/>
      <c r="D182" s="474"/>
      <c r="E182" s="474"/>
      <c r="F182" s="474"/>
      <c r="G182" s="474"/>
      <c r="H182" s="474"/>
      <c r="I182" s="474"/>
      <c r="J182" s="474"/>
      <c r="K182" s="474"/>
      <c r="L182" s="475"/>
      <c r="M182" s="9"/>
      <c r="O182" s="89" t="s">
        <v>317</v>
      </c>
      <c r="P182" s="89" t="s">
        <v>411</v>
      </c>
    </row>
    <row r="183" spans="1:19" s="10" customFormat="1" x14ac:dyDescent="0.35">
      <c r="A183" s="7"/>
      <c r="B183" s="594" t="s">
        <v>19</v>
      </c>
      <c r="C183" s="595"/>
      <c r="D183" s="595"/>
      <c r="E183" s="595"/>
      <c r="F183" s="595"/>
      <c r="G183" s="595"/>
      <c r="H183" s="595"/>
      <c r="I183" s="595"/>
      <c r="J183" s="595"/>
      <c r="K183" s="595"/>
      <c r="L183" s="596"/>
      <c r="M183" s="69"/>
      <c r="O183" s="9"/>
    </row>
    <row r="184" spans="1:19" x14ac:dyDescent="0.35">
      <c r="B184" s="15"/>
      <c r="C184" s="33"/>
      <c r="D184" s="33"/>
      <c r="E184" s="34"/>
      <c r="F184" s="34"/>
      <c r="G184" s="34"/>
      <c r="H184" s="34"/>
      <c r="I184" s="34"/>
      <c r="J184" s="34"/>
      <c r="K184" s="34"/>
      <c r="L184" s="16"/>
      <c r="M184" s="9"/>
    </row>
    <row r="185" spans="1:19" x14ac:dyDescent="0.35">
      <c r="B185" s="492" t="str">
        <f>IF(Intro!$G$21="English",O185,P185)</f>
        <v xml:space="preserve">Report the volume of imports and the ending inventory in Canada of the goods originating from the exporter outlined above : </v>
      </c>
      <c r="C185" s="493"/>
      <c r="D185" s="493"/>
      <c r="E185" s="493"/>
      <c r="F185" s="493"/>
      <c r="G185" s="493"/>
      <c r="H185" s="493"/>
      <c r="I185" s="493"/>
      <c r="J185" s="493"/>
      <c r="K185" s="493"/>
      <c r="L185" s="494"/>
      <c r="M185" s="9"/>
      <c r="O185" s="17" t="s">
        <v>187</v>
      </c>
      <c r="P185" s="9" t="s">
        <v>413</v>
      </c>
    </row>
    <row r="186" spans="1:19" x14ac:dyDescent="0.35">
      <c r="B186" s="58"/>
      <c r="C186" s="59"/>
      <c r="D186" s="33"/>
      <c r="E186" s="34"/>
      <c r="F186" s="34"/>
      <c r="G186" s="34"/>
      <c r="H186" s="34"/>
      <c r="I186" s="34"/>
      <c r="J186" s="34"/>
      <c r="K186" s="34"/>
      <c r="L186" s="16"/>
      <c r="M186" s="9"/>
      <c r="O186" s="17"/>
    </row>
    <row r="187" spans="1:19" x14ac:dyDescent="0.35">
      <c r="B187" s="58"/>
      <c r="C187" s="59"/>
      <c r="D187" s="33"/>
      <c r="E187" s="143" t="str">
        <f>IF(Intro!$G$21="English","Q","T")&amp;IF(MID(F187,2,1)&lt;&gt;"1",MID(F187,2,1)-1&amp;" - "&amp;MID(F187,6,4),"4 - "&amp;MID(F187,6,4)-1)</f>
        <v>Q1 - 2025</v>
      </c>
      <c r="F187" s="143" t="str">
        <f>IF(Intro!$G$21="English","Q","T")&amp;IF(MID(G187,2,1)&lt;&gt;"1",MID(G187,2,1)-1&amp;" - "&amp;MID(G187,6,4),"4 - "&amp;MID(G187,6,4)-1)</f>
        <v>Q2 - 2025</v>
      </c>
      <c r="G187" s="143" t="str">
        <f>IF(Intro!$G$21="English","Q","T")&amp;IF(MID(H187,2,1)&lt;&gt;"1",MID(H187,2,1)-1&amp;" - "&amp;MID(H187,6,4),"4 - "&amp;MID(H187,6,4)-1)</f>
        <v>Q3 - 2025</v>
      </c>
      <c r="H187" s="143" t="str">
        <f>IF(Intro!$G$21="English","Q","T")&amp;IF(MID(I187,2,1)&lt;&gt;"1",MID(I187,2,1)-1&amp;" - "&amp;MID(I187,6,4),"4 - "&amp;MID(I187,6,4)-1)</f>
        <v>Q4 - 2025</v>
      </c>
      <c r="I187" s="143" t="str">
        <f>L133</f>
        <v>Q1 - 2026</v>
      </c>
      <c r="J187" s="144" t="str">
        <f>Variables!B44</f>
        <v>Q2 - 2026</v>
      </c>
      <c r="K187" s="34"/>
      <c r="L187" s="16"/>
      <c r="M187" s="9"/>
      <c r="O187" s="17"/>
    </row>
    <row r="188" spans="1:19" x14ac:dyDescent="0.35">
      <c r="B188" s="700" t="str">
        <f>B176</f>
        <v>Imports</v>
      </c>
      <c r="C188" s="701"/>
      <c r="D188" s="99" t="str">
        <f>C176</f>
        <v>metres</v>
      </c>
      <c r="E188" s="107"/>
      <c r="F188" s="107"/>
      <c r="G188" s="107"/>
      <c r="H188" s="107"/>
      <c r="I188" s="101"/>
      <c r="J188" s="107"/>
      <c r="K188" s="36"/>
      <c r="L188" s="67"/>
      <c r="M188" s="9"/>
    </row>
    <row r="189" spans="1:19" x14ac:dyDescent="0.35">
      <c r="B189" s="700" t="str">
        <f>IF(Intro!$G$21="English",O189,P189)</f>
        <v>Ending Inventories</v>
      </c>
      <c r="C189" s="701"/>
      <c r="D189" s="99" t="str">
        <f>C176</f>
        <v>metres</v>
      </c>
      <c r="E189" s="107"/>
      <c r="F189" s="107"/>
      <c r="G189" s="107"/>
      <c r="H189" s="107"/>
      <c r="I189" s="101"/>
      <c r="J189" s="107"/>
      <c r="K189" s="36"/>
      <c r="L189" s="67"/>
      <c r="M189" s="9"/>
      <c r="O189" s="9" t="s">
        <v>188</v>
      </c>
      <c r="P189" s="9" t="s">
        <v>412</v>
      </c>
    </row>
    <row r="190" spans="1:19" x14ac:dyDescent="0.35">
      <c r="B190" s="58"/>
      <c r="C190" s="59"/>
      <c r="D190" s="59"/>
      <c r="E190" s="28"/>
      <c r="F190" s="28"/>
      <c r="G190" s="28"/>
      <c r="H190" s="28"/>
      <c r="I190" s="28"/>
      <c r="J190" s="28"/>
      <c r="K190" s="28"/>
      <c r="L190" s="29"/>
      <c r="M190" s="9"/>
    </row>
    <row r="191" spans="1:19" x14ac:dyDescent="0.35">
      <c r="B191" s="470" t="str">
        <f>IF(Intro!$G$21="English",O191,P191)</f>
        <v>In the table below, “Error” means that the sum of the quarterly imports reported above exceeds the annual imports reported in Question 1. Therefore, please modify the data if necessary.</v>
      </c>
      <c r="C191" s="471"/>
      <c r="D191" s="471"/>
      <c r="E191" s="471"/>
      <c r="F191" s="471"/>
      <c r="G191" s="471"/>
      <c r="H191" s="471"/>
      <c r="I191" s="471"/>
      <c r="J191" s="471"/>
      <c r="K191" s="471"/>
      <c r="L191" s="472"/>
      <c r="M191" s="9"/>
      <c r="O191" s="9" t="s">
        <v>469</v>
      </c>
      <c r="P191" s="9" t="s">
        <v>470</v>
      </c>
      <c r="S191" s="36"/>
    </row>
    <row r="192" spans="1:19" x14ac:dyDescent="0.35">
      <c r="B192" s="470"/>
      <c r="C192" s="471"/>
      <c r="D192" s="471"/>
      <c r="E192" s="471"/>
      <c r="F192" s="471"/>
      <c r="G192" s="471"/>
      <c r="H192" s="471"/>
      <c r="I192" s="471"/>
      <c r="J192" s="471"/>
      <c r="K192" s="471"/>
      <c r="L192" s="472"/>
      <c r="M192" s="9"/>
      <c r="S192" s="36"/>
    </row>
    <row r="193" spans="1:19" x14ac:dyDescent="0.35">
      <c r="B193" s="138"/>
      <c r="C193" s="139"/>
      <c r="D193" s="139"/>
      <c r="E193" s="139"/>
      <c r="F193" s="139"/>
      <c r="G193" s="139"/>
      <c r="H193" s="139"/>
      <c r="I193" s="139"/>
      <c r="J193" s="139"/>
      <c r="K193" s="139"/>
      <c r="L193" s="140"/>
      <c r="M193" s="9"/>
      <c r="S193" s="36"/>
    </row>
    <row r="194" spans="1:19" x14ac:dyDescent="0.35">
      <c r="B194" s="155"/>
      <c r="C194" s="17"/>
      <c r="D194" s="156"/>
      <c r="E194" s="9"/>
      <c r="F194" s="141">
        <v>2025</v>
      </c>
      <c r="G194" s="141" t="str">
        <f>I187</f>
        <v>Q1 - 2026</v>
      </c>
      <c r="I194" s="139"/>
      <c r="J194" s="139"/>
      <c r="K194" s="139"/>
      <c r="L194" s="130"/>
      <c r="M194" s="9"/>
      <c r="O194" s="17"/>
    </row>
    <row r="195" spans="1:19" ht="14.5" customHeight="1" x14ac:dyDescent="0.35">
      <c r="B195" s="155"/>
      <c r="C195" s="26"/>
      <c r="D195" s="698" t="str">
        <f>B162</f>
        <v>Verification - volume</v>
      </c>
      <c r="E195" s="699"/>
      <c r="F195" s="150" t="str">
        <f>IF(SUM(E188:H188)&gt;I27,Variables!$D$65,Variables!$D$66)</f>
        <v>Okay</v>
      </c>
      <c r="G195" s="150" t="str">
        <f>IF(SUM(I188)&gt;K27,Variables!$D$65,Variables!$D$66)</f>
        <v>Okay</v>
      </c>
      <c r="I195" s="139"/>
      <c r="J195" s="139"/>
      <c r="K195" s="139"/>
      <c r="L195" s="130"/>
      <c r="M195" s="9"/>
    </row>
    <row r="196" spans="1:19" s="42" customFormat="1" x14ac:dyDescent="0.35">
      <c r="A196" s="71"/>
      <c r="B196" s="157"/>
      <c r="C196" s="4"/>
      <c r="D196" s="72"/>
      <c r="E196" s="72"/>
      <c r="F196" s="72"/>
      <c r="G196" s="72"/>
      <c r="H196" s="72"/>
      <c r="I196" s="72"/>
      <c r="J196" s="72"/>
      <c r="K196" s="72"/>
      <c r="L196" s="158"/>
      <c r="N196" s="73"/>
    </row>
    <row r="197" spans="1:19" s="10" customFormat="1" x14ac:dyDescent="0.35">
      <c r="A197" s="7"/>
      <c r="B197" s="20" t="s">
        <v>20</v>
      </c>
      <c r="C197" s="21"/>
      <c r="D197" s="21"/>
      <c r="E197" s="22"/>
      <c r="F197" s="22"/>
      <c r="G197" s="22"/>
      <c r="H197" s="22"/>
      <c r="I197" s="22"/>
      <c r="J197" s="22"/>
      <c r="K197" s="22"/>
      <c r="L197" s="23"/>
      <c r="M197" s="69"/>
    </row>
    <row r="198" spans="1:19" s="36" customFormat="1" x14ac:dyDescent="0.35">
      <c r="A198" s="46"/>
      <c r="B198" s="50"/>
      <c r="C198" s="80"/>
      <c r="D198" s="80"/>
      <c r="E198" s="80"/>
      <c r="F198" s="80"/>
      <c r="G198" s="80"/>
      <c r="H198" s="80"/>
      <c r="I198" s="80"/>
      <c r="J198" s="80"/>
      <c r="K198" s="80"/>
      <c r="L198" s="51"/>
      <c r="O198" s="9"/>
      <c r="P198" s="9"/>
      <c r="Q198" s="9"/>
      <c r="R198" s="9"/>
    </row>
    <row r="199" spans="1:19" s="36" customFormat="1" x14ac:dyDescent="0.35">
      <c r="A199" s="46"/>
      <c r="B199" s="470" t="str">
        <f>IF(Intro!$G$21="English",O199,P199)</f>
        <v>Describe any factors (for example, shipping delays, seasonality, etc.) which would explain the overall trend in your firm's quarterly import volumes and ending inventories, as reported in Question 6.</v>
      </c>
      <c r="C199" s="471"/>
      <c r="D199" s="471"/>
      <c r="E199" s="471"/>
      <c r="F199" s="471"/>
      <c r="G199" s="471"/>
      <c r="H199" s="471"/>
      <c r="I199" s="471"/>
      <c r="J199" s="471"/>
      <c r="K199" s="471"/>
      <c r="L199" s="472"/>
      <c r="O199" s="9" t="s">
        <v>359</v>
      </c>
      <c r="P199" s="9" t="s">
        <v>360</v>
      </c>
      <c r="Q199" s="9"/>
      <c r="R199" s="9"/>
    </row>
    <row r="200" spans="1:19" s="36" customFormat="1" x14ac:dyDescent="0.35">
      <c r="A200" s="46"/>
      <c r="B200" s="470"/>
      <c r="C200" s="471"/>
      <c r="D200" s="471"/>
      <c r="E200" s="471"/>
      <c r="F200" s="471"/>
      <c r="G200" s="471"/>
      <c r="H200" s="471"/>
      <c r="I200" s="471"/>
      <c r="J200" s="471"/>
      <c r="K200" s="471"/>
      <c r="L200" s="472"/>
      <c r="O200" s="9"/>
      <c r="P200" s="9"/>
      <c r="Q200" s="9"/>
      <c r="R200" s="9"/>
    </row>
    <row r="201" spans="1:19" s="36" customFormat="1" x14ac:dyDescent="0.35">
      <c r="A201" s="46"/>
      <c r="B201" s="50"/>
      <c r="C201" s="80"/>
      <c r="D201" s="80"/>
      <c r="E201" s="80"/>
      <c r="F201" s="80"/>
      <c r="G201" s="80"/>
      <c r="H201" s="80"/>
      <c r="I201" s="80"/>
      <c r="J201" s="80"/>
      <c r="K201" s="80"/>
      <c r="L201" s="51"/>
      <c r="O201" s="9"/>
      <c r="P201" s="9"/>
      <c r="Q201" s="9"/>
      <c r="R201" s="9"/>
    </row>
    <row r="202" spans="1:19" s="10" customFormat="1" x14ac:dyDescent="0.35">
      <c r="A202" s="7"/>
      <c r="B202" s="599"/>
      <c r="C202" s="600"/>
      <c r="D202" s="600"/>
      <c r="E202" s="600"/>
      <c r="F202" s="600"/>
      <c r="G202" s="600"/>
      <c r="H202" s="600"/>
      <c r="I202" s="600"/>
      <c r="J202" s="600"/>
      <c r="K202" s="600"/>
      <c r="L202" s="601"/>
      <c r="M202" s="36"/>
    </row>
    <row r="203" spans="1:19" s="10" customFormat="1" x14ac:dyDescent="0.35">
      <c r="A203" s="7"/>
      <c r="B203" s="599"/>
      <c r="C203" s="600"/>
      <c r="D203" s="600"/>
      <c r="E203" s="600"/>
      <c r="F203" s="600"/>
      <c r="G203" s="600"/>
      <c r="H203" s="600"/>
      <c r="I203" s="600"/>
      <c r="J203" s="600"/>
      <c r="K203" s="600"/>
      <c r="L203" s="601"/>
      <c r="M203" s="36"/>
    </row>
    <row r="204" spans="1:19" s="10" customFormat="1" x14ac:dyDescent="0.35">
      <c r="A204" s="7"/>
      <c r="B204" s="599"/>
      <c r="C204" s="600"/>
      <c r="D204" s="600"/>
      <c r="E204" s="600"/>
      <c r="F204" s="600"/>
      <c r="G204" s="600"/>
      <c r="H204" s="600"/>
      <c r="I204" s="600"/>
      <c r="J204" s="600"/>
      <c r="K204" s="600"/>
      <c r="L204" s="601"/>
      <c r="M204" s="36"/>
    </row>
    <row r="205" spans="1:19" s="10" customFormat="1" x14ac:dyDescent="0.35">
      <c r="A205" s="7"/>
      <c r="B205" s="599"/>
      <c r="C205" s="600"/>
      <c r="D205" s="600"/>
      <c r="E205" s="600"/>
      <c r="F205" s="600"/>
      <c r="G205" s="600"/>
      <c r="H205" s="600"/>
      <c r="I205" s="600"/>
      <c r="J205" s="600"/>
      <c r="K205" s="600"/>
      <c r="L205" s="601"/>
      <c r="M205" s="36"/>
    </row>
    <row r="206" spans="1:19" s="10" customFormat="1" x14ac:dyDescent="0.35">
      <c r="A206" s="7"/>
      <c r="B206" s="599"/>
      <c r="C206" s="600"/>
      <c r="D206" s="600"/>
      <c r="E206" s="600"/>
      <c r="F206" s="600"/>
      <c r="G206" s="600"/>
      <c r="H206" s="600"/>
      <c r="I206" s="600"/>
      <c r="J206" s="600"/>
      <c r="K206" s="600"/>
      <c r="L206" s="601"/>
      <c r="M206" s="36"/>
    </row>
    <row r="207" spans="1:19" s="10" customFormat="1" x14ac:dyDescent="0.35">
      <c r="A207" s="7"/>
      <c r="B207" s="599"/>
      <c r="C207" s="600"/>
      <c r="D207" s="600"/>
      <c r="E207" s="600"/>
      <c r="F207" s="600"/>
      <c r="G207" s="600"/>
      <c r="H207" s="600"/>
      <c r="I207" s="600"/>
      <c r="J207" s="600"/>
      <c r="K207" s="600"/>
      <c r="L207" s="601"/>
      <c r="M207" s="36"/>
    </row>
    <row r="208" spans="1:19" s="10" customFormat="1" x14ac:dyDescent="0.35">
      <c r="A208" s="7"/>
      <c r="B208" s="599"/>
      <c r="C208" s="600"/>
      <c r="D208" s="600"/>
      <c r="E208" s="600"/>
      <c r="F208" s="600"/>
      <c r="G208" s="600"/>
      <c r="H208" s="600"/>
      <c r="I208" s="600"/>
      <c r="J208" s="600"/>
      <c r="K208" s="600"/>
      <c r="L208" s="601"/>
      <c r="M208" s="36"/>
    </row>
    <row r="209" spans="1:18" s="10" customFormat="1" x14ac:dyDescent="0.35">
      <c r="A209" s="7"/>
      <c r="B209" s="599"/>
      <c r="C209" s="600"/>
      <c r="D209" s="600"/>
      <c r="E209" s="600"/>
      <c r="F209" s="600"/>
      <c r="G209" s="600"/>
      <c r="H209" s="600"/>
      <c r="I209" s="600"/>
      <c r="J209" s="600"/>
      <c r="K209" s="600"/>
      <c r="L209" s="601"/>
      <c r="M209" s="36"/>
    </row>
    <row r="210" spans="1:18" s="36" customFormat="1" x14ac:dyDescent="0.35">
      <c r="A210" s="46"/>
      <c r="B210" s="47"/>
      <c r="C210" s="48"/>
      <c r="D210" s="48"/>
      <c r="E210" s="48"/>
      <c r="F210" s="48"/>
      <c r="G210" s="48"/>
      <c r="H210" s="48"/>
      <c r="I210" s="48"/>
      <c r="J210" s="48"/>
      <c r="K210" s="48"/>
      <c r="L210" s="49"/>
      <c r="O210" s="9"/>
      <c r="P210" s="9"/>
      <c r="Q210" s="9"/>
      <c r="R210" s="9"/>
    </row>
  </sheetData>
  <sheetProtection algorithmName="SHA-512" hashValue="gDbUsJd04O/IWtQQf0YLmgTcDTn3E0W8L/oMhh4DdTpI1NSBaJvnspnAb9j7DBq6unANlnPwS78BNf+cMJT+0g==" saltValue="UV38ESN6OVSF9QacaJwO0g==" spinCount="100000" sheet="1" objects="1" scenarios="1" selectLockedCells="1"/>
  <mergeCells count="166">
    <mergeCell ref="B12:L12"/>
    <mergeCell ref="B13:L13"/>
    <mergeCell ref="B14:L14"/>
    <mergeCell ref="B15:L15"/>
    <mergeCell ref="B16:L16"/>
    <mergeCell ref="B17:L17"/>
    <mergeCell ref="B4:L4"/>
    <mergeCell ref="B5:L5"/>
    <mergeCell ref="B6:L6"/>
    <mergeCell ref="B8:L8"/>
    <mergeCell ref="B9:L9"/>
    <mergeCell ref="B10:L11"/>
    <mergeCell ref="B26:K26"/>
    <mergeCell ref="B27:C29"/>
    <mergeCell ref="D27:F27"/>
    <mergeCell ref="D28:F28"/>
    <mergeCell ref="D29:F29"/>
    <mergeCell ref="B30:K30"/>
    <mergeCell ref="B19:L19"/>
    <mergeCell ref="B20:L20"/>
    <mergeCell ref="B22:F22"/>
    <mergeCell ref="G22:K22"/>
    <mergeCell ref="B23:F23"/>
    <mergeCell ref="G23:K23"/>
    <mergeCell ref="B37:C39"/>
    <mergeCell ref="D37:F37"/>
    <mergeCell ref="D38:F38"/>
    <mergeCell ref="D39:F39"/>
    <mergeCell ref="B42:L42"/>
    <mergeCell ref="B43:L43"/>
    <mergeCell ref="B31:C33"/>
    <mergeCell ref="D31:F31"/>
    <mergeCell ref="D32:F32"/>
    <mergeCell ref="D33:F33"/>
    <mergeCell ref="B34:C36"/>
    <mergeCell ref="D34:F34"/>
    <mergeCell ref="D35:F35"/>
    <mergeCell ref="D36:F36"/>
    <mergeCell ref="B52:D52"/>
    <mergeCell ref="B53:L53"/>
    <mergeCell ref="B54:D54"/>
    <mergeCell ref="B55:D55"/>
    <mergeCell ref="B56:D56"/>
    <mergeCell ref="B57:L57"/>
    <mergeCell ref="B45:L45"/>
    <mergeCell ref="B46:L46"/>
    <mergeCell ref="B48:D48"/>
    <mergeCell ref="B49:L49"/>
    <mergeCell ref="B50:D50"/>
    <mergeCell ref="B51:D51"/>
    <mergeCell ref="B64:D64"/>
    <mergeCell ref="B65:L65"/>
    <mergeCell ref="B66:D66"/>
    <mergeCell ref="B67:D67"/>
    <mergeCell ref="B68:D68"/>
    <mergeCell ref="B70:L71"/>
    <mergeCell ref="B58:D58"/>
    <mergeCell ref="B59:D59"/>
    <mergeCell ref="B60:D60"/>
    <mergeCell ref="B61:L61"/>
    <mergeCell ref="B62:D62"/>
    <mergeCell ref="B63:D63"/>
    <mergeCell ref="B79:F79"/>
    <mergeCell ref="B80:F80"/>
    <mergeCell ref="B83:L83"/>
    <mergeCell ref="B84:L84"/>
    <mergeCell ref="B86:L86"/>
    <mergeCell ref="B88:D88"/>
    <mergeCell ref="B73:F73"/>
    <mergeCell ref="B74:F74"/>
    <mergeCell ref="B75:F75"/>
    <mergeCell ref="B76:F76"/>
    <mergeCell ref="B77:F77"/>
    <mergeCell ref="B78:F78"/>
    <mergeCell ref="B95:D95"/>
    <mergeCell ref="B96:D96"/>
    <mergeCell ref="B97:L97"/>
    <mergeCell ref="B98:D98"/>
    <mergeCell ref="B99:D99"/>
    <mergeCell ref="B100:D100"/>
    <mergeCell ref="B89:L89"/>
    <mergeCell ref="B90:D90"/>
    <mergeCell ref="B91:D91"/>
    <mergeCell ref="B92:D92"/>
    <mergeCell ref="B93:L93"/>
    <mergeCell ref="B94:D94"/>
    <mergeCell ref="B107:D107"/>
    <mergeCell ref="B108:D108"/>
    <mergeCell ref="B109:L109"/>
    <mergeCell ref="B110:D110"/>
    <mergeCell ref="B111:D111"/>
    <mergeCell ref="B112:D112"/>
    <mergeCell ref="B101:L101"/>
    <mergeCell ref="B102:D102"/>
    <mergeCell ref="B103:D103"/>
    <mergeCell ref="B104:D104"/>
    <mergeCell ref="B105:L105"/>
    <mergeCell ref="B106:D106"/>
    <mergeCell ref="B122:F122"/>
    <mergeCell ref="B123:F123"/>
    <mergeCell ref="B124:F124"/>
    <mergeCell ref="B127:L127"/>
    <mergeCell ref="B128:L128"/>
    <mergeCell ref="B130:L130"/>
    <mergeCell ref="B114:L115"/>
    <mergeCell ref="B117:F117"/>
    <mergeCell ref="B118:F118"/>
    <mergeCell ref="B119:F119"/>
    <mergeCell ref="B120:F120"/>
    <mergeCell ref="B121:F121"/>
    <mergeCell ref="B138:L138"/>
    <mergeCell ref="B139:D139"/>
    <mergeCell ref="B140:D140"/>
    <mergeCell ref="B141:D141"/>
    <mergeCell ref="B142:L142"/>
    <mergeCell ref="B143:D143"/>
    <mergeCell ref="B131:L131"/>
    <mergeCell ref="B133:D133"/>
    <mergeCell ref="B134:L134"/>
    <mergeCell ref="B135:D135"/>
    <mergeCell ref="B136:D136"/>
    <mergeCell ref="B137:D137"/>
    <mergeCell ref="B150:L150"/>
    <mergeCell ref="B151:D151"/>
    <mergeCell ref="B152:D152"/>
    <mergeCell ref="B153:D153"/>
    <mergeCell ref="B154:L154"/>
    <mergeCell ref="B155:D155"/>
    <mergeCell ref="B144:D144"/>
    <mergeCell ref="B145:D145"/>
    <mergeCell ref="B146:L146"/>
    <mergeCell ref="B147:D147"/>
    <mergeCell ref="B148:D148"/>
    <mergeCell ref="B149:D149"/>
    <mergeCell ref="B165:F165"/>
    <mergeCell ref="B166:F166"/>
    <mergeCell ref="B167:F167"/>
    <mergeCell ref="B168:F168"/>
    <mergeCell ref="B169:F169"/>
    <mergeCell ref="B172:L172"/>
    <mergeCell ref="B156:D156"/>
    <mergeCell ref="B157:D157"/>
    <mergeCell ref="B159:L160"/>
    <mergeCell ref="B162:F162"/>
    <mergeCell ref="B163:F163"/>
    <mergeCell ref="B164:F164"/>
    <mergeCell ref="B173:L173"/>
    <mergeCell ref="F175:G175"/>
    <mergeCell ref="B176:B179"/>
    <mergeCell ref="C176:E176"/>
    <mergeCell ref="F176:G176"/>
    <mergeCell ref="C178:E178"/>
    <mergeCell ref="F178:G178"/>
    <mergeCell ref="C179:E179"/>
    <mergeCell ref="F179:G179"/>
    <mergeCell ref="C177:E177"/>
    <mergeCell ref="F177:G177"/>
    <mergeCell ref="D195:E195"/>
    <mergeCell ref="B199:L200"/>
    <mergeCell ref="B202:L209"/>
    <mergeCell ref="B182:L182"/>
    <mergeCell ref="B183:L183"/>
    <mergeCell ref="B185:L185"/>
    <mergeCell ref="B188:C188"/>
    <mergeCell ref="B189:C189"/>
    <mergeCell ref="B191:L192"/>
  </mergeCells>
  <conditionalFormatting sqref="F195:G195">
    <cfRule type="cellIs" dxfId="29" priority="3" operator="equal">
      <formula>"Error"</formula>
    </cfRule>
    <cfRule type="cellIs" dxfId="28" priority="4" operator="equal">
      <formula>"Erreur"</formula>
    </cfRule>
  </conditionalFormatting>
  <conditionalFormatting sqref="G74:I76 G78:I80 G118:I120 G122:I124 G167:I169">
    <cfRule type="cellIs" dxfId="27" priority="1" operator="equal">
      <formula>"Erreur"</formula>
    </cfRule>
    <cfRule type="cellIs" dxfId="26" priority="6" operator="equal">
      <formula>"Error"</formula>
    </cfRule>
  </conditionalFormatting>
  <conditionalFormatting sqref="G163:I165">
    <cfRule type="cellIs" dxfId="25" priority="2" operator="equal">
      <formula>"Erreur"</formula>
    </cfRule>
    <cfRule type="cellIs" dxfId="24" priority="5" operator="equal">
      <formula>"Error"</formula>
    </cfRule>
  </conditionalFormatting>
  <dataValidations count="5">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F176:G178" xr:uid="{B138F166-3651-4B95-9CFD-1CB0B449A4B7}">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27 F179 E60:L60 E64:L64 G36:K39 E56:L56 E52:L52 E68:L68 E92:L92 E96:L96 E100:L100 E104:L104 E108:L108 E112:L112 F195:G195 E137:L137 E141:L141 E145:L145 E149:L149 E153:L153 E157:L157 G167:I169 G29:K29 G118:I120 G122:I124 G74:I76 G78:I80 G163:I165 G33:K33" xr:uid="{04901414-F436-42C2-B8B2-3EB6D77A01FE}">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02:B204" xr:uid="{BE34A974-B96B-466B-ABDD-F5589336CFA7}">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D9E0B8DC-7851-46EA-B251-B4E2581A3D09}">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7:K28 G31:K32 G34:K35 E50:L51 E54:L55 E58:L59 E62:L63 E66:L67 E90:L91 E94:L95 E98:L99 E102:L103 E106:L107 E110:L111 E135:L136 E139:L140 E143:L144 E147:L148 E151:L152 E155:L156 E188:J189" xr:uid="{08C5C065-DBED-45F8-A2B4-106B01E79B38}">
      <formula1>-1000000000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25" min="1" max="11" man="1"/>
    <brk id="170" min="1" max="1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0021D-8801-4787-A99C-8A436941DAC6}">
  <sheetPr>
    <tabColor rgb="FF92D050"/>
    <pageSetUpPr fitToPage="1"/>
  </sheetPr>
  <dimension ref="A1:S210"/>
  <sheetViews>
    <sheetView showGridLines="0" zoomScaleNormal="100" zoomScaleSheetLayoutView="55" workbookViewId="0"/>
  </sheetViews>
  <sheetFormatPr defaultColWidth="9.1796875" defaultRowHeight="14" x14ac:dyDescent="0.35"/>
  <cols>
    <col min="1" max="1" width="1.81640625" style="7" customWidth="1"/>
    <col min="2" max="5" width="14.54296875" style="1" customWidth="1"/>
    <col min="6" max="6" width="16.453125" style="1" customWidth="1"/>
    <col min="7" max="12" width="14.54296875" style="1" customWidth="1"/>
    <col min="13" max="13" width="14.54296875" style="8" customWidth="1"/>
    <col min="14" max="14" width="14.54296875" style="9" customWidth="1"/>
    <col min="15" max="16" width="14.54296875" style="9" hidden="1" customWidth="1"/>
    <col min="17" max="17" width="9.1796875" style="9" customWidth="1"/>
    <col min="18" max="16384" width="9.1796875" style="9"/>
  </cols>
  <sheetData>
    <row r="1" spans="1:16" x14ac:dyDescent="0.35">
      <c r="O1" s="9" t="s">
        <v>433</v>
      </c>
      <c r="P1" s="9" t="s">
        <v>433</v>
      </c>
    </row>
    <row r="2" spans="1:16" x14ac:dyDescent="0.35">
      <c r="B2" s="11" t="str">
        <f>Pro!B2</f>
        <v>PROTECTED</v>
      </c>
      <c r="C2" s="11"/>
      <c r="D2" s="11"/>
      <c r="O2" s="10" t="s">
        <v>91</v>
      </c>
      <c r="P2" s="10" t="s">
        <v>107</v>
      </c>
    </row>
    <row r="3" spans="1:16" x14ac:dyDescent="0.35">
      <c r="B3" s="12"/>
      <c r="C3" s="12"/>
      <c r="D3" s="12"/>
      <c r="O3" s="2"/>
      <c r="P3" s="2"/>
    </row>
    <row r="4" spans="1:16" s="2" customFormat="1" x14ac:dyDescent="0.35">
      <c r="A4" s="4"/>
      <c r="B4" s="476" t="str">
        <f>Info!B4</f>
        <v>IMPORTER QUESTIONNAIRE</v>
      </c>
      <c r="C4" s="477"/>
      <c r="D4" s="477"/>
      <c r="E4" s="477"/>
      <c r="F4" s="477"/>
      <c r="G4" s="477"/>
      <c r="H4" s="477"/>
      <c r="I4" s="477"/>
      <c r="J4" s="477"/>
      <c r="K4" s="477"/>
      <c r="L4" s="478"/>
      <c r="M4" s="24"/>
      <c r="N4" s="24"/>
      <c r="O4" s="18"/>
      <c r="P4" s="18"/>
    </row>
    <row r="5" spans="1:16" s="2" customFormat="1" x14ac:dyDescent="0.35">
      <c r="A5" s="4"/>
      <c r="B5" s="626" t="str">
        <f>Info!B5</f>
        <v>NQ-2026-003</v>
      </c>
      <c r="C5" s="627"/>
      <c r="D5" s="627"/>
      <c r="E5" s="627"/>
      <c r="F5" s="627"/>
      <c r="G5" s="627"/>
      <c r="H5" s="627"/>
      <c r="I5" s="627"/>
      <c r="J5" s="627"/>
      <c r="K5" s="627"/>
      <c r="L5" s="628"/>
      <c r="M5" s="24"/>
      <c r="N5" s="24"/>
      <c r="O5" s="18"/>
      <c r="P5" s="18"/>
    </row>
    <row r="6" spans="1:16" s="6" customFormat="1" x14ac:dyDescent="0.35">
      <c r="A6" s="4"/>
      <c r="B6" s="626" t="str">
        <f>Info!B6</f>
        <v>UNARMOURED BUILDING CABLES</v>
      </c>
      <c r="C6" s="627"/>
      <c r="D6" s="627"/>
      <c r="E6" s="627"/>
      <c r="F6" s="627"/>
      <c r="G6" s="627"/>
      <c r="H6" s="627"/>
      <c r="I6" s="627"/>
      <c r="J6" s="627"/>
      <c r="K6" s="627"/>
      <c r="L6" s="628"/>
      <c r="M6" s="18"/>
      <c r="N6" s="18"/>
      <c r="O6" s="14"/>
      <c r="P6" s="14"/>
    </row>
    <row r="7" spans="1:16" s="6" customFormat="1" x14ac:dyDescent="0.35">
      <c r="A7" s="4"/>
      <c r="B7" s="124"/>
      <c r="C7" s="125"/>
      <c r="D7" s="125"/>
      <c r="E7" s="125"/>
      <c r="F7" s="125"/>
      <c r="G7" s="125"/>
      <c r="H7" s="125"/>
      <c r="I7" s="125"/>
      <c r="J7" s="125"/>
      <c r="K7" s="125"/>
      <c r="L7" s="126"/>
      <c r="M7" s="18"/>
      <c r="N7" s="18"/>
      <c r="O7" s="19"/>
    </row>
    <row r="8" spans="1:16" s="6" customFormat="1" x14ac:dyDescent="0.35">
      <c r="A8" s="4"/>
      <c r="B8" s="629" t="str">
        <f>Public!B8</f>
        <v>The following questions refer to the goods as defined in the product description on the Intro tab.</v>
      </c>
      <c r="C8" s="630"/>
      <c r="D8" s="630"/>
      <c r="E8" s="630"/>
      <c r="F8" s="630"/>
      <c r="G8" s="630"/>
      <c r="H8" s="630"/>
      <c r="I8" s="630"/>
      <c r="J8" s="630"/>
      <c r="K8" s="630"/>
      <c r="L8" s="631"/>
      <c r="M8" s="18"/>
      <c r="N8" s="18"/>
      <c r="O8" s="14"/>
      <c r="P8" s="14"/>
    </row>
    <row r="9" spans="1:16" s="6" customFormat="1" x14ac:dyDescent="0.35">
      <c r="A9" s="4"/>
      <c r="B9" s="629" t="str">
        <f>Public!B9</f>
        <v xml:space="preserve">Product information and a glossary of terms can be found in the Info tab.
</v>
      </c>
      <c r="C9" s="630"/>
      <c r="D9" s="630"/>
      <c r="E9" s="630"/>
      <c r="F9" s="630"/>
      <c r="G9" s="630"/>
      <c r="H9" s="630"/>
      <c r="I9" s="630"/>
      <c r="J9" s="630"/>
      <c r="K9" s="630"/>
      <c r="L9" s="631"/>
      <c r="M9" s="18"/>
      <c r="N9" s="18"/>
      <c r="O9" s="14"/>
    </row>
    <row r="10" spans="1:16" s="6" customFormat="1" x14ac:dyDescent="0.35">
      <c r="A10" s="4"/>
      <c r="B10" s="629" t="str">
        <f>IF(Intro!$G$21="English",O10,P10)</f>
        <v>Use one numbered "Imp-Exp" tab for each exporter your firm imported from. To acquire additional "Imp-Exp" tabs, contact a case analyst identified on the "Intro" tab.</v>
      </c>
      <c r="C10" s="630"/>
      <c r="D10" s="630"/>
      <c r="E10" s="630"/>
      <c r="F10" s="630"/>
      <c r="G10" s="630"/>
      <c r="H10" s="630"/>
      <c r="I10" s="630"/>
      <c r="J10" s="630"/>
      <c r="K10" s="630"/>
      <c r="L10" s="631"/>
      <c r="M10" s="18"/>
      <c r="N10" s="18"/>
      <c r="O10" s="9" t="s">
        <v>319</v>
      </c>
      <c r="P10" s="9" t="s">
        <v>318</v>
      </c>
    </row>
    <row r="11" spans="1:16" s="6" customFormat="1" x14ac:dyDescent="0.35">
      <c r="A11" s="4"/>
      <c r="B11" s="629"/>
      <c r="C11" s="630"/>
      <c r="D11" s="630"/>
      <c r="E11" s="630"/>
      <c r="F11" s="630"/>
      <c r="G11" s="630"/>
      <c r="H11" s="630"/>
      <c r="I11" s="630"/>
      <c r="J11" s="630"/>
      <c r="K11" s="630"/>
      <c r="L11" s="631"/>
      <c r="M11" s="18"/>
      <c r="N11" s="18"/>
      <c r="O11" s="14"/>
      <c r="P11" s="14"/>
    </row>
    <row r="12" spans="1:16" s="6" customFormat="1" x14ac:dyDescent="0.35">
      <c r="A12" s="4"/>
      <c r="B12" s="629" t="str">
        <f>Pro!B12</f>
        <v>For the questions in this tab, note the following:</v>
      </c>
      <c r="C12" s="630"/>
      <c r="D12" s="630"/>
      <c r="E12" s="630"/>
      <c r="F12" s="630"/>
      <c r="G12" s="630"/>
      <c r="H12" s="630"/>
      <c r="I12" s="630"/>
      <c r="J12" s="630"/>
      <c r="K12" s="630"/>
      <c r="L12" s="631"/>
      <c r="M12" s="18"/>
      <c r="N12" s="18"/>
      <c r="O12" s="14"/>
      <c r="P12" s="14"/>
    </row>
    <row r="13" spans="1:16" s="6" customFormat="1" x14ac:dyDescent="0.35">
      <c r="A13" s="4"/>
      <c r="B13" s="730" t="str">
        <f>Pro!B13</f>
        <v>• Report only sales from your firm’s imports. Sales of goods purchased from Canadian producers must be excluded.</v>
      </c>
      <c r="C13" s="731"/>
      <c r="D13" s="731"/>
      <c r="E13" s="731"/>
      <c r="F13" s="731"/>
      <c r="G13" s="731"/>
      <c r="H13" s="731"/>
      <c r="I13" s="731"/>
      <c r="J13" s="731"/>
      <c r="K13" s="731"/>
      <c r="L13" s="732"/>
      <c r="M13" s="18"/>
      <c r="N13" s="18"/>
      <c r="O13" s="14"/>
      <c r="P13" s="14"/>
    </row>
    <row r="14" spans="1:16" s="6" customFormat="1" x14ac:dyDescent="0.35">
      <c r="A14" s="4"/>
      <c r="B14" s="629" t="str">
        <f>Pro!B15</f>
        <v>• Report all sales to Canadian and foreign associated firms.</v>
      </c>
      <c r="C14" s="630"/>
      <c r="D14" s="630"/>
      <c r="E14" s="630"/>
      <c r="F14" s="630"/>
      <c r="G14" s="630"/>
      <c r="H14" s="630"/>
      <c r="I14" s="630"/>
      <c r="J14" s="630"/>
      <c r="K14" s="630"/>
      <c r="L14" s="631"/>
      <c r="M14" s="18"/>
      <c r="N14" s="18"/>
      <c r="O14" s="14"/>
      <c r="P14" s="14"/>
    </row>
    <row r="15" spans="1:16" s="6" customFormat="1" x14ac:dyDescent="0.35">
      <c r="A15" s="4"/>
      <c r="B15" s="629" t="str">
        <f>Pro!B16</f>
        <v>• Report all sales as of the date of shipment to the customer or the customer’s warehouse.</v>
      </c>
      <c r="C15" s="630"/>
      <c r="D15" s="630"/>
      <c r="E15" s="630"/>
      <c r="F15" s="630"/>
      <c r="G15" s="630"/>
      <c r="H15" s="630"/>
      <c r="I15" s="630"/>
      <c r="J15" s="630"/>
      <c r="K15" s="630"/>
      <c r="L15" s="631"/>
      <c r="M15" s="18"/>
      <c r="N15" s="18"/>
      <c r="O15" s="14"/>
      <c r="P15" s="14"/>
    </row>
    <row r="16" spans="1:16" s="6" customFormat="1" x14ac:dyDescent="0.35">
      <c r="A16" s="4"/>
      <c r="B16" s="629" t="str">
        <f>Pro!B17</f>
        <v>• Report all values in Canadian dollars.</v>
      </c>
      <c r="C16" s="630"/>
      <c r="D16" s="630"/>
      <c r="E16" s="630"/>
      <c r="F16" s="630"/>
      <c r="G16" s="630"/>
      <c r="H16" s="630"/>
      <c r="I16" s="630"/>
      <c r="J16" s="630"/>
      <c r="K16" s="630"/>
      <c r="L16" s="631"/>
      <c r="M16" s="18"/>
      <c r="N16" s="18"/>
      <c r="O16" s="14"/>
      <c r="P16" s="14"/>
    </row>
    <row r="17" spans="1:16" s="6" customFormat="1" x14ac:dyDescent="0.35">
      <c r="A17" s="4"/>
      <c r="B17" s="632" t="str">
        <f>IF(Intro!$G$21="English",O17,P17)</f>
        <v>• If your firm is an end user or a retailer, do not report sales of imports in Questions 1, 2, and 4, or inventories of imports in Question 6.</v>
      </c>
      <c r="C17" s="633"/>
      <c r="D17" s="633"/>
      <c r="E17" s="633"/>
      <c r="F17" s="633"/>
      <c r="G17" s="633"/>
      <c r="H17" s="633"/>
      <c r="I17" s="633"/>
      <c r="J17" s="633"/>
      <c r="K17" s="633"/>
      <c r="L17" s="634"/>
      <c r="M17" s="18"/>
      <c r="N17" s="18"/>
      <c r="O17" s="14" t="s">
        <v>526</v>
      </c>
      <c r="P17" s="14" t="s">
        <v>738</v>
      </c>
    </row>
    <row r="18" spans="1:16" s="6" customFormat="1" x14ac:dyDescent="0.35">
      <c r="A18" s="4"/>
      <c r="B18" s="13"/>
      <c r="C18" s="13"/>
      <c r="D18" s="13"/>
      <c r="E18" s="3"/>
      <c r="F18" s="3"/>
      <c r="G18" s="3"/>
      <c r="H18" s="3"/>
      <c r="I18" s="3"/>
      <c r="J18" s="3"/>
      <c r="K18" s="3"/>
      <c r="L18" s="3"/>
      <c r="O18" s="14"/>
      <c r="P18" s="14"/>
    </row>
    <row r="19" spans="1:16" x14ac:dyDescent="0.35">
      <c r="B19" s="473" t="str">
        <f>IF(Intro!$G$21="English",O19,P19)</f>
        <v>IMPORTS AND SALES</v>
      </c>
      <c r="C19" s="474"/>
      <c r="D19" s="474"/>
      <c r="E19" s="474"/>
      <c r="F19" s="474"/>
      <c r="G19" s="474"/>
      <c r="H19" s="474"/>
      <c r="I19" s="474"/>
      <c r="J19" s="474"/>
      <c r="K19" s="474"/>
      <c r="L19" s="475"/>
      <c r="M19" s="9"/>
      <c r="O19" s="89" t="s">
        <v>311</v>
      </c>
      <c r="P19" s="89" t="s">
        <v>312</v>
      </c>
    </row>
    <row r="20" spans="1:16" x14ac:dyDescent="0.35">
      <c r="B20" s="594" t="s">
        <v>12</v>
      </c>
      <c r="C20" s="595"/>
      <c r="D20" s="595"/>
      <c r="E20" s="595"/>
      <c r="F20" s="595"/>
      <c r="G20" s="595"/>
      <c r="H20" s="595"/>
      <c r="I20" s="595"/>
      <c r="J20" s="595"/>
      <c r="K20" s="595"/>
      <c r="L20" s="596"/>
      <c r="M20" s="9"/>
    </row>
    <row r="21" spans="1:16" x14ac:dyDescent="0.35">
      <c r="B21" s="15"/>
      <c r="C21" s="33"/>
      <c r="D21" s="33"/>
      <c r="E21" s="34"/>
      <c r="F21" s="34"/>
      <c r="G21" s="34"/>
      <c r="H21" s="34"/>
      <c r="I21" s="34"/>
      <c r="J21" s="34"/>
      <c r="K21" s="34"/>
      <c r="L21" s="16"/>
      <c r="M21" s="9"/>
    </row>
    <row r="22" spans="1:16" ht="15.5" x14ac:dyDescent="0.35">
      <c r="B22" s="672" t="str">
        <f>IF(Intro!$G$21="English",O22,P22)</f>
        <v xml:space="preserve">Provide your firm's imports and sales of imports of the goods originating in: </v>
      </c>
      <c r="C22" s="674"/>
      <c r="D22" s="674"/>
      <c r="E22" s="674"/>
      <c r="F22" s="674"/>
      <c r="G22" s="721" t="str">
        <f>Variables!D47</f>
        <v>China</v>
      </c>
      <c r="H22" s="721"/>
      <c r="I22" s="721"/>
      <c r="J22" s="721"/>
      <c r="K22" s="721"/>
      <c r="L22" s="64"/>
      <c r="M22" s="9"/>
      <c r="O22" s="9" t="s">
        <v>494</v>
      </c>
      <c r="P22" s="9" t="s">
        <v>495</v>
      </c>
    </row>
    <row r="23" spans="1:16" ht="15.5" x14ac:dyDescent="0.35">
      <c r="B23" s="734" t="str">
        <f>IF(Intro!$G$21="English",O23,P23)</f>
        <v xml:space="preserve">Exporter name: </v>
      </c>
      <c r="C23" s="735"/>
      <c r="D23" s="735"/>
      <c r="E23" s="735"/>
      <c r="F23" s="735"/>
      <c r="G23" s="733"/>
      <c r="H23" s="733"/>
      <c r="I23" s="733"/>
      <c r="J23" s="733"/>
      <c r="K23" s="733"/>
      <c r="L23" s="64"/>
      <c r="M23" s="9"/>
      <c r="O23" s="9" t="s">
        <v>161</v>
      </c>
      <c r="P23" s="9" t="s">
        <v>162</v>
      </c>
    </row>
    <row r="24" spans="1:16" x14ac:dyDescent="0.35">
      <c r="B24" s="105"/>
      <c r="C24" s="106"/>
      <c r="D24" s="106"/>
      <c r="E24" s="106"/>
      <c r="F24" s="106"/>
      <c r="G24" s="34"/>
      <c r="H24" s="34"/>
      <c r="I24" s="34"/>
      <c r="J24" s="34"/>
      <c r="K24" s="34"/>
      <c r="L24" s="16"/>
      <c r="M24" s="9"/>
    </row>
    <row r="25" spans="1:16" x14ac:dyDescent="0.35">
      <c r="B25" s="105"/>
      <c r="C25" s="106"/>
      <c r="D25" s="106"/>
      <c r="E25" s="106"/>
      <c r="F25" s="106"/>
      <c r="G25" s="142">
        <f>Variables!$B$6</f>
        <v>2023</v>
      </c>
      <c r="H25" s="142">
        <f>G25+1</f>
        <v>2024</v>
      </c>
      <c r="I25" s="142">
        <f>H25+1</f>
        <v>2025</v>
      </c>
      <c r="J25" s="142" t="str">
        <f>IF(Intro!$G$21="English",Variables!B9,Variables!C9)</f>
        <v>Jan-Mar 2025</v>
      </c>
      <c r="K25" s="142" t="str">
        <f>IF(Intro!$G$21="English",Variables!B10,Variables!C10)</f>
        <v>Jan-Mar 2026</v>
      </c>
      <c r="L25" s="67"/>
      <c r="M25" s="9"/>
      <c r="O25" s="17"/>
    </row>
    <row r="26" spans="1:16" s="10" customFormat="1" x14ac:dyDescent="0.35">
      <c r="A26" s="31"/>
      <c r="B26" s="717" t="str">
        <f>IF(Intro!$G$21="English",O26,P26)</f>
        <v>Imports in Canada</v>
      </c>
      <c r="C26" s="718"/>
      <c r="D26" s="718"/>
      <c r="E26" s="718"/>
      <c r="F26" s="718"/>
      <c r="G26" s="718"/>
      <c r="H26" s="718"/>
      <c r="I26" s="718"/>
      <c r="J26" s="718"/>
      <c r="K26" s="718"/>
      <c r="L26" s="67"/>
      <c r="O26" s="25" t="s">
        <v>225</v>
      </c>
      <c r="P26" s="10" t="s">
        <v>226</v>
      </c>
    </row>
    <row r="27" spans="1:16" x14ac:dyDescent="0.35">
      <c r="B27" s="710" t="str">
        <f>IF(Intro!$G$21="English",O27,P27)</f>
        <v>Imports</v>
      </c>
      <c r="C27" s="711"/>
      <c r="D27" s="712" t="str">
        <f>IF(Intro!$G$21="English",Variables!$B$23,Variables!$C$23)</f>
        <v>metres</v>
      </c>
      <c r="E27" s="712"/>
      <c r="F27" s="712"/>
      <c r="G27" s="107"/>
      <c r="H27" s="107"/>
      <c r="I27" s="107"/>
      <c r="J27" s="107"/>
      <c r="K27" s="101"/>
      <c r="L27" s="67"/>
      <c r="M27" s="9"/>
      <c r="O27" s="9" t="s">
        <v>89</v>
      </c>
      <c r="P27" s="9" t="s">
        <v>163</v>
      </c>
    </row>
    <row r="28" spans="1:16" x14ac:dyDescent="0.35">
      <c r="B28" s="710"/>
      <c r="C28" s="711"/>
      <c r="D28" s="712" t="str">
        <f>IF(Intro!$G$21="English",O28,P28)</f>
        <v>net delivered purchase value (CAD)</v>
      </c>
      <c r="E28" s="712"/>
      <c r="F28" s="712"/>
      <c r="G28" s="107"/>
      <c r="H28" s="107"/>
      <c r="I28" s="107"/>
      <c r="J28" s="107"/>
      <c r="K28" s="101"/>
      <c r="L28" s="67"/>
      <c r="M28" s="9"/>
      <c r="O28" s="9" t="s">
        <v>321</v>
      </c>
      <c r="P28" s="9" t="s">
        <v>320</v>
      </c>
    </row>
    <row r="29" spans="1:16" x14ac:dyDescent="0.35">
      <c r="B29" s="710"/>
      <c r="C29" s="711"/>
      <c r="D29" s="712" t="str">
        <f>"$ / "&amp;IF(Intro!$G$21="English",Variables!$B$24,Variables!$C$24)</f>
        <v>$ / metre</v>
      </c>
      <c r="E29" s="712"/>
      <c r="F29" s="712"/>
      <c r="G29" s="119" t="str">
        <f>IF(G27=0,"-",G28/G27)</f>
        <v>-</v>
      </c>
      <c r="H29" s="119" t="str">
        <f>IF(H27=0,"-",H28/H27)</f>
        <v>-</v>
      </c>
      <c r="I29" s="119" t="str">
        <f t="shared" ref="I29:K29" si="0">IF(I27=0,"-",I28/I27)</f>
        <v>-</v>
      </c>
      <c r="J29" s="119" t="str">
        <f t="shared" si="0"/>
        <v>-</v>
      </c>
      <c r="K29" s="119" t="str">
        <f t="shared" si="0"/>
        <v>-</v>
      </c>
      <c r="L29" s="67"/>
      <c r="M29" s="9"/>
    </row>
    <row r="30" spans="1:16" s="10" customFormat="1" x14ac:dyDescent="0.35">
      <c r="A30" s="31"/>
      <c r="B30" s="719" t="str">
        <f>IF(Intro!$G$21="English",O30,P30)</f>
        <v>Sales in Canada</v>
      </c>
      <c r="C30" s="720"/>
      <c r="D30" s="720"/>
      <c r="E30" s="720"/>
      <c r="F30" s="720"/>
      <c r="G30" s="720"/>
      <c r="H30" s="720"/>
      <c r="I30" s="720"/>
      <c r="J30" s="720"/>
      <c r="K30" s="720"/>
      <c r="L30" s="67"/>
      <c r="O30" s="25" t="s">
        <v>227</v>
      </c>
      <c r="P30" s="10" t="s">
        <v>228</v>
      </c>
    </row>
    <row r="31" spans="1:16" x14ac:dyDescent="0.35">
      <c r="B31" s="466" t="str">
        <f>IF(Intro!$G$21="English",O31,P31)</f>
        <v>Sales to distributors in Canada</v>
      </c>
      <c r="C31" s="516"/>
      <c r="D31" s="712" t="str">
        <f>D27</f>
        <v>metres</v>
      </c>
      <c r="E31" s="712"/>
      <c r="F31" s="712"/>
      <c r="G31" s="107"/>
      <c r="H31" s="107"/>
      <c r="I31" s="107"/>
      <c r="J31" s="107"/>
      <c r="K31" s="101"/>
      <c r="L31" s="67"/>
      <c r="M31" s="9"/>
      <c r="O31" s="9" t="str">
        <f>"Sales to "&amp;Variables!$B$26&amp;" in Canada"</f>
        <v>Sales to distributors in Canada</v>
      </c>
      <c r="P31" s="9" t="str">
        <f>"Ventes aux "&amp;Variables!$C$26&amp;" au Canada"</f>
        <v>Ventes aux distributeurs au Canada</v>
      </c>
    </row>
    <row r="32" spans="1:16" x14ac:dyDescent="0.35">
      <c r="B32" s="466"/>
      <c r="C32" s="516"/>
      <c r="D32" s="712" t="str">
        <f>IF(Intro!$G$21="English",O32,P32)</f>
        <v>net delivered selling value (CAD)</v>
      </c>
      <c r="E32" s="712"/>
      <c r="F32" s="712"/>
      <c r="G32" s="107"/>
      <c r="H32" s="107"/>
      <c r="I32" s="107"/>
      <c r="J32" s="107"/>
      <c r="K32" s="101"/>
      <c r="L32" s="67"/>
      <c r="M32" s="9"/>
      <c r="O32" s="9" t="s">
        <v>323</v>
      </c>
      <c r="P32" s="9" t="s">
        <v>322</v>
      </c>
    </row>
    <row r="33" spans="1:16" ht="14.5" thickBot="1" x14ac:dyDescent="0.4">
      <c r="B33" s="713"/>
      <c r="C33" s="714"/>
      <c r="D33" s="722" t="str">
        <f>D29</f>
        <v>$ / metre</v>
      </c>
      <c r="E33" s="722"/>
      <c r="F33" s="722"/>
      <c r="G33" s="119" t="str">
        <f>IF(G31=0,"-",G32/G31)</f>
        <v>-</v>
      </c>
      <c r="H33" s="119" t="str">
        <f>IF(H31=0,"-",H32/H31)</f>
        <v>-</v>
      </c>
      <c r="I33" s="119" t="str">
        <f t="shared" ref="I33:K33" si="1">IF(I31=0,"-",I32/I31)</f>
        <v>-</v>
      </c>
      <c r="J33" s="119" t="str">
        <f t="shared" si="1"/>
        <v>-</v>
      </c>
      <c r="K33" s="119" t="str">
        <f t="shared" si="1"/>
        <v>-</v>
      </c>
      <c r="L33" s="67"/>
      <c r="M33" s="9"/>
    </row>
    <row r="34" spans="1:16" x14ac:dyDescent="0.35">
      <c r="B34" s="715" t="str">
        <f>IF(Intro!$G$21="English",O34,P34)</f>
        <v>Sales to retailers/end users in Canada</v>
      </c>
      <c r="C34" s="716"/>
      <c r="D34" s="723" t="str">
        <f t="shared" ref="D34:D36" si="2">D31</f>
        <v>metres</v>
      </c>
      <c r="E34" s="723"/>
      <c r="F34" s="723"/>
      <c r="G34" s="107"/>
      <c r="H34" s="107"/>
      <c r="I34" s="107"/>
      <c r="J34" s="107"/>
      <c r="K34" s="101"/>
      <c r="L34" s="67"/>
      <c r="M34" s="9"/>
      <c r="O34" s="9" t="str">
        <f>"Sales to "&amp;Variables!$B$27&amp;" in Canada"</f>
        <v>Sales to retailers/end users in Canada</v>
      </c>
      <c r="P34" s="9" t="str">
        <f>"Ventes aux "&amp;Variables!$C$27&amp;" au Canada"</f>
        <v>Ventes aux détaillants/utilisateurs finals au Canada</v>
      </c>
    </row>
    <row r="35" spans="1:16" x14ac:dyDescent="0.35">
      <c r="B35" s="466"/>
      <c r="C35" s="516"/>
      <c r="D35" s="712" t="str">
        <f t="shared" si="2"/>
        <v>net delivered selling value (CAD)</v>
      </c>
      <c r="E35" s="712"/>
      <c r="F35" s="712"/>
      <c r="G35" s="107"/>
      <c r="H35" s="107"/>
      <c r="I35" s="107"/>
      <c r="J35" s="107"/>
      <c r="K35" s="101"/>
      <c r="L35" s="67"/>
      <c r="M35" s="9"/>
    </row>
    <row r="36" spans="1:16" ht="14.5" thickBot="1" x14ac:dyDescent="0.4">
      <c r="B36" s="713"/>
      <c r="C36" s="714"/>
      <c r="D36" s="722" t="str">
        <f t="shared" si="2"/>
        <v>$ / metre</v>
      </c>
      <c r="E36" s="722"/>
      <c r="F36" s="722"/>
      <c r="G36" s="119" t="str">
        <f>IF(G34=0,"-",G35/G34)</f>
        <v>-</v>
      </c>
      <c r="H36" s="119" t="str">
        <f>IF(H34=0,"-",H35/H34)</f>
        <v>-</v>
      </c>
      <c r="I36" s="119" t="str">
        <f t="shared" ref="I36:K36" si="3">IF(I34=0,"-",I35/I34)</f>
        <v>-</v>
      </c>
      <c r="J36" s="119" t="str">
        <f t="shared" si="3"/>
        <v>-</v>
      </c>
      <c r="K36" s="119" t="str">
        <f t="shared" si="3"/>
        <v>-</v>
      </c>
      <c r="L36" s="67"/>
      <c r="M36" s="9"/>
    </row>
    <row r="37" spans="1:16" x14ac:dyDescent="0.35">
      <c r="B37" s="580" t="str">
        <f>IF(Intro!$G$21="English",O37,P37)</f>
        <v>Total sales in Canada</v>
      </c>
      <c r="C37" s="581"/>
      <c r="D37" s="736" t="str">
        <f>D34</f>
        <v>metres</v>
      </c>
      <c r="E37" s="736"/>
      <c r="F37" s="736"/>
      <c r="G37" s="109">
        <f t="shared" ref="G37:K38" si="4">G31+G34</f>
        <v>0</v>
      </c>
      <c r="H37" s="109">
        <f t="shared" si="4"/>
        <v>0</v>
      </c>
      <c r="I37" s="109">
        <f t="shared" si="4"/>
        <v>0</v>
      </c>
      <c r="J37" s="109">
        <f t="shared" si="4"/>
        <v>0</v>
      </c>
      <c r="K37" s="109">
        <f t="shared" si="4"/>
        <v>0</v>
      </c>
      <c r="L37" s="67"/>
      <c r="M37" s="9"/>
      <c r="O37" s="9" t="s">
        <v>324</v>
      </c>
      <c r="P37" s="9" t="s">
        <v>325</v>
      </c>
    </row>
    <row r="38" spans="1:16" x14ac:dyDescent="0.35">
      <c r="B38" s="569"/>
      <c r="C38" s="570"/>
      <c r="D38" s="737" t="str">
        <f>D35</f>
        <v>net delivered selling value (CAD)</v>
      </c>
      <c r="E38" s="737"/>
      <c r="F38" s="737"/>
      <c r="G38" s="108">
        <f t="shared" si="4"/>
        <v>0</v>
      </c>
      <c r="H38" s="108">
        <f t="shared" si="4"/>
        <v>0</v>
      </c>
      <c r="I38" s="108">
        <f t="shared" si="4"/>
        <v>0</v>
      </c>
      <c r="J38" s="108">
        <f t="shared" si="4"/>
        <v>0</v>
      </c>
      <c r="K38" s="108">
        <f t="shared" si="4"/>
        <v>0</v>
      </c>
      <c r="L38" s="67"/>
      <c r="M38" s="9"/>
    </row>
    <row r="39" spans="1:16" x14ac:dyDescent="0.35">
      <c r="B39" s="569"/>
      <c r="C39" s="570"/>
      <c r="D39" s="737" t="str">
        <f>D36</f>
        <v>$ / metre</v>
      </c>
      <c r="E39" s="737"/>
      <c r="F39" s="737"/>
      <c r="G39" s="119" t="str">
        <f>IF(G37=0,"-",G38/G37)</f>
        <v>-</v>
      </c>
      <c r="H39" s="119" t="str">
        <f>IF(H37=0,"-",H38/H37)</f>
        <v>-</v>
      </c>
      <c r="I39" s="119" t="str">
        <f>IF(I37=0,"-",I38/I37)</f>
        <v>-</v>
      </c>
      <c r="J39" s="119" t="str">
        <f t="shared" ref="J39:K39" si="5">IF(J37=0,"-",J38/J37)</f>
        <v>-</v>
      </c>
      <c r="K39" s="119" t="str">
        <f t="shared" si="5"/>
        <v>-</v>
      </c>
      <c r="L39" s="67"/>
      <c r="M39" s="9"/>
    </row>
    <row r="40" spans="1:16" x14ac:dyDescent="0.35">
      <c r="B40" s="68"/>
      <c r="C40" s="65"/>
      <c r="D40" s="65"/>
      <c r="E40" s="65"/>
      <c r="F40" s="65"/>
      <c r="G40" s="65"/>
      <c r="H40" s="65"/>
      <c r="I40" s="65"/>
      <c r="J40" s="65"/>
      <c r="K40" s="65"/>
      <c r="L40" s="66"/>
      <c r="M40" s="9"/>
    </row>
    <row r="41" spans="1:16" s="10" customFormat="1" x14ac:dyDescent="0.35">
      <c r="A41" s="7"/>
      <c r="B41" s="30"/>
      <c r="C41" s="30"/>
      <c r="D41" s="77"/>
      <c r="E41" s="78"/>
      <c r="F41" s="78"/>
      <c r="G41" s="78"/>
      <c r="H41" s="78"/>
      <c r="I41" s="78"/>
      <c r="J41" s="78"/>
      <c r="K41" s="78"/>
      <c r="L41" s="78"/>
      <c r="M41" s="69"/>
    </row>
    <row r="42" spans="1:16" x14ac:dyDescent="0.35">
      <c r="B42" s="473" t="str">
        <f>IF(Intro!$G$21="English",O42,P42)</f>
        <v>SALES IN CANADA OF IMPORTS TO THE TOP FIVE ACCOUNTS</v>
      </c>
      <c r="C42" s="474"/>
      <c r="D42" s="474"/>
      <c r="E42" s="474"/>
      <c r="F42" s="474"/>
      <c r="G42" s="474"/>
      <c r="H42" s="474"/>
      <c r="I42" s="474"/>
      <c r="J42" s="474"/>
      <c r="K42" s="474"/>
      <c r="L42" s="475"/>
      <c r="M42" s="9"/>
      <c r="O42" s="89" t="s">
        <v>313</v>
      </c>
      <c r="P42" s="89" t="s">
        <v>406</v>
      </c>
    </row>
    <row r="43" spans="1:16" s="10" customFormat="1" x14ac:dyDescent="0.35">
      <c r="A43" s="7"/>
      <c r="B43" s="594" t="s">
        <v>15</v>
      </c>
      <c r="C43" s="595"/>
      <c r="D43" s="595"/>
      <c r="E43" s="595"/>
      <c r="F43" s="595"/>
      <c r="G43" s="595"/>
      <c r="H43" s="595"/>
      <c r="I43" s="595"/>
      <c r="J43" s="595"/>
      <c r="K43" s="595"/>
      <c r="L43" s="596"/>
      <c r="M43" s="69"/>
      <c r="O43" s="9"/>
    </row>
    <row r="44" spans="1:16" x14ac:dyDescent="0.35">
      <c r="B44" s="15"/>
      <c r="C44" s="33"/>
      <c r="D44" s="33"/>
      <c r="E44" s="34"/>
      <c r="F44" s="34"/>
      <c r="G44" s="34"/>
      <c r="H44" s="34"/>
      <c r="I44" s="34"/>
      <c r="J44" s="34"/>
      <c r="K44" s="34"/>
      <c r="L44" s="16"/>
      <c r="M44" s="9"/>
    </row>
    <row r="45" spans="1:16" x14ac:dyDescent="0.35">
      <c r="B45" s="492" t="str">
        <f>IF(Intro!$G$21="English",O45,P45)</f>
        <v xml:space="preserve">Report the volume and value of sales of imports in Canada for each account listed below : </v>
      </c>
      <c r="C45" s="493"/>
      <c r="D45" s="493"/>
      <c r="E45" s="493"/>
      <c r="F45" s="493"/>
      <c r="G45" s="493"/>
      <c r="H45" s="493"/>
      <c r="I45" s="493"/>
      <c r="J45" s="493"/>
      <c r="K45" s="493"/>
      <c r="L45" s="494"/>
      <c r="M45" s="9"/>
      <c r="O45" s="17" t="s">
        <v>165</v>
      </c>
      <c r="P45" s="9" t="s">
        <v>166</v>
      </c>
    </row>
    <row r="46" spans="1:16" x14ac:dyDescent="0.35">
      <c r="B46" s="492" t="str">
        <f>Pro!B23</f>
        <v>Note - Only complete this question if your firm sold the goods between January 1, 2023, and March 31, 2026.</v>
      </c>
      <c r="C46" s="493"/>
      <c r="D46" s="493"/>
      <c r="E46" s="493"/>
      <c r="F46" s="493"/>
      <c r="G46" s="493"/>
      <c r="H46" s="493"/>
      <c r="I46" s="493"/>
      <c r="J46" s="493"/>
      <c r="K46" s="493"/>
      <c r="L46" s="494"/>
      <c r="M46" s="9"/>
      <c r="O46" s="17"/>
    </row>
    <row r="47" spans="1:16" x14ac:dyDescent="0.35">
      <c r="B47" s="58"/>
      <c r="C47" s="59"/>
      <c r="D47" s="33"/>
      <c r="E47" s="34"/>
      <c r="F47" s="34"/>
      <c r="G47" s="34"/>
      <c r="H47" s="34"/>
      <c r="I47" s="34"/>
      <c r="J47" s="34"/>
      <c r="K47" s="34"/>
      <c r="L47" s="16"/>
      <c r="M47" s="9"/>
      <c r="O47" s="17"/>
    </row>
    <row r="48" spans="1:16" x14ac:dyDescent="0.35">
      <c r="B48" s="692"/>
      <c r="C48" s="693"/>
      <c r="D48" s="694"/>
      <c r="E48" s="141" t="str">
        <f>IF(Intro!$G$21="English","Q","T")&amp;IF(MID(F48,2,1)&lt;&gt;"1",MID(F48,2,1)-1&amp;" - "&amp;MID(F48,6,4),"4 - "&amp;MID(F48,6,4)-1)</f>
        <v>Q2 - 2024</v>
      </c>
      <c r="F48" s="141" t="str">
        <f>IF(Intro!$G$21="English","Q","T")&amp;IF(MID(G48,2,1)&lt;&gt;"1",MID(G48,2,1)-1&amp;" - "&amp;MID(G48,6,4),"4 - "&amp;MID(G48,6,4)-1)</f>
        <v>Q3 - 2024</v>
      </c>
      <c r="G48" s="141" t="str">
        <f>IF(Intro!$G$21="English","Q","T")&amp;IF(MID(H48,2,1)&lt;&gt;"1",MID(H48,2,1)-1&amp;" - "&amp;MID(H48,6,4),"4 - "&amp;MID(H48,6,4)-1)</f>
        <v>Q4 - 2024</v>
      </c>
      <c r="H48" s="141" t="str">
        <f>IF(Intro!$G$21="English","Q","T")&amp;IF(MID(I48,2,1)&lt;&gt;"1",MID(I48,2,1)-1&amp;" - "&amp;MID(I48,6,4),"4 - "&amp;MID(I48,6,4)-1)</f>
        <v>Q1 - 2025</v>
      </c>
      <c r="I48" s="141" t="str">
        <f>IF(Intro!$G$21="English","Q","T")&amp;IF(MID(J48,2,1)&lt;&gt;"1",MID(J48,2,1)-1&amp;" - "&amp;MID(J48,6,4),"4 - "&amp;MID(J48,6,4)-1)</f>
        <v>Q2 - 2025</v>
      </c>
      <c r="J48" s="141" t="str">
        <f>IF(Intro!$G$21="English","Q","T")&amp;IF(MID(K48,2,1)&lt;&gt;"1",MID(K48,2,1)-1&amp;" - "&amp;MID(K48,6,4),"4 - "&amp;MID(K48,6,4)-1)</f>
        <v>Q3 - 2025</v>
      </c>
      <c r="K48" s="141" t="str">
        <f>IF(Intro!$G$21="English","Q","T")&amp;IF(MID(L48,2,1)&lt;&gt;"1",MID(L48,2,1)-1&amp;" - "&amp;MID(L48,6,4),"4 - "&amp;MID(L48,6,4)-1)</f>
        <v>Q4 - 2025</v>
      </c>
      <c r="L48" s="114" t="str">
        <f>IF(Intro!$G$21="English",Variables!B29&amp;" - ",Variables!C29&amp;" - ")&amp;Variables!B8</f>
        <v>Q1 - 2026</v>
      </c>
      <c r="M48" s="9"/>
      <c r="O48" s="17"/>
    </row>
    <row r="49" spans="2:16" x14ac:dyDescent="0.35">
      <c r="B49" s="709" t="str">
        <f>IF(Intro!$G$21="English",O50,P50)</f>
        <v xml:space="preserve">Account 1 - </v>
      </c>
      <c r="C49" s="597"/>
      <c r="D49" s="597"/>
      <c r="E49" s="597"/>
      <c r="F49" s="597"/>
      <c r="G49" s="597"/>
      <c r="H49" s="597"/>
      <c r="I49" s="597"/>
      <c r="J49" s="597"/>
      <c r="K49" s="597"/>
      <c r="L49" s="598"/>
      <c r="M49" s="9"/>
      <c r="O49" s="17"/>
    </row>
    <row r="50" spans="2:16" x14ac:dyDescent="0.35">
      <c r="B50" s="687" t="str">
        <f>D$31</f>
        <v>metres</v>
      </c>
      <c r="C50" s="688"/>
      <c r="D50" s="688"/>
      <c r="E50" s="107"/>
      <c r="F50" s="107"/>
      <c r="G50" s="107"/>
      <c r="H50" s="107"/>
      <c r="I50" s="101"/>
      <c r="J50" s="107"/>
      <c r="K50" s="107"/>
      <c r="L50" s="457"/>
      <c r="M50" s="9"/>
      <c r="O50" s="9" t="str">
        <f>"Account 1 - "&amp;Pro!C120</f>
        <v xml:space="preserve">Account 1 - </v>
      </c>
      <c r="P50" s="9" t="str">
        <f>"Client 1 - "&amp;Pro!C120</f>
        <v xml:space="preserve">Client 1 - </v>
      </c>
    </row>
    <row r="51" spans="2:16" x14ac:dyDescent="0.35">
      <c r="B51" s="687" t="str">
        <f>D$32</f>
        <v>net delivered selling value (CAD)</v>
      </c>
      <c r="C51" s="688"/>
      <c r="D51" s="688"/>
      <c r="E51" s="107"/>
      <c r="F51" s="107"/>
      <c r="G51" s="107"/>
      <c r="H51" s="107"/>
      <c r="I51" s="101"/>
      <c r="J51" s="107"/>
      <c r="K51" s="107"/>
      <c r="L51" s="457"/>
      <c r="M51" s="9"/>
    </row>
    <row r="52" spans="2:16" x14ac:dyDescent="0.35">
      <c r="B52" s="687" t="str">
        <f>D$33</f>
        <v>$ / metre</v>
      </c>
      <c r="C52" s="688"/>
      <c r="D52" s="688"/>
      <c r="E52" s="120" t="str">
        <f>IF(E50=0,"-",E51/E50)</f>
        <v>-</v>
      </c>
      <c r="F52" s="120" t="str">
        <f t="shared" ref="F52:L52" si="6">IF(F50=0,"-",F51/F50)</f>
        <v>-</v>
      </c>
      <c r="G52" s="120" t="str">
        <f t="shared" si="6"/>
        <v>-</v>
      </c>
      <c r="H52" s="120" t="str">
        <f t="shared" si="6"/>
        <v>-</v>
      </c>
      <c r="I52" s="120" t="str">
        <f t="shared" si="6"/>
        <v>-</v>
      </c>
      <c r="J52" s="120" t="str">
        <f t="shared" si="6"/>
        <v>-</v>
      </c>
      <c r="K52" s="120" t="str">
        <f t="shared" si="6"/>
        <v>-</v>
      </c>
      <c r="L52" s="121" t="str">
        <f t="shared" si="6"/>
        <v>-</v>
      </c>
      <c r="M52" s="9"/>
    </row>
    <row r="53" spans="2:16" x14ac:dyDescent="0.35">
      <c r="B53" s="709" t="str">
        <f>IF(Intro!$G$21="English",O54,P54)</f>
        <v xml:space="preserve">Account 2 - </v>
      </c>
      <c r="C53" s="597"/>
      <c r="D53" s="597"/>
      <c r="E53" s="597"/>
      <c r="F53" s="597"/>
      <c r="G53" s="597"/>
      <c r="H53" s="597"/>
      <c r="I53" s="597"/>
      <c r="J53" s="597"/>
      <c r="K53" s="597"/>
      <c r="L53" s="598"/>
      <c r="M53" s="9"/>
    </row>
    <row r="54" spans="2:16" x14ac:dyDescent="0.35">
      <c r="B54" s="687" t="str">
        <f>D$31</f>
        <v>metres</v>
      </c>
      <c r="C54" s="688"/>
      <c r="D54" s="688"/>
      <c r="E54" s="107"/>
      <c r="F54" s="107"/>
      <c r="G54" s="107"/>
      <c r="H54" s="107"/>
      <c r="I54" s="101"/>
      <c r="J54" s="107"/>
      <c r="K54" s="107"/>
      <c r="L54" s="457"/>
      <c r="M54" s="9"/>
      <c r="O54" s="9" t="str">
        <f>"Account 2 - "&amp;Pro!C121</f>
        <v xml:space="preserve">Account 2 - </v>
      </c>
      <c r="P54" s="9" t="str">
        <f>"Client 2 - "&amp;Pro!C121</f>
        <v xml:space="preserve">Client 2 - </v>
      </c>
    </row>
    <row r="55" spans="2:16" x14ac:dyDescent="0.35">
      <c r="B55" s="687" t="str">
        <f>D$32</f>
        <v>net delivered selling value (CAD)</v>
      </c>
      <c r="C55" s="688"/>
      <c r="D55" s="688"/>
      <c r="E55" s="107"/>
      <c r="F55" s="107"/>
      <c r="G55" s="107"/>
      <c r="H55" s="107"/>
      <c r="I55" s="101"/>
      <c r="J55" s="107"/>
      <c r="K55" s="107"/>
      <c r="L55" s="457"/>
      <c r="M55" s="9"/>
    </row>
    <row r="56" spans="2:16" x14ac:dyDescent="0.35">
      <c r="B56" s="687" t="str">
        <f>D$33</f>
        <v>$ / metre</v>
      </c>
      <c r="C56" s="688"/>
      <c r="D56" s="688"/>
      <c r="E56" s="120" t="str">
        <f>IF(E54=0,"-",E55/E54)</f>
        <v>-</v>
      </c>
      <c r="F56" s="120" t="str">
        <f t="shared" ref="F56:L56" si="7">IF(F54=0,"-",F55/F54)</f>
        <v>-</v>
      </c>
      <c r="G56" s="120" t="str">
        <f t="shared" si="7"/>
        <v>-</v>
      </c>
      <c r="H56" s="120" t="str">
        <f t="shared" si="7"/>
        <v>-</v>
      </c>
      <c r="I56" s="120" t="str">
        <f t="shared" si="7"/>
        <v>-</v>
      </c>
      <c r="J56" s="120" t="str">
        <f t="shared" si="7"/>
        <v>-</v>
      </c>
      <c r="K56" s="120" t="str">
        <f t="shared" si="7"/>
        <v>-</v>
      </c>
      <c r="L56" s="121" t="str">
        <f t="shared" si="7"/>
        <v>-</v>
      </c>
      <c r="M56" s="9"/>
    </row>
    <row r="57" spans="2:16" x14ac:dyDescent="0.35">
      <c r="B57" s="709" t="str">
        <f>IF(Intro!$G$21="English",O58,P58)</f>
        <v xml:space="preserve">Account 3 - </v>
      </c>
      <c r="C57" s="597"/>
      <c r="D57" s="597"/>
      <c r="E57" s="597"/>
      <c r="F57" s="597"/>
      <c r="G57" s="597"/>
      <c r="H57" s="597"/>
      <c r="I57" s="597"/>
      <c r="J57" s="597"/>
      <c r="K57" s="597"/>
      <c r="L57" s="598"/>
      <c r="M57" s="9"/>
    </row>
    <row r="58" spans="2:16" x14ac:dyDescent="0.35">
      <c r="B58" s="687" t="str">
        <f>D$31</f>
        <v>metres</v>
      </c>
      <c r="C58" s="688"/>
      <c r="D58" s="688"/>
      <c r="E58" s="107"/>
      <c r="F58" s="107"/>
      <c r="G58" s="107"/>
      <c r="H58" s="107"/>
      <c r="I58" s="101"/>
      <c r="J58" s="107"/>
      <c r="K58" s="107"/>
      <c r="L58" s="457"/>
      <c r="M58" s="9"/>
      <c r="O58" s="9" t="str">
        <f>"Account 3 - "&amp;Pro!C122</f>
        <v xml:space="preserve">Account 3 - </v>
      </c>
      <c r="P58" s="9" t="str">
        <f>"Client 3 - "&amp;Pro!C122</f>
        <v xml:space="preserve">Client 3 - </v>
      </c>
    </row>
    <row r="59" spans="2:16" x14ac:dyDescent="0.35">
      <c r="B59" s="687" t="str">
        <f>D$32</f>
        <v>net delivered selling value (CAD)</v>
      </c>
      <c r="C59" s="688"/>
      <c r="D59" s="688"/>
      <c r="E59" s="107"/>
      <c r="F59" s="107"/>
      <c r="G59" s="107"/>
      <c r="H59" s="107"/>
      <c r="I59" s="101"/>
      <c r="J59" s="107"/>
      <c r="K59" s="107"/>
      <c r="L59" s="457"/>
      <c r="M59" s="9"/>
    </row>
    <row r="60" spans="2:16" x14ac:dyDescent="0.35">
      <c r="B60" s="687" t="str">
        <f>D$33</f>
        <v>$ / metre</v>
      </c>
      <c r="C60" s="688"/>
      <c r="D60" s="688"/>
      <c r="E60" s="120" t="str">
        <f>IF(E58=0,"-",E59/E58)</f>
        <v>-</v>
      </c>
      <c r="F60" s="120" t="str">
        <f t="shared" ref="F60:L60" si="8">IF(F58=0,"-",F59/F58)</f>
        <v>-</v>
      </c>
      <c r="G60" s="120" t="str">
        <f t="shared" si="8"/>
        <v>-</v>
      </c>
      <c r="H60" s="120" t="str">
        <f t="shared" si="8"/>
        <v>-</v>
      </c>
      <c r="I60" s="120" t="str">
        <f t="shared" si="8"/>
        <v>-</v>
      </c>
      <c r="J60" s="120" t="str">
        <f t="shared" si="8"/>
        <v>-</v>
      </c>
      <c r="K60" s="120" t="str">
        <f t="shared" si="8"/>
        <v>-</v>
      </c>
      <c r="L60" s="121" t="str">
        <f t="shared" si="8"/>
        <v>-</v>
      </c>
      <c r="M60" s="9"/>
    </row>
    <row r="61" spans="2:16" x14ac:dyDescent="0.35">
      <c r="B61" s="709" t="str">
        <f>IF(Intro!$G$21="English",O62,P62)</f>
        <v xml:space="preserve">Account 4 - </v>
      </c>
      <c r="C61" s="597"/>
      <c r="D61" s="597"/>
      <c r="E61" s="597"/>
      <c r="F61" s="597"/>
      <c r="G61" s="597"/>
      <c r="H61" s="597"/>
      <c r="I61" s="597"/>
      <c r="J61" s="597"/>
      <c r="K61" s="597"/>
      <c r="L61" s="598"/>
      <c r="M61" s="9"/>
    </row>
    <row r="62" spans="2:16" x14ac:dyDescent="0.35">
      <c r="B62" s="687" t="str">
        <f>D$31</f>
        <v>metres</v>
      </c>
      <c r="C62" s="688"/>
      <c r="D62" s="688"/>
      <c r="E62" s="107"/>
      <c r="F62" s="107"/>
      <c r="G62" s="107"/>
      <c r="H62" s="107"/>
      <c r="I62" s="101"/>
      <c r="J62" s="107"/>
      <c r="K62" s="107"/>
      <c r="L62" s="457"/>
      <c r="M62" s="9"/>
      <c r="O62" s="9" t="str">
        <f>"Account 4 - "&amp;Pro!C123</f>
        <v xml:space="preserve">Account 4 - </v>
      </c>
      <c r="P62" s="9" t="str">
        <f>"Client 4 - "&amp;Pro!C123</f>
        <v xml:space="preserve">Client 4 - </v>
      </c>
    </row>
    <row r="63" spans="2:16" x14ac:dyDescent="0.35">
      <c r="B63" s="687" t="str">
        <f>D$32</f>
        <v>net delivered selling value (CAD)</v>
      </c>
      <c r="C63" s="688"/>
      <c r="D63" s="688"/>
      <c r="E63" s="107"/>
      <c r="F63" s="107"/>
      <c r="G63" s="107"/>
      <c r="H63" s="107"/>
      <c r="I63" s="101"/>
      <c r="J63" s="107"/>
      <c r="K63" s="107"/>
      <c r="L63" s="457"/>
      <c r="M63" s="9"/>
    </row>
    <row r="64" spans="2:16" x14ac:dyDescent="0.35">
      <c r="B64" s="687" t="str">
        <f>D$33</f>
        <v>$ / metre</v>
      </c>
      <c r="C64" s="688"/>
      <c r="D64" s="688"/>
      <c r="E64" s="120" t="str">
        <f>IF(E62=0,"-",E63/E62)</f>
        <v>-</v>
      </c>
      <c r="F64" s="120" t="str">
        <f t="shared" ref="F64:L64" si="9">IF(F62=0,"-",F63/F62)</f>
        <v>-</v>
      </c>
      <c r="G64" s="120" t="str">
        <f t="shared" si="9"/>
        <v>-</v>
      </c>
      <c r="H64" s="120" t="str">
        <f t="shared" si="9"/>
        <v>-</v>
      </c>
      <c r="I64" s="120" t="str">
        <f t="shared" si="9"/>
        <v>-</v>
      </c>
      <c r="J64" s="120" t="str">
        <f t="shared" si="9"/>
        <v>-</v>
      </c>
      <c r="K64" s="120" t="str">
        <f t="shared" si="9"/>
        <v>-</v>
      </c>
      <c r="L64" s="121" t="str">
        <f t="shared" si="9"/>
        <v>-</v>
      </c>
      <c r="M64" s="9"/>
    </row>
    <row r="65" spans="2:19" x14ac:dyDescent="0.35">
      <c r="B65" s="709" t="str">
        <f>IF(Intro!$G$21="English",O66,P66)</f>
        <v xml:space="preserve">Account 5 - </v>
      </c>
      <c r="C65" s="597"/>
      <c r="D65" s="597"/>
      <c r="E65" s="597"/>
      <c r="F65" s="597"/>
      <c r="G65" s="597"/>
      <c r="H65" s="597"/>
      <c r="I65" s="597"/>
      <c r="J65" s="597"/>
      <c r="K65" s="597"/>
      <c r="L65" s="598"/>
      <c r="M65" s="9"/>
    </row>
    <row r="66" spans="2:19" x14ac:dyDescent="0.35">
      <c r="B66" s="687" t="str">
        <f>D$31</f>
        <v>metres</v>
      </c>
      <c r="C66" s="688"/>
      <c r="D66" s="688"/>
      <c r="E66" s="107"/>
      <c r="F66" s="107"/>
      <c r="G66" s="107"/>
      <c r="H66" s="107"/>
      <c r="I66" s="101"/>
      <c r="J66" s="107"/>
      <c r="K66" s="107"/>
      <c r="L66" s="457"/>
      <c r="M66" s="9"/>
      <c r="O66" s="9" t="str">
        <f>"Account 5 - "&amp;Pro!C124</f>
        <v xml:space="preserve">Account 5 - </v>
      </c>
      <c r="P66" s="9" t="str">
        <f>"Client 5 - "&amp;Pro!C124</f>
        <v xml:space="preserve">Client 5 - </v>
      </c>
    </row>
    <row r="67" spans="2:19" x14ac:dyDescent="0.35">
      <c r="B67" s="687" t="str">
        <f>D$32</f>
        <v>net delivered selling value (CAD)</v>
      </c>
      <c r="C67" s="688"/>
      <c r="D67" s="688"/>
      <c r="E67" s="107"/>
      <c r="F67" s="107"/>
      <c r="G67" s="107"/>
      <c r="H67" s="107"/>
      <c r="I67" s="101"/>
      <c r="J67" s="107"/>
      <c r="K67" s="107"/>
      <c r="L67" s="457"/>
      <c r="M67" s="9"/>
    </row>
    <row r="68" spans="2:19" x14ac:dyDescent="0.35">
      <c r="B68" s="687" t="str">
        <f>D$33</f>
        <v>$ / metre</v>
      </c>
      <c r="C68" s="688"/>
      <c r="D68" s="688"/>
      <c r="E68" s="120" t="str">
        <f>IF(E66=0,"-",E67/E66)</f>
        <v>-</v>
      </c>
      <c r="F68" s="120" t="str">
        <f t="shared" ref="F68:L68" si="10">IF(F66=0,"-",F67/F66)</f>
        <v>-</v>
      </c>
      <c r="G68" s="120" t="str">
        <f t="shared" si="10"/>
        <v>-</v>
      </c>
      <c r="H68" s="120" t="str">
        <f t="shared" si="10"/>
        <v>-</v>
      </c>
      <c r="I68" s="120" t="str">
        <f t="shared" si="10"/>
        <v>-</v>
      </c>
      <c r="J68" s="120" t="str">
        <f t="shared" si="10"/>
        <v>-</v>
      </c>
      <c r="K68" s="120" t="str">
        <f t="shared" si="10"/>
        <v>-</v>
      </c>
      <c r="L68" s="121" t="str">
        <f t="shared" si="10"/>
        <v>-</v>
      </c>
      <c r="M68" s="9"/>
    </row>
    <row r="69" spans="2:19" x14ac:dyDescent="0.35">
      <c r="B69" s="58"/>
      <c r="C69" s="59"/>
      <c r="D69" s="59"/>
      <c r="E69" s="28"/>
      <c r="F69" s="28"/>
      <c r="G69" s="28"/>
      <c r="H69" s="28"/>
      <c r="I69" s="28"/>
      <c r="J69" s="28"/>
      <c r="K69" s="28"/>
      <c r="L69" s="29"/>
      <c r="M69" s="9"/>
    </row>
    <row r="70" spans="2:19" x14ac:dyDescent="0.35">
      <c r="B70" s="492" t="str">
        <f>IF(Intro!$G$21="English",O70,P70)</f>
        <v>In the table below, “Error” means that the total sales to your firm’s top five accounts for that period exceed your firm’s total import sales for that period. Therefore, please modify the above data if necessary.</v>
      </c>
      <c r="C70" s="493"/>
      <c r="D70" s="493"/>
      <c r="E70" s="493"/>
      <c r="F70" s="493"/>
      <c r="G70" s="493"/>
      <c r="H70" s="493"/>
      <c r="I70" s="493"/>
      <c r="J70" s="493"/>
      <c r="K70" s="493"/>
      <c r="L70" s="494"/>
      <c r="M70" s="9"/>
      <c r="O70" s="9" t="s">
        <v>343</v>
      </c>
      <c r="P70" s="9" t="s">
        <v>344</v>
      </c>
      <c r="S70" s="36"/>
    </row>
    <row r="71" spans="2:19" x14ac:dyDescent="0.35">
      <c r="B71" s="492"/>
      <c r="C71" s="493"/>
      <c r="D71" s="493"/>
      <c r="E71" s="493"/>
      <c r="F71" s="493"/>
      <c r="G71" s="493"/>
      <c r="H71" s="493"/>
      <c r="I71" s="493"/>
      <c r="J71" s="493"/>
      <c r="K71" s="493"/>
      <c r="L71" s="494"/>
      <c r="M71" s="9"/>
      <c r="S71" s="36"/>
    </row>
    <row r="72" spans="2:19" x14ac:dyDescent="0.35">
      <c r="B72" s="58"/>
      <c r="C72" s="59"/>
      <c r="D72" s="59"/>
      <c r="E72" s="28"/>
      <c r="F72" s="28"/>
      <c r="G72" s="28"/>
      <c r="H72" s="28"/>
      <c r="I72" s="28"/>
      <c r="J72" s="28"/>
      <c r="K72" s="28"/>
      <c r="L72" s="29"/>
      <c r="M72" s="9"/>
      <c r="S72" s="36"/>
    </row>
    <row r="73" spans="2:19" ht="14.15" customHeight="1" x14ac:dyDescent="0.35">
      <c r="B73" s="678" t="str">
        <f>Variables!D64</f>
        <v>Verification - volume</v>
      </c>
      <c r="C73" s="679"/>
      <c r="D73" s="679"/>
      <c r="E73" s="679"/>
      <c r="F73" s="680"/>
      <c r="G73" s="141" t="str">
        <f>IF(Intro!$G$21="English",O73,P73)</f>
        <v>Q2-Q4 2024</v>
      </c>
      <c r="H73" s="141">
        <f>Variables!B8-1</f>
        <v>2025</v>
      </c>
      <c r="I73" s="141" t="str">
        <f>L48</f>
        <v>Q1 - 2026</v>
      </c>
      <c r="J73" s="36"/>
      <c r="K73" s="36"/>
      <c r="L73" s="67"/>
      <c r="M73" s="9"/>
      <c r="O73" s="9" t="s">
        <v>537</v>
      </c>
      <c r="P73" s="9" t="s">
        <v>736</v>
      </c>
    </row>
    <row r="74" spans="2:19" ht="14.15" customHeight="1" x14ac:dyDescent="0.35">
      <c r="B74" s="675" t="str">
        <f>D31</f>
        <v>metres</v>
      </c>
      <c r="C74" s="676"/>
      <c r="D74" s="676"/>
      <c r="E74" s="676"/>
      <c r="F74" s="677"/>
      <c r="G74" s="150" t="str">
        <f>IF(SUM(E50:G50,E54:G54,E58:G58,E62:G62,E66:G66)&gt;H37,Variables!$D$65,Variables!$D$66)</f>
        <v>Okay</v>
      </c>
      <c r="H74" s="150" t="str">
        <f>IF(SUM(H50:K50,H54:K54,H58:K58,H62:K62,H66:K66)&gt;I37,Variables!$D$65,Variables!$D$66)</f>
        <v>Okay</v>
      </c>
      <c r="I74" s="150" t="str">
        <f>IF(SUM(L50,L54,L58,L62,L66)&gt;K37,Variables!$D$65,Variables!$D$66)</f>
        <v>Okay</v>
      </c>
      <c r="J74" s="36"/>
      <c r="K74" s="36"/>
      <c r="L74" s="67"/>
      <c r="M74" s="9"/>
    </row>
    <row r="75" spans="2:19" ht="14.15" customHeight="1" x14ac:dyDescent="0.35">
      <c r="B75" s="695" t="str">
        <f>IF(Intro!$G$21="English",O75,P75)</f>
        <v>volume - total sales in Canada of imports to the top five accounts (Question 2)</v>
      </c>
      <c r="C75" s="696"/>
      <c r="D75" s="696"/>
      <c r="E75" s="696"/>
      <c r="F75" s="697"/>
      <c r="G75" s="150">
        <f>SUM(E50:G50,E54:G54,E58:G58,E62:G62,E66:G66)</f>
        <v>0</v>
      </c>
      <c r="H75" s="150">
        <f>SUM(H50:K50,H54:K54,H58:K58,H62:K62,H66:K66)</f>
        <v>0</v>
      </c>
      <c r="I75" s="150">
        <f>SUM(L50,L54,L58,L62,L66)</f>
        <v>0</v>
      </c>
      <c r="J75" s="36"/>
      <c r="K75" s="36"/>
      <c r="L75" s="67"/>
      <c r="M75" s="9"/>
      <c r="O75" s="69" t="s">
        <v>451</v>
      </c>
      <c r="P75" s="9" t="s">
        <v>453</v>
      </c>
    </row>
    <row r="76" spans="2:19" ht="14.15" customHeight="1" x14ac:dyDescent="0.35">
      <c r="B76" s="695" t="str">
        <f>IF(Intro!$G$21="English",O76,P76)</f>
        <v>volume - total sales in Canada of imports (Question 1)</v>
      </c>
      <c r="C76" s="696"/>
      <c r="D76" s="696"/>
      <c r="E76" s="696"/>
      <c r="F76" s="697"/>
      <c r="G76" s="150">
        <f>H37</f>
        <v>0</v>
      </c>
      <c r="H76" s="150">
        <f>I37</f>
        <v>0</v>
      </c>
      <c r="I76" s="150">
        <f>K37</f>
        <v>0</v>
      </c>
      <c r="J76" s="36"/>
      <c r="K76" s="36"/>
      <c r="L76" s="67"/>
      <c r="M76" s="9"/>
      <c r="O76" s="9" t="s">
        <v>452</v>
      </c>
      <c r="P76" s="9" t="s">
        <v>454</v>
      </c>
    </row>
    <row r="77" spans="2:19" ht="14.15" customHeight="1" x14ac:dyDescent="0.35">
      <c r="B77" s="678" t="str">
        <f>Variables!D68</f>
        <v>Verification - value</v>
      </c>
      <c r="C77" s="679"/>
      <c r="D77" s="679"/>
      <c r="E77" s="679"/>
      <c r="F77" s="680"/>
      <c r="G77" s="141" t="str">
        <f>G73</f>
        <v>Q2-Q4 2024</v>
      </c>
      <c r="H77" s="141">
        <f>H73</f>
        <v>2025</v>
      </c>
      <c r="I77" s="141" t="str">
        <f>I73</f>
        <v>Q1 - 2026</v>
      </c>
      <c r="J77" s="36"/>
      <c r="K77" s="36"/>
      <c r="L77" s="67"/>
      <c r="M77" s="9"/>
    </row>
    <row r="78" spans="2:19" ht="14.15" customHeight="1" x14ac:dyDescent="0.35">
      <c r="B78" s="727" t="str">
        <f>D32</f>
        <v>net delivered selling value (CAD)</v>
      </c>
      <c r="C78" s="728"/>
      <c r="D78" s="728"/>
      <c r="E78" s="728"/>
      <c r="F78" s="729"/>
      <c r="G78" s="150" t="str">
        <f>IF(SUM(E51:G51,E55:G55,E59:G59,E63:G63,E67:G67)&gt;H38,Variables!$D$65,Variables!$D$66)</f>
        <v>Okay</v>
      </c>
      <c r="H78" s="150" t="str">
        <f>IF(SUM(H51:K51,H55:K55,H59:K59,H63:K63,H67:K67)&gt;I38,Variables!$D$65,Variables!$D$66)</f>
        <v>Okay</v>
      </c>
      <c r="I78" s="150" t="str">
        <f>IF(SUM(L51,L55,L59,L63,L67)&gt;K38,Variables!$D$65,Variables!$D$66)</f>
        <v>Okay</v>
      </c>
      <c r="J78" s="36"/>
      <c r="K78" s="36"/>
      <c r="L78" s="67"/>
      <c r="M78" s="9"/>
    </row>
    <row r="79" spans="2:19" ht="14.15" customHeight="1" x14ac:dyDescent="0.35">
      <c r="B79" s="724" t="str">
        <f>IF(Intro!$G$21="English",O79,P79)</f>
        <v>value - total sales in Canada of imports to the top five accounts (Question 2)</v>
      </c>
      <c r="C79" s="725"/>
      <c r="D79" s="725"/>
      <c r="E79" s="725"/>
      <c r="F79" s="726"/>
      <c r="G79" s="150">
        <f>SUM(E51:G51,E55:G55,E59:G59,E63:G63,E67:G67)</f>
        <v>0</v>
      </c>
      <c r="H79" s="150">
        <f>SUM(H51:K51,H55:K55,H59:K59,H63:K63,H67:K67)</f>
        <v>0</v>
      </c>
      <c r="I79" s="150">
        <f>SUM(L51,L55,L59,L63,L67)</f>
        <v>0</v>
      </c>
      <c r="J79" s="36"/>
      <c r="K79" s="36"/>
      <c r="L79" s="67"/>
      <c r="M79" s="9"/>
      <c r="O79" s="69" t="s">
        <v>457</v>
      </c>
      <c r="P79" s="9" t="s">
        <v>455</v>
      </c>
    </row>
    <row r="80" spans="2:19" ht="14.15" customHeight="1" x14ac:dyDescent="0.35">
      <c r="B80" s="724" t="str">
        <f>IF(Intro!$G$21="English",O80,P80)</f>
        <v>value - total sales in Canada of imports (Question 1)</v>
      </c>
      <c r="C80" s="725"/>
      <c r="D80" s="725"/>
      <c r="E80" s="725"/>
      <c r="F80" s="726"/>
      <c r="G80" s="150">
        <f>H38</f>
        <v>0</v>
      </c>
      <c r="H80" s="150">
        <f>I38</f>
        <v>0</v>
      </c>
      <c r="I80" s="150">
        <f>K38</f>
        <v>0</v>
      </c>
      <c r="J80" s="36"/>
      <c r="K80" s="36"/>
      <c r="L80" s="67"/>
      <c r="M80" s="9"/>
      <c r="O80" s="9" t="s">
        <v>458</v>
      </c>
      <c r="P80" s="9" t="s">
        <v>456</v>
      </c>
    </row>
    <row r="81" spans="1:16" x14ac:dyDescent="0.35">
      <c r="B81" s="68"/>
      <c r="C81" s="65"/>
      <c r="D81" s="65"/>
      <c r="E81" s="65"/>
      <c r="F81" s="65"/>
      <c r="G81" s="65"/>
      <c r="H81" s="65"/>
      <c r="I81" s="65"/>
      <c r="J81" s="131"/>
      <c r="K81" s="131"/>
      <c r="L81" s="132"/>
      <c r="M81" s="9"/>
    </row>
    <row r="82" spans="1:16" s="10" customFormat="1" x14ac:dyDescent="0.35">
      <c r="A82" s="7"/>
      <c r="B82" s="30"/>
      <c r="C82" s="30"/>
      <c r="D82" s="77"/>
      <c r="E82" s="78"/>
      <c r="F82" s="78"/>
      <c r="G82" s="78"/>
      <c r="H82" s="78"/>
      <c r="I82" s="78"/>
      <c r="J82" s="78"/>
      <c r="K82" s="78"/>
      <c r="L82" s="78"/>
      <c r="M82" s="69"/>
    </row>
    <row r="83" spans="1:16" x14ac:dyDescent="0.35">
      <c r="B83" s="473" t="str">
        <f>IF(Intro!$G$21="English",O83,P83)</f>
        <v>IMPORTS OF BENCHMARK PRODUCTS</v>
      </c>
      <c r="C83" s="474"/>
      <c r="D83" s="474"/>
      <c r="E83" s="474"/>
      <c r="F83" s="474"/>
      <c r="G83" s="474"/>
      <c r="H83" s="474"/>
      <c r="I83" s="474"/>
      <c r="J83" s="474"/>
      <c r="K83" s="474"/>
      <c r="L83" s="475"/>
      <c r="M83" s="9"/>
      <c r="O83" s="89" t="s">
        <v>310</v>
      </c>
      <c r="P83" s="89" t="s">
        <v>407</v>
      </c>
    </row>
    <row r="84" spans="1:16" x14ac:dyDescent="0.35">
      <c r="B84" s="594" t="s">
        <v>16</v>
      </c>
      <c r="C84" s="595"/>
      <c r="D84" s="595"/>
      <c r="E84" s="595"/>
      <c r="F84" s="595"/>
      <c r="G84" s="595"/>
      <c r="H84" s="595"/>
      <c r="I84" s="595"/>
      <c r="J84" s="595"/>
      <c r="K84" s="595"/>
      <c r="L84" s="596"/>
      <c r="M84" s="9"/>
    </row>
    <row r="85" spans="1:16" x14ac:dyDescent="0.35">
      <c r="B85" s="15"/>
      <c r="C85" s="33"/>
      <c r="D85" s="33"/>
      <c r="E85" s="34"/>
      <c r="F85" s="34"/>
      <c r="G85" s="34"/>
      <c r="H85" s="34"/>
      <c r="I85" s="34"/>
      <c r="J85" s="34"/>
      <c r="K85" s="34"/>
      <c r="L85" s="16"/>
      <c r="M85" s="9"/>
    </row>
    <row r="86" spans="1:16" x14ac:dyDescent="0.35">
      <c r="B86" s="492" t="str">
        <f>IF(Intro!$G$21="English",O86,P86)</f>
        <v xml:space="preserve">Report the volume and value of imports for each benchmark product listed below : </v>
      </c>
      <c r="C86" s="493"/>
      <c r="D86" s="493"/>
      <c r="E86" s="493"/>
      <c r="F86" s="493"/>
      <c r="G86" s="493"/>
      <c r="H86" s="493"/>
      <c r="I86" s="493"/>
      <c r="J86" s="493"/>
      <c r="K86" s="493"/>
      <c r="L86" s="494"/>
      <c r="M86" s="9"/>
      <c r="O86" s="17" t="s">
        <v>185</v>
      </c>
      <c r="P86" s="9" t="s">
        <v>186</v>
      </c>
    </row>
    <row r="87" spans="1:16" x14ac:dyDescent="0.35">
      <c r="B87" s="58"/>
      <c r="C87" s="59"/>
      <c r="D87" s="33"/>
      <c r="E87" s="34"/>
      <c r="F87" s="34"/>
      <c r="G87" s="34"/>
      <c r="H87" s="34"/>
      <c r="I87" s="34"/>
      <c r="J87" s="34"/>
      <c r="K87" s="34"/>
      <c r="L87" s="16"/>
      <c r="M87" s="9"/>
      <c r="O87" s="17"/>
    </row>
    <row r="88" spans="1:16" x14ac:dyDescent="0.35">
      <c r="B88" s="692"/>
      <c r="C88" s="693"/>
      <c r="D88" s="694"/>
      <c r="E88" s="141" t="str">
        <f t="shared" ref="E88:L88" si="11">E48</f>
        <v>Q2 - 2024</v>
      </c>
      <c r="F88" s="141" t="str">
        <f t="shared" si="11"/>
        <v>Q3 - 2024</v>
      </c>
      <c r="G88" s="141" t="str">
        <f t="shared" si="11"/>
        <v>Q4 - 2024</v>
      </c>
      <c r="H88" s="141" t="str">
        <f t="shared" si="11"/>
        <v>Q1 - 2025</v>
      </c>
      <c r="I88" s="141" t="str">
        <f t="shared" si="11"/>
        <v>Q2 - 2025</v>
      </c>
      <c r="J88" s="141" t="str">
        <f t="shared" si="11"/>
        <v>Q3 - 2025</v>
      </c>
      <c r="K88" s="141" t="str">
        <f t="shared" si="11"/>
        <v>Q4 - 2025</v>
      </c>
      <c r="L88" s="114" t="str">
        <f t="shared" si="11"/>
        <v>Q1 - 2026</v>
      </c>
      <c r="M88" s="9"/>
      <c r="O88" s="17"/>
    </row>
    <row r="89" spans="1:16" x14ac:dyDescent="0.35">
      <c r="B89" s="689" t="str">
        <f>IF(Intro!$G$21="English",Variables!B30,Variables!C30)</f>
        <v>No. 1 - NMD90 14/3</v>
      </c>
      <c r="C89" s="690"/>
      <c r="D89" s="690"/>
      <c r="E89" s="690"/>
      <c r="F89" s="690"/>
      <c r="G89" s="690"/>
      <c r="H89" s="690"/>
      <c r="I89" s="690"/>
      <c r="J89" s="690"/>
      <c r="K89" s="690"/>
      <c r="L89" s="691"/>
      <c r="M89" s="9"/>
    </row>
    <row r="90" spans="1:16" x14ac:dyDescent="0.35">
      <c r="B90" s="687" t="str">
        <f>D$27</f>
        <v>metres</v>
      </c>
      <c r="C90" s="688"/>
      <c r="D90" s="688"/>
      <c r="E90" s="107"/>
      <c r="F90" s="107"/>
      <c r="G90" s="107"/>
      <c r="H90" s="107"/>
      <c r="I90" s="101"/>
      <c r="J90" s="107"/>
      <c r="K90" s="107"/>
      <c r="L90" s="457"/>
      <c r="M90" s="9"/>
    </row>
    <row r="91" spans="1:16" x14ac:dyDescent="0.35">
      <c r="B91" s="687" t="str">
        <f>D$28</f>
        <v>net delivered purchase value (CAD)</v>
      </c>
      <c r="C91" s="688"/>
      <c r="D91" s="688"/>
      <c r="E91" s="107"/>
      <c r="F91" s="107"/>
      <c r="G91" s="107"/>
      <c r="H91" s="107"/>
      <c r="I91" s="101"/>
      <c r="J91" s="107"/>
      <c r="K91" s="107"/>
      <c r="L91" s="457"/>
      <c r="M91" s="9"/>
    </row>
    <row r="92" spans="1:16" x14ac:dyDescent="0.35">
      <c r="B92" s="687" t="str">
        <f>D$29</f>
        <v>$ / metre</v>
      </c>
      <c r="C92" s="688"/>
      <c r="D92" s="688"/>
      <c r="E92" s="120" t="str">
        <f t="shared" ref="E92:L92" si="12">IF(E90=0,"-",E91/E90)</f>
        <v>-</v>
      </c>
      <c r="F92" s="120" t="str">
        <f t="shared" si="12"/>
        <v>-</v>
      </c>
      <c r="G92" s="120" t="str">
        <f t="shared" si="12"/>
        <v>-</v>
      </c>
      <c r="H92" s="120" t="str">
        <f t="shared" si="12"/>
        <v>-</v>
      </c>
      <c r="I92" s="120" t="str">
        <f t="shared" si="12"/>
        <v>-</v>
      </c>
      <c r="J92" s="120" t="str">
        <f t="shared" si="12"/>
        <v>-</v>
      </c>
      <c r="K92" s="120" t="str">
        <f t="shared" si="12"/>
        <v>-</v>
      </c>
      <c r="L92" s="121" t="str">
        <f t="shared" si="12"/>
        <v>-</v>
      </c>
      <c r="M92" s="9"/>
    </row>
    <row r="93" spans="1:16" x14ac:dyDescent="0.35">
      <c r="B93" s="689" t="str">
        <f>IF(Intro!$G$21="English",Variables!B31,Variables!C31)</f>
        <v>No. 2 - NMD90 14/2</v>
      </c>
      <c r="C93" s="690"/>
      <c r="D93" s="690"/>
      <c r="E93" s="690"/>
      <c r="F93" s="690"/>
      <c r="G93" s="690"/>
      <c r="H93" s="690"/>
      <c r="I93" s="690"/>
      <c r="J93" s="690"/>
      <c r="K93" s="690"/>
      <c r="L93" s="691"/>
      <c r="M93" s="9"/>
    </row>
    <row r="94" spans="1:16" x14ac:dyDescent="0.35">
      <c r="B94" s="687" t="str">
        <f>D$27</f>
        <v>metres</v>
      </c>
      <c r="C94" s="688"/>
      <c r="D94" s="688"/>
      <c r="E94" s="107"/>
      <c r="F94" s="107"/>
      <c r="G94" s="107"/>
      <c r="H94" s="107"/>
      <c r="I94" s="101"/>
      <c r="J94" s="107"/>
      <c r="K94" s="107"/>
      <c r="L94" s="457"/>
      <c r="M94" s="9"/>
    </row>
    <row r="95" spans="1:16" x14ac:dyDescent="0.35">
      <c r="B95" s="687" t="str">
        <f>D$28</f>
        <v>net delivered purchase value (CAD)</v>
      </c>
      <c r="C95" s="688"/>
      <c r="D95" s="688"/>
      <c r="E95" s="107"/>
      <c r="F95" s="107"/>
      <c r="G95" s="107"/>
      <c r="H95" s="107"/>
      <c r="I95" s="101"/>
      <c r="J95" s="107"/>
      <c r="K95" s="107"/>
      <c r="L95" s="457"/>
      <c r="M95" s="9"/>
    </row>
    <row r="96" spans="1:16" x14ac:dyDescent="0.35">
      <c r="B96" s="687" t="str">
        <f>D$29</f>
        <v>$ / metre</v>
      </c>
      <c r="C96" s="688"/>
      <c r="D96" s="688"/>
      <c r="E96" s="120" t="str">
        <f t="shared" ref="E96:L96" si="13">IF(E94=0,"-",E95/E94)</f>
        <v>-</v>
      </c>
      <c r="F96" s="120" t="str">
        <f t="shared" si="13"/>
        <v>-</v>
      </c>
      <c r="G96" s="120" t="str">
        <f t="shared" si="13"/>
        <v>-</v>
      </c>
      <c r="H96" s="120" t="str">
        <f t="shared" si="13"/>
        <v>-</v>
      </c>
      <c r="I96" s="120" t="str">
        <f t="shared" si="13"/>
        <v>-</v>
      </c>
      <c r="J96" s="120" t="str">
        <f t="shared" si="13"/>
        <v>-</v>
      </c>
      <c r="K96" s="120" t="str">
        <f t="shared" si="13"/>
        <v>-</v>
      </c>
      <c r="L96" s="121" t="str">
        <f t="shared" si="13"/>
        <v>-</v>
      </c>
      <c r="M96" s="9"/>
    </row>
    <row r="97" spans="2:13" x14ac:dyDescent="0.35">
      <c r="B97" s="689" t="str">
        <f>IF(Intro!$G$21="English",Variables!B32,Variables!C32)</f>
        <v>No. 3 - NMD90 12/2</v>
      </c>
      <c r="C97" s="690"/>
      <c r="D97" s="690"/>
      <c r="E97" s="690"/>
      <c r="F97" s="690"/>
      <c r="G97" s="690"/>
      <c r="H97" s="690"/>
      <c r="I97" s="690"/>
      <c r="J97" s="690"/>
      <c r="K97" s="690"/>
      <c r="L97" s="691"/>
      <c r="M97" s="9"/>
    </row>
    <row r="98" spans="2:13" x14ac:dyDescent="0.35">
      <c r="B98" s="687" t="str">
        <f>D$27</f>
        <v>metres</v>
      </c>
      <c r="C98" s="688"/>
      <c r="D98" s="688"/>
      <c r="E98" s="107"/>
      <c r="F98" s="107"/>
      <c r="G98" s="107"/>
      <c r="H98" s="107"/>
      <c r="I98" s="101"/>
      <c r="J98" s="107"/>
      <c r="K98" s="107"/>
      <c r="L98" s="457"/>
      <c r="M98" s="9"/>
    </row>
    <row r="99" spans="2:13" x14ac:dyDescent="0.35">
      <c r="B99" s="687" t="str">
        <f>D$28</f>
        <v>net delivered purchase value (CAD)</v>
      </c>
      <c r="C99" s="688"/>
      <c r="D99" s="688"/>
      <c r="E99" s="107"/>
      <c r="F99" s="107"/>
      <c r="G99" s="107"/>
      <c r="H99" s="107"/>
      <c r="I99" s="101"/>
      <c r="J99" s="107"/>
      <c r="K99" s="107"/>
      <c r="L99" s="457"/>
      <c r="M99" s="9"/>
    </row>
    <row r="100" spans="2:13" x14ac:dyDescent="0.35">
      <c r="B100" s="687" t="str">
        <f>D$29</f>
        <v>$ / metre</v>
      </c>
      <c r="C100" s="688"/>
      <c r="D100" s="688"/>
      <c r="E100" s="120" t="str">
        <f t="shared" ref="E100:L100" si="14">IF(E98=0,"-",E99/E98)</f>
        <v>-</v>
      </c>
      <c r="F100" s="120" t="str">
        <f t="shared" si="14"/>
        <v>-</v>
      </c>
      <c r="G100" s="120" t="str">
        <f t="shared" si="14"/>
        <v>-</v>
      </c>
      <c r="H100" s="120" t="str">
        <f t="shared" si="14"/>
        <v>-</v>
      </c>
      <c r="I100" s="120" t="str">
        <f t="shared" si="14"/>
        <v>-</v>
      </c>
      <c r="J100" s="120" t="str">
        <f t="shared" si="14"/>
        <v>-</v>
      </c>
      <c r="K100" s="120" t="str">
        <f t="shared" si="14"/>
        <v>-</v>
      </c>
      <c r="L100" s="121" t="str">
        <f t="shared" si="14"/>
        <v>-</v>
      </c>
      <c r="M100" s="9"/>
    </row>
    <row r="101" spans="2:13" x14ac:dyDescent="0.35">
      <c r="B101" s="689" t="str">
        <f>IF(Intro!$G$21="English",Variables!B33,Variables!C33)</f>
        <v>No. 4 - NMD90 10/3</v>
      </c>
      <c r="C101" s="690"/>
      <c r="D101" s="690"/>
      <c r="E101" s="690"/>
      <c r="F101" s="690"/>
      <c r="G101" s="690"/>
      <c r="H101" s="690"/>
      <c r="I101" s="690"/>
      <c r="J101" s="690"/>
      <c r="K101" s="690"/>
      <c r="L101" s="691"/>
      <c r="M101" s="9"/>
    </row>
    <row r="102" spans="2:13" x14ac:dyDescent="0.35">
      <c r="B102" s="687" t="str">
        <f>D$27</f>
        <v>metres</v>
      </c>
      <c r="C102" s="688"/>
      <c r="D102" s="688"/>
      <c r="E102" s="107"/>
      <c r="F102" s="107"/>
      <c r="G102" s="107"/>
      <c r="H102" s="107"/>
      <c r="I102" s="101"/>
      <c r="J102" s="107"/>
      <c r="K102" s="107"/>
      <c r="L102" s="457"/>
      <c r="M102" s="9"/>
    </row>
    <row r="103" spans="2:13" x14ac:dyDescent="0.35">
      <c r="B103" s="687" t="str">
        <f>D$28</f>
        <v>net delivered purchase value (CAD)</v>
      </c>
      <c r="C103" s="688"/>
      <c r="D103" s="688"/>
      <c r="E103" s="107"/>
      <c r="F103" s="107"/>
      <c r="G103" s="107"/>
      <c r="H103" s="107"/>
      <c r="I103" s="101"/>
      <c r="J103" s="107"/>
      <c r="K103" s="107"/>
      <c r="L103" s="457"/>
      <c r="M103" s="9"/>
    </row>
    <row r="104" spans="2:13" x14ac:dyDescent="0.35">
      <c r="B104" s="687" t="str">
        <f>D$29</f>
        <v>$ / metre</v>
      </c>
      <c r="C104" s="688"/>
      <c r="D104" s="688"/>
      <c r="E104" s="120" t="str">
        <f t="shared" ref="E104:L104" si="15">IF(E102=0,"-",E103/E102)</f>
        <v>-</v>
      </c>
      <c r="F104" s="120" t="str">
        <f t="shared" si="15"/>
        <v>-</v>
      </c>
      <c r="G104" s="120" t="str">
        <f t="shared" si="15"/>
        <v>-</v>
      </c>
      <c r="H104" s="120" t="str">
        <f t="shared" si="15"/>
        <v>-</v>
      </c>
      <c r="I104" s="120" t="str">
        <f t="shared" si="15"/>
        <v>-</v>
      </c>
      <c r="J104" s="120" t="str">
        <f t="shared" si="15"/>
        <v>-</v>
      </c>
      <c r="K104" s="120" t="str">
        <f t="shared" si="15"/>
        <v>-</v>
      </c>
      <c r="L104" s="121" t="str">
        <f t="shared" si="15"/>
        <v>-</v>
      </c>
      <c r="M104" s="9"/>
    </row>
    <row r="105" spans="2:13" x14ac:dyDescent="0.35">
      <c r="B105" s="689" t="str">
        <f>IF(Intro!$G$21="English",Variables!B34,Variables!C34)</f>
        <v>No. 5 - NMD90 8/3</v>
      </c>
      <c r="C105" s="690"/>
      <c r="D105" s="690"/>
      <c r="E105" s="690"/>
      <c r="F105" s="690"/>
      <c r="G105" s="690"/>
      <c r="H105" s="690"/>
      <c r="I105" s="690"/>
      <c r="J105" s="690"/>
      <c r="K105" s="690"/>
      <c r="L105" s="691"/>
      <c r="M105" s="9"/>
    </row>
    <row r="106" spans="2:13" x14ac:dyDescent="0.35">
      <c r="B106" s="687" t="str">
        <f>D$27</f>
        <v>metres</v>
      </c>
      <c r="C106" s="688"/>
      <c r="D106" s="688"/>
      <c r="E106" s="107"/>
      <c r="F106" s="107"/>
      <c r="G106" s="107"/>
      <c r="H106" s="107"/>
      <c r="I106" s="101"/>
      <c r="J106" s="107"/>
      <c r="K106" s="107"/>
      <c r="L106" s="457"/>
      <c r="M106" s="9"/>
    </row>
    <row r="107" spans="2:13" x14ac:dyDescent="0.35">
      <c r="B107" s="687" t="str">
        <f>D$28</f>
        <v>net delivered purchase value (CAD)</v>
      </c>
      <c r="C107" s="688"/>
      <c r="D107" s="688"/>
      <c r="E107" s="107"/>
      <c r="F107" s="107"/>
      <c r="G107" s="107"/>
      <c r="H107" s="107"/>
      <c r="I107" s="101"/>
      <c r="J107" s="107"/>
      <c r="K107" s="107"/>
      <c r="L107" s="457"/>
      <c r="M107" s="9"/>
    </row>
    <row r="108" spans="2:13" x14ac:dyDescent="0.35">
      <c r="B108" s="687" t="str">
        <f>D$29</f>
        <v>$ / metre</v>
      </c>
      <c r="C108" s="688"/>
      <c r="D108" s="688"/>
      <c r="E108" s="120" t="str">
        <f t="shared" ref="E108:L108" si="16">IF(E106=0,"-",E107/E106)</f>
        <v>-</v>
      </c>
      <c r="F108" s="120" t="str">
        <f t="shared" si="16"/>
        <v>-</v>
      </c>
      <c r="G108" s="120" t="str">
        <f t="shared" si="16"/>
        <v>-</v>
      </c>
      <c r="H108" s="120" t="str">
        <f t="shared" si="16"/>
        <v>-</v>
      </c>
      <c r="I108" s="120" t="str">
        <f t="shared" si="16"/>
        <v>-</v>
      </c>
      <c r="J108" s="120" t="str">
        <f t="shared" si="16"/>
        <v>-</v>
      </c>
      <c r="K108" s="120" t="str">
        <f t="shared" si="16"/>
        <v>-</v>
      </c>
      <c r="L108" s="121" t="str">
        <f t="shared" si="16"/>
        <v>-</v>
      </c>
      <c r="M108" s="9"/>
    </row>
    <row r="109" spans="2:13" x14ac:dyDescent="0.35">
      <c r="B109" s="689" t="str">
        <f>IF(Intro!$G$21="English",Variables!B35,Variables!C35)</f>
        <v>No. 6 - NMD90 6/3</v>
      </c>
      <c r="C109" s="690"/>
      <c r="D109" s="690"/>
      <c r="E109" s="690"/>
      <c r="F109" s="690"/>
      <c r="G109" s="690"/>
      <c r="H109" s="690"/>
      <c r="I109" s="690"/>
      <c r="J109" s="690"/>
      <c r="K109" s="690"/>
      <c r="L109" s="691"/>
      <c r="M109" s="9"/>
    </row>
    <row r="110" spans="2:13" x14ac:dyDescent="0.35">
      <c r="B110" s="687" t="str">
        <f>D$27</f>
        <v>metres</v>
      </c>
      <c r="C110" s="688"/>
      <c r="D110" s="688"/>
      <c r="E110" s="110"/>
      <c r="F110" s="110"/>
      <c r="G110" s="110"/>
      <c r="H110" s="110"/>
      <c r="I110" s="110"/>
      <c r="J110" s="110"/>
      <c r="K110" s="110"/>
      <c r="L110" s="111"/>
      <c r="M110" s="9"/>
    </row>
    <row r="111" spans="2:13" x14ac:dyDescent="0.35">
      <c r="B111" s="687" t="str">
        <f>D$28</f>
        <v>net delivered purchase value (CAD)</v>
      </c>
      <c r="C111" s="688"/>
      <c r="D111" s="688"/>
      <c r="E111" s="110"/>
      <c r="F111" s="110"/>
      <c r="G111" s="110"/>
      <c r="H111" s="110"/>
      <c r="I111" s="110"/>
      <c r="J111" s="110"/>
      <c r="K111" s="110"/>
      <c r="L111" s="111"/>
      <c r="M111" s="9"/>
    </row>
    <row r="112" spans="2:13" x14ac:dyDescent="0.35">
      <c r="B112" s="687" t="str">
        <f>D$29</f>
        <v>$ / metre</v>
      </c>
      <c r="C112" s="688"/>
      <c r="D112" s="688"/>
      <c r="E112" s="120" t="str">
        <f t="shared" ref="E112:L112" si="17">IF(E110=0,"-",E111/E110)</f>
        <v>-</v>
      </c>
      <c r="F112" s="120" t="str">
        <f t="shared" si="17"/>
        <v>-</v>
      </c>
      <c r="G112" s="120" t="str">
        <f t="shared" si="17"/>
        <v>-</v>
      </c>
      <c r="H112" s="120" t="str">
        <f t="shared" si="17"/>
        <v>-</v>
      </c>
      <c r="I112" s="120" t="str">
        <f t="shared" si="17"/>
        <v>-</v>
      </c>
      <c r="J112" s="120" t="str">
        <f t="shared" si="17"/>
        <v>-</v>
      </c>
      <c r="K112" s="120" t="str">
        <f t="shared" si="17"/>
        <v>-</v>
      </c>
      <c r="L112" s="121" t="str">
        <f t="shared" si="17"/>
        <v>-</v>
      </c>
      <c r="M112" s="9"/>
    </row>
    <row r="113" spans="1:19" x14ac:dyDescent="0.35">
      <c r="B113" s="58"/>
      <c r="C113" s="59"/>
      <c r="D113" s="59"/>
      <c r="E113" s="28"/>
      <c r="F113" s="28"/>
      <c r="G113" s="28"/>
      <c r="H113" s="28"/>
      <c r="I113" s="28"/>
      <c r="J113" s="28"/>
      <c r="K113" s="28"/>
      <c r="L113" s="29"/>
      <c r="M113" s="9"/>
    </row>
    <row r="114" spans="1:19" x14ac:dyDescent="0.35">
      <c r="B114" s="492" t="str">
        <f>IF(Intro!$G$21="English",O114,P114)</f>
        <v>In the table below, “Error” means that the total imports of your firm's benchmark products exceed your firm's total imports for that period. Therefore, please modify the above data if necessary.</v>
      </c>
      <c r="C114" s="493"/>
      <c r="D114" s="493"/>
      <c r="E114" s="493"/>
      <c r="F114" s="493"/>
      <c r="G114" s="493"/>
      <c r="H114" s="493"/>
      <c r="I114" s="493"/>
      <c r="J114" s="493"/>
      <c r="K114" s="493"/>
      <c r="L114" s="494"/>
      <c r="M114" s="9"/>
      <c r="O114" s="9" t="s">
        <v>345</v>
      </c>
      <c r="P114" s="9" t="s">
        <v>346</v>
      </c>
      <c r="S114" s="36"/>
    </row>
    <row r="115" spans="1:19" x14ac:dyDescent="0.35">
      <c r="B115" s="492"/>
      <c r="C115" s="493"/>
      <c r="D115" s="493"/>
      <c r="E115" s="493"/>
      <c r="F115" s="493"/>
      <c r="G115" s="493"/>
      <c r="H115" s="493"/>
      <c r="I115" s="493"/>
      <c r="J115" s="493"/>
      <c r="K115" s="493"/>
      <c r="L115" s="494"/>
      <c r="M115" s="9"/>
      <c r="S115" s="36"/>
    </row>
    <row r="116" spans="1:19" x14ac:dyDescent="0.35">
      <c r="B116" s="58"/>
      <c r="C116" s="59"/>
      <c r="D116" s="59"/>
      <c r="E116" s="28"/>
      <c r="F116" s="28"/>
      <c r="G116" s="28"/>
      <c r="H116" s="28"/>
      <c r="I116" s="28"/>
      <c r="J116" s="28"/>
      <c r="K116" s="28"/>
      <c r="L116" s="29"/>
      <c r="M116" s="9"/>
      <c r="S116" s="36"/>
    </row>
    <row r="117" spans="1:19" ht="14.15" customHeight="1" x14ac:dyDescent="0.35">
      <c r="B117" s="678" t="str">
        <f>Variables!D64</f>
        <v>Verification - volume</v>
      </c>
      <c r="C117" s="679"/>
      <c r="D117" s="679"/>
      <c r="E117" s="679"/>
      <c r="F117" s="680"/>
      <c r="G117" s="141" t="str">
        <f>G73</f>
        <v>Q2-Q4 2024</v>
      </c>
      <c r="H117" s="141">
        <f>H73</f>
        <v>2025</v>
      </c>
      <c r="I117" s="141" t="str">
        <f>I73</f>
        <v>Q1 - 2026</v>
      </c>
      <c r="J117" s="36"/>
      <c r="K117" s="36"/>
      <c r="L117" s="67"/>
      <c r="M117" s="9"/>
    </row>
    <row r="118" spans="1:19" ht="14.15" customHeight="1" x14ac:dyDescent="0.35">
      <c r="B118" s="684" t="str">
        <f>B90</f>
        <v>metres</v>
      </c>
      <c r="C118" s="685"/>
      <c r="D118" s="685"/>
      <c r="E118" s="685"/>
      <c r="F118" s="686"/>
      <c r="G118" s="150" t="str">
        <f>IF(SUM(E90:G90,E94:G94,E98:G98,E102:G102,E106:G106,E110:G110)&gt;H27,Variables!$D$65,Variables!$D$66)</f>
        <v>Okay</v>
      </c>
      <c r="H118" s="150" t="str">
        <f>IF(SUM(H90:K90,H94:K94,H98:K98,H102:K102,H106:K106,H110:K110)&gt;I27,Variables!$D$65,Variables!$D$66)</f>
        <v>Okay</v>
      </c>
      <c r="I118" s="150" t="str">
        <f>IF(SUM(L90,L94,L98,L102,L106,L110)&gt;K27,Variables!$D$65,Variables!$D$66)</f>
        <v>Okay</v>
      </c>
      <c r="J118" s="36"/>
      <c r="K118" s="36"/>
      <c r="L118" s="67"/>
      <c r="M118" s="9"/>
    </row>
    <row r="119" spans="1:19" ht="14.15" customHeight="1" x14ac:dyDescent="0.35">
      <c r="B119" s="681" t="str">
        <f>IF(Intro!$G$21="English",O119,P119)</f>
        <v>volume - total imports of benchmark products (Question 3)</v>
      </c>
      <c r="C119" s="682"/>
      <c r="D119" s="682"/>
      <c r="E119" s="682"/>
      <c r="F119" s="683"/>
      <c r="G119" s="150">
        <f>SUM(E90:G90,E94:G94,E98:G98,E102:G102,E106:G106,E110:G110)</f>
        <v>0</v>
      </c>
      <c r="H119" s="150">
        <f>SUM(H90:K90,H94:K94,H98:K98,H102:K102,H106:K106,H110:K110)</f>
        <v>0</v>
      </c>
      <c r="I119" s="150">
        <f>SUM(L90,L94,L98,L102,L106,L110)</f>
        <v>0</v>
      </c>
      <c r="J119" s="36"/>
      <c r="K119" s="36"/>
      <c r="L119" s="67"/>
      <c r="M119" s="9"/>
      <c r="O119" s="9" t="s">
        <v>443</v>
      </c>
      <c r="P119" s="9" t="s">
        <v>444</v>
      </c>
    </row>
    <row r="120" spans="1:19" ht="14.15" customHeight="1" x14ac:dyDescent="0.35">
      <c r="B120" s="681" t="str">
        <f>IF(Intro!$G$21="English",O120,P120)</f>
        <v>volume - total imports (Question 1)</v>
      </c>
      <c r="C120" s="682"/>
      <c r="D120" s="682"/>
      <c r="E120" s="682"/>
      <c r="F120" s="683"/>
      <c r="G120" s="150">
        <f>H27</f>
        <v>0</v>
      </c>
      <c r="H120" s="150">
        <f>I27</f>
        <v>0</v>
      </c>
      <c r="I120" s="150">
        <f>K27</f>
        <v>0</v>
      </c>
      <c r="J120" s="36"/>
      <c r="K120" s="36"/>
      <c r="L120" s="67"/>
      <c r="M120" s="9"/>
      <c r="O120" s="9" t="s">
        <v>445</v>
      </c>
      <c r="P120" s="9" t="s">
        <v>446</v>
      </c>
    </row>
    <row r="121" spans="1:19" x14ac:dyDescent="0.35">
      <c r="B121" s="678" t="str">
        <f>Variables!D68</f>
        <v>Verification - value</v>
      </c>
      <c r="C121" s="679"/>
      <c r="D121" s="679"/>
      <c r="E121" s="679"/>
      <c r="F121" s="680"/>
      <c r="G121" s="141" t="str">
        <f>G117</f>
        <v>Q2-Q4 2024</v>
      </c>
      <c r="H121" s="141">
        <f>H117</f>
        <v>2025</v>
      </c>
      <c r="I121" s="141" t="str">
        <f>I117</f>
        <v>Q1 - 2026</v>
      </c>
      <c r="J121" s="36"/>
      <c r="K121" s="36"/>
      <c r="L121" s="67"/>
      <c r="M121" s="9"/>
    </row>
    <row r="122" spans="1:19" ht="14.15" customHeight="1" x14ac:dyDescent="0.35">
      <c r="B122" s="684" t="str">
        <f>B91</f>
        <v>net delivered purchase value (CAD)</v>
      </c>
      <c r="C122" s="685"/>
      <c r="D122" s="685"/>
      <c r="E122" s="685"/>
      <c r="F122" s="686"/>
      <c r="G122" s="150" t="str">
        <f>IF(SUM(E91:G91,E95:G95,E99:G99,E103:G103,E107:G107,E111:G111)&gt;H28,Variables!$D$65,Variables!$D$66)</f>
        <v>Okay</v>
      </c>
      <c r="H122" s="150" t="str">
        <f>IF(SUM(H91:K91,H95:K95,H99:K99,H103:K103,H107:K107,H111:K111)&gt;I28,Variables!$D$65,Variables!$D$66)</f>
        <v>Okay</v>
      </c>
      <c r="I122" s="150" t="str">
        <f>IF(SUM(L91,L95,L99,L103,L107,L111)&gt;K28,Variables!$D$65,Variables!$D$66)</f>
        <v>Okay</v>
      </c>
      <c r="J122" s="36"/>
      <c r="K122" s="36"/>
      <c r="L122" s="67"/>
      <c r="M122" s="9"/>
    </row>
    <row r="123" spans="1:19" ht="14.15" customHeight="1" x14ac:dyDescent="0.35">
      <c r="B123" s="681" t="str">
        <f>IF(Intro!$G$21="English",O123,P123)</f>
        <v>value - total imports of benchmark products (Question 3)</v>
      </c>
      <c r="C123" s="682"/>
      <c r="D123" s="682"/>
      <c r="E123" s="682"/>
      <c r="F123" s="683"/>
      <c r="G123" s="150">
        <f>SUM(E91:G91,E95:G95,E99:G99,E103:G103,E107:G107,E111:G111)</f>
        <v>0</v>
      </c>
      <c r="H123" s="150">
        <f>SUM(H91:K91,H95:K95,H99:K99,H103:K103,H107:K107,H111:K111)</f>
        <v>0</v>
      </c>
      <c r="I123" s="150">
        <f>SUM(L91,L95,L99,L103,L107,L111)</f>
        <v>0</v>
      </c>
      <c r="J123" s="36"/>
      <c r="K123" s="36"/>
      <c r="L123" s="67"/>
      <c r="M123" s="9"/>
      <c r="O123" s="9" t="s">
        <v>447</v>
      </c>
      <c r="P123" s="9" t="s">
        <v>448</v>
      </c>
    </row>
    <row r="124" spans="1:19" ht="14.15" customHeight="1" x14ac:dyDescent="0.35">
      <c r="B124" s="681" t="str">
        <f>IF(Intro!$G$21="English",O124,P124)</f>
        <v>valeur - total imports (Question 1)</v>
      </c>
      <c r="C124" s="682"/>
      <c r="D124" s="682"/>
      <c r="E124" s="682"/>
      <c r="F124" s="683"/>
      <c r="G124" s="150">
        <f>H28</f>
        <v>0</v>
      </c>
      <c r="H124" s="150">
        <f>I28</f>
        <v>0</v>
      </c>
      <c r="I124" s="150">
        <f>K28</f>
        <v>0</v>
      </c>
      <c r="J124" s="36"/>
      <c r="K124" s="36"/>
      <c r="L124" s="67"/>
      <c r="M124" s="9"/>
      <c r="O124" s="9" t="s">
        <v>449</v>
      </c>
      <c r="P124" s="9" t="s">
        <v>450</v>
      </c>
    </row>
    <row r="125" spans="1:19" x14ac:dyDescent="0.35">
      <c r="B125" s="68"/>
      <c r="C125" s="65"/>
      <c r="D125" s="65"/>
      <c r="E125" s="65"/>
      <c r="F125" s="65"/>
      <c r="G125" s="65"/>
      <c r="H125" s="65"/>
      <c r="I125" s="65"/>
      <c r="J125" s="65"/>
      <c r="K125" s="65"/>
      <c r="L125" s="66"/>
      <c r="M125" s="9"/>
    </row>
    <row r="126" spans="1:19" s="10" customFormat="1" x14ac:dyDescent="0.35">
      <c r="A126" s="7"/>
      <c r="B126" s="79"/>
      <c r="C126" s="79"/>
      <c r="D126" s="77"/>
      <c r="E126" s="78"/>
      <c r="F126" s="78"/>
      <c r="G126" s="78"/>
      <c r="H126" s="78"/>
      <c r="I126" s="78"/>
      <c r="J126" s="78"/>
      <c r="K126" s="78"/>
      <c r="L126" s="78"/>
      <c r="M126" s="69"/>
    </row>
    <row r="127" spans="1:19" x14ac:dyDescent="0.35">
      <c r="B127" s="473" t="str">
        <f>IF(Intro!$G$21="English",O127,P127)</f>
        <v>SALES IN CANADA OF IMPORTS OF BENCHMARK PRODUCTS</v>
      </c>
      <c r="C127" s="474"/>
      <c r="D127" s="474"/>
      <c r="E127" s="474"/>
      <c r="F127" s="474"/>
      <c r="G127" s="474"/>
      <c r="H127" s="474"/>
      <c r="I127" s="474"/>
      <c r="J127" s="474"/>
      <c r="K127" s="474"/>
      <c r="L127" s="475"/>
      <c r="M127" s="9"/>
      <c r="O127" s="89" t="s">
        <v>314</v>
      </c>
      <c r="P127" s="89" t="s">
        <v>409</v>
      </c>
    </row>
    <row r="128" spans="1:19" x14ac:dyDescent="0.35">
      <c r="B128" s="594" t="s">
        <v>17</v>
      </c>
      <c r="C128" s="595"/>
      <c r="D128" s="595"/>
      <c r="E128" s="595"/>
      <c r="F128" s="595"/>
      <c r="G128" s="595"/>
      <c r="H128" s="595"/>
      <c r="I128" s="595"/>
      <c r="J128" s="595"/>
      <c r="K128" s="595"/>
      <c r="L128" s="596"/>
      <c r="M128" s="9"/>
    </row>
    <row r="129" spans="2:16" x14ac:dyDescent="0.35">
      <c r="B129" s="15"/>
      <c r="C129" s="33"/>
      <c r="D129" s="33"/>
      <c r="E129" s="34"/>
      <c r="F129" s="34"/>
      <c r="G129" s="34"/>
      <c r="H129" s="34"/>
      <c r="I129" s="34"/>
      <c r="J129" s="34"/>
      <c r="K129" s="34"/>
      <c r="L129" s="16"/>
      <c r="M129" s="9"/>
    </row>
    <row r="130" spans="2:16" x14ac:dyDescent="0.35">
      <c r="B130" s="492" t="str">
        <f>IF(Intro!$G$21="English",O130,P130)</f>
        <v xml:space="preserve">Report the volume and value of sales of imports in Canada for each benchmark product listed below : </v>
      </c>
      <c r="C130" s="493"/>
      <c r="D130" s="493"/>
      <c r="E130" s="493"/>
      <c r="F130" s="493"/>
      <c r="G130" s="493"/>
      <c r="H130" s="493"/>
      <c r="I130" s="493"/>
      <c r="J130" s="493"/>
      <c r="K130" s="493"/>
      <c r="L130" s="494"/>
      <c r="M130" s="9"/>
      <c r="O130" s="17" t="s">
        <v>164</v>
      </c>
      <c r="P130" s="9" t="s">
        <v>408</v>
      </c>
    </row>
    <row r="131" spans="2:16" x14ac:dyDescent="0.35">
      <c r="B131" s="492" t="str">
        <f>Pro!B23</f>
        <v>Note - Only complete this question if your firm sold the goods between January 1, 2023, and March 31, 2026.</v>
      </c>
      <c r="C131" s="493"/>
      <c r="D131" s="493"/>
      <c r="E131" s="493"/>
      <c r="F131" s="493"/>
      <c r="G131" s="493"/>
      <c r="H131" s="493"/>
      <c r="I131" s="493"/>
      <c r="J131" s="493"/>
      <c r="K131" s="493"/>
      <c r="L131" s="494"/>
      <c r="M131" s="9"/>
      <c r="O131" s="17"/>
    </row>
    <row r="132" spans="2:16" x14ac:dyDescent="0.35">
      <c r="B132" s="58"/>
      <c r="C132" s="59"/>
      <c r="D132" s="33"/>
      <c r="E132" s="34"/>
      <c r="F132" s="34"/>
      <c r="G132" s="34"/>
      <c r="H132" s="34"/>
      <c r="I132" s="34"/>
      <c r="J132" s="34"/>
      <c r="K132" s="34"/>
      <c r="L132" s="16"/>
      <c r="M132" s="9"/>
      <c r="O132" s="17"/>
    </row>
    <row r="133" spans="2:16" x14ac:dyDescent="0.35">
      <c r="B133" s="692"/>
      <c r="C133" s="693"/>
      <c r="D133" s="694"/>
      <c r="E133" s="141" t="str">
        <f t="shared" ref="E133:L133" si="18">E88</f>
        <v>Q2 - 2024</v>
      </c>
      <c r="F133" s="141" t="str">
        <f t="shared" si="18"/>
        <v>Q3 - 2024</v>
      </c>
      <c r="G133" s="141" t="str">
        <f t="shared" si="18"/>
        <v>Q4 - 2024</v>
      </c>
      <c r="H133" s="141" t="str">
        <f t="shared" si="18"/>
        <v>Q1 - 2025</v>
      </c>
      <c r="I133" s="141" t="str">
        <f t="shared" si="18"/>
        <v>Q2 - 2025</v>
      </c>
      <c r="J133" s="141" t="str">
        <f t="shared" si="18"/>
        <v>Q3 - 2025</v>
      </c>
      <c r="K133" s="141" t="str">
        <f t="shared" si="18"/>
        <v>Q4 - 2025</v>
      </c>
      <c r="L133" s="114" t="str">
        <f t="shared" si="18"/>
        <v>Q1 - 2026</v>
      </c>
      <c r="M133" s="9"/>
      <c r="O133" s="17"/>
    </row>
    <row r="134" spans="2:16" x14ac:dyDescent="0.35">
      <c r="B134" s="689" t="str">
        <f>B89</f>
        <v>No. 1 - NMD90 14/3</v>
      </c>
      <c r="C134" s="690"/>
      <c r="D134" s="690"/>
      <c r="E134" s="690"/>
      <c r="F134" s="690"/>
      <c r="G134" s="690"/>
      <c r="H134" s="690"/>
      <c r="I134" s="690"/>
      <c r="J134" s="690"/>
      <c r="K134" s="690"/>
      <c r="L134" s="691"/>
      <c r="M134" s="9"/>
    </row>
    <row r="135" spans="2:16" x14ac:dyDescent="0.35">
      <c r="B135" s="687" t="str">
        <f>D$31</f>
        <v>metres</v>
      </c>
      <c r="C135" s="688"/>
      <c r="D135" s="688"/>
      <c r="E135" s="107"/>
      <c r="F135" s="107"/>
      <c r="G135" s="107"/>
      <c r="H135" s="107"/>
      <c r="I135" s="101"/>
      <c r="J135" s="107"/>
      <c r="K135" s="107"/>
      <c r="L135" s="457"/>
      <c r="M135" s="9"/>
    </row>
    <row r="136" spans="2:16" x14ac:dyDescent="0.35">
      <c r="B136" s="687" t="str">
        <f>D$32</f>
        <v>net delivered selling value (CAD)</v>
      </c>
      <c r="C136" s="688"/>
      <c r="D136" s="688"/>
      <c r="E136" s="107"/>
      <c r="F136" s="107"/>
      <c r="G136" s="107"/>
      <c r="H136" s="107"/>
      <c r="I136" s="101"/>
      <c r="J136" s="107"/>
      <c r="K136" s="107"/>
      <c r="L136" s="457"/>
      <c r="M136" s="9"/>
    </row>
    <row r="137" spans="2:16" x14ac:dyDescent="0.35">
      <c r="B137" s="687" t="str">
        <f>D$33</f>
        <v>$ / metre</v>
      </c>
      <c r="C137" s="688"/>
      <c r="D137" s="688"/>
      <c r="E137" s="120" t="str">
        <f t="shared" ref="E137:L137" si="19">IF(E135=0,"-",E136/E135)</f>
        <v>-</v>
      </c>
      <c r="F137" s="120" t="str">
        <f t="shared" si="19"/>
        <v>-</v>
      </c>
      <c r="G137" s="120" t="str">
        <f t="shared" si="19"/>
        <v>-</v>
      </c>
      <c r="H137" s="120" t="str">
        <f t="shared" si="19"/>
        <v>-</v>
      </c>
      <c r="I137" s="120" t="str">
        <f t="shared" si="19"/>
        <v>-</v>
      </c>
      <c r="J137" s="120" t="str">
        <f t="shared" si="19"/>
        <v>-</v>
      </c>
      <c r="K137" s="120" t="str">
        <f t="shared" si="19"/>
        <v>-</v>
      </c>
      <c r="L137" s="121" t="str">
        <f t="shared" si="19"/>
        <v>-</v>
      </c>
      <c r="M137" s="9"/>
    </row>
    <row r="138" spans="2:16" x14ac:dyDescent="0.35">
      <c r="B138" s="689" t="str">
        <f>B93</f>
        <v>No. 2 - NMD90 14/2</v>
      </c>
      <c r="C138" s="690"/>
      <c r="D138" s="690"/>
      <c r="E138" s="690"/>
      <c r="F138" s="690"/>
      <c r="G138" s="690"/>
      <c r="H138" s="690"/>
      <c r="I138" s="690"/>
      <c r="J138" s="690"/>
      <c r="K138" s="690"/>
      <c r="L138" s="691"/>
      <c r="M138" s="9"/>
    </row>
    <row r="139" spans="2:16" x14ac:dyDescent="0.35">
      <c r="B139" s="687" t="str">
        <f>D$31</f>
        <v>metres</v>
      </c>
      <c r="C139" s="688"/>
      <c r="D139" s="688"/>
      <c r="E139" s="107"/>
      <c r="F139" s="107"/>
      <c r="G139" s="107"/>
      <c r="H139" s="107"/>
      <c r="I139" s="101"/>
      <c r="J139" s="107"/>
      <c r="K139" s="107"/>
      <c r="L139" s="457"/>
      <c r="M139" s="9"/>
    </row>
    <row r="140" spans="2:16" x14ac:dyDescent="0.35">
      <c r="B140" s="687" t="str">
        <f>D$32</f>
        <v>net delivered selling value (CAD)</v>
      </c>
      <c r="C140" s="688"/>
      <c r="D140" s="688"/>
      <c r="E140" s="107"/>
      <c r="F140" s="107"/>
      <c r="G140" s="107"/>
      <c r="H140" s="107"/>
      <c r="I140" s="101"/>
      <c r="J140" s="107"/>
      <c r="K140" s="107"/>
      <c r="L140" s="457"/>
      <c r="M140" s="9"/>
    </row>
    <row r="141" spans="2:16" x14ac:dyDescent="0.35">
      <c r="B141" s="687" t="str">
        <f>D$33</f>
        <v>$ / metre</v>
      </c>
      <c r="C141" s="688"/>
      <c r="D141" s="688"/>
      <c r="E141" s="120" t="str">
        <f>IF(E139=0,"-",E140/E139)</f>
        <v>-</v>
      </c>
      <c r="F141" s="120" t="str">
        <f t="shared" ref="F141:L141" si="20">IF(F139=0,"-",F140/F139)</f>
        <v>-</v>
      </c>
      <c r="G141" s="120" t="str">
        <f t="shared" si="20"/>
        <v>-</v>
      </c>
      <c r="H141" s="120" t="str">
        <f t="shared" si="20"/>
        <v>-</v>
      </c>
      <c r="I141" s="120" t="str">
        <f t="shared" si="20"/>
        <v>-</v>
      </c>
      <c r="J141" s="120" t="str">
        <f t="shared" si="20"/>
        <v>-</v>
      </c>
      <c r="K141" s="120" t="str">
        <f t="shared" si="20"/>
        <v>-</v>
      </c>
      <c r="L141" s="121" t="str">
        <f t="shared" si="20"/>
        <v>-</v>
      </c>
      <c r="M141" s="9"/>
    </row>
    <row r="142" spans="2:16" x14ac:dyDescent="0.35">
      <c r="B142" s="689" t="str">
        <f>B97</f>
        <v>No. 3 - NMD90 12/2</v>
      </c>
      <c r="C142" s="690"/>
      <c r="D142" s="690"/>
      <c r="E142" s="690"/>
      <c r="F142" s="690"/>
      <c r="G142" s="690"/>
      <c r="H142" s="690"/>
      <c r="I142" s="690"/>
      <c r="J142" s="690"/>
      <c r="K142" s="690"/>
      <c r="L142" s="691"/>
      <c r="M142" s="9"/>
    </row>
    <row r="143" spans="2:16" x14ac:dyDescent="0.35">
      <c r="B143" s="687" t="str">
        <f>D$31</f>
        <v>metres</v>
      </c>
      <c r="C143" s="688"/>
      <c r="D143" s="688"/>
      <c r="E143" s="107"/>
      <c r="F143" s="107"/>
      <c r="G143" s="107"/>
      <c r="H143" s="107"/>
      <c r="I143" s="101"/>
      <c r="J143" s="107"/>
      <c r="K143" s="107"/>
      <c r="L143" s="457"/>
      <c r="M143" s="9"/>
    </row>
    <row r="144" spans="2:16" x14ac:dyDescent="0.35">
      <c r="B144" s="687" t="str">
        <f>D$32</f>
        <v>net delivered selling value (CAD)</v>
      </c>
      <c r="C144" s="688"/>
      <c r="D144" s="688"/>
      <c r="E144" s="107"/>
      <c r="F144" s="107"/>
      <c r="G144" s="107"/>
      <c r="H144" s="107"/>
      <c r="I144" s="101"/>
      <c r="J144" s="107"/>
      <c r="K144" s="107"/>
      <c r="L144" s="457"/>
      <c r="M144" s="9"/>
    </row>
    <row r="145" spans="2:19" x14ac:dyDescent="0.35">
      <c r="B145" s="687" t="str">
        <f>D$33</f>
        <v>$ / metre</v>
      </c>
      <c r="C145" s="688"/>
      <c r="D145" s="688"/>
      <c r="E145" s="120" t="str">
        <f>IF(E143=0,"-",E144/E143)</f>
        <v>-</v>
      </c>
      <c r="F145" s="120" t="str">
        <f t="shared" ref="F145:L145" si="21">IF(F143=0,"-",F144/F143)</f>
        <v>-</v>
      </c>
      <c r="G145" s="120" t="str">
        <f t="shared" si="21"/>
        <v>-</v>
      </c>
      <c r="H145" s="120" t="str">
        <f t="shared" si="21"/>
        <v>-</v>
      </c>
      <c r="I145" s="120" t="str">
        <f t="shared" si="21"/>
        <v>-</v>
      </c>
      <c r="J145" s="120" t="str">
        <f t="shared" si="21"/>
        <v>-</v>
      </c>
      <c r="K145" s="120" t="str">
        <f t="shared" si="21"/>
        <v>-</v>
      </c>
      <c r="L145" s="121" t="str">
        <f t="shared" si="21"/>
        <v>-</v>
      </c>
      <c r="M145" s="9"/>
    </row>
    <row r="146" spans="2:19" x14ac:dyDescent="0.35">
      <c r="B146" s="689" t="str">
        <f>B101</f>
        <v>No. 4 - NMD90 10/3</v>
      </c>
      <c r="C146" s="690"/>
      <c r="D146" s="690"/>
      <c r="E146" s="690"/>
      <c r="F146" s="690"/>
      <c r="G146" s="690"/>
      <c r="H146" s="690"/>
      <c r="I146" s="690"/>
      <c r="J146" s="690"/>
      <c r="K146" s="690"/>
      <c r="L146" s="691"/>
      <c r="M146" s="9"/>
    </row>
    <row r="147" spans="2:19" x14ac:dyDescent="0.35">
      <c r="B147" s="687" t="str">
        <f>D$31</f>
        <v>metres</v>
      </c>
      <c r="C147" s="688"/>
      <c r="D147" s="688"/>
      <c r="E147" s="107"/>
      <c r="F147" s="107"/>
      <c r="G147" s="107"/>
      <c r="H147" s="107"/>
      <c r="I147" s="101"/>
      <c r="J147" s="107"/>
      <c r="K147" s="107"/>
      <c r="L147" s="457"/>
      <c r="M147" s="9"/>
    </row>
    <row r="148" spans="2:19" x14ac:dyDescent="0.35">
      <c r="B148" s="687" t="str">
        <f>D$32</f>
        <v>net delivered selling value (CAD)</v>
      </c>
      <c r="C148" s="688"/>
      <c r="D148" s="688"/>
      <c r="E148" s="107"/>
      <c r="F148" s="107"/>
      <c r="G148" s="107"/>
      <c r="H148" s="107"/>
      <c r="I148" s="101"/>
      <c r="J148" s="107"/>
      <c r="K148" s="107"/>
      <c r="L148" s="457"/>
      <c r="M148" s="9"/>
    </row>
    <row r="149" spans="2:19" x14ac:dyDescent="0.35">
      <c r="B149" s="687" t="str">
        <f>D$33</f>
        <v>$ / metre</v>
      </c>
      <c r="C149" s="688"/>
      <c r="D149" s="688"/>
      <c r="E149" s="120" t="str">
        <f>IF(E147=0,"-",E148/E147)</f>
        <v>-</v>
      </c>
      <c r="F149" s="120" t="str">
        <f t="shared" ref="F149:L149" si="22">IF(F147=0,"-",F148/F147)</f>
        <v>-</v>
      </c>
      <c r="G149" s="120" t="str">
        <f t="shared" si="22"/>
        <v>-</v>
      </c>
      <c r="H149" s="120" t="str">
        <f t="shared" si="22"/>
        <v>-</v>
      </c>
      <c r="I149" s="120" t="str">
        <f t="shared" si="22"/>
        <v>-</v>
      </c>
      <c r="J149" s="120" t="str">
        <f t="shared" si="22"/>
        <v>-</v>
      </c>
      <c r="K149" s="120" t="str">
        <f t="shared" si="22"/>
        <v>-</v>
      </c>
      <c r="L149" s="121" t="str">
        <f t="shared" si="22"/>
        <v>-</v>
      </c>
      <c r="M149" s="9"/>
    </row>
    <row r="150" spans="2:19" x14ac:dyDescent="0.35">
      <c r="B150" s="689" t="str">
        <f>B105</f>
        <v>No. 5 - NMD90 8/3</v>
      </c>
      <c r="C150" s="690"/>
      <c r="D150" s="690"/>
      <c r="E150" s="690"/>
      <c r="F150" s="690"/>
      <c r="G150" s="690"/>
      <c r="H150" s="690"/>
      <c r="I150" s="690"/>
      <c r="J150" s="690"/>
      <c r="K150" s="690"/>
      <c r="L150" s="691"/>
      <c r="M150" s="9"/>
    </row>
    <row r="151" spans="2:19" x14ac:dyDescent="0.35">
      <c r="B151" s="687" t="str">
        <f>D$31</f>
        <v>metres</v>
      </c>
      <c r="C151" s="688"/>
      <c r="D151" s="688"/>
      <c r="E151" s="107"/>
      <c r="F151" s="107"/>
      <c r="G151" s="107"/>
      <c r="H151" s="107"/>
      <c r="I151" s="101"/>
      <c r="J151" s="107"/>
      <c r="K151" s="107"/>
      <c r="L151" s="457"/>
      <c r="M151" s="9"/>
    </row>
    <row r="152" spans="2:19" x14ac:dyDescent="0.35">
      <c r="B152" s="687" t="str">
        <f>D$32</f>
        <v>net delivered selling value (CAD)</v>
      </c>
      <c r="C152" s="688"/>
      <c r="D152" s="688"/>
      <c r="E152" s="107"/>
      <c r="F152" s="107"/>
      <c r="G152" s="107"/>
      <c r="H152" s="107"/>
      <c r="I152" s="101"/>
      <c r="J152" s="107"/>
      <c r="K152" s="107"/>
      <c r="L152" s="457"/>
      <c r="M152" s="9"/>
    </row>
    <row r="153" spans="2:19" x14ac:dyDescent="0.35">
      <c r="B153" s="687" t="str">
        <f>D$33</f>
        <v>$ / metre</v>
      </c>
      <c r="C153" s="688"/>
      <c r="D153" s="688"/>
      <c r="E153" s="120" t="str">
        <f>IF(E151=0,"-",E152/E151)</f>
        <v>-</v>
      </c>
      <c r="F153" s="120" t="str">
        <f t="shared" ref="F153:L153" si="23">IF(F151=0,"-",F152/F151)</f>
        <v>-</v>
      </c>
      <c r="G153" s="120" t="str">
        <f t="shared" si="23"/>
        <v>-</v>
      </c>
      <c r="H153" s="120" t="str">
        <f t="shared" si="23"/>
        <v>-</v>
      </c>
      <c r="I153" s="120" t="str">
        <f t="shared" si="23"/>
        <v>-</v>
      </c>
      <c r="J153" s="120" t="str">
        <f t="shared" si="23"/>
        <v>-</v>
      </c>
      <c r="K153" s="120" t="str">
        <f t="shared" si="23"/>
        <v>-</v>
      </c>
      <c r="L153" s="121" t="str">
        <f t="shared" si="23"/>
        <v>-</v>
      </c>
      <c r="M153" s="9"/>
    </row>
    <row r="154" spans="2:19" x14ac:dyDescent="0.35">
      <c r="B154" s="689" t="str">
        <f>B109</f>
        <v>No. 6 - NMD90 6/3</v>
      </c>
      <c r="C154" s="690"/>
      <c r="D154" s="690"/>
      <c r="E154" s="690"/>
      <c r="F154" s="690"/>
      <c r="G154" s="690"/>
      <c r="H154" s="690"/>
      <c r="I154" s="690"/>
      <c r="J154" s="690"/>
      <c r="K154" s="690"/>
      <c r="L154" s="691"/>
      <c r="M154" s="9"/>
    </row>
    <row r="155" spans="2:19" x14ac:dyDescent="0.35">
      <c r="B155" s="687" t="str">
        <f>D$31</f>
        <v>metres</v>
      </c>
      <c r="C155" s="688"/>
      <c r="D155" s="688"/>
      <c r="E155" s="107"/>
      <c r="F155" s="107"/>
      <c r="G155" s="107"/>
      <c r="H155" s="107"/>
      <c r="I155" s="101"/>
      <c r="J155" s="107"/>
      <c r="K155" s="107"/>
      <c r="L155" s="457"/>
      <c r="M155" s="9"/>
    </row>
    <row r="156" spans="2:19" x14ac:dyDescent="0.35">
      <c r="B156" s="687" t="str">
        <f>D$32</f>
        <v>net delivered selling value (CAD)</v>
      </c>
      <c r="C156" s="688"/>
      <c r="D156" s="688"/>
      <c r="E156" s="107"/>
      <c r="F156" s="107"/>
      <c r="G156" s="107"/>
      <c r="H156" s="107"/>
      <c r="I156" s="101"/>
      <c r="J156" s="107"/>
      <c r="K156" s="107"/>
      <c r="L156" s="457"/>
      <c r="M156" s="9"/>
    </row>
    <row r="157" spans="2:19" x14ac:dyDescent="0.35">
      <c r="B157" s="687" t="str">
        <f>D$33</f>
        <v>$ / metre</v>
      </c>
      <c r="C157" s="688"/>
      <c r="D157" s="688"/>
      <c r="E157" s="120" t="str">
        <f>IF(E155=0,"-",E156/E155)</f>
        <v>-</v>
      </c>
      <c r="F157" s="120" t="str">
        <f t="shared" ref="F157:L157" si="24">IF(F155=0,"-",F156/F155)</f>
        <v>-</v>
      </c>
      <c r="G157" s="120" t="str">
        <f t="shared" si="24"/>
        <v>-</v>
      </c>
      <c r="H157" s="120" t="str">
        <f t="shared" si="24"/>
        <v>-</v>
      </c>
      <c r="I157" s="120" t="str">
        <f t="shared" si="24"/>
        <v>-</v>
      </c>
      <c r="J157" s="120" t="str">
        <f t="shared" si="24"/>
        <v>-</v>
      </c>
      <c r="K157" s="120" t="str">
        <f t="shared" si="24"/>
        <v>-</v>
      </c>
      <c r="L157" s="121" t="str">
        <f t="shared" si="24"/>
        <v>-</v>
      </c>
      <c r="M157" s="9"/>
    </row>
    <row r="158" spans="2:19" x14ac:dyDescent="0.35">
      <c r="B158" s="58"/>
      <c r="C158" s="59"/>
      <c r="D158" s="59"/>
      <c r="E158" s="28"/>
      <c r="F158" s="28"/>
      <c r="G158" s="28"/>
      <c r="H158" s="28"/>
      <c r="I158" s="28"/>
      <c r="J158" s="28"/>
      <c r="K158" s="28"/>
      <c r="L158" s="29"/>
      <c r="M158" s="9"/>
    </row>
    <row r="159" spans="2:19" x14ac:dyDescent="0.35">
      <c r="B159" s="470" t="str">
        <f>IF(Intro!$G$21="English",O159,P159)</f>
        <v>In the table below, “Error” means that the total sales of your firm's benchmark products exceed your firm's total import sales for that period. Therefore, please modify the above data if necessary.</v>
      </c>
      <c r="C159" s="471"/>
      <c r="D159" s="471"/>
      <c r="E159" s="471"/>
      <c r="F159" s="471"/>
      <c r="G159" s="471"/>
      <c r="H159" s="471"/>
      <c r="I159" s="471"/>
      <c r="J159" s="471"/>
      <c r="K159" s="471"/>
      <c r="L159" s="472"/>
      <c r="M159" s="9"/>
      <c r="O159" s="9" t="s">
        <v>347</v>
      </c>
      <c r="P159" s="9" t="s">
        <v>410</v>
      </c>
      <c r="S159" s="36"/>
    </row>
    <row r="160" spans="2:19" x14ac:dyDescent="0.35">
      <c r="B160" s="470"/>
      <c r="C160" s="471"/>
      <c r="D160" s="471"/>
      <c r="E160" s="471"/>
      <c r="F160" s="471"/>
      <c r="G160" s="471"/>
      <c r="H160" s="471"/>
      <c r="I160" s="471"/>
      <c r="J160" s="471"/>
      <c r="K160" s="471"/>
      <c r="L160" s="472"/>
      <c r="M160" s="9"/>
      <c r="S160" s="36"/>
    </row>
    <row r="161" spans="1:19" x14ac:dyDescent="0.35">
      <c r="B161" s="58"/>
      <c r="C161" s="59"/>
      <c r="D161" s="59"/>
      <c r="E161" s="28"/>
      <c r="F161" s="28"/>
      <c r="G161" s="28"/>
      <c r="H161" s="28"/>
      <c r="I161" s="28"/>
      <c r="J161" s="28"/>
      <c r="K161" s="28"/>
      <c r="L161" s="29"/>
      <c r="M161" s="9"/>
      <c r="S161" s="36"/>
    </row>
    <row r="162" spans="1:19" ht="14.15" customHeight="1" x14ac:dyDescent="0.35">
      <c r="B162" s="678" t="str">
        <f>Variables!D64</f>
        <v>Verification - volume</v>
      </c>
      <c r="C162" s="679"/>
      <c r="D162" s="679"/>
      <c r="E162" s="679"/>
      <c r="F162" s="680"/>
      <c r="G162" s="141" t="str">
        <f>G117</f>
        <v>Q2-Q4 2024</v>
      </c>
      <c r="H162" s="141">
        <f>H117</f>
        <v>2025</v>
      </c>
      <c r="I162" s="141" t="str">
        <f>I117</f>
        <v>Q1 - 2026</v>
      </c>
      <c r="J162" s="36"/>
      <c r="K162" s="36"/>
      <c r="L162" s="67"/>
      <c r="M162" s="9"/>
      <c r="O162" s="17"/>
    </row>
    <row r="163" spans="1:19" ht="14.15" customHeight="1" x14ac:dyDescent="0.35">
      <c r="B163" s="675" t="str">
        <f>B135</f>
        <v>metres</v>
      </c>
      <c r="C163" s="676"/>
      <c r="D163" s="676"/>
      <c r="E163" s="676"/>
      <c r="F163" s="677"/>
      <c r="G163" s="150" t="str">
        <f>IF(SUM(E135:G135,E139:G139,E143:G143,E147:G147,E151:G151,E155:G155)&gt;H37,Variables!$D$65,Variables!$D$66)</f>
        <v>Okay</v>
      </c>
      <c r="H163" s="150" t="str">
        <f>IF(SUM(H135:K135,H139:K139,H143:K143,H147:K147,H151:K151,H155:K155)&gt;I37,Variables!$D$65,Variables!$D$66)</f>
        <v>Okay</v>
      </c>
      <c r="I163" s="150" t="str">
        <f>IF(SUM(L135,L139,L143,L147,L151,L155)&gt;K37,Variables!$D$65,Variables!$D$66)</f>
        <v>Okay</v>
      </c>
      <c r="J163" s="36"/>
      <c r="K163" s="36"/>
      <c r="L163" s="67"/>
      <c r="M163" s="9"/>
    </row>
    <row r="164" spans="1:19" ht="14.15" customHeight="1" x14ac:dyDescent="0.35">
      <c r="B164" s="681" t="str">
        <f>IF(Intro!$G$21="English",O164,P164)</f>
        <v>volume - total sales in Canada of imports of benchmark products (Question 4)</v>
      </c>
      <c r="C164" s="682"/>
      <c r="D164" s="682"/>
      <c r="E164" s="682"/>
      <c r="F164" s="683"/>
      <c r="G164" s="154">
        <f>(SUM(E135:G135,E139:G139,E143:G143,E147:G147,E151:G151,E155:G155))</f>
        <v>0</v>
      </c>
      <c r="H164" s="154">
        <f>SUM(H135:K135,H139:K139,H143:K143,H147:K147,H151:K151,H155:K155)</f>
        <v>0</v>
      </c>
      <c r="I164" s="154">
        <f>SUM(L135,L139,L143,L147,L151,L155)</f>
        <v>0</v>
      </c>
      <c r="J164" s="36"/>
      <c r="K164" s="36"/>
      <c r="L164" s="67"/>
      <c r="M164" s="9"/>
      <c r="O164" s="9" t="s">
        <v>459</v>
      </c>
      <c r="P164" s="9" t="s">
        <v>461</v>
      </c>
    </row>
    <row r="165" spans="1:19" ht="14.15" customHeight="1" x14ac:dyDescent="0.35">
      <c r="B165" s="681" t="str">
        <f>IF(Intro!$G$21="English",O165,P165)</f>
        <v>volume - total sales in Canada of imports (Question 1)</v>
      </c>
      <c r="C165" s="682"/>
      <c r="D165" s="682"/>
      <c r="E165" s="682"/>
      <c r="F165" s="683"/>
      <c r="G165" s="150">
        <f>H37</f>
        <v>0</v>
      </c>
      <c r="H165" s="150">
        <f>I37</f>
        <v>0</v>
      </c>
      <c r="I165" s="150">
        <f>K37</f>
        <v>0</v>
      </c>
      <c r="J165" s="36"/>
      <c r="K165" s="36"/>
      <c r="L165" s="67"/>
      <c r="M165" s="9"/>
      <c r="O165" s="9" t="s">
        <v>452</v>
      </c>
      <c r="P165" s="9" t="s">
        <v>454</v>
      </c>
    </row>
    <row r="166" spans="1:19" x14ac:dyDescent="0.35">
      <c r="B166" s="678" t="str">
        <f>Variables!D68</f>
        <v>Verification - value</v>
      </c>
      <c r="C166" s="679"/>
      <c r="D166" s="679"/>
      <c r="E166" s="679"/>
      <c r="F166" s="680"/>
      <c r="G166" s="141" t="str">
        <f>G162</f>
        <v>Q2-Q4 2024</v>
      </c>
      <c r="H166" s="141">
        <f t="shared" ref="H166:I166" si="25">H162</f>
        <v>2025</v>
      </c>
      <c r="I166" s="141" t="str">
        <f t="shared" si="25"/>
        <v>Q1 - 2026</v>
      </c>
      <c r="J166" s="36"/>
      <c r="K166" s="36"/>
      <c r="L166" s="67"/>
      <c r="M166" s="9"/>
    </row>
    <row r="167" spans="1:19" ht="14.15" customHeight="1" x14ac:dyDescent="0.35">
      <c r="B167" s="675" t="str">
        <f>B136</f>
        <v>net delivered selling value (CAD)</v>
      </c>
      <c r="C167" s="676"/>
      <c r="D167" s="676"/>
      <c r="E167" s="676"/>
      <c r="F167" s="677"/>
      <c r="G167" s="150" t="str">
        <f>IF(SUM(E136:G136,E140:G140,E144:G144,E148:G148,E152:G152,E156:G156)&gt;H38,Variables!$D$65,Variables!$D$66)</f>
        <v>Okay</v>
      </c>
      <c r="H167" s="150" t="str">
        <f>IF(SUM(H136:K136,H140:K140,H144:K144,H148:K148,H152:K152,H156:K156)&gt;I38,Variables!$D$65,Variables!$D$66)</f>
        <v>Okay</v>
      </c>
      <c r="I167" s="150" t="str">
        <f>IF(SUM(L136,L140,L144,L148,L152,L156)&gt;K38,Variables!$D$65,Variables!$D$66)</f>
        <v>Okay</v>
      </c>
      <c r="J167" s="36"/>
      <c r="K167" s="36"/>
      <c r="L167" s="67"/>
      <c r="M167" s="9"/>
    </row>
    <row r="168" spans="1:19" ht="14.15" customHeight="1" x14ac:dyDescent="0.35">
      <c r="B168" s="681" t="str">
        <f>IF(Intro!$G$21="English",O168,P168)</f>
        <v>value - total sales in Canada of imports of benchmark products (Question 4)</v>
      </c>
      <c r="C168" s="682"/>
      <c r="D168" s="682"/>
      <c r="E168" s="682"/>
      <c r="F168" s="683"/>
      <c r="G168" s="154">
        <f>SUM(E136:G136,E140:G140,E144:G144,E148:G148,E152:G152,E156:G156)</f>
        <v>0</v>
      </c>
      <c r="H168" s="154">
        <f>SUM(H136:K136,H140:K140,H144:K144,H148:K148,H152:K152,H156:K156)</f>
        <v>0</v>
      </c>
      <c r="I168" s="154">
        <f>SUM(L136,L140,L144,L148,L152,L156)</f>
        <v>0</v>
      </c>
      <c r="J168" s="36"/>
      <c r="K168" s="36"/>
      <c r="L168" s="67"/>
      <c r="M168" s="9"/>
      <c r="O168" s="9" t="s">
        <v>460</v>
      </c>
      <c r="P168" s="9" t="s">
        <v>462</v>
      </c>
    </row>
    <row r="169" spans="1:19" ht="14.15" customHeight="1" x14ac:dyDescent="0.35">
      <c r="B169" s="681" t="str">
        <f>IF(Intro!$G$21="English",O169,P169)</f>
        <v>value - total sales in Canada of imports (Question 1)</v>
      </c>
      <c r="C169" s="682"/>
      <c r="D169" s="682"/>
      <c r="E169" s="682"/>
      <c r="F169" s="683"/>
      <c r="G169" s="150">
        <f>H38</f>
        <v>0</v>
      </c>
      <c r="H169" s="150">
        <f>I38</f>
        <v>0</v>
      </c>
      <c r="I169" s="150">
        <f>K38</f>
        <v>0</v>
      </c>
      <c r="J169" s="36"/>
      <c r="K169" s="36"/>
      <c r="L169" s="67"/>
      <c r="M169" s="9"/>
      <c r="O169" s="9" t="s">
        <v>458</v>
      </c>
      <c r="P169" s="9" t="s">
        <v>456</v>
      </c>
    </row>
    <row r="170" spans="1:19" x14ac:dyDescent="0.35">
      <c r="B170" s="68"/>
      <c r="C170" s="65"/>
      <c r="D170" s="65"/>
      <c r="E170" s="65"/>
      <c r="F170" s="65"/>
      <c r="G170" s="65"/>
      <c r="H170" s="65"/>
      <c r="I170" s="65"/>
      <c r="J170" s="65"/>
      <c r="K170" s="65"/>
      <c r="L170" s="66"/>
      <c r="M170" s="9"/>
    </row>
    <row r="171" spans="1:19" s="42" customFormat="1" x14ac:dyDescent="0.35">
      <c r="A171" s="71"/>
      <c r="B171" s="4"/>
      <c r="C171" s="4"/>
      <c r="D171" s="72"/>
      <c r="E171" s="72"/>
      <c r="F171" s="72"/>
      <c r="G171" s="72"/>
      <c r="H171" s="72"/>
      <c r="I171" s="72"/>
      <c r="J171" s="72"/>
      <c r="K171" s="72"/>
      <c r="L171" s="72"/>
      <c r="N171" s="73"/>
    </row>
    <row r="172" spans="1:19" x14ac:dyDescent="0.35">
      <c r="B172" s="473" t="str">
        <f>IF(Intro!$G$21="English",O172,P172)</f>
        <v>IMPORT DATA FOR CBSA PERIOD OF DUMPING INVESTIGATION</v>
      </c>
      <c r="C172" s="474"/>
      <c r="D172" s="474"/>
      <c r="E172" s="474"/>
      <c r="F172" s="474"/>
      <c r="G172" s="474"/>
      <c r="H172" s="474"/>
      <c r="I172" s="474"/>
      <c r="J172" s="474"/>
      <c r="K172" s="474"/>
      <c r="L172" s="475"/>
      <c r="M172" s="9"/>
      <c r="O172" s="89" t="s">
        <v>315</v>
      </c>
      <c r="P172" s="89" t="s">
        <v>316</v>
      </c>
    </row>
    <row r="173" spans="1:19" s="10" customFormat="1" x14ac:dyDescent="0.35">
      <c r="A173" s="7"/>
      <c r="B173" s="594" t="s">
        <v>18</v>
      </c>
      <c r="C173" s="595"/>
      <c r="D173" s="595"/>
      <c r="E173" s="595"/>
      <c r="F173" s="595"/>
      <c r="G173" s="595"/>
      <c r="H173" s="595"/>
      <c r="I173" s="595"/>
      <c r="J173" s="595"/>
      <c r="K173" s="595"/>
      <c r="L173" s="596"/>
      <c r="M173" s="69"/>
      <c r="O173" s="9"/>
    </row>
    <row r="174" spans="1:19" x14ac:dyDescent="0.35">
      <c r="B174" s="15"/>
      <c r="C174" s="33"/>
      <c r="D174" s="33"/>
      <c r="E174" s="34"/>
      <c r="F174" s="34"/>
      <c r="G174" s="34"/>
      <c r="H174" s="34"/>
      <c r="I174" s="34"/>
      <c r="J174" s="34"/>
      <c r="K174" s="34"/>
      <c r="L174" s="16"/>
      <c r="M174" s="9"/>
    </row>
    <row r="175" spans="1:19" x14ac:dyDescent="0.35">
      <c r="B175" s="45"/>
      <c r="C175" s="9"/>
      <c r="D175" s="33"/>
      <c r="E175" s="9"/>
      <c r="F175" s="648" t="str">
        <f>IF(Intro!$G$21="English",Variables!B39,Variables!C39)</f>
        <v>Jan 2025 - Dec 2025</v>
      </c>
      <c r="G175" s="704"/>
      <c r="H175" s="36"/>
      <c r="I175" s="36"/>
      <c r="J175" s="36"/>
      <c r="K175" s="36"/>
      <c r="L175" s="67"/>
      <c r="M175" s="9"/>
      <c r="O175" s="9" t="s">
        <v>89</v>
      </c>
      <c r="P175" s="9" t="s">
        <v>163</v>
      </c>
    </row>
    <row r="176" spans="1:19" x14ac:dyDescent="0.35">
      <c r="B176" s="466" t="str">
        <f>IF(Intro!$G$21="English",O175,P175)</f>
        <v>Imports</v>
      </c>
      <c r="C176" s="688" t="str">
        <f>B135</f>
        <v>metres</v>
      </c>
      <c r="D176" s="688"/>
      <c r="E176" s="688"/>
      <c r="F176" s="705">
        <f>I27</f>
        <v>0</v>
      </c>
      <c r="G176" s="706"/>
      <c r="H176" s="36"/>
      <c r="I176" s="36"/>
      <c r="J176" s="36"/>
      <c r="K176" s="36"/>
      <c r="L176" s="67"/>
      <c r="M176" s="9"/>
    </row>
    <row r="177" spans="1:19" x14ac:dyDescent="0.35">
      <c r="B177" s="466"/>
      <c r="C177" s="688" t="s">
        <v>731</v>
      </c>
      <c r="D177" s="688"/>
      <c r="E177" s="688"/>
      <c r="F177" s="702"/>
      <c r="G177" s="703"/>
      <c r="H177" s="36"/>
      <c r="I177" s="36"/>
      <c r="J177" s="36"/>
      <c r="K177" s="36"/>
      <c r="L177" s="67"/>
      <c r="M177" s="9"/>
    </row>
    <row r="178" spans="1:19" x14ac:dyDescent="0.35">
      <c r="B178" s="466"/>
      <c r="C178" s="688" t="str">
        <f>D28</f>
        <v>net delivered purchase value (CAD)</v>
      </c>
      <c r="D178" s="688"/>
      <c r="E178" s="688"/>
      <c r="F178" s="705">
        <f>I28</f>
        <v>0</v>
      </c>
      <c r="G178" s="706"/>
      <c r="H178" s="36"/>
      <c r="I178" s="36"/>
      <c r="J178" s="36"/>
      <c r="K178" s="36"/>
      <c r="L178" s="67"/>
      <c r="M178" s="9"/>
    </row>
    <row r="179" spans="1:19" x14ac:dyDescent="0.35">
      <c r="B179" s="466"/>
      <c r="C179" s="688" t="str">
        <f>B137</f>
        <v>$ / metre</v>
      </c>
      <c r="D179" s="688"/>
      <c r="E179" s="688"/>
      <c r="F179" s="707" t="str">
        <f>IF(F176=0,"-",F178/F176)</f>
        <v>-</v>
      </c>
      <c r="G179" s="708"/>
      <c r="H179" s="36"/>
      <c r="I179" s="36"/>
      <c r="J179" s="36"/>
      <c r="K179" s="36"/>
      <c r="L179" s="67"/>
      <c r="M179" s="9"/>
    </row>
    <row r="180" spans="1:19" x14ac:dyDescent="0.35">
      <c r="B180" s="43"/>
      <c r="C180" s="61"/>
      <c r="D180" s="61"/>
      <c r="E180" s="32"/>
      <c r="F180" s="32"/>
      <c r="G180" s="32"/>
      <c r="H180" s="32"/>
      <c r="I180" s="32"/>
      <c r="J180" s="32"/>
      <c r="K180" s="32"/>
      <c r="L180" s="35"/>
      <c r="M180" s="9"/>
    </row>
    <row r="181" spans="1:19" s="42" customFormat="1" x14ac:dyDescent="0.35">
      <c r="A181" s="71"/>
      <c r="B181" s="4"/>
      <c r="C181" s="4"/>
      <c r="D181" s="72"/>
      <c r="E181" s="72"/>
      <c r="F181" s="72"/>
      <c r="G181" s="72"/>
      <c r="H181" s="72"/>
      <c r="I181" s="72"/>
      <c r="J181" s="72"/>
      <c r="K181" s="72"/>
      <c r="L181" s="72"/>
      <c r="N181" s="73"/>
    </row>
    <row r="182" spans="1:19" x14ac:dyDescent="0.35">
      <c r="B182" s="473" t="str">
        <f>UPPER(IF(Intro!$G$21="English",O182,P182))</f>
        <v>IMPORT DATA FOR MASSIVE IMPORTATION ANALYSIS</v>
      </c>
      <c r="C182" s="474"/>
      <c r="D182" s="474"/>
      <c r="E182" s="474"/>
      <c r="F182" s="474"/>
      <c r="G182" s="474"/>
      <c r="H182" s="474"/>
      <c r="I182" s="474"/>
      <c r="J182" s="474"/>
      <c r="K182" s="474"/>
      <c r="L182" s="475"/>
      <c r="M182" s="9"/>
      <c r="O182" s="89" t="s">
        <v>317</v>
      </c>
      <c r="P182" s="89" t="s">
        <v>411</v>
      </c>
    </row>
    <row r="183" spans="1:19" s="10" customFormat="1" x14ac:dyDescent="0.35">
      <c r="A183" s="7"/>
      <c r="B183" s="594" t="s">
        <v>19</v>
      </c>
      <c r="C183" s="595"/>
      <c r="D183" s="595"/>
      <c r="E183" s="595"/>
      <c r="F183" s="595"/>
      <c r="G183" s="595"/>
      <c r="H183" s="595"/>
      <c r="I183" s="595"/>
      <c r="J183" s="595"/>
      <c r="K183" s="595"/>
      <c r="L183" s="596"/>
      <c r="M183" s="69"/>
      <c r="O183" s="9"/>
    </row>
    <row r="184" spans="1:19" x14ac:dyDescent="0.35">
      <c r="B184" s="15"/>
      <c r="C184" s="33"/>
      <c r="D184" s="33"/>
      <c r="E184" s="34"/>
      <c r="F184" s="34"/>
      <c r="G184" s="34"/>
      <c r="H184" s="34"/>
      <c r="I184" s="34"/>
      <c r="J184" s="34"/>
      <c r="K184" s="34"/>
      <c r="L184" s="16"/>
      <c r="M184" s="9"/>
    </row>
    <row r="185" spans="1:19" x14ac:dyDescent="0.35">
      <c r="B185" s="492" t="str">
        <f>IF(Intro!$G$21="English",O185,P185)</f>
        <v xml:space="preserve">Report the volume of imports and the ending inventory in Canada of the goods originating from the exporter outlined above : </v>
      </c>
      <c r="C185" s="493"/>
      <c r="D185" s="493"/>
      <c r="E185" s="493"/>
      <c r="F185" s="493"/>
      <c r="G185" s="493"/>
      <c r="H185" s="493"/>
      <c r="I185" s="493"/>
      <c r="J185" s="493"/>
      <c r="K185" s="493"/>
      <c r="L185" s="494"/>
      <c r="M185" s="9"/>
      <c r="O185" s="17" t="s">
        <v>187</v>
      </c>
      <c r="P185" s="9" t="s">
        <v>413</v>
      </c>
    </row>
    <row r="186" spans="1:19" x14ac:dyDescent="0.35">
      <c r="B186" s="58"/>
      <c r="C186" s="59"/>
      <c r="D186" s="33"/>
      <c r="E186" s="34"/>
      <c r="F186" s="34"/>
      <c r="G186" s="34"/>
      <c r="H186" s="34"/>
      <c r="I186" s="34"/>
      <c r="J186" s="34"/>
      <c r="K186" s="34"/>
      <c r="L186" s="16"/>
      <c r="M186" s="9"/>
      <c r="O186" s="17"/>
    </row>
    <row r="187" spans="1:19" x14ac:dyDescent="0.35">
      <c r="B187" s="58"/>
      <c r="C187" s="59"/>
      <c r="D187" s="33"/>
      <c r="E187" s="143" t="str">
        <f>IF(Intro!$G$21="English","Q","T")&amp;IF(MID(F187,2,1)&lt;&gt;"1",MID(F187,2,1)-1&amp;" - "&amp;MID(F187,6,4),"4 - "&amp;MID(F187,6,4)-1)</f>
        <v>Q1 - 2025</v>
      </c>
      <c r="F187" s="143" t="str">
        <f>IF(Intro!$G$21="English","Q","T")&amp;IF(MID(G187,2,1)&lt;&gt;"1",MID(G187,2,1)-1&amp;" - "&amp;MID(G187,6,4),"4 - "&amp;MID(G187,6,4)-1)</f>
        <v>Q2 - 2025</v>
      </c>
      <c r="G187" s="143" t="str">
        <f>IF(Intro!$G$21="English","Q","T")&amp;IF(MID(H187,2,1)&lt;&gt;"1",MID(H187,2,1)-1&amp;" - "&amp;MID(H187,6,4),"4 - "&amp;MID(H187,6,4)-1)</f>
        <v>Q3 - 2025</v>
      </c>
      <c r="H187" s="143" t="str">
        <f>IF(Intro!$G$21="English","Q","T")&amp;IF(MID(I187,2,1)&lt;&gt;"1",MID(I187,2,1)-1&amp;" - "&amp;MID(I187,6,4),"4 - "&amp;MID(I187,6,4)-1)</f>
        <v>Q4 - 2025</v>
      </c>
      <c r="I187" s="143" t="str">
        <f>L133</f>
        <v>Q1 - 2026</v>
      </c>
      <c r="J187" s="144" t="str">
        <f>Variables!B44</f>
        <v>Q2 - 2026</v>
      </c>
      <c r="K187" s="34"/>
      <c r="L187" s="16"/>
      <c r="M187" s="9"/>
      <c r="O187" s="17"/>
    </row>
    <row r="188" spans="1:19" x14ac:dyDescent="0.35">
      <c r="B188" s="700" t="str">
        <f>B176</f>
        <v>Imports</v>
      </c>
      <c r="C188" s="701"/>
      <c r="D188" s="99" t="str">
        <f>C176</f>
        <v>metres</v>
      </c>
      <c r="E188" s="107"/>
      <c r="F188" s="107"/>
      <c r="G188" s="107"/>
      <c r="H188" s="107"/>
      <c r="I188" s="107"/>
      <c r="J188" s="107"/>
      <c r="K188" s="36"/>
      <c r="L188" s="67"/>
      <c r="M188" s="9"/>
    </row>
    <row r="189" spans="1:19" x14ac:dyDescent="0.35">
      <c r="B189" s="700" t="str">
        <f>IF(Intro!$G$21="English",O189,P189)</f>
        <v>Ending Inventories</v>
      </c>
      <c r="C189" s="701"/>
      <c r="D189" s="99" t="str">
        <f>C176</f>
        <v>metres</v>
      </c>
      <c r="E189" s="107"/>
      <c r="F189" s="107"/>
      <c r="G189" s="107"/>
      <c r="H189" s="107"/>
      <c r="I189" s="107"/>
      <c r="J189" s="107"/>
      <c r="K189" s="36"/>
      <c r="L189" s="67"/>
      <c r="M189" s="9"/>
      <c r="O189" s="9" t="s">
        <v>188</v>
      </c>
      <c r="P189" s="9" t="s">
        <v>412</v>
      </c>
    </row>
    <row r="190" spans="1:19" x14ac:dyDescent="0.35">
      <c r="B190" s="58"/>
      <c r="C190" s="59"/>
      <c r="D190" s="59"/>
      <c r="E190" s="28"/>
      <c r="F190" s="28"/>
      <c r="G190" s="28"/>
      <c r="H190" s="28"/>
      <c r="I190" s="28"/>
      <c r="J190" s="28"/>
      <c r="K190" s="28"/>
      <c r="L190" s="29"/>
      <c r="M190" s="9"/>
    </row>
    <row r="191" spans="1:19" x14ac:dyDescent="0.35">
      <c r="B191" s="470" t="str">
        <f>IF(Intro!$G$21="English",O191,P191)</f>
        <v>In the table below, “Error” means that the sum of the quarterly imports reported above exceeds the annual imports reported in Question 1. Therefore, please modify the data if necessary.</v>
      </c>
      <c r="C191" s="471"/>
      <c r="D191" s="471"/>
      <c r="E191" s="471"/>
      <c r="F191" s="471"/>
      <c r="G191" s="471"/>
      <c r="H191" s="471"/>
      <c r="I191" s="471"/>
      <c r="J191" s="471"/>
      <c r="K191" s="471"/>
      <c r="L191" s="472"/>
      <c r="M191" s="9"/>
      <c r="O191" s="9" t="s">
        <v>469</v>
      </c>
      <c r="P191" s="9" t="s">
        <v>470</v>
      </c>
      <c r="S191" s="36"/>
    </row>
    <row r="192" spans="1:19" x14ac:dyDescent="0.35">
      <c r="B192" s="470"/>
      <c r="C192" s="471"/>
      <c r="D192" s="471"/>
      <c r="E192" s="471"/>
      <c r="F192" s="471"/>
      <c r="G192" s="471"/>
      <c r="H192" s="471"/>
      <c r="I192" s="471"/>
      <c r="J192" s="471"/>
      <c r="K192" s="471"/>
      <c r="L192" s="472"/>
      <c r="M192" s="9"/>
      <c r="S192" s="36"/>
    </row>
    <row r="193" spans="1:19" x14ac:dyDescent="0.35">
      <c r="B193" s="138"/>
      <c r="C193" s="139"/>
      <c r="D193" s="139"/>
      <c r="E193" s="139"/>
      <c r="F193" s="139"/>
      <c r="G193" s="139"/>
      <c r="H193" s="139"/>
      <c r="I193" s="139"/>
      <c r="J193" s="139"/>
      <c r="K193" s="139"/>
      <c r="L193" s="140"/>
      <c r="M193" s="9"/>
      <c r="S193" s="36"/>
    </row>
    <row r="194" spans="1:19" x14ac:dyDescent="0.35">
      <c r="B194" s="155"/>
      <c r="C194" s="17"/>
      <c r="D194" s="156"/>
      <c r="E194" s="9"/>
      <c r="F194" s="141">
        <v>2025</v>
      </c>
      <c r="G194" s="141" t="str">
        <f>I187</f>
        <v>Q1 - 2026</v>
      </c>
      <c r="I194" s="139"/>
      <c r="J194" s="139"/>
      <c r="K194" s="139"/>
      <c r="L194" s="130"/>
      <c r="M194" s="9"/>
      <c r="O194" s="17"/>
    </row>
    <row r="195" spans="1:19" ht="14.5" customHeight="1" x14ac:dyDescent="0.35">
      <c r="B195" s="155"/>
      <c r="C195" s="26"/>
      <c r="D195" s="698" t="str">
        <f>B162</f>
        <v>Verification - volume</v>
      </c>
      <c r="E195" s="699"/>
      <c r="F195" s="150" t="str">
        <f>IF(SUM(E188:H188)&gt;I27,Variables!$D$65,Variables!$D$66)</f>
        <v>Okay</v>
      </c>
      <c r="G195" s="150" t="str">
        <f>IF(SUM(I188)&gt;K27,Variables!$D$65,Variables!$D$66)</f>
        <v>Okay</v>
      </c>
      <c r="I195" s="139"/>
      <c r="J195" s="139"/>
      <c r="K195" s="139"/>
      <c r="L195" s="130"/>
      <c r="M195" s="9"/>
    </row>
    <row r="196" spans="1:19" s="42" customFormat="1" x14ac:dyDescent="0.35">
      <c r="A196" s="71"/>
      <c r="B196" s="157"/>
      <c r="C196" s="4"/>
      <c r="D196" s="72"/>
      <c r="E196" s="72"/>
      <c r="F196" s="72"/>
      <c r="G196" s="72"/>
      <c r="H196" s="72"/>
      <c r="I196" s="72"/>
      <c r="J196" s="72"/>
      <c r="K196" s="72"/>
      <c r="L196" s="158"/>
      <c r="N196" s="73"/>
    </row>
    <row r="197" spans="1:19" s="10" customFormat="1" x14ac:dyDescent="0.35">
      <c r="A197" s="7"/>
      <c r="B197" s="20" t="s">
        <v>20</v>
      </c>
      <c r="C197" s="21"/>
      <c r="D197" s="21"/>
      <c r="E197" s="22"/>
      <c r="F197" s="22"/>
      <c r="G197" s="22"/>
      <c r="H197" s="22"/>
      <c r="I197" s="22"/>
      <c r="J197" s="22"/>
      <c r="K197" s="22"/>
      <c r="L197" s="23"/>
      <c r="M197" s="69"/>
    </row>
    <row r="198" spans="1:19" s="36" customFormat="1" x14ac:dyDescent="0.35">
      <c r="A198" s="46"/>
      <c r="B198" s="50"/>
      <c r="C198" s="80"/>
      <c r="D198" s="80"/>
      <c r="E198" s="80"/>
      <c r="F198" s="80"/>
      <c r="G198" s="80"/>
      <c r="H198" s="80"/>
      <c r="I198" s="80"/>
      <c r="J198" s="80"/>
      <c r="K198" s="80"/>
      <c r="L198" s="51"/>
      <c r="O198" s="9"/>
      <c r="P198" s="9"/>
      <c r="Q198" s="9"/>
      <c r="R198" s="9"/>
    </row>
    <row r="199" spans="1:19" s="36" customFormat="1" x14ac:dyDescent="0.35">
      <c r="A199" s="46"/>
      <c r="B199" s="470" t="str">
        <f>IF(Intro!$G$21="English",O199,P199)</f>
        <v>Describe any factors (for example, shipping delays, seasonality, etc.) which would explain the overall trend in your firm's quarterly import volumes and ending inventories, as reported in Question 6.</v>
      </c>
      <c r="C199" s="471"/>
      <c r="D199" s="471"/>
      <c r="E199" s="471"/>
      <c r="F199" s="471"/>
      <c r="G199" s="471"/>
      <c r="H199" s="471"/>
      <c r="I199" s="471"/>
      <c r="J199" s="471"/>
      <c r="K199" s="471"/>
      <c r="L199" s="472"/>
      <c r="O199" s="9" t="s">
        <v>359</v>
      </c>
      <c r="P199" s="9" t="s">
        <v>360</v>
      </c>
      <c r="Q199" s="9"/>
      <c r="R199" s="9"/>
    </row>
    <row r="200" spans="1:19" s="36" customFormat="1" x14ac:dyDescent="0.35">
      <c r="A200" s="46"/>
      <c r="B200" s="470"/>
      <c r="C200" s="471"/>
      <c r="D200" s="471"/>
      <c r="E200" s="471"/>
      <c r="F200" s="471"/>
      <c r="G200" s="471"/>
      <c r="H200" s="471"/>
      <c r="I200" s="471"/>
      <c r="J200" s="471"/>
      <c r="K200" s="471"/>
      <c r="L200" s="472"/>
      <c r="O200" s="9"/>
      <c r="P200" s="9"/>
      <c r="Q200" s="9"/>
      <c r="R200" s="9"/>
    </row>
    <row r="201" spans="1:19" s="36" customFormat="1" x14ac:dyDescent="0.35">
      <c r="A201" s="46"/>
      <c r="B201" s="50"/>
      <c r="C201" s="80"/>
      <c r="D201" s="80"/>
      <c r="E201" s="80"/>
      <c r="F201" s="80"/>
      <c r="G201" s="80"/>
      <c r="H201" s="80"/>
      <c r="I201" s="80"/>
      <c r="J201" s="80"/>
      <c r="K201" s="80"/>
      <c r="L201" s="51"/>
      <c r="O201" s="9"/>
      <c r="P201" s="9"/>
      <c r="Q201" s="9"/>
      <c r="R201" s="9"/>
    </row>
    <row r="202" spans="1:19" s="10" customFormat="1" x14ac:dyDescent="0.35">
      <c r="A202" s="7"/>
      <c r="B202" s="599"/>
      <c r="C202" s="600"/>
      <c r="D202" s="600"/>
      <c r="E202" s="600"/>
      <c r="F202" s="600"/>
      <c r="G202" s="600"/>
      <c r="H202" s="600"/>
      <c r="I202" s="600"/>
      <c r="J202" s="600"/>
      <c r="K202" s="600"/>
      <c r="L202" s="601"/>
      <c r="M202" s="36"/>
    </row>
    <row r="203" spans="1:19" s="10" customFormat="1" x14ac:dyDescent="0.35">
      <c r="A203" s="7"/>
      <c r="B203" s="599"/>
      <c r="C203" s="600"/>
      <c r="D203" s="600"/>
      <c r="E203" s="600"/>
      <c r="F203" s="600"/>
      <c r="G203" s="600"/>
      <c r="H203" s="600"/>
      <c r="I203" s="600"/>
      <c r="J203" s="600"/>
      <c r="K203" s="600"/>
      <c r="L203" s="601"/>
      <c r="M203" s="36"/>
    </row>
    <row r="204" spans="1:19" s="10" customFormat="1" x14ac:dyDescent="0.35">
      <c r="A204" s="7"/>
      <c r="B204" s="599"/>
      <c r="C204" s="600"/>
      <c r="D204" s="600"/>
      <c r="E204" s="600"/>
      <c r="F204" s="600"/>
      <c r="G204" s="600"/>
      <c r="H204" s="600"/>
      <c r="I204" s="600"/>
      <c r="J204" s="600"/>
      <c r="K204" s="600"/>
      <c r="L204" s="601"/>
      <c r="M204" s="36"/>
    </row>
    <row r="205" spans="1:19" s="10" customFormat="1" x14ac:dyDescent="0.35">
      <c r="A205" s="7"/>
      <c r="B205" s="599"/>
      <c r="C205" s="600"/>
      <c r="D205" s="600"/>
      <c r="E205" s="600"/>
      <c r="F205" s="600"/>
      <c r="G205" s="600"/>
      <c r="H205" s="600"/>
      <c r="I205" s="600"/>
      <c r="J205" s="600"/>
      <c r="K205" s="600"/>
      <c r="L205" s="601"/>
      <c r="M205" s="36"/>
    </row>
    <row r="206" spans="1:19" s="10" customFormat="1" x14ac:dyDescent="0.35">
      <c r="A206" s="7"/>
      <c r="B206" s="599"/>
      <c r="C206" s="600"/>
      <c r="D206" s="600"/>
      <c r="E206" s="600"/>
      <c r="F206" s="600"/>
      <c r="G206" s="600"/>
      <c r="H206" s="600"/>
      <c r="I206" s="600"/>
      <c r="J206" s="600"/>
      <c r="K206" s="600"/>
      <c r="L206" s="601"/>
      <c r="M206" s="36"/>
    </row>
    <row r="207" spans="1:19" s="10" customFormat="1" x14ac:dyDescent="0.35">
      <c r="A207" s="7"/>
      <c r="B207" s="599"/>
      <c r="C207" s="600"/>
      <c r="D207" s="600"/>
      <c r="E207" s="600"/>
      <c r="F207" s="600"/>
      <c r="G207" s="600"/>
      <c r="H207" s="600"/>
      <c r="I207" s="600"/>
      <c r="J207" s="600"/>
      <c r="K207" s="600"/>
      <c r="L207" s="601"/>
      <c r="M207" s="36"/>
    </row>
    <row r="208" spans="1:19" s="10" customFormat="1" x14ac:dyDescent="0.35">
      <c r="A208" s="7"/>
      <c r="B208" s="599"/>
      <c r="C208" s="600"/>
      <c r="D208" s="600"/>
      <c r="E208" s="600"/>
      <c r="F208" s="600"/>
      <c r="G208" s="600"/>
      <c r="H208" s="600"/>
      <c r="I208" s="600"/>
      <c r="J208" s="600"/>
      <c r="K208" s="600"/>
      <c r="L208" s="601"/>
      <c r="M208" s="36"/>
    </row>
    <row r="209" spans="1:18" s="10" customFormat="1" x14ac:dyDescent="0.35">
      <c r="A209" s="7"/>
      <c r="B209" s="599"/>
      <c r="C209" s="600"/>
      <c r="D209" s="600"/>
      <c r="E209" s="600"/>
      <c r="F209" s="600"/>
      <c r="G209" s="600"/>
      <c r="H209" s="600"/>
      <c r="I209" s="600"/>
      <c r="J209" s="600"/>
      <c r="K209" s="600"/>
      <c r="L209" s="601"/>
      <c r="M209" s="36"/>
    </row>
    <row r="210" spans="1:18" s="36" customFormat="1" x14ac:dyDescent="0.35">
      <c r="A210" s="46"/>
      <c r="B210" s="47"/>
      <c r="C210" s="48"/>
      <c r="D210" s="48"/>
      <c r="E210" s="48"/>
      <c r="F210" s="48"/>
      <c r="G210" s="48"/>
      <c r="H210" s="48"/>
      <c r="I210" s="48"/>
      <c r="J210" s="48"/>
      <c r="K210" s="48"/>
      <c r="L210" s="49"/>
      <c r="O210" s="9"/>
      <c r="P210" s="9"/>
      <c r="Q210" s="9"/>
      <c r="R210" s="9"/>
    </row>
  </sheetData>
  <sheetProtection algorithmName="SHA-512" hashValue="4UWJZ+LfZjsdWsSDUTZ4Mp9TB2n07//XuOi/yvFWK8pWwyIf2E1ETkc9lvWddrQd1PqR+OOqRPVupHki9U7Yqw==" saltValue="n1kvvoseZ70/1qRadGkwhQ==" spinCount="100000" sheet="1" objects="1" scenarios="1" selectLockedCells="1"/>
  <mergeCells count="166">
    <mergeCell ref="B12:L12"/>
    <mergeCell ref="B13:L13"/>
    <mergeCell ref="B14:L14"/>
    <mergeCell ref="B15:L15"/>
    <mergeCell ref="B16:L16"/>
    <mergeCell ref="B17:L17"/>
    <mergeCell ref="B4:L4"/>
    <mergeCell ref="B5:L5"/>
    <mergeCell ref="B6:L6"/>
    <mergeCell ref="B8:L8"/>
    <mergeCell ref="B9:L9"/>
    <mergeCell ref="B10:L11"/>
    <mergeCell ref="B26:K26"/>
    <mergeCell ref="B27:C29"/>
    <mergeCell ref="D27:F27"/>
    <mergeCell ref="D28:F28"/>
    <mergeCell ref="D29:F29"/>
    <mergeCell ref="B30:K30"/>
    <mergeCell ref="B19:L19"/>
    <mergeCell ref="B20:L20"/>
    <mergeCell ref="B22:F22"/>
    <mergeCell ref="G22:K22"/>
    <mergeCell ref="B23:F23"/>
    <mergeCell ref="G23:K23"/>
    <mergeCell ref="B37:C39"/>
    <mergeCell ref="D37:F37"/>
    <mergeCell ref="D38:F38"/>
    <mergeCell ref="D39:F39"/>
    <mergeCell ref="B42:L42"/>
    <mergeCell ref="B43:L43"/>
    <mergeCell ref="B31:C33"/>
    <mergeCell ref="D31:F31"/>
    <mergeCell ref="D32:F32"/>
    <mergeCell ref="D33:F33"/>
    <mergeCell ref="B34:C36"/>
    <mergeCell ref="D34:F34"/>
    <mergeCell ref="D35:F35"/>
    <mergeCell ref="D36:F36"/>
    <mergeCell ref="B52:D52"/>
    <mergeCell ref="B53:L53"/>
    <mergeCell ref="B54:D54"/>
    <mergeCell ref="B55:D55"/>
    <mergeCell ref="B56:D56"/>
    <mergeCell ref="B57:L57"/>
    <mergeCell ref="B45:L45"/>
    <mergeCell ref="B46:L46"/>
    <mergeCell ref="B48:D48"/>
    <mergeCell ref="B49:L49"/>
    <mergeCell ref="B50:D50"/>
    <mergeCell ref="B51:D51"/>
    <mergeCell ref="B64:D64"/>
    <mergeCell ref="B65:L65"/>
    <mergeCell ref="B66:D66"/>
    <mergeCell ref="B67:D67"/>
    <mergeCell ref="B68:D68"/>
    <mergeCell ref="B70:L71"/>
    <mergeCell ref="B58:D58"/>
    <mergeCell ref="B59:D59"/>
    <mergeCell ref="B60:D60"/>
    <mergeCell ref="B61:L61"/>
    <mergeCell ref="B62:D62"/>
    <mergeCell ref="B63:D63"/>
    <mergeCell ref="B79:F79"/>
    <mergeCell ref="B80:F80"/>
    <mergeCell ref="B83:L83"/>
    <mergeCell ref="B84:L84"/>
    <mergeCell ref="B86:L86"/>
    <mergeCell ref="B88:D88"/>
    <mergeCell ref="B73:F73"/>
    <mergeCell ref="B74:F74"/>
    <mergeCell ref="B75:F75"/>
    <mergeCell ref="B76:F76"/>
    <mergeCell ref="B77:F77"/>
    <mergeCell ref="B78:F78"/>
    <mergeCell ref="B95:D95"/>
    <mergeCell ref="B96:D96"/>
    <mergeCell ref="B97:L97"/>
    <mergeCell ref="B98:D98"/>
    <mergeCell ref="B99:D99"/>
    <mergeCell ref="B100:D100"/>
    <mergeCell ref="B89:L89"/>
    <mergeCell ref="B90:D90"/>
    <mergeCell ref="B91:D91"/>
    <mergeCell ref="B92:D92"/>
    <mergeCell ref="B93:L93"/>
    <mergeCell ref="B94:D94"/>
    <mergeCell ref="B107:D107"/>
    <mergeCell ref="B108:D108"/>
    <mergeCell ref="B109:L109"/>
    <mergeCell ref="B110:D110"/>
    <mergeCell ref="B111:D111"/>
    <mergeCell ref="B112:D112"/>
    <mergeCell ref="B101:L101"/>
    <mergeCell ref="B102:D102"/>
    <mergeCell ref="B103:D103"/>
    <mergeCell ref="B104:D104"/>
    <mergeCell ref="B105:L105"/>
    <mergeCell ref="B106:D106"/>
    <mergeCell ref="B122:F122"/>
    <mergeCell ref="B123:F123"/>
    <mergeCell ref="B124:F124"/>
    <mergeCell ref="B127:L127"/>
    <mergeCell ref="B128:L128"/>
    <mergeCell ref="B130:L130"/>
    <mergeCell ref="B114:L115"/>
    <mergeCell ref="B117:F117"/>
    <mergeCell ref="B118:F118"/>
    <mergeCell ref="B119:F119"/>
    <mergeCell ref="B120:F120"/>
    <mergeCell ref="B121:F121"/>
    <mergeCell ref="B138:L138"/>
    <mergeCell ref="B139:D139"/>
    <mergeCell ref="B140:D140"/>
    <mergeCell ref="B141:D141"/>
    <mergeCell ref="B142:L142"/>
    <mergeCell ref="B143:D143"/>
    <mergeCell ref="B131:L131"/>
    <mergeCell ref="B133:D133"/>
    <mergeCell ref="B134:L134"/>
    <mergeCell ref="B135:D135"/>
    <mergeCell ref="B136:D136"/>
    <mergeCell ref="B137:D137"/>
    <mergeCell ref="B150:L150"/>
    <mergeCell ref="B151:D151"/>
    <mergeCell ref="B152:D152"/>
    <mergeCell ref="B153:D153"/>
    <mergeCell ref="B154:L154"/>
    <mergeCell ref="B155:D155"/>
    <mergeCell ref="B144:D144"/>
    <mergeCell ref="B145:D145"/>
    <mergeCell ref="B146:L146"/>
    <mergeCell ref="B147:D147"/>
    <mergeCell ref="B148:D148"/>
    <mergeCell ref="B149:D149"/>
    <mergeCell ref="B165:F165"/>
    <mergeCell ref="B166:F166"/>
    <mergeCell ref="B167:F167"/>
    <mergeCell ref="B168:F168"/>
    <mergeCell ref="B169:F169"/>
    <mergeCell ref="B172:L172"/>
    <mergeCell ref="B156:D156"/>
    <mergeCell ref="B157:D157"/>
    <mergeCell ref="B159:L160"/>
    <mergeCell ref="B162:F162"/>
    <mergeCell ref="B163:F163"/>
    <mergeCell ref="B164:F164"/>
    <mergeCell ref="B173:L173"/>
    <mergeCell ref="F175:G175"/>
    <mergeCell ref="B176:B179"/>
    <mergeCell ref="C176:E176"/>
    <mergeCell ref="F176:G176"/>
    <mergeCell ref="C178:E178"/>
    <mergeCell ref="F178:G178"/>
    <mergeCell ref="C179:E179"/>
    <mergeCell ref="F179:G179"/>
    <mergeCell ref="C177:E177"/>
    <mergeCell ref="F177:G177"/>
    <mergeCell ref="D195:E195"/>
    <mergeCell ref="B199:L200"/>
    <mergeCell ref="B202:L209"/>
    <mergeCell ref="B182:L182"/>
    <mergeCell ref="B183:L183"/>
    <mergeCell ref="B185:L185"/>
    <mergeCell ref="B188:C188"/>
    <mergeCell ref="B189:C189"/>
    <mergeCell ref="B191:L192"/>
  </mergeCells>
  <conditionalFormatting sqref="F195:G195">
    <cfRule type="cellIs" dxfId="23" priority="1" operator="equal">
      <formula>"Erreur"</formula>
    </cfRule>
    <cfRule type="cellIs" dxfId="22" priority="8" operator="equal">
      <formula>"Error"</formula>
    </cfRule>
  </conditionalFormatting>
  <conditionalFormatting sqref="G74:I76 G78:I80 G118:I120 G122:I124 G167:I169">
    <cfRule type="cellIs" dxfId="21" priority="3" operator="equal">
      <formula>"Erreur"</formula>
    </cfRule>
    <cfRule type="cellIs" dxfId="20" priority="10" operator="equal">
      <formula>"Error"</formula>
    </cfRule>
  </conditionalFormatting>
  <conditionalFormatting sqref="G163:I165">
    <cfRule type="cellIs" dxfId="19" priority="2" operator="equal">
      <formula>"Erreur"</formula>
    </cfRule>
    <cfRule type="cellIs" dxfId="18" priority="9" operator="equal">
      <formula>"Error"</formula>
    </cfRule>
  </conditionalFormatting>
  <dataValidations count="5">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110:L111 F176:G178" xr:uid="{B0504529-AC09-45D2-AF0C-F9BA921AB0E7}">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27 F179 E60:L60 E64:L64 G36:K39 E56:L56 E52:L52 E68:L68 E92:L92 E96:L96 E100:L100 E104:L104 E108:L108 E112:L112 F195:G195 E137:L137 E141:L141 E145:L145 E149:L149 E153:L153 E157:L157 G167:I169 G29:K29 G118:I120 G122:I124 G74:I76 G78:I80 G163:I165 G33:K33" xr:uid="{8454E0FE-9515-4BAD-81C0-926212B880BD}">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02:B204" xr:uid="{82F03D0E-C17B-4B9D-B502-822EEED10515}">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BBB0FEF7-D023-47D8-9112-4DB8D2C6F8D7}">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7:K28 G31:K32 G34:K35 E50:L51 E54:L55 E58:L59 E62:L63 E66:L67 E90:L91 E94:L95 E98:L99 E102:L103 E106:L107 E135:L136 E139:L140 E143:L144 E147:L148 E151:L152 E155:L156 E188:J189" xr:uid="{1CAD6B3F-F3E1-4A2B-BA25-F834E41E09C3}">
      <formula1>-1000000000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25" min="1" max="11" man="1"/>
    <brk id="170" min="1" max="11"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2ABCC-DFC4-4CCA-B2BE-A7BE88C00069}">
  <sheetPr>
    <tabColor rgb="FFFFC000"/>
  </sheetPr>
  <dimension ref="A1"/>
  <sheetViews>
    <sheetView showGridLines="0" zoomScaleNormal="100" workbookViewId="0"/>
  </sheetViews>
  <sheetFormatPr defaultRowHeight="14.5" x14ac:dyDescent="0.35"/>
  <sheetData/>
  <sheetProtection algorithmName="SHA-512" hashValue="BEeBT+5+y8/0JtT6PAOMv1KmGwJl1sU2CFRyBbWR+m555bQ43HJyxD/Jvf9T6Qg8iMjILTRTORegeo9QuYRXqw==" saltValue="NPI1khdBmL3kRU+N071Yww==" spinCount="100000" sheet="1" objects="1" scenarios="1" selectLockedCell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47F0B-6B08-4F7A-89A6-465C99E338C0}">
  <sheetPr codeName="Sheet9">
    <tabColor rgb="FF92D050"/>
    <pageSetUpPr fitToPage="1"/>
  </sheetPr>
  <dimension ref="A1:S210"/>
  <sheetViews>
    <sheetView showGridLines="0" zoomScaleNormal="100" workbookViewId="0"/>
  </sheetViews>
  <sheetFormatPr defaultColWidth="9.1796875" defaultRowHeight="14" x14ac:dyDescent="0.35"/>
  <cols>
    <col min="1" max="1" width="1.81640625" style="7" customWidth="1"/>
    <col min="2" max="5" width="14.54296875" style="1" customWidth="1"/>
    <col min="6" max="6" width="16.453125" style="1" customWidth="1"/>
    <col min="7" max="12" width="14.54296875" style="1" customWidth="1"/>
    <col min="13" max="13" width="14.54296875" style="8" customWidth="1"/>
    <col min="14" max="14" width="14.54296875" style="9" customWidth="1"/>
    <col min="15" max="16" width="14.54296875" style="9" hidden="1" customWidth="1"/>
    <col min="17" max="18" width="9.1796875" style="9" customWidth="1"/>
    <col min="19" max="16384" width="9.1796875" style="9"/>
  </cols>
  <sheetData>
    <row r="1" spans="1:16" x14ac:dyDescent="0.35">
      <c r="O1" s="9" t="s">
        <v>433</v>
      </c>
      <c r="P1" s="9" t="s">
        <v>433</v>
      </c>
    </row>
    <row r="2" spans="1:16" x14ac:dyDescent="0.35">
      <c r="B2" s="11" t="str">
        <f>Pro!B2</f>
        <v>PROTECTED</v>
      </c>
      <c r="C2" s="11"/>
      <c r="D2" s="11"/>
      <c r="O2" s="10" t="s">
        <v>91</v>
      </c>
      <c r="P2" s="10" t="s">
        <v>107</v>
      </c>
    </row>
    <row r="3" spans="1:16" x14ac:dyDescent="0.35">
      <c r="B3" s="12"/>
      <c r="C3" s="12"/>
      <c r="D3" s="12"/>
      <c r="O3" s="2"/>
      <c r="P3" s="2"/>
    </row>
    <row r="4" spans="1:16" s="2" customFormat="1" x14ac:dyDescent="0.35">
      <c r="A4" s="4"/>
      <c r="B4" s="476" t="str">
        <f>Info!B4</f>
        <v>IMPORTER QUESTIONNAIRE</v>
      </c>
      <c r="C4" s="477"/>
      <c r="D4" s="477"/>
      <c r="E4" s="477"/>
      <c r="F4" s="477"/>
      <c r="G4" s="477"/>
      <c r="H4" s="477"/>
      <c r="I4" s="477"/>
      <c r="J4" s="477"/>
      <c r="K4" s="477"/>
      <c r="L4" s="478"/>
      <c r="M4" s="24"/>
      <c r="N4" s="24"/>
      <c r="O4" s="18"/>
      <c r="P4" s="18"/>
    </row>
    <row r="5" spans="1:16" s="2" customFormat="1" x14ac:dyDescent="0.35">
      <c r="A5" s="4"/>
      <c r="B5" s="626" t="str">
        <f>Info!B5</f>
        <v>NQ-2026-003</v>
      </c>
      <c r="C5" s="627"/>
      <c r="D5" s="627"/>
      <c r="E5" s="627"/>
      <c r="F5" s="627"/>
      <c r="G5" s="627"/>
      <c r="H5" s="627"/>
      <c r="I5" s="627"/>
      <c r="J5" s="627"/>
      <c r="K5" s="627"/>
      <c r="L5" s="628"/>
      <c r="M5" s="24"/>
      <c r="N5" s="24"/>
      <c r="O5" s="18"/>
      <c r="P5" s="18"/>
    </row>
    <row r="6" spans="1:16" s="6" customFormat="1" x14ac:dyDescent="0.35">
      <c r="A6" s="4"/>
      <c r="B6" s="626" t="str">
        <f>Info!B6</f>
        <v>UNARMOURED BUILDING CABLES</v>
      </c>
      <c r="C6" s="627"/>
      <c r="D6" s="627"/>
      <c r="E6" s="627"/>
      <c r="F6" s="627"/>
      <c r="G6" s="627"/>
      <c r="H6" s="627"/>
      <c r="I6" s="627"/>
      <c r="J6" s="627"/>
      <c r="K6" s="627"/>
      <c r="L6" s="628"/>
      <c r="M6" s="18"/>
      <c r="N6" s="18"/>
      <c r="O6" s="14"/>
      <c r="P6" s="14"/>
    </row>
    <row r="7" spans="1:16" s="6" customFormat="1" x14ac:dyDescent="0.35">
      <c r="A7" s="4"/>
      <c r="B7" s="124"/>
      <c r="C7" s="125"/>
      <c r="D7" s="125"/>
      <c r="E7" s="125"/>
      <c r="F7" s="125"/>
      <c r="G7" s="125"/>
      <c r="H7" s="125"/>
      <c r="I7" s="125"/>
      <c r="J7" s="125"/>
      <c r="K7" s="125"/>
      <c r="L7" s="126"/>
      <c r="M7" s="18"/>
      <c r="N7" s="18"/>
      <c r="O7" s="19"/>
    </row>
    <row r="8" spans="1:16" s="6" customFormat="1" x14ac:dyDescent="0.35">
      <c r="A8" s="4"/>
      <c r="B8" s="629" t="str">
        <f>Public!B8</f>
        <v>The following questions refer to the goods as defined in the product description on the Intro tab.</v>
      </c>
      <c r="C8" s="630"/>
      <c r="D8" s="630"/>
      <c r="E8" s="630"/>
      <c r="F8" s="630"/>
      <c r="G8" s="630"/>
      <c r="H8" s="630"/>
      <c r="I8" s="630"/>
      <c r="J8" s="630"/>
      <c r="K8" s="630"/>
      <c r="L8" s="631"/>
      <c r="M8" s="18"/>
      <c r="N8" s="18"/>
      <c r="O8" s="14"/>
      <c r="P8" s="14"/>
    </row>
    <row r="9" spans="1:16" s="6" customFormat="1" x14ac:dyDescent="0.35">
      <c r="A9" s="4"/>
      <c r="B9" s="629" t="str">
        <f>Public!B9</f>
        <v xml:space="preserve">Product information and a glossary of terms can be found in the Info tab.
</v>
      </c>
      <c r="C9" s="630"/>
      <c r="D9" s="630"/>
      <c r="E9" s="630"/>
      <c r="F9" s="630"/>
      <c r="G9" s="630"/>
      <c r="H9" s="630"/>
      <c r="I9" s="630"/>
      <c r="J9" s="630"/>
      <c r="K9" s="630"/>
      <c r="L9" s="631"/>
      <c r="M9" s="18"/>
      <c r="N9" s="18"/>
      <c r="O9" s="14"/>
    </row>
    <row r="10" spans="1:16" s="6" customFormat="1" x14ac:dyDescent="0.35">
      <c r="A10" s="4"/>
      <c r="B10" s="629" t="str">
        <f>Pro!B10</f>
        <v xml:space="preserve">Use the AddPro tab if more space is needed.
</v>
      </c>
      <c r="C10" s="630"/>
      <c r="D10" s="630"/>
      <c r="E10" s="630"/>
      <c r="F10" s="630"/>
      <c r="G10" s="630"/>
      <c r="H10" s="630"/>
      <c r="I10" s="630"/>
      <c r="J10" s="630"/>
      <c r="K10" s="630"/>
      <c r="L10" s="631"/>
      <c r="M10" s="18"/>
      <c r="N10" s="18"/>
      <c r="O10" s="14"/>
      <c r="P10" s="14"/>
    </row>
    <row r="11" spans="1:16" s="6" customFormat="1" x14ac:dyDescent="0.35">
      <c r="A11" s="4"/>
      <c r="B11" s="629"/>
      <c r="C11" s="630"/>
      <c r="D11" s="630"/>
      <c r="E11" s="630"/>
      <c r="F11" s="630"/>
      <c r="G11" s="630"/>
      <c r="H11" s="630"/>
      <c r="I11" s="630"/>
      <c r="J11" s="630"/>
      <c r="K11" s="630"/>
      <c r="L11" s="631"/>
      <c r="M11" s="18"/>
      <c r="N11" s="18"/>
      <c r="O11" s="14"/>
      <c r="P11" s="14"/>
    </row>
    <row r="12" spans="1:16" s="6" customFormat="1" x14ac:dyDescent="0.35">
      <c r="A12" s="4"/>
      <c r="B12" s="629" t="str">
        <f>Pro!B12</f>
        <v>For the questions in this tab, note the following:</v>
      </c>
      <c r="C12" s="630"/>
      <c r="D12" s="630"/>
      <c r="E12" s="630"/>
      <c r="F12" s="630"/>
      <c r="G12" s="630"/>
      <c r="H12" s="630"/>
      <c r="I12" s="630"/>
      <c r="J12" s="630"/>
      <c r="K12" s="630"/>
      <c r="L12" s="631"/>
      <c r="M12" s="18"/>
      <c r="N12" s="18"/>
      <c r="O12" s="14"/>
      <c r="P12" s="14"/>
    </row>
    <row r="13" spans="1:16" s="6" customFormat="1" x14ac:dyDescent="0.35">
      <c r="A13" s="4"/>
      <c r="B13" s="730" t="str">
        <f>Pro!B13</f>
        <v>• Report only sales from your firm’s imports. Sales of goods purchased from Canadian producers must be excluded.</v>
      </c>
      <c r="C13" s="731"/>
      <c r="D13" s="731"/>
      <c r="E13" s="731"/>
      <c r="F13" s="731"/>
      <c r="G13" s="731"/>
      <c r="H13" s="731"/>
      <c r="I13" s="731"/>
      <c r="J13" s="731"/>
      <c r="K13" s="731"/>
      <c r="L13" s="732"/>
      <c r="M13" s="18"/>
      <c r="N13" s="18"/>
      <c r="O13" s="14"/>
      <c r="P13" s="14"/>
    </row>
    <row r="14" spans="1:16" s="6" customFormat="1" x14ac:dyDescent="0.35">
      <c r="A14" s="4"/>
      <c r="B14" s="629" t="str">
        <f>Pro!B15</f>
        <v>• Report all sales to Canadian and foreign associated firms.</v>
      </c>
      <c r="C14" s="630"/>
      <c r="D14" s="630"/>
      <c r="E14" s="630"/>
      <c r="F14" s="630"/>
      <c r="G14" s="630"/>
      <c r="H14" s="630"/>
      <c r="I14" s="630"/>
      <c r="J14" s="630"/>
      <c r="K14" s="630"/>
      <c r="L14" s="631"/>
      <c r="M14" s="18"/>
      <c r="N14" s="18"/>
      <c r="O14" s="14"/>
      <c r="P14" s="14"/>
    </row>
    <row r="15" spans="1:16" s="6" customFormat="1" x14ac:dyDescent="0.35">
      <c r="A15" s="4"/>
      <c r="B15" s="629" t="str">
        <f>Pro!B16</f>
        <v>• Report all sales as of the date of shipment to the customer or the customer’s warehouse.</v>
      </c>
      <c r="C15" s="630"/>
      <c r="D15" s="630"/>
      <c r="E15" s="630"/>
      <c r="F15" s="630"/>
      <c r="G15" s="630"/>
      <c r="H15" s="630"/>
      <c r="I15" s="630"/>
      <c r="J15" s="630"/>
      <c r="K15" s="630"/>
      <c r="L15" s="631"/>
      <c r="M15" s="18"/>
      <c r="N15" s="18"/>
      <c r="O15" s="14"/>
      <c r="P15" s="14"/>
    </row>
    <row r="16" spans="1:16" s="6" customFormat="1" x14ac:dyDescent="0.35">
      <c r="A16" s="4"/>
      <c r="B16" s="629" t="str">
        <f>Pro!B17</f>
        <v>• Report all values in Canadian dollars.</v>
      </c>
      <c r="C16" s="630"/>
      <c r="D16" s="630"/>
      <c r="E16" s="630"/>
      <c r="F16" s="630"/>
      <c r="G16" s="630"/>
      <c r="H16" s="630"/>
      <c r="I16" s="630"/>
      <c r="J16" s="630"/>
      <c r="K16" s="630"/>
      <c r="L16" s="631"/>
      <c r="M16" s="18"/>
      <c r="N16" s="18"/>
      <c r="O16" s="14"/>
      <c r="P16" s="14"/>
    </row>
    <row r="17" spans="1:16" s="6" customFormat="1" x14ac:dyDescent="0.35">
      <c r="A17" s="4"/>
      <c r="B17" s="632" t="str">
        <f>'Imp-Exp1-CHN'!B17</f>
        <v>• If your firm is an end user or a retailer, do not report sales of imports in Questions 1, 2, and 4, or inventories of imports in Question 6.</v>
      </c>
      <c r="C17" s="633"/>
      <c r="D17" s="633"/>
      <c r="E17" s="633"/>
      <c r="F17" s="633"/>
      <c r="G17" s="633"/>
      <c r="H17" s="633"/>
      <c r="I17" s="633"/>
      <c r="J17" s="633"/>
      <c r="K17" s="633"/>
      <c r="L17" s="634"/>
      <c r="M17" s="18"/>
      <c r="N17" s="18"/>
      <c r="O17" s="14"/>
      <c r="P17" s="14"/>
    </row>
    <row r="18" spans="1:16" s="6" customFormat="1" x14ac:dyDescent="0.35">
      <c r="A18" s="4"/>
      <c r="B18" s="13"/>
      <c r="C18" s="13"/>
      <c r="D18" s="13"/>
      <c r="E18" s="3"/>
      <c r="F18" s="3"/>
      <c r="G18" s="3"/>
      <c r="H18" s="3"/>
      <c r="I18" s="3"/>
      <c r="J18" s="3"/>
      <c r="K18" s="3"/>
      <c r="L18" s="3"/>
      <c r="O18" s="14"/>
      <c r="P18" s="14"/>
    </row>
    <row r="19" spans="1:16" x14ac:dyDescent="0.35">
      <c r="B19" s="473" t="str">
        <f>IF(Intro!$G$21="English",O19,P19)</f>
        <v>IMPORTS AND SALES</v>
      </c>
      <c r="C19" s="474"/>
      <c r="D19" s="474"/>
      <c r="E19" s="474"/>
      <c r="F19" s="474"/>
      <c r="G19" s="474"/>
      <c r="H19" s="474"/>
      <c r="I19" s="474"/>
      <c r="J19" s="474"/>
      <c r="K19" s="474"/>
      <c r="L19" s="475"/>
      <c r="M19" s="9"/>
      <c r="O19" s="89" t="s">
        <v>311</v>
      </c>
      <c r="P19" s="89" t="s">
        <v>312</v>
      </c>
    </row>
    <row r="20" spans="1:16" x14ac:dyDescent="0.35">
      <c r="B20" s="594" t="s">
        <v>12</v>
      </c>
      <c r="C20" s="595"/>
      <c r="D20" s="595"/>
      <c r="E20" s="595"/>
      <c r="F20" s="595"/>
      <c r="G20" s="595"/>
      <c r="H20" s="595"/>
      <c r="I20" s="595"/>
      <c r="J20" s="595"/>
      <c r="K20" s="595"/>
      <c r="L20" s="596"/>
      <c r="M20" s="9"/>
    </row>
    <row r="21" spans="1:16" x14ac:dyDescent="0.35">
      <c r="B21" s="15"/>
      <c r="C21" s="33"/>
      <c r="D21" s="33"/>
      <c r="E21" s="34"/>
      <c r="F21" s="34"/>
      <c r="G21" s="34"/>
      <c r="H21" s="34"/>
      <c r="I21" s="34"/>
      <c r="J21" s="34"/>
      <c r="K21" s="34"/>
      <c r="L21" s="16"/>
      <c r="M21" s="9"/>
    </row>
    <row r="22" spans="1:16" ht="15.5" x14ac:dyDescent="0.35">
      <c r="B22" s="672" t="str">
        <f>IF(Intro!$G$21="English",O22,P22)</f>
        <v xml:space="preserve">Provide your firm's imports and sales of imports of the goods originating in: </v>
      </c>
      <c r="C22" s="674"/>
      <c r="D22" s="674"/>
      <c r="E22" s="674"/>
      <c r="F22" s="674"/>
      <c r="G22" s="741" t="str">
        <f>IF(Intro!$G$21="English",Variables!B48,Variables!C48)</f>
        <v>United States of America</v>
      </c>
      <c r="H22" s="742"/>
      <c r="I22" s="742"/>
      <c r="J22" s="742"/>
      <c r="K22" s="743"/>
      <c r="L22" s="64"/>
      <c r="M22" s="9"/>
      <c r="O22" s="9" t="s">
        <v>494</v>
      </c>
      <c r="P22" s="9" t="s">
        <v>495</v>
      </c>
    </row>
    <row r="23" spans="1:16" x14ac:dyDescent="0.35">
      <c r="B23" s="58"/>
      <c r="C23" s="59"/>
      <c r="D23" s="59"/>
      <c r="E23" s="59"/>
      <c r="F23" s="59"/>
      <c r="G23" s="59"/>
      <c r="H23" s="59"/>
      <c r="I23" s="59"/>
      <c r="J23" s="59"/>
      <c r="K23" s="59"/>
      <c r="L23" s="60"/>
      <c r="M23" s="9"/>
    </row>
    <row r="24" spans="1:16" x14ac:dyDescent="0.35">
      <c r="B24" s="58"/>
      <c r="C24" s="33"/>
      <c r="D24" s="33"/>
      <c r="E24" s="34"/>
      <c r="F24" s="34"/>
      <c r="G24" s="34"/>
      <c r="H24" s="34"/>
      <c r="I24" s="34"/>
      <c r="J24" s="34"/>
      <c r="K24" s="34"/>
      <c r="L24" s="16"/>
      <c r="M24" s="9"/>
      <c r="O24" s="17"/>
    </row>
    <row r="25" spans="1:16" x14ac:dyDescent="0.35">
      <c r="B25" s="58"/>
      <c r="C25" s="59"/>
      <c r="D25" s="33"/>
      <c r="G25" s="142">
        <f>Variables!$B$6</f>
        <v>2023</v>
      </c>
      <c r="H25" s="142">
        <f>G25+1</f>
        <v>2024</v>
      </c>
      <c r="I25" s="142">
        <f>H25+1</f>
        <v>2025</v>
      </c>
      <c r="J25" s="142" t="str">
        <f>IF(Intro!$G$21="English",Variables!B9,Variables!C9)</f>
        <v>Jan-Mar 2025</v>
      </c>
      <c r="K25" s="142" t="str">
        <f>IF(Intro!$G$21="English",Variables!B10,Variables!C10)</f>
        <v>Jan-Mar 2026</v>
      </c>
      <c r="L25" s="67"/>
      <c r="M25" s="9"/>
      <c r="O25" s="17"/>
    </row>
    <row r="26" spans="1:16" s="10" customFormat="1" x14ac:dyDescent="0.35">
      <c r="A26" s="31"/>
      <c r="B26" s="717" t="str">
        <f>IF(Intro!$G$21="English",O26,P26)</f>
        <v>Imports in Canada</v>
      </c>
      <c r="C26" s="718"/>
      <c r="D26" s="718"/>
      <c r="E26" s="718"/>
      <c r="F26" s="718"/>
      <c r="G26" s="718"/>
      <c r="H26" s="718"/>
      <c r="I26" s="718"/>
      <c r="J26" s="718"/>
      <c r="K26" s="718"/>
      <c r="L26" s="67"/>
      <c r="O26" s="25" t="s">
        <v>225</v>
      </c>
      <c r="P26" s="10" t="s">
        <v>226</v>
      </c>
    </row>
    <row r="27" spans="1:16" x14ac:dyDescent="0.35">
      <c r="B27" s="466" t="str">
        <f>IF(Intro!$G$21="English",O27,P27)</f>
        <v>Imports</v>
      </c>
      <c r="C27" s="516"/>
      <c r="D27" s="740" t="str">
        <f>IF(Intro!$G$21="English",Variables!$B$23,Variables!$C$23)</f>
        <v>metres</v>
      </c>
      <c r="E27" s="740"/>
      <c r="F27" s="740"/>
      <c r="G27" s="107"/>
      <c r="H27" s="107"/>
      <c r="I27" s="107"/>
      <c r="J27" s="107"/>
      <c r="K27" s="101"/>
      <c r="L27" s="67"/>
      <c r="M27" s="9"/>
      <c r="O27" s="9" t="s">
        <v>89</v>
      </c>
      <c r="P27" s="9" t="s">
        <v>163</v>
      </c>
    </row>
    <row r="28" spans="1:16" x14ac:dyDescent="0.35">
      <c r="B28" s="466"/>
      <c r="C28" s="516"/>
      <c r="D28" s="740" t="str">
        <f>IF(Intro!G$21="English",O28,P28)</f>
        <v>net delivered purchase value (CAD)</v>
      </c>
      <c r="E28" s="740"/>
      <c r="F28" s="740"/>
      <c r="G28" s="107"/>
      <c r="H28" s="107"/>
      <c r="I28" s="107"/>
      <c r="J28" s="107"/>
      <c r="K28" s="101"/>
      <c r="L28" s="67"/>
      <c r="M28" s="9"/>
      <c r="O28" s="9" t="s">
        <v>321</v>
      </c>
      <c r="P28" s="9" t="s">
        <v>320</v>
      </c>
    </row>
    <row r="29" spans="1:16" x14ac:dyDescent="0.35">
      <c r="B29" s="466"/>
      <c r="C29" s="516"/>
      <c r="D29" s="740" t="str">
        <f>"$ / "&amp;IF(Intro!$G$21="English",Variables!$B$24,Variables!$C$24)</f>
        <v>$ / metre</v>
      </c>
      <c r="E29" s="740"/>
      <c r="F29" s="740"/>
      <c r="G29" s="120" t="str">
        <f>IF(G27=0,"-",G28/G27)</f>
        <v>-</v>
      </c>
      <c r="H29" s="120" t="str">
        <f>IF(H27=0,"-",H28/H27)</f>
        <v>-</v>
      </c>
      <c r="I29" s="120" t="str">
        <f>IF(I27=0,"-",I28/I27)</f>
        <v>-</v>
      </c>
      <c r="J29" s="120" t="str">
        <f>IF(J27=0,"-",J28/J27)</f>
        <v>-</v>
      </c>
      <c r="K29" s="120" t="str">
        <f>IF(K27=0,"-",K28/K27)</f>
        <v>-</v>
      </c>
      <c r="L29" s="67"/>
      <c r="M29" s="9"/>
    </row>
    <row r="30" spans="1:16" s="10" customFormat="1" x14ac:dyDescent="0.35">
      <c r="A30" s="31"/>
      <c r="B30" s="709" t="str">
        <f>IF(Intro!$G$21="English",O30,P30)</f>
        <v>Sales in Canada</v>
      </c>
      <c r="C30" s="597"/>
      <c r="D30" s="597"/>
      <c r="E30" s="597"/>
      <c r="F30" s="597"/>
      <c r="G30" s="597"/>
      <c r="H30" s="597"/>
      <c r="I30" s="597"/>
      <c r="J30" s="597"/>
      <c r="K30" s="597"/>
      <c r="L30" s="67"/>
      <c r="O30" s="25" t="s">
        <v>227</v>
      </c>
      <c r="P30" s="10" t="s">
        <v>228</v>
      </c>
    </row>
    <row r="31" spans="1:16" x14ac:dyDescent="0.35">
      <c r="B31" s="466" t="str">
        <f>IF(Intro!$G$21="English",O31,P31)</f>
        <v>Sales to distributors in Canada</v>
      </c>
      <c r="C31" s="516"/>
      <c r="D31" s="740" t="str">
        <f>D27</f>
        <v>metres</v>
      </c>
      <c r="E31" s="740"/>
      <c r="F31" s="740"/>
      <c r="G31" s="107"/>
      <c r="H31" s="107"/>
      <c r="I31" s="107"/>
      <c r="J31" s="107"/>
      <c r="K31" s="101"/>
      <c r="L31" s="67"/>
      <c r="M31" s="9"/>
      <c r="O31" s="9" t="str">
        <f>"Sales to "&amp;Variables!$B$26&amp;" in Canada"</f>
        <v>Sales to distributors in Canada</v>
      </c>
      <c r="P31" s="9" t="str">
        <f>"Ventes aux "&amp;Variables!$C$26&amp;" au Canada"</f>
        <v>Ventes aux distributeurs au Canada</v>
      </c>
    </row>
    <row r="32" spans="1:16" x14ac:dyDescent="0.35">
      <c r="B32" s="466"/>
      <c r="C32" s="516"/>
      <c r="D32" s="740" t="str">
        <f>IF(Intro!G$21="English",O32,P32)</f>
        <v>net delivered selling value (CAD)</v>
      </c>
      <c r="E32" s="740"/>
      <c r="F32" s="740"/>
      <c r="G32" s="107"/>
      <c r="H32" s="107"/>
      <c r="I32" s="107"/>
      <c r="J32" s="107"/>
      <c r="K32" s="101"/>
      <c r="L32" s="67"/>
      <c r="M32" s="9"/>
      <c r="O32" s="9" t="s">
        <v>323</v>
      </c>
      <c r="P32" s="9" t="s">
        <v>322</v>
      </c>
    </row>
    <row r="33" spans="1:16" ht="14.5" thickBot="1" x14ac:dyDescent="0.4">
      <c r="B33" s="713"/>
      <c r="C33" s="714"/>
      <c r="D33" s="744" t="str">
        <f>D29</f>
        <v>$ / metre</v>
      </c>
      <c r="E33" s="744"/>
      <c r="F33" s="744"/>
      <c r="G33" s="120" t="str">
        <f>IF(G31=0,"-",G32/G31)</f>
        <v>-</v>
      </c>
      <c r="H33" s="120" t="str">
        <f>IF(H31=0,"-",H32/H31)</f>
        <v>-</v>
      </c>
      <c r="I33" s="120" t="str">
        <f>IF(I31=0,"-",I32/I31)</f>
        <v>-</v>
      </c>
      <c r="J33" s="120" t="str">
        <f t="shared" ref="J33:K33" si="0">IF(J31=0,"-",J32/J31)</f>
        <v>-</v>
      </c>
      <c r="K33" s="120" t="str">
        <f t="shared" si="0"/>
        <v>-</v>
      </c>
      <c r="L33" s="67"/>
      <c r="M33" s="9"/>
    </row>
    <row r="34" spans="1:16" x14ac:dyDescent="0.35">
      <c r="B34" s="715" t="str">
        <f>IF(Intro!$G$21="English",O34,P34)</f>
        <v>Sales to retailers/end users in Canada</v>
      </c>
      <c r="C34" s="716"/>
      <c r="D34" s="745" t="str">
        <f t="shared" ref="D34:D36" si="1">D31</f>
        <v>metres</v>
      </c>
      <c r="E34" s="745"/>
      <c r="F34" s="745"/>
      <c r="G34" s="107"/>
      <c r="H34" s="107"/>
      <c r="I34" s="107"/>
      <c r="J34" s="107"/>
      <c r="K34" s="101"/>
      <c r="L34" s="67"/>
      <c r="M34" s="9"/>
      <c r="O34" s="9" t="str">
        <f>"Sales to "&amp;Variables!$B$27&amp;" in Canada"</f>
        <v>Sales to retailers/end users in Canada</v>
      </c>
      <c r="P34" s="9" t="str">
        <f>"Ventes aux "&amp;Variables!$C$27&amp;" au Canada"</f>
        <v>Ventes aux détaillants/utilisateurs finals au Canada</v>
      </c>
    </row>
    <row r="35" spans="1:16" x14ac:dyDescent="0.35">
      <c r="B35" s="466"/>
      <c r="C35" s="516"/>
      <c r="D35" s="740" t="str">
        <f t="shared" si="1"/>
        <v>net delivered selling value (CAD)</v>
      </c>
      <c r="E35" s="740"/>
      <c r="F35" s="740"/>
      <c r="G35" s="107"/>
      <c r="H35" s="107"/>
      <c r="I35" s="107"/>
      <c r="J35" s="107"/>
      <c r="K35" s="101"/>
      <c r="L35" s="67"/>
      <c r="M35" s="9"/>
    </row>
    <row r="36" spans="1:16" ht="14.5" thickBot="1" x14ac:dyDescent="0.4">
      <c r="B36" s="713"/>
      <c r="C36" s="714"/>
      <c r="D36" s="744" t="str">
        <f t="shared" si="1"/>
        <v>$ / metre</v>
      </c>
      <c r="E36" s="744"/>
      <c r="F36" s="744"/>
      <c r="G36" s="120" t="str">
        <f>IF(G34=0,"-",G35/G34)</f>
        <v>-</v>
      </c>
      <c r="H36" s="120" t="str">
        <f>IF(H34=0,"-",H35/H34)</f>
        <v>-</v>
      </c>
      <c r="I36" s="120" t="str">
        <f>IF(I34=0,"-",I35/I34)</f>
        <v>-</v>
      </c>
      <c r="J36" s="120" t="str">
        <f t="shared" ref="J36:K36" si="2">IF(J34=0,"-",J35/J34)</f>
        <v>-</v>
      </c>
      <c r="K36" s="120" t="str">
        <f t="shared" si="2"/>
        <v>-</v>
      </c>
      <c r="L36" s="67"/>
      <c r="M36" s="9"/>
    </row>
    <row r="37" spans="1:16" x14ac:dyDescent="0.35">
      <c r="B37" s="580" t="str">
        <f>IF(Intro!$G$21="English",O37,P37)</f>
        <v>Total sales in Canada</v>
      </c>
      <c r="C37" s="581"/>
      <c r="D37" s="736" t="str">
        <f>D34</f>
        <v>metres</v>
      </c>
      <c r="E37" s="736"/>
      <c r="F37" s="736"/>
      <c r="G37" s="109">
        <f t="shared" ref="G37:K38" si="3">G31+G34</f>
        <v>0</v>
      </c>
      <c r="H37" s="109">
        <f t="shared" si="3"/>
        <v>0</v>
      </c>
      <c r="I37" s="109">
        <f t="shared" si="3"/>
        <v>0</v>
      </c>
      <c r="J37" s="109">
        <f t="shared" si="3"/>
        <v>0</v>
      </c>
      <c r="K37" s="109">
        <f t="shared" si="3"/>
        <v>0</v>
      </c>
      <c r="L37" s="67"/>
      <c r="M37" s="9"/>
      <c r="O37" s="9" t="s">
        <v>324</v>
      </c>
      <c r="P37" s="9" t="s">
        <v>325</v>
      </c>
    </row>
    <row r="38" spans="1:16" x14ac:dyDescent="0.35">
      <c r="B38" s="569"/>
      <c r="C38" s="570"/>
      <c r="D38" s="737" t="str">
        <f>D35</f>
        <v>net delivered selling value (CAD)</v>
      </c>
      <c r="E38" s="737"/>
      <c r="F38" s="737"/>
      <c r="G38" s="108">
        <f t="shared" si="3"/>
        <v>0</v>
      </c>
      <c r="H38" s="108">
        <f t="shared" si="3"/>
        <v>0</v>
      </c>
      <c r="I38" s="108">
        <f t="shared" si="3"/>
        <v>0</v>
      </c>
      <c r="J38" s="108">
        <f t="shared" si="3"/>
        <v>0</v>
      </c>
      <c r="K38" s="108">
        <f t="shared" si="3"/>
        <v>0</v>
      </c>
      <c r="L38" s="67"/>
      <c r="M38" s="9"/>
    </row>
    <row r="39" spans="1:16" x14ac:dyDescent="0.35">
      <c r="B39" s="569"/>
      <c r="C39" s="570"/>
      <c r="D39" s="737" t="str">
        <f>D36</f>
        <v>$ / metre</v>
      </c>
      <c r="E39" s="737"/>
      <c r="F39" s="737"/>
      <c r="G39" s="120" t="str">
        <f>IF(G37=0,"-",G38/G37)</f>
        <v>-</v>
      </c>
      <c r="H39" s="120" t="str">
        <f>IF(H37=0,"-",H38/H37)</f>
        <v>-</v>
      </c>
      <c r="I39" s="120" t="str">
        <f>IF(I37=0,"-",I38/I37)</f>
        <v>-</v>
      </c>
      <c r="J39" s="120" t="str">
        <f t="shared" ref="J39:K39" si="4">IF(J37=0,"-",J38/J37)</f>
        <v>-</v>
      </c>
      <c r="K39" s="120" t="str">
        <f t="shared" si="4"/>
        <v>-</v>
      </c>
      <c r="L39" s="67"/>
      <c r="M39" s="9"/>
    </row>
    <row r="40" spans="1:16" x14ac:dyDescent="0.35">
      <c r="B40" s="68"/>
      <c r="C40" s="65"/>
      <c r="D40" s="65"/>
      <c r="E40" s="65"/>
      <c r="F40" s="65"/>
      <c r="G40" s="65"/>
      <c r="H40" s="65"/>
      <c r="I40" s="65"/>
      <c r="J40" s="65"/>
      <c r="K40" s="65"/>
      <c r="L40" s="66"/>
      <c r="M40" s="9"/>
    </row>
    <row r="41" spans="1:16" s="10" customFormat="1" x14ac:dyDescent="0.35">
      <c r="A41" s="7"/>
      <c r="B41" s="30"/>
      <c r="C41" s="77"/>
      <c r="D41" s="77"/>
      <c r="E41" s="78"/>
      <c r="F41" s="78"/>
      <c r="G41" s="78"/>
      <c r="H41" s="78"/>
      <c r="I41" s="78"/>
      <c r="J41" s="78"/>
      <c r="K41" s="78"/>
      <c r="L41" s="78"/>
      <c r="M41" s="69"/>
    </row>
    <row r="42" spans="1:16" x14ac:dyDescent="0.35">
      <c r="B42" s="473" t="str">
        <f>IF(Intro!$G$21="English",O42,P42)</f>
        <v>SALES IN CANADA OF IMPORTS TO THE TOP FIVE ACCOUNTS</v>
      </c>
      <c r="C42" s="474"/>
      <c r="D42" s="474"/>
      <c r="E42" s="474"/>
      <c r="F42" s="474"/>
      <c r="G42" s="474"/>
      <c r="H42" s="474"/>
      <c r="I42" s="474"/>
      <c r="J42" s="474"/>
      <c r="K42" s="474"/>
      <c r="L42" s="475"/>
      <c r="M42" s="9"/>
      <c r="O42" s="89" t="s">
        <v>313</v>
      </c>
      <c r="P42" s="89" t="s">
        <v>406</v>
      </c>
    </row>
    <row r="43" spans="1:16" s="10" customFormat="1" x14ac:dyDescent="0.35">
      <c r="A43" s="7"/>
      <c r="B43" s="594" t="s">
        <v>15</v>
      </c>
      <c r="C43" s="595"/>
      <c r="D43" s="595"/>
      <c r="E43" s="595"/>
      <c r="F43" s="595"/>
      <c r="G43" s="595"/>
      <c r="H43" s="595"/>
      <c r="I43" s="595"/>
      <c r="J43" s="595"/>
      <c r="K43" s="595"/>
      <c r="L43" s="596"/>
      <c r="M43" s="69"/>
      <c r="O43" s="9"/>
    </row>
    <row r="44" spans="1:16" x14ac:dyDescent="0.35">
      <c r="B44" s="15"/>
      <c r="C44" s="33"/>
      <c r="D44" s="33"/>
      <c r="E44" s="34"/>
      <c r="F44" s="34"/>
      <c r="G44" s="34"/>
      <c r="H44" s="34"/>
      <c r="I44" s="34"/>
      <c r="J44" s="34"/>
      <c r="K44" s="34"/>
      <c r="L44" s="16"/>
      <c r="M44" s="9"/>
    </row>
    <row r="45" spans="1:16" x14ac:dyDescent="0.35">
      <c r="B45" s="492" t="str">
        <f>IF(Intro!$G$21="English",O45,P45)</f>
        <v xml:space="preserve">Report the volume and value of sales of imports in Canada for each account listed below : </v>
      </c>
      <c r="C45" s="493"/>
      <c r="D45" s="493"/>
      <c r="E45" s="493"/>
      <c r="F45" s="493"/>
      <c r="G45" s="493"/>
      <c r="H45" s="493"/>
      <c r="I45" s="493"/>
      <c r="J45" s="493"/>
      <c r="K45" s="493"/>
      <c r="L45" s="494"/>
      <c r="M45" s="9"/>
      <c r="O45" s="17" t="s">
        <v>165</v>
      </c>
      <c r="P45" s="9" t="s">
        <v>166</v>
      </c>
    </row>
    <row r="46" spans="1:16" x14ac:dyDescent="0.35">
      <c r="B46" s="492" t="str">
        <f>Pro!B23</f>
        <v>Note - Only complete this question if your firm sold the goods between January 1, 2023, and March 31, 2026.</v>
      </c>
      <c r="C46" s="493"/>
      <c r="D46" s="493"/>
      <c r="E46" s="493"/>
      <c r="F46" s="493"/>
      <c r="G46" s="493"/>
      <c r="H46" s="493"/>
      <c r="I46" s="493"/>
      <c r="J46" s="493"/>
      <c r="K46" s="493"/>
      <c r="L46" s="494"/>
      <c r="M46" s="9"/>
      <c r="O46" s="17"/>
    </row>
    <row r="47" spans="1:16" x14ac:dyDescent="0.35">
      <c r="B47" s="58"/>
      <c r="C47" s="33"/>
      <c r="D47" s="33"/>
      <c r="E47" s="34"/>
      <c r="F47" s="34"/>
      <c r="G47" s="34"/>
      <c r="H47" s="34"/>
      <c r="I47" s="34"/>
      <c r="J47" s="34"/>
      <c r="K47" s="34"/>
      <c r="L47" s="16"/>
      <c r="M47" s="9"/>
      <c r="O47" s="17"/>
    </row>
    <row r="48" spans="1:16" x14ac:dyDescent="0.35">
      <c r="B48" s="692"/>
      <c r="C48" s="693"/>
      <c r="D48" s="694"/>
      <c r="E48" s="141" t="str">
        <f>IF(Intro!$G$21="English","Q","T")&amp;IF(MID(F48,2,1)&lt;&gt;"1",MID(F48,2,1)-1&amp;" - "&amp;MID(F48,6,4),"4 - "&amp;MID(F48,6,4)-1)</f>
        <v>Q2 - 2024</v>
      </c>
      <c r="F48" s="141" t="str">
        <f>IF(Intro!$G$21="English","Q","T")&amp;IF(MID(G48,2,1)&lt;&gt;"1",MID(G48,2,1)-1&amp;" - "&amp;MID(G48,6,4),"4 - "&amp;MID(G48,6,4)-1)</f>
        <v>Q3 - 2024</v>
      </c>
      <c r="G48" s="141" t="str">
        <f>IF(Intro!$G$21="English","Q","T")&amp;IF(MID(H48,2,1)&lt;&gt;"1",MID(H48,2,1)-1&amp;" - "&amp;MID(H48,6,4),"4 - "&amp;MID(H48,6,4)-1)</f>
        <v>Q4 - 2024</v>
      </c>
      <c r="H48" s="141" t="str">
        <f>IF(Intro!$G$21="English","Q","T")&amp;IF(MID(I48,2,1)&lt;&gt;"1",MID(I48,2,1)-1&amp;" - "&amp;MID(I48,6,4),"4 - "&amp;MID(I48,6,4)-1)</f>
        <v>Q1 - 2025</v>
      </c>
      <c r="I48" s="141" t="str">
        <f>IF(Intro!$G$21="English","Q","T")&amp;IF(MID(J48,2,1)&lt;&gt;"1",MID(J48,2,1)-1&amp;" - "&amp;MID(J48,6,4),"4 - "&amp;MID(J48,6,4)-1)</f>
        <v>Q2 - 2025</v>
      </c>
      <c r="J48" s="141" t="str">
        <f>IF(Intro!$G$21="English","Q","T")&amp;IF(MID(K48,2,1)&lt;&gt;"1",MID(K48,2,1)-1&amp;" - "&amp;MID(K48,6,4),"4 - "&amp;MID(K48,6,4)-1)</f>
        <v>Q3 - 2025</v>
      </c>
      <c r="K48" s="141" t="str">
        <f>IF(Intro!$G$21="English","Q","T")&amp;IF(MID(L48,2,1)&lt;&gt;"1",MID(L48,2,1)-1&amp;" - "&amp;MID(L48,6,4),"4 - "&amp;MID(L48,6,4)-1)</f>
        <v>Q4 - 2025</v>
      </c>
      <c r="L48" s="114" t="str">
        <f>IF(Intro!$G$21="English",Variables!B29&amp;" - ",Variables!C29&amp;" - ")&amp;Variables!B8</f>
        <v>Q1 - 2026</v>
      </c>
      <c r="M48" s="9"/>
      <c r="O48" s="17"/>
    </row>
    <row r="49" spans="2:16" x14ac:dyDescent="0.35">
      <c r="B49" s="709" t="str">
        <f>IF(Intro!$G$21="English",O49,P49)</f>
        <v xml:space="preserve">Account 1 - </v>
      </c>
      <c r="C49" s="597"/>
      <c r="D49" s="597"/>
      <c r="E49" s="597"/>
      <c r="F49" s="597"/>
      <c r="G49" s="597"/>
      <c r="H49" s="597"/>
      <c r="I49" s="597"/>
      <c r="J49" s="597"/>
      <c r="K49" s="597"/>
      <c r="L49" s="598"/>
      <c r="M49" s="9"/>
      <c r="O49" s="9" t="str">
        <f>"Account 1 - "&amp;Pro!C120</f>
        <v xml:space="preserve">Account 1 - </v>
      </c>
      <c r="P49" s="9" t="str">
        <f>"Client 1 - "&amp;Pro!C120</f>
        <v xml:space="preserve">Client 1 - </v>
      </c>
    </row>
    <row r="50" spans="2:16" x14ac:dyDescent="0.35">
      <c r="B50" s="687" t="str">
        <f>IF(Intro!$G$21="English",Variables!$B$23,Variables!$C$23)</f>
        <v>metres</v>
      </c>
      <c r="C50" s="688"/>
      <c r="D50" s="688"/>
      <c r="E50" s="107"/>
      <c r="F50" s="107"/>
      <c r="G50" s="107"/>
      <c r="H50" s="107"/>
      <c r="I50" s="101"/>
      <c r="J50" s="107"/>
      <c r="K50" s="107"/>
      <c r="L50" s="457"/>
      <c r="M50" s="9"/>
    </row>
    <row r="51" spans="2:16" x14ac:dyDescent="0.35">
      <c r="B51" s="687" t="str">
        <f>IF(Intro!G$21="English","net delivered selling value (CAD)","valeur de vente nette rendue (CAD)")</f>
        <v>net delivered selling value (CAD)</v>
      </c>
      <c r="C51" s="688"/>
      <c r="D51" s="688"/>
      <c r="E51" s="107"/>
      <c r="F51" s="107"/>
      <c r="G51" s="107"/>
      <c r="H51" s="107"/>
      <c r="I51" s="101"/>
      <c r="J51" s="107"/>
      <c r="K51" s="107"/>
      <c r="L51" s="457"/>
      <c r="M51" s="9"/>
    </row>
    <row r="52" spans="2:16" x14ac:dyDescent="0.35">
      <c r="B52" s="687" t="str">
        <f>"$ / "&amp;IF(Intro!$G$21="English",Variables!$B$24,Variables!$C$24)</f>
        <v>$ / metre</v>
      </c>
      <c r="C52" s="688"/>
      <c r="D52" s="688"/>
      <c r="E52" s="120" t="str">
        <f t="shared" ref="E52:L52" si="5">IF(E50=0,"-",E51/E50)</f>
        <v>-</v>
      </c>
      <c r="F52" s="120" t="str">
        <f t="shared" si="5"/>
        <v>-</v>
      </c>
      <c r="G52" s="120" t="str">
        <f t="shared" si="5"/>
        <v>-</v>
      </c>
      <c r="H52" s="120" t="str">
        <f t="shared" si="5"/>
        <v>-</v>
      </c>
      <c r="I52" s="120" t="str">
        <f t="shared" si="5"/>
        <v>-</v>
      </c>
      <c r="J52" s="120" t="str">
        <f t="shared" si="5"/>
        <v>-</v>
      </c>
      <c r="K52" s="120" t="str">
        <f t="shared" si="5"/>
        <v>-</v>
      </c>
      <c r="L52" s="121" t="str">
        <f t="shared" si="5"/>
        <v>-</v>
      </c>
      <c r="M52" s="9"/>
    </row>
    <row r="53" spans="2:16" x14ac:dyDescent="0.35">
      <c r="B53" s="709" t="str">
        <f>IF(Intro!$G$21="English",O53,P53)</f>
        <v xml:space="preserve">Account 2 - </v>
      </c>
      <c r="C53" s="597"/>
      <c r="D53" s="597"/>
      <c r="E53" s="597"/>
      <c r="F53" s="597"/>
      <c r="G53" s="597"/>
      <c r="H53" s="597"/>
      <c r="I53" s="597"/>
      <c r="J53" s="597"/>
      <c r="K53" s="597"/>
      <c r="L53" s="598"/>
      <c r="M53" s="9"/>
      <c r="O53" s="9" t="str">
        <f>"Account 2 - "&amp;Pro!C121</f>
        <v xml:space="preserve">Account 2 - </v>
      </c>
      <c r="P53" s="9" t="str">
        <f>"Client 2 - "&amp;Pro!C121</f>
        <v xml:space="preserve">Client 2 - </v>
      </c>
    </row>
    <row r="54" spans="2:16" x14ac:dyDescent="0.35">
      <c r="B54" s="687" t="str">
        <f>IF(Intro!$G$21="English",Variables!$B$23,Variables!$C$23)</f>
        <v>metres</v>
      </c>
      <c r="C54" s="688"/>
      <c r="D54" s="688"/>
      <c r="E54" s="107"/>
      <c r="F54" s="107"/>
      <c r="G54" s="107"/>
      <c r="H54" s="107"/>
      <c r="I54" s="101"/>
      <c r="J54" s="107"/>
      <c r="K54" s="107"/>
      <c r="L54" s="457"/>
      <c r="M54" s="9"/>
    </row>
    <row r="55" spans="2:16" x14ac:dyDescent="0.35">
      <c r="B55" s="687" t="str">
        <f>IF(Intro!G$21="English","net delivered selling value (CAD)","valeur de vente nette rendue (CAD)")</f>
        <v>net delivered selling value (CAD)</v>
      </c>
      <c r="C55" s="688"/>
      <c r="D55" s="688"/>
      <c r="E55" s="107"/>
      <c r="F55" s="107"/>
      <c r="G55" s="107"/>
      <c r="H55" s="107"/>
      <c r="I55" s="101"/>
      <c r="J55" s="107"/>
      <c r="K55" s="107"/>
      <c r="L55" s="457"/>
      <c r="M55" s="9"/>
    </row>
    <row r="56" spans="2:16" x14ac:dyDescent="0.35">
      <c r="B56" s="687" t="str">
        <f>"$ / "&amp;IF(Intro!$G$21="English",Variables!$B$24,Variables!$C$24)</f>
        <v>$ / metre</v>
      </c>
      <c r="C56" s="688"/>
      <c r="D56" s="688"/>
      <c r="E56" s="120" t="str">
        <f>IF(E54=0,"-",E55/E54)</f>
        <v>-</v>
      </c>
      <c r="F56" s="120" t="str">
        <f t="shared" ref="F56:L56" si="6">IF(F54=0,"-",F55/F54)</f>
        <v>-</v>
      </c>
      <c r="G56" s="120" t="str">
        <f t="shared" si="6"/>
        <v>-</v>
      </c>
      <c r="H56" s="120" t="str">
        <f t="shared" si="6"/>
        <v>-</v>
      </c>
      <c r="I56" s="120" t="str">
        <f t="shared" si="6"/>
        <v>-</v>
      </c>
      <c r="J56" s="120" t="str">
        <f t="shared" si="6"/>
        <v>-</v>
      </c>
      <c r="K56" s="120" t="str">
        <f t="shared" si="6"/>
        <v>-</v>
      </c>
      <c r="L56" s="121" t="str">
        <f t="shared" si="6"/>
        <v>-</v>
      </c>
      <c r="M56" s="9"/>
    </row>
    <row r="57" spans="2:16" x14ac:dyDescent="0.35">
      <c r="B57" s="709" t="str">
        <f>IF(Intro!$G$21="English",O57,P57)</f>
        <v xml:space="preserve">Account 3 - </v>
      </c>
      <c r="C57" s="597"/>
      <c r="D57" s="597"/>
      <c r="E57" s="597"/>
      <c r="F57" s="597"/>
      <c r="G57" s="597"/>
      <c r="H57" s="597"/>
      <c r="I57" s="597"/>
      <c r="J57" s="597"/>
      <c r="K57" s="597"/>
      <c r="L57" s="598"/>
      <c r="M57" s="9"/>
      <c r="O57" s="9" t="str">
        <f>"Account 3 - "&amp;Pro!C122</f>
        <v xml:space="preserve">Account 3 - </v>
      </c>
      <c r="P57" s="9" t="str">
        <f>"Client 3 - "&amp;Pro!C122</f>
        <v xml:space="preserve">Client 3 - </v>
      </c>
    </row>
    <row r="58" spans="2:16" x14ac:dyDescent="0.35">
      <c r="B58" s="687" t="str">
        <f>IF(Intro!$G$21="English",Variables!$B$23,Variables!$C$23)</f>
        <v>metres</v>
      </c>
      <c r="C58" s="688"/>
      <c r="D58" s="688"/>
      <c r="E58" s="107"/>
      <c r="F58" s="107"/>
      <c r="G58" s="107"/>
      <c r="H58" s="107"/>
      <c r="I58" s="101"/>
      <c r="J58" s="107"/>
      <c r="K58" s="107"/>
      <c r="L58" s="457"/>
      <c r="M58" s="9"/>
    </row>
    <row r="59" spans="2:16" x14ac:dyDescent="0.35">
      <c r="B59" s="687" t="str">
        <f>IF(Intro!G$21="English","net delivered selling value (CAD)","valeur de vente nette rendue (CAD)")</f>
        <v>net delivered selling value (CAD)</v>
      </c>
      <c r="C59" s="688"/>
      <c r="D59" s="688"/>
      <c r="E59" s="107"/>
      <c r="F59" s="107"/>
      <c r="G59" s="107"/>
      <c r="H59" s="107"/>
      <c r="I59" s="101"/>
      <c r="J59" s="107"/>
      <c r="K59" s="107"/>
      <c r="L59" s="457"/>
      <c r="M59" s="9"/>
    </row>
    <row r="60" spans="2:16" x14ac:dyDescent="0.35">
      <c r="B60" s="687" t="str">
        <f>"$ / "&amp;IF(Intro!$G$21="English",Variables!$B$24,Variables!$C$24)</f>
        <v>$ / metre</v>
      </c>
      <c r="C60" s="688"/>
      <c r="D60" s="688"/>
      <c r="E60" s="120" t="str">
        <f>IF(E58=0,"-",E59/E58)</f>
        <v>-</v>
      </c>
      <c r="F60" s="120" t="str">
        <f t="shared" ref="F60:L60" si="7">IF(F58=0,"-",F59/F58)</f>
        <v>-</v>
      </c>
      <c r="G60" s="120" t="str">
        <f t="shared" si="7"/>
        <v>-</v>
      </c>
      <c r="H60" s="120" t="str">
        <f t="shared" si="7"/>
        <v>-</v>
      </c>
      <c r="I60" s="120" t="str">
        <f t="shared" si="7"/>
        <v>-</v>
      </c>
      <c r="J60" s="120" t="str">
        <f t="shared" si="7"/>
        <v>-</v>
      </c>
      <c r="K60" s="120" t="str">
        <f t="shared" si="7"/>
        <v>-</v>
      </c>
      <c r="L60" s="121" t="str">
        <f t="shared" si="7"/>
        <v>-</v>
      </c>
      <c r="M60" s="9"/>
    </row>
    <row r="61" spans="2:16" x14ac:dyDescent="0.35">
      <c r="B61" s="709" t="str">
        <f>IF(Intro!$G$21="English",O61,P61)</f>
        <v xml:space="preserve">Account 4 - </v>
      </c>
      <c r="C61" s="597"/>
      <c r="D61" s="597"/>
      <c r="E61" s="597"/>
      <c r="F61" s="597"/>
      <c r="G61" s="597"/>
      <c r="H61" s="597"/>
      <c r="I61" s="597"/>
      <c r="J61" s="597"/>
      <c r="K61" s="597"/>
      <c r="L61" s="598"/>
      <c r="M61" s="9"/>
      <c r="O61" s="9" t="str">
        <f>"Account 4 - "&amp;Pro!C123</f>
        <v xml:space="preserve">Account 4 - </v>
      </c>
      <c r="P61" s="9" t="str">
        <f>"Client 4 - "&amp;Pro!C123</f>
        <v xml:space="preserve">Client 4 - </v>
      </c>
    </row>
    <row r="62" spans="2:16" x14ac:dyDescent="0.35">
      <c r="B62" s="687" t="str">
        <f>IF(Intro!$G$21="English",Variables!$B$23,Variables!$C$23)</f>
        <v>metres</v>
      </c>
      <c r="C62" s="688"/>
      <c r="D62" s="688"/>
      <c r="E62" s="107"/>
      <c r="F62" s="107"/>
      <c r="G62" s="107"/>
      <c r="H62" s="107"/>
      <c r="I62" s="101"/>
      <c r="J62" s="107"/>
      <c r="K62" s="107"/>
      <c r="L62" s="457"/>
      <c r="M62" s="9"/>
    </row>
    <row r="63" spans="2:16" x14ac:dyDescent="0.35">
      <c r="B63" s="687" t="str">
        <f>IF(Intro!G$21="English","net delivered selling value (CAD)","valeur de vente nette rendue (CAD)")</f>
        <v>net delivered selling value (CAD)</v>
      </c>
      <c r="C63" s="688"/>
      <c r="D63" s="688"/>
      <c r="E63" s="107"/>
      <c r="F63" s="107"/>
      <c r="G63" s="107"/>
      <c r="H63" s="107"/>
      <c r="I63" s="101"/>
      <c r="J63" s="107"/>
      <c r="K63" s="107"/>
      <c r="L63" s="457"/>
      <c r="M63" s="9"/>
    </row>
    <row r="64" spans="2:16" x14ac:dyDescent="0.35">
      <c r="B64" s="687" t="str">
        <f>"$ / "&amp;IF(Intro!$G$21="English",Variables!$B$24,Variables!$C$24)</f>
        <v>$ / metre</v>
      </c>
      <c r="C64" s="688"/>
      <c r="D64" s="688"/>
      <c r="E64" s="120" t="str">
        <f>IF(E62=0,"-",E63/E62)</f>
        <v>-</v>
      </c>
      <c r="F64" s="120" t="str">
        <f t="shared" ref="F64:L64" si="8">IF(F62=0,"-",F63/F62)</f>
        <v>-</v>
      </c>
      <c r="G64" s="120" t="str">
        <f t="shared" si="8"/>
        <v>-</v>
      </c>
      <c r="H64" s="120" t="str">
        <f t="shared" si="8"/>
        <v>-</v>
      </c>
      <c r="I64" s="120" t="str">
        <f t="shared" si="8"/>
        <v>-</v>
      </c>
      <c r="J64" s="120" t="str">
        <f t="shared" si="8"/>
        <v>-</v>
      </c>
      <c r="K64" s="120" t="str">
        <f t="shared" si="8"/>
        <v>-</v>
      </c>
      <c r="L64" s="121" t="str">
        <f t="shared" si="8"/>
        <v>-</v>
      </c>
      <c r="M64" s="9"/>
    </row>
    <row r="65" spans="2:19" x14ac:dyDescent="0.35">
      <c r="B65" s="709" t="str">
        <f>IF(Intro!$G$21="English",O65,P65)</f>
        <v xml:space="preserve">Account 5 - </v>
      </c>
      <c r="C65" s="597"/>
      <c r="D65" s="597"/>
      <c r="E65" s="597"/>
      <c r="F65" s="597"/>
      <c r="G65" s="597"/>
      <c r="H65" s="597"/>
      <c r="I65" s="597"/>
      <c r="J65" s="597"/>
      <c r="K65" s="597"/>
      <c r="L65" s="598"/>
      <c r="M65" s="9"/>
      <c r="O65" s="9" t="str">
        <f>"Account 5 - "&amp;Pro!C124</f>
        <v xml:space="preserve">Account 5 - </v>
      </c>
      <c r="P65" s="9" t="str">
        <f>"Client 5 - "&amp;Pro!C124</f>
        <v xml:space="preserve">Client 5 - </v>
      </c>
    </row>
    <row r="66" spans="2:19" x14ac:dyDescent="0.35">
      <c r="B66" s="687" t="str">
        <f>IF(Intro!$G$21="English",Variables!$B$23,Variables!$C$23)</f>
        <v>metres</v>
      </c>
      <c r="C66" s="688"/>
      <c r="D66" s="688"/>
      <c r="E66" s="107"/>
      <c r="F66" s="107"/>
      <c r="G66" s="107"/>
      <c r="H66" s="107"/>
      <c r="I66" s="101"/>
      <c r="J66" s="107"/>
      <c r="K66" s="107"/>
      <c r="L66" s="457"/>
      <c r="M66" s="9"/>
    </row>
    <row r="67" spans="2:19" x14ac:dyDescent="0.35">
      <c r="B67" s="687" t="str">
        <f>IF(Intro!G$21="English","net delivered selling value (CAD)","valeur de vente nette rendue (CAD)")</f>
        <v>net delivered selling value (CAD)</v>
      </c>
      <c r="C67" s="688"/>
      <c r="D67" s="688"/>
      <c r="E67" s="107"/>
      <c r="F67" s="107"/>
      <c r="G67" s="107"/>
      <c r="H67" s="107"/>
      <c r="I67" s="101"/>
      <c r="J67" s="107"/>
      <c r="K67" s="107"/>
      <c r="L67" s="457"/>
      <c r="M67" s="9"/>
    </row>
    <row r="68" spans="2:19" x14ac:dyDescent="0.35">
      <c r="B68" s="687" t="str">
        <f>"$ / "&amp;IF(Intro!$G$21="English",Variables!$B$24,Variables!$C$24)</f>
        <v>$ / metre</v>
      </c>
      <c r="C68" s="688"/>
      <c r="D68" s="688"/>
      <c r="E68" s="120" t="str">
        <f>IF(E66=0,"-",E67/E66)</f>
        <v>-</v>
      </c>
      <c r="F68" s="120" t="str">
        <f t="shared" ref="F68:L68" si="9">IF(F66=0,"-",F67/F66)</f>
        <v>-</v>
      </c>
      <c r="G68" s="120" t="str">
        <f t="shared" si="9"/>
        <v>-</v>
      </c>
      <c r="H68" s="120" t="str">
        <f t="shared" si="9"/>
        <v>-</v>
      </c>
      <c r="I68" s="120" t="str">
        <f t="shared" si="9"/>
        <v>-</v>
      </c>
      <c r="J68" s="120" t="str">
        <f t="shared" si="9"/>
        <v>-</v>
      </c>
      <c r="K68" s="120" t="str">
        <f t="shared" si="9"/>
        <v>-</v>
      </c>
      <c r="L68" s="121" t="str">
        <f t="shared" si="9"/>
        <v>-</v>
      </c>
      <c r="M68" s="9"/>
    </row>
    <row r="69" spans="2:19" x14ac:dyDescent="0.35">
      <c r="B69" s="58"/>
      <c r="C69" s="59"/>
      <c r="D69" s="59"/>
      <c r="E69" s="28"/>
      <c r="F69" s="28"/>
      <c r="G69" s="28"/>
      <c r="H69" s="28"/>
      <c r="I69" s="28"/>
      <c r="J69" s="28"/>
      <c r="K69" s="28"/>
      <c r="L69" s="29"/>
      <c r="M69" s="9"/>
    </row>
    <row r="70" spans="2:19" x14ac:dyDescent="0.35">
      <c r="B70" s="470" t="str">
        <f>IF(Intro!$G$21="English",O70,P70)</f>
        <v>In the table below, “Error” means that the total sales to your firm’s top five accounts for that period exceed your firm’s total import sales for that period. Therefore, please modify the above data if necessary.</v>
      </c>
      <c r="C70" s="471"/>
      <c r="D70" s="471"/>
      <c r="E70" s="471"/>
      <c r="F70" s="471"/>
      <c r="G70" s="471"/>
      <c r="H70" s="471"/>
      <c r="I70" s="471"/>
      <c r="J70" s="471"/>
      <c r="K70" s="471"/>
      <c r="L70" s="472"/>
      <c r="M70" s="9"/>
      <c r="O70" s="36" t="s">
        <v>343</v>
      </c>
      <c r="P70" s="36" t="s">
        <v>344</v>
      </c>
      <c r="Q70" s="36"/>
      <c r="R70" s="36"/>
      <c r="S70" s="36"/>
    </row>
    <row r="71" spans="2:19" x14ac:dyDescent="0.35">
      <c r="B71" s="470"/>
      <c r="C71" s="471"/>
      <c r="D71" s="471"/>
      <c r="E71" s="471"/>
      <c r="F71" s="471"/>
      <c r="G71" s="471"/>
      <c r="H71" s="471"/>
      <c r="I71" s="471"/>
      <c r="J71" s="471"/>
      <c r="K71" s="471"/>
      <c r="L71" s="472"/>
      <c r="M71" s="9"/>
      <c r="O71" s="36"/>
      <c r="P71" s="36"/>
      <c r="Q71" s="36"/>
      <c r="R71" s="36"/>
      <c r="S71" s="36"/>
    </row>
    <row r="72" spans="2:19" x14ac:dyDescent="0.35">
      <c r="B72" s="58"/>
      <c r="C72" s="59"/>
      <c r="D72" s="59"/>
      <c r="E72" s="28"/>
      <c r="F72" s="28"/>
      <c r="G72" s="28"/>
      <c r="H72" s="28"/>
      <c r="I72" s="28"/>
      <c r="J72" s="28"/>
      <c r="K72" s="28"/>
      <c r="L72" s="29"/>
      <c r="M72" s="9"/>
      <c r="O72" s="36"/>
      <c r="P72" s="36"/>
      <c r="Q72" s="36"/>
      <c r="R72" s="36"/>
      <c r="S72" s="36"/>
    </row>
    <row r="73" spans="2:19" ht="14.15" customHeight="1" x14ac:dyDescent="0.35">
      <c r="B73" s="678" t="str">
        <f>Variables!D64</f>
        <v>Verification - volume</v>
      </c>
      <c r="C73" s="679"/>
      <c r="D73" s="679"/>
      <c r="E73" s="679"/>
      <c r="F73" s="680"/>
      <c r="G73" s="141" t="str">
        <f>IF(Intro!$G$21="English",O73,P73)</f>
        <v>Q2-Q4 2024</v>
      </c>
      <c r="H73" s="141">
        <f>Variables!B8-1</f>
        <v>2025</v>
      </c>
      <c r="I73" s="141" t="str">
        <f>L48</f>
        <v>Q1 - 2026</v>
      </c>
      <c r="J73" s="36"/>
      <c r="K73" s="36"/>
      <c r="L73" s="67"/>
      <c r="M73" s="9"/>
      <c r="O73" s="9" t="s">
        <v>537</v>
      </c>
      <c r="P73" s="9" t="s">
        <v>736</v>
      </c>
    </row>
    <row r="74" spans="2:19" ht="14.15" customHeight="1" x14ac:dyDescent="0.35">
      <c r="B74" s="675" t="str">
        <f>D31</f>
        <v>metres</v>
      </c>
      <c r="C74" s="676"/>
      <c r="D74" s="676"/>
      <c r="E74" s="676"/>
      <c r="F74" s="677"/>
      <c r="G74" s="150" t="str">
        <f>IF(SUM(E50:G50,E54:G54,E58:G58,E62:G62,E66:G66)&gt;H37,Variables!$D$65,Variables!$D$66)</f>
        <v>Okay</v>
      </c>
      <c r="H74" s="150" t="str">
        <f>IF(SUM(H50:K50,H54:K54,H58:K58,H62:K62,H66:K66)&gt;I37,Variables!$D$65,Variables!$D$66)</f>
        <v>Okay</v>
      </c>
      <c r="I74" s="150" t="str">
        <f>IF(SUM(L50,L54,L58,L62,L66)&gt;K37,Variables!$D$65,Variables!$D$66)</f>
        <v>Okay</v>
      </c>
      <c r="J74" s="36"/>
      <c r="K74" s="36"/>
      <c r="L74" s="67"/>
      <c r="M74" s="9"/>
    </row>
    <row r="75" spans="2:19" ht="14.15" customHeight="1" x14ac:dyDescent="0.35">
      <c r="B75" s="695" t="str">
        <f>IF(Intro!$G$21="English",O75,P75)</f>
        <v>volume - total sales in Canada of imports to the top five accounts (Question 2)</v>
      </c>
      <c r="C75" s="696"/>
      <c r="D75" s="696"/>
      <c r="E75" s="696"/>
      <c r="F75" s="697"/>
      <c r="G75" s="150">
        <f>SUM(E50:G50,E54:G54,E58:G58,E62:G62,E66:G66)</f>
        <v>0</v>
      </c>
      <c r="H75" s="150">
        <f>SUM(H50:K50,H54:K54,H58:K58,H62:K62,H66:K66)</f>
        <v>0</v>
      </c>
      <c r="I75" s="150">
        <f>SUM(L50,L54,L58,L62,L66)</f>
        <v>0</v>
      </c>
      <c r="J75" s="36"/>
      <c r="K75" s="36"/>
      <c r="L75" s="67"/>
      <c r="M75" s="9"/>
      <c r="O75" s="69" t="s">
        <v>451</v>
      </c>
      <c r="P75" s="9" t="s">
        <v>453</v>
      </c>
    </row>
    <row r="76" spans="2:19" ht="14.15" customHeight="1" x14ac:dyDescent="0.35">
      <c r="B76" s="695" t="str">
        <f>IF(Intro!$G$21="English",O76,P76)</f>
        <v>volume - total sales in Canada of imports (Question 1)</v>
      </c>
      <c r="C76" s="696"/>
      <c r="D76" s="696"/>
      <c r="E76" s="696"/>
      <c r="F76" s="697"/>
      <c r="G76" s="150">
        <f>H37</f>
        <v>0</v>
      </c>
      <c r="H76" s="150">
        <f>I37</f>
        <v>0</v>
      </c>
      <c r="I76" s="150">
        <f>K37</f>
        <v>0</v>
      </c>
      <c r="J76" s="36"/>
      <c r="K76" s="36"/>
      <c r="L76" s="67"/>
      <c r="M76" s="9"/>
      <c r="O76" s="9" t="s">
        <v>452</v>
      </c>
      <c r="P76" s="9" t="s">
        <v>454</v>
      </c>
    </row>
    <row r="77" spans="2:19" ht="14.15" customHeight="1" x14ac:dyDescent="0.35">
      <c r="B77" s="678" t="str">
        <f>Variables!D68</f>
        <v>Verification - value</v>
      </c>
      <c r="C77" s="679"/>
      <c r="D77" s="679"/>
      <c r="E77" s="679"/>
      <c r="F77" s="680"/>
      <c r="G77" s="141" t="str">
        <f>G73</f>
        <v>Q2-Q4 2024</v>
      </c>
      <c r="H77" s="141">
        <f>H73</f>
        <v>2025</v>
      </c>
      <c r="I77" s="141" t="str">
        <f>I73</f>
        <v>Q1 - 2026</v>
      </c>
      <c r="J77" s="36"/>
      <c r="K77" s="36"/>
      <c r="L77" s="67"/>
      <c r="M77" s="9"/>
    </row>
    <row r="78" spans="2:19" ht="14.15" customHeight="1" x14ac:dyDescent="0.35">
      <c r="B78" s="727" t="str">
        <f>D32</f>
        <v>net delivered selling value (CAD)</v>
      </c>
      <c r="C78" s="728"/>
      <c r="D78" s="728"/>
      <c r="E78" s="728"/>
      <c r="F78" s="729"/>
      <c r="G78" s="150" t="str">
        <f>IF(SUM(E51:G51,E55:G55,E59:G59,E63:G63,E67:G67)&gt;H38,Variables!$D$65,Variables!$D$66)</f>
        <v>Okay</v>
      </c>
      <c r="H78" s="150" t="str">
        <f>IF(SUM(H51:K51,H55:K55,H59:K59,H63:K63,H67:K67)&gt;I38,Variables!$D$65,Variables!$D$66)</f>
        <v>Okay</v>
      </c>
      <c r="I78" s="150" t="str">
        <f>IF(SUM(L51,L55,L59,L63,L67)&gt;K38,Variables!$D$65,Variables!$D$66)</f>
        <v>Okay</v>
      </c>
      <c r="J78" s="36"/>
      <c r="K78" s="36"/>
      <c r="L78" s="67"/>
      <c r="M78" s="9"/>
    </row>
    <row r="79" spans="2:19" ht="14.15" customHeight="1" x14ac:dyDescent="0.35">
      <c r="B79" s="724" t="str">
        <f>IF(Intro!$G$21="English",O79,P79)</f>
        <v>value - total sales in Canada of imports to the top five accounts (Question 2)</v>
      </c>
      <c r="C79" s="725"/>
      <c r="D79" s="725"/>
      <c r="E79" s="725"/>
      <c r="F79" s="726"/>
      <c r="G79" s="150">
        <f>SUM(E51:G51,E55:G55,E59:G59,E63:G63,E67:G67)</f>
        <v>0</v>
      </c>
      <c r="H79" s="150">
        <f>SUM(H51:K51,H55:K55,H59:K59,H63:K63,H67:K67)</f>
        <v>0</v>
      </c>
      <c r="I79" s="150">
        <f>SUM(L51,L55,L59,L63,L67)</f>
        <v>0</v>
      </c>
      <c r="J79" s="36"/>
      <c r="K79" s="36"/>
      <c r="L79" s="67"/>
      <c r="M79" s="9"/>
      <c r="O79" s="69" t="s">
        <v>457</v>
      </c>
      <c r="P79" s="9" t="s">
        <v>455</v>
      </c>
    </row>
    <row r="80" spans="2:19" ht="14.15" customHeight="1" x14ac:dyDescent="0.35">
      <c r="B80" s="724" t="str">
        <f>IF(Intro!$G$21="English",O80,P80)</f>
        <v>value - total sales in Canada of imports (Question 1)</v>
      </c>
      <c r="C80" s="725"/>
      <c r="D80" s="725"/>
      <c r="E80" s="725"/>
      <c r="F80" s="726"/>
      <c r="G80" s="150">
        <f>H38</f>
        <v>0</v>
      </c>
      <c r="H80" s="150">
        <f>I38</f>
        <v>0</v>
      </c>
      <c r="I80" s="150">
        <f>K38</f>
        <v>0</v>
      </c>
      <c r="J80" s="36"/>
      <c r="K80" s="36"/>
      <c r="L80" s="67"/>
      <c r="M80" s="9"/>
      <c r="O80" s="9" t="s">
        <v>458</v>
      </c>
      <c r="P80" s="9" t="s">
        <v>456</v>
      </c>
    </row>
    <row r="81" spans="1:16" x14ac:dyDescent="0.35">
      <c r="B81" s="68"/>
      <c r="C81" s="65"/>
      <c r="D81" s="65"/>
      <c r="E81" s="65"/>
      <c r="F81" s="65"/>
      <c r="G81" s="65"/>
      <c r="H81" s="65"/>
      <c r="I81" s="65"/>
      <c r="J81" s="65"/>
      <c r="K81" s="65"/>
      <c r="L81" s="66"/>
      <c r="M81" s="9"/>
    </row>
    <row r="82" spans="1:16" s="10" customFormat="1" x14ac:dyDescent="0.35">
      <c r="A82" s="7"/>
      <c r="B82" s="30"/>
      <c r="C82" s="77"/>
      <c r="D82" s="77"/>
      <c r="E82" s="78"/>
      <c r="F82" s="78"/>
      <c r="G82" s="78"/>
      <c r="H82" s="78"/>
      <c r="I82" s="78"/>
      <c r="J82" s="78"/>
      <c r="K82" s="78"/>
      <c r="L82" s="78"/>
      <c r="M82" s="69"/>
    </row>
    <row r="83" spans="1:16" x14ac:dyDescent="0.35">
      <c r="B83" s="473" t="str">
        <f>IF(Intro!$G$21="English",O83,P83)</f>
        <v>IMPORTS OF BENCHMARK PRODUCTS</v>
      </c>
      <c r="C83" s="474"/>
      <c r="D83" s="474"/>
      <c r="E83" s="474"/>
      <c r="F83" s="474"/>
      <c r="G83" s="474"/>
      <c r="H83" s="474"/>
      <c r="I83" s="474"/>
      <c r="J83" s="474"/>
      <c r="K83" s="474"/>
      <c r="L83" s="475"/>
      <c r="M83" s="9"/>
      <c r="O83" s="89" t="s">
        <v>310</v>
      </c>
      <c r="P83" s="89" t="s">
        <v>407</v>
      </c>
    </row>
    <row r="84" spans="1:16" x14ac:dyDescent="0.35">
      <c r="B84" s="594" t="s">
        <v>16</v>
      </c>
      <c r="C84" s="595"/>
      <c r="D84" s="595"/>
      <c r="E84" s="595"/>
      <c r="F84" s="595"/>
      <c r="G84" s="595"/>
      <c r="H84" s="595"/>
      <c r="I84" s="595"/>
      <c r="J84" s="595"/>
      <c r="K84" s="595"/>
      <c r="L84" s="596"/>
      <c r="M84" s="9"/>
    </row>
    <row r="85" spans="1:16" x14ac:dyDescent="0.35">
      <c r="B85" s="15"/>
      <c r="C85" s="33"/>
      <c r="D85" s="33"/>
      <c r="E85" s="34"/>
      <c r="F85" s="34"/>
      <c r="G85" s="34"/>
      <c r="H85" s="34"/>
      <c r="I85" s="34"/>
      <c r="J85" s="34"/>
      <c r="K85" s="34"/>
      <c r="L85" s="16"/>
      <c r="M85" s="9"/>
    </row>
    <row r="86" spans="1:16" x14ac:dyDescent="0.35">
      <c r="B86" s="492" t="str">
        <f>IF(Intro!$G$21="English",O86,P86)</f>
        <v xml:space="preserve">Report the volume and value of imports for each benchmark product listed below : </v>
      </c>
      <c r="C86" s="493"/>
      <c r="D86" s="493"/>
      <c r="E86" s="493"/>
      <c r="F86" s="493"/>
      <c r="G86" s="493"/>
      <c r="H86" s="493"/>
      <c r="I86" s="493"/>
      <c r="J86" s="493"/>
      <c r="K86" s="493"/>
      <c r="L86" s="494"/>
      <c r="M86" s="9"/>
      <c r="O86" s="17" t="s">
        <v>185</v>
      </c>
      <c r="P86" s="9" t="s">
        <v>186</v>
      </c>
    </row>
    <row r="87" spans="1:16" x14ac:dyDescent="0.35">
      <c r="B87" s="58"/>
      <c r="C87" s="33"/>
      <c r="D87" s="33"/>
      <c r="E87" s="34"/>
      <c r="F87" s="34"/>
      <c r="G87" s="34"/>
      <c r="H87" s="34"/>
      <c r="I87" s="34"/>
      <c r="J87" s="34"/>
      <c r="K87" s="34"/>
      <c r="L87" s="16"/>
      <c r="M87" s="9"/>
      <c r="O87" s="17"/>
    </row>
    <row r="88" spans="1:16" x14ac:dyDescent="0.35">
      <c r="B88" s="692"/>
      <c r="C88" s="693"/>
      <c r="D88" s="694"/>
      <c r="E88" s="141" t="str">
        <f t="shared" ref="E88:L88" si="10">E48</f>
        <v>Q2 - 2024</v>
      </c>
      <c r="F88" s="141" t="str">
        <f t="shared" si="10"/>
        <v>Q3 - 2024</v>
      </c>
      <c r="G88" s="141" t="str">
        <f t="shared" si="10"/>
        <v>Q4 - 2024</v>
      </c>
      <c r="H88" s="141" t="str">
        <f t="shared" si="10"/>
        <v>Q1 - 2025</v>
      </c>
      <c r="I88" s="141" t="str">
        <f t="shared" si="10"/>
        <v>Q2 - 2025</v>
      </c>
      <c r="J88" s="141" t="str">
        <f t="shared" si="10"/>
        <v>Q3 - 2025</v>
      </c>
      <c r="K88" s="141" t="str">
        <f t="shared" si="10"/>
        <v>Q4 - 2025</v>
      </c>
      <c r="L88" s="114" t="str">
        <f t="shared" si="10"/>
        <v>Q1 - 2026</v>
      </c>
      <c r="M88" s="9"/>
      <c r="O88" s="17"/>
    </row>
    <row r="89" spans="1:16" x14ac:dyDescent="0.35">
      <c r="B89" s="689" t="str">
        <f>IF(Intro!$G$21="English",Variables!B30,Variables!C30)</f>
        <v>No. 1 - NMD90 14/3</v>
      </c>
      <c r="C89" s="690"/>
      <c r="D89" s="690"/>
      <c r="E89" s="690"/>
      <c r="F89" s="690"/>
      <c r="G89" s="690"/>
      <c r="H89" s="690"/>
      <c r="I89" s="690"/>
      <c r="J89" s="690"/>
      <c r="K89" s="690"/>
      <c r="L89" s="691"/>
      <c r="M89" s="9"/>
    </row>
    <row r="90" spans="1:16" x14ac:dyDescent="0.35">
      <c r="B90" s="687" t="str">
        <f>IF(Intro!$G$21="English",Variables!$B$23,Variables!$C$23)</f>
        <v>metres</v>
      </c>
      <c r="C90" s="688"/>
      <c r="D90" s="688"/>
      <c r="E90" s="107"/>
      <c r="F90" s="107"/>
      <c r="G90" s="107"/>
      <c r="H90" s="107"/>
      <c r="I90" s="101"/>
      <c r="J90" s="107"/>
      <c r="K90" s="107"/>
      <c r="L90" s="457"/>
      <c r="M90" s="9"/>
    </row>
    <row r="91" spans="1:16" x14ac:dyDescent="0.35">
      <c r="B91" s="687" t="str">
        <f>IF(Intro!G$21="English","net delivered purchase value (CAD)","valeur d'achat nette rendue (CAD)")</f>
        <v>net delivered purchase value (CAD)</v>
      </c>
      <c r="C91" s="688"/>
      <c r="D91" s="688"/>
      <c r="E91" s="107"/>
      <c r="F91" s="107"/>
      <c r="G91" s="107"/>
      <c r="H91" s="107"/>
      <c r="I91" s="101"/>
      <c r="J91" s="107"/>
      <c r="K91" s="107"/>
      <c r="L91" s="457"/>
      <c r="M91" s="9"/>
    </row>
    <row r="92" spans="1:16" x14ac:dyDescent="0.35">
      <c r="B92" s="687" t="str">
        <f>"$ / "&amp;IF(Intro!$G$21="English",Variables!$B$24,Variables!$C$24)</f>
        <v>$ / metre</v>
      </c>
      <c r="C92" s="688"/>
      <c r="D92" s="688"/>
      <c r="E92" s="120" t="str">
        <f t="shared" ref="E92:L92" si="11">IF(E90=0,"-",E91/E90)</f>
        <v>-</v>
      </c>
      <c r="F92" s="120" t="str">
        <f t="shared" si="11"/>
        <v>-</v>
      </c>
      <c r="G92" s="120" t="str">
        <f t="shared" si="11"/>
        <v>-</v>
      </c>
      <c r="H92" s="120" t="str">
        <f t="shared" si="11"/>
        <v>-</v>
      </c>
      <c r="I92" s="120" t="str">
        <f t="shared" si="11"/>
        <v>-</v>
      </c>
      <c r="J92" s="120" t="str">
        <f t="shared" si="11"/>
        <v>-</v>
      </c>
      <c r="K92" s="120" t="str">
        <f t="shared" si="11"/>
        <v>-</v>
      </c>
      <c r="L92" s="121" t="str">
        <f t="shared" si="11"/>
        <v>-</v>
      </c>
      <c r="M92" s="9"/>
    </row>
    <row r="93" spans="1:16" x14ac:dyDescent="0.35">
      <c r="B93" s="689" t="str">
        <f>IF(Intro!$G$21="English",Variables!B31,Variables!C31)</f>
        <v>No. 2 - NMD90 14/2</v>
      </c>
      <c r="C93" s="690"/>
      <c r="D93" s="690"/>
      <c r="E93" s="690"/>
      <c r="F93" s="690"/>
      <c r="G93" s="690"/>
      <c r="H93" s="690"/>
      <c r="I93" s="690"/>
      <c r="J93" s="690"/>
      <c r="K93" s="690"/>
      <c r="L93" s="691"/>
      <c r="M93" s="9"/>
    </row>
    <row r="94" spans="1:16" x14ac:dyDescent="0.35">
      <c r="B94" s="687" t="str">
        <f>IF(Intro!$G$21="English",Variables!$B$23,Variables!$C$23)</f>
        <v>metres</v>
      </c>
      <c r="C94" s="688"/>
      <c r="D94" s="688"/>
      <c r="E94" s="107"/>
      <c r="F94" s="107"/>
      <c r="G94" s="107"/>
      <c r="H94" s="107"/>
      <c r="I94" s="101"/>
      <c r="J94" s="107"/>
      <c r="K94" s="107"/>
      <c r="L94" s="457"/>
      <c r="M94" s="9"/>
    </row>
    <row r="95" spans="1:16" x14ac:dyDescent="0.35">
      <c r="B95" s="687" t="str">
        <f>IF(Intro!G$21="English","net delivered purchase value (CAD)","valeur d'achat nette rendue (CAD)")</f>
        <v>net delivered purchase value (CAD)</v>
      </c>
      <c r="C95" s="688"/>
      <c r="D95" s="688"/>
      <c r="E95" s="107"/>
      <c r="F95" s="107"/>
      <c r="G95" s="107"/>
      <c r="H95" s="107"/>
      <c r="I95" s="101"/>
      <c r="J95" s="107"/>
      <c r="K95" s="107"/>
      <c r="L95" s="457"/>
      <c r="M95" s="9"/>
    </row>
    <row r="96" spans="1:16" x14ac:dyDescent="0.35">
      <c r="B96" s="687" t="str">
        <f>"$ / "&amp;IF(Intro!$G$21="English",Variables!$B$24,Variables!$C$24)</f>
        <v>$ / metre</v>
      </c>
      <c r="C96" s="688"/>
      <c r="D96" s="688"/>
      <c r="E96" s="120" t="str">
        <f t="shared" ref="E96:L96" si="12">IF(E94=0,"-",E95/E94)</f>
        <v>-</v>
      </c>
      <c r="F96" s="120" t="str">
        <f t="shared" si="12"/>
        <v>-</v>
      </c>
      <c r="G96" s="120" t="str">
        <f t="shared" si="12"/>
        <v>-</v>
      </c>
      <c r="H96" s="120" t="str">
        <f t="shared" si="12"/>
        <v>-</v>
      </c>
      <c r="I96" s="120" t="str">
        <f t="shared" si="12"/>
        <v>-</v>
      </c>
      <c r="J96" s="120" t="str">
        <f t="shared" si="12"/>
        <v>-</v>
      </c>
      <c r="K96" s="120" t="str">
        <f t="shared" si="12"/>
        <v>-</v>
      </c>
      <c r="L96" s="121" t="str">
        <f t="shared" si="12"/>
        <v>-</v>
      </c>
      <c r="M96" s="9"/>
    </row>
    <row r="97" spans="2:13" x14ac:dyDescent="0.35">
      <c r="B97" s="689" t="str">
        <f>IF(Intro!$G$21="English",Variables!B32,Variables!C32)</f>
        <v>No. 3 - NMD90 12/2</v>
      </c>
      <c r="C97" s="690"/>
      <c r="D97" s="690"/>
      <c r="E97" s="690"/>
      <c r="F97" s="690"/>
      <c r="G97" s="690"/>
      <c r="H97" s="690"/>
      <c r="I97" s="690"/>
      <c r="J97" s="690"/>
      <c r="K97" s="690"/>
      <c r="L97" s="691"/>
      <c r="M97" s="9"/>
    </row>
    <row r="98" spans="2:13" x14ac:dyDescent="0.35">
      <c r="B98" s="687" t="str">
        <f>IF(Intro!$G$21="English",Variables!$B$23,Variables!$C$23)</f>
        <v>metres</v>
      </c>
      <c r="C98" s="688"/>
      <c r="D98" s="688"/>
      <c r="E98" s="107"/>
      <c r="F98" s="107"/>
      <c r="G98" s="107"/>
      <c r="H98" s="107"/>
      <c r="I98" s="101"/>
      <c r="J98" s="107"/>
      <c r="K98" s="107"/>
      <c r="L98" s="457"/>
      <c r="M98" s="9"/>
    </row>
    <row r="99" spans="2:13" x14ac:dyDescent="0.35">
      <c r="B99" s="687" t="str">
        <f>IF(Intro!G$21="English","net delivered purchase value (CAD)","valeur d'achat nette rendue (CAD)")</f>
        <v>net delivered purchase value (CAD)</v>
      </c>
      <c r="C99" s="688"/>
      <c r="D99" s="688"/>
      <c r="E99" s="107"/>
      <c r="F99" s="107"/>
      <c r="G99" s="107"/>
      <c r="H99" s="107"/>
      <c r="I99" s="101"/>
      <c r="J99" s="107"/>
      <c r="K99" s="107"/>
      <c r="L99" s="457"/>
      <c r="M99" s="9"/>
    </row>
    <row r="100" spans="2:13" x14ac:dyDescent="0.35">
      <c r="B100" s="687" t="str">
        <f>"$ / "&amp;IF(Intro!$G$21="English",Variables!$B$24,Variables!$C$24)</f>
        <v>$ / metre</v>
      </c>
      <c r="C100" s="688"/>
      <c r="D100" s="688"/>
      <c r="E100" s="120" t="str">
        <f t="shared" ref="E100:L100" si="13">IF(E98=0,"-",E99/E98)</f>
        <v>-</v>
      </c>
      <c r="F100" s="120" t="str">
        <f t="shared" si="13"/>
        <v>-</v>
      </c>
      <c r="G100" s="120" t="str">
        <f t="shared" si="13"/>
        <v>-</v>
      </c>
      <c r="H100" s="120" t="str">
        <f t="shared" si="13"/>
        <v>-</v>
      </c>
      <c r="I100" s="120" t="str">
        <f t="shared" si="13"/>
        <v>-</v>
      </c>
      <c r="J100" s="120" t="str">
        <f t="shared" si="13"/>
        <v>-</v>
      </c>
      <c r="K100" s="120" t="str">
        <f t="shared" si="13"/>
        <v>-</v>
      </c>
      <c r="L100" s="121" t="str">
        <f t="shared" si="13"/>
        <v>-</v>
      </c>
      <c r="M100" s="9"/>
    </row>
    <row r="101" spans="2:13" x14ac:dyDescent="0.35">
      <c r="B101" s="689" t="str">
        <f>IF(Intro!$G$21="English",Variables!B33,Variables!C33)</f>
        <v>No. 4 - NMD90 10/3</v>
      </c>
      <c r="C101" s="690"/>
      <c r="D101" s="690"/>
      <c r="E101" s="690"/>
      <c r="F101" s="690"/>
      <c r="G101" s="690"/>
      <c r="H101" s="690"/>
      <c r="I101" s="690"/>
      <c r="J101" s="690"/>
      <c r="K101" s="690"/>
      <c r="L101" s="691"/>
      <c r="M101" s="9"/>
    </row>
    <row r="102" spans="2:13" x14ac:dyDescent="0.35">
      <c r="B102" s="687" t="str">
        <f>IF(Intro!$G$21="English",Variables!$B$23,Variables!$C$23)</f>
        <v>metres</v>
      </c>
      <c r="C102" s="688"/>
      <c r="D102" s="688"/>
      <c r="E102" s="107"/>
      <c r="F102" s="107"/>
      <c r="G102" s="107"/>
      <c r="H102" s="107"/>
      <c r="I102" s="101"/>
      <c r="J102" s="107"/>
      <c r="K102" s="107"/>
      <c r="L102" s="457"/>
      <c r="M102" s="9"/>
    </row>
    <row r="103" spans="2:13" x14ac:dyDescent="0.35">
      <c r="B103" s="687" t="str">
        <f>IF(Intro!G$21="English","net delivered purchase value (CAD)","valeur d'achat nette rendue (CAD)")</f>
        <v>net delivered purchase value (CAD)</v>
      </c>
      <c r="C103" s="688"/>
      <c r="D103" s="688"/>
      <c r="E103" s="107"/>
      <c r="F103" s="107"/>
      <c r="G103" s="107"/>
      <c r="H103" s="107"/>
      <c r="I103" s="101"/>
      <c r="J103" s="107"/>
      <c r="K103" s="107"/>
      <c r="L103" s="457"/>
      <c r="M103" s="9"/>
    </row>
    <row r="104" spans="2:13" x14ac:dyDescent="0.35">
      <c r="B104" s="687" t="str">
        <f>"$ / "&amp;IF(Intro!$G$21="English",Variables!$B$24,Variables!$C$24)</f>
        <v>$ / metre</v>
      </c>
      <c r="C104" s="688"/>
      <c r="D104" s="688"/>
      <c r="E104" s="120" t="str">
        <f t="shared" ref="E104:L104" si="14">IF(E102=0,"-",E103/E102)</f>
        <v>-</v>
      </c>
      <c r="F104" s="120" t="str">
        <f t="shared" si="14"/>
        <v>-</v>
      </c>
      <c r="G104" s="120" t="str">
        <f t="shared" si="14"/>
        <v>-</v>
      </c>
      <c r="H104" s="120" t="str">
        <f t="shared" si="14"/>
        <v>-</v>
      </c>
      <c r="I104" s="120" t="str">
        <f t="shared" si="14"/>
        <v>-</v>
      </c>
      <c r="J104" s="120" t="str">
        <f t="shared" si="14"/>
        <v>-</v>
      </c>
      <c r="K104" s="120" t="str">
        <f t="shared" si="14"/>
        <v>-</v>
      </c>
      <c r="L104" s="121" t="str">
        <f t="shared" si="14"/>
        <v>-</v>
      </c>
      <c r="M104" s="9"/>
    </row>
    <row r="105" spans="2:13" x14ac:dyDescent="0.35">
      <c r="B105" s="689" t="str">
        <f>IF(Intro!$G$21="English",Variables!B34,Variables!C34)</f>
        <v>No. 5 - NMD90 8/3</v>
      </c>
      <c r="C105" s="690"/>
      <c r="D105" s="690"/>
      <c r="E105" s="690"/>
      <c r="F105" s="690"/>
      <c r="G105" s="690"/>
      <c r="H105" s="690"/>
      <c r="I105" s="690"/>
      <c r="J105" s="690"/>
      <c r="K105" s="690"/>
      <c r="L105" s="691"/>
      <c r="M105" s="9"/>
    </row>
    <row r="106" spans="2:13" x14ac:dyDescent="0.35">
      <c r="B106" s="687" t="str">
        <f>IF(Intro!$G$21="English",Variables!$B$23,Variables!$C$23)</f>
        <v>metres</v>
      </c>
      <c r="C106" s="688"/>
      <c r="D106" s="688"/>
      <c r="E106" s="107"/>
      <c r="F106" s="107"/>
      <c r="G106" s="107"/>
      <c r="H106" s="107"/>
      <c r="I106" s="101"/>
      <c r="J106" s="107"/>
      <c r="K106" s="107"/>
      <c r="L106" s="457"/>
      <c r="M106" s="9"/>
    </row>
    <row r="107" spans="2:13" x14ac:dyDescent="0.35">
      <c r="B107" s="687" t="str">
        <f>IF(Intro!G$21="English","net delivered purchase value (CAD)","valeur d'achat nette rendue (CAD)")</f>
        <v>net delivered purchase value (CAD)</v>
      </c>
      <c r="C107" s="688"/>
      <c r="D107" s="688"/>
      <c r="E107" s="107"/>
      <c r="F107" s="107"/>
      <c r="G107" s="107"/>
      <c r="H107" s="107"/>
      <c r="I107" s="101"/>
      <c r="J107" s="107"/>
      <c r="K107" s="107"/>
      <c r="L107" s="457"/>
      <c r="M107" s="9"/>
    </row>
    <row r="108" spans="2:13" x14ac:dyDescent="0.35">
      <c r="B108" s="687" t="str">
        <f>"$ / "&amp;IF(Intro!$G$21="English",Variables!$B$24,Variables!$C$24)</f>
        <v>$ / metre</v>
      </c>
      <c r="C108" s="688"/>
      <c r="D108" s="688"/>
      <c r="E108" s="120" t="str">
        <f t="shared" ref="E108:L108" si="15">IF(E106=0,"-",E107/E106)</f>
        <v>-</v>
      </c>
      <c r="F108" s="120" t="str">
        <f t="shared" si="15"/>
        <v>-</v>
      </c>
      <c r="G108" s="120" t="str">
        <f t="shared" si="15"/>
        <v>-</v>
      </c>
      <c r="H108" s="120" t="str">
        <f t="shared" si="15"/>
        <v>-</v>
      </c>
      <c r="I108" s="120" t="str">
        <f t="shared" si="15"/>
        <v>-</v>
      </c>
      <c r="J108" s="120" t="str">
        <f t="shared" si="15"/>
        <v>-</v>
      </c>
      <c r="K108" s="120" t="str">
        <f t="shared" si="15"/>
        <v>-</v>
      </c>
      <c r="L108" s="121" t="str">
        <f t="shared" si="15"/>
        <v>-</v>
      </c>
      <c r="M108" s="9"/>
    </row>
    <row r="109" spans="2:13" x14ac:dyDescent="0.35">
      <c r="B109" s="689" t="str">
        <f>IF(Intro!$G$21="English",Variables!B35,Variables!C35)</f>
        <v>No. 6 - NMD90 6/3</v>
      </c>
      <c r="C109" s="690"/>
      <c r="D109" s="690"/>
      <c r="E109" s="690"/>
      <c r="F109" s="690"/>
      <c r="G109" s="690"/>
      <c r="H109" s="690"/>
      <c r="I109" s="690"/>
      <c r="J109" s="690"/>
      <c r="K109" s="690"/>
      <c r="L109" s="691"/>
      <c r="M109" s="9"/>
    </row>
    <row r="110" spans="2:13" x14ac:dyDescent="0.35">
      <c r="B110" s="687" t="str">
        <f>IF(Intro!$G$21="English",Variables!$B$23,Variables!$C$23)</f>
        <v>metres</v>
      </c>
      <c r="C110" s="688"/>
      <c r="D110" s="688"/>
      <c r="E110" s="107"/>
      <c r="F110" s="107"/>
      <c r="G110" s="107"/>
      <c r="H110" s="107"/>
      <c r="I110" s="101"/>
      <c r="J110" s="107"/>
      <c r="K110" s="107"/>
      <c r="L110" s="457"/>
      <c r="M110" s="9"/>
    </row>
    <row r="111" spans="2:13" x14ac:dyDescent="0.35">
      <c r="B111" s="687" t="str">
        <f>IF(Intro!G$21="English","net delivered purchase value (CAD)","valeur d'achat nette rendue (CAD)")</f>
        <v>net delivered purchase value (CAD)</v>
      </c>
      <c r="C111" s="688"/>
      <c r="D111" s="688"/>
      <c r="E111" s="107"/>
      <c r="F111" s="107"/>
      <c r="G111" s="107"/>
      <c r="H111" s="107"/>
      <c r="I111" s="101"/>
      <c r="J111" s="107"/>
      <c r="K111" s="107"/>
      <c r="L111" s="457"/>
      <c r="M111" s="9"/>
    </row>
    <row r="112" spans="2:13" x14ac:dyDescent="0.35">
      <c r="B112" s="687" t="str">
        <f>"$ / "&amp;IF(Intro!$G$21="English",Variables!$B$24,Variables!$C$24)</f>
        <v>$ / metre</v>
      </c>
      <c r="C112" s="688"/>
      <c r="D112" s="688"/>
      <c r="E112" s="120" t="str">
        <f t="shared" ref="E112:L112" si="16">IF(E110=0,"-",E111/E110)</f>
        <v>-</v>
      </c>
      <c r="F112" s="120" t="str">
        <f t="shared" si="16"/>
        <v>-</v>
      </c>
      <c r="G112" s="120" t="str">
        <f t="shared" si="16"/>
        <v>-</v>
      </c>
      <c r="H112" s="120" t="str">
        <f t="shared" si="16"/>
        <v>-</v>
      </c>
      <c r="I112" s="120" t="str">
        <f t="shared" si="16"/>
        <v>-</v>
      </c>
      <c r="J112" s="120" t="str">
        <f t="shared" si="16"/>
        <v>-</v>
      </c>
      <c r="K112" s="120" t="str">
        <f t="shared" si="16"/>
        <v>-</v>
      </c>
      <c r="L112" s="121" t="str">
        <f t="shared" si="16"/>
        <v>-</v>
      </c>
      <c r="M112" s="9"/>
    </row>
    <row r="113" spans="1:19" x14ac:dyDescent="0.35">
      <c r="B113" s="58"/>
      <c r="C113" s="59"/>
      <c r="D113" s="59"/>
      <c r="E113" s="28"/>
      <c r="F113" s="28"/>
      <c r="G113" s="28"/>
      <c r="H113" s="28"/>
      <c r="I113" s="28"/>
      <c r="J113" s="28"/>
      <c r="K113" s="28"/>
      <c r="L113" s="29"/>
      <c r="M113" s="9"/>
    </row>
    <row r="114" spans="1:19" x14ac:dyDescent="0.35">
      <c r="B114" s="470" t="str">
        <f>IF(Intro!$G$21="English",O114,P114)</f>
        <v>In the table below, “Error” means that the total imports of your firm's benchmark products exceed your firm's total imports for that period. Therefore, please modify the above data if necessary.</v>
      </c>
      <c r="C114" s="471"/>
      <c r="D114" s="471"/>
      <c r="E114" s="471"/>
      <c r="F114" s="471"/>
      <c r="G114" s="471"/>
      <c r="H114" s="471"/>
      <c r="I114" s="471"/>
      <c r="J114" s="471"/>
      <c r="K114" s="471"/>
      <c r="L114" s="472"/>
      <c r="M114" s="9"/>
      <c r="O114" s="36" t="s">
        <v>345</v>
      </c>
      <c r="P114" s="36" t="s">
        <v>346</v>
      </c>
      <c r="Q114" s="36"/>
      <c r="R114" s="36"/>
      <c r="S114" s="36"/>
    </row>
    <row r="115" spans="1:19" x14ac:dyDescent="0.35">
      <c r="B115" s="470"/>
      <c r="C115" s="471"/>
      <c r="D115" s="471"/>
      <c r="E115" s="471"/>
      <c r="F115" s="471"/>
      <c r="G115" s="471"/>
      <c r="H115" s="471"/>
      <c r="I115" s="471"/>
      <c r="J115" s="471"/>
      <c r="K115" s="471"/>
      <c r="L115" s="472"/>
      <c r="M115" s="9"/>
      <c r="O115" s="36"/>
      <c r="P115" s="36"/>
      <c r="Q115" s="36"/>
      <c r="R115" s="36"/>
      <c r="S115" s="36"/>
    </row>
    <row r="116" spans="1:19" x14ac:dyDescent="0.35">
      <c r="B116" s="58"/>
      <c r="C116" s="59"/>
      <c r="D116" s="59"/>
      <c r="E116" s="28"/>
      <c r="F116" s="28"/>
      <c r="G116" s="28"/>
      <c r="H116" s="28"/>
      <c r="I116" s="28"/>
      <c r="J116" s="28"/>
      <c r="K116" s="28"/>
      <c r="L116" s="29"/>
      <c r="M116" s="9"/>
      <c r="O116" s="36"/>
      <c r="P116" s="36"/>
      <c r="Q116" s="36"/>
      <c r="R116" s="36"/>
      <c r="S116" s="36"/>
    </row>
    <row r="117" spans="1:19" ht="14.15" customHeight="1" x14ac:dyDescent="0.35">
      <c r="B117" s="678" t="str">
        <f>Variables!D64</f>
        <v>Verification - volume</v>
      </c>
      <c r="C117" s="679"/>
      <c r="D117" s="679"/>
      <c r="E117" s="679"/>
      <c r="F117" s="680"/>
      <c r="G117" s="141" t="str">
        <f>G73</f>
        <v>Q2-Q4 2024</v>
      </c>
      <c r="H117" s="141">
        <f>H73</f>
        <v>2025</v>
      </c>
      <c r="I117" s="141" t="str">
        <f>I73</f>
        <v>Q1 - 2026</v>
      </c>
      <c r="J117" s="36"/>
      <c r="K117" s="36"/>
      <c r="L117" s="67"/>
      <c r="M117" s="9"/>
    </row>
    <row r="118" spans="1:19" ht="14.15" customHeight="1" x14ac:dyDescent="0.35">
      <c r="B118" s="684" t="str">
        <f>B90</f>
        <v>metres</v>
      </c>
      <c r="C118" s="685"/>
      <c r="D118" s="685"/>
      <c r="E118" s="685"/>
      <c r="F118" s="686"/>
      <c r="G118" s="150" t="str">
        <f>IF(SUM(E90:G90,E94:G94,E98:G98,E102:G102,E106:G106,E110:G110)&gt;H27,Variables!$D$65,Variables!$D$66)</f>
        <v>Okay</v>
      </c>
      <c r="H118" s="150" t="str">
        <f>IF(SUM(H90:K90,H94:K94,H98:K98,H102:K102,H106:K106,H110:K110)&gt;I27,Variables!$D$65,Variables!$D$66)</f>
        <v>Okay</v>
      </c>
      <c r="I118" s="150" t="str">
        <f>IF(SUM(L90,L94,L98,L102,L106,L110)&gt;K27,Variables!$D$65,Variables!$D$66)</f>
        <v>Okay</v>
      </c>
      <c r="J118" s="36"/>
      <c r="K118" s="36"/>
      <c r="L118" s="67"/>
      <c r="M118" s="9"/>
    </row>
    <row r="119" spans="1:19" ht="14.15" customHeight="1" x14ac:dyDescent="0.35">
      <c r="B119" s="681" t="str">
        <f>IF(Intro!$G$21="English",O119,P119)</f>
        <v>volume - total imports of benchmark products (Question 3)</v>
      </c>
      <c r="C119" s="682"/>
      <c r="D119" s="682"/>
      <c r="E119" s="682"/>
      <c r="F119" s="683"/>
      <c r="G119" s="150">
        <f>SUM(E90:G90,E94:G94,E98:G98,E102:G102,E106:G106,E110:G110)</f>
        <v>0</v>
      </c>
      <c r="H119" s="150">
        <f>SUM(H90:K90,H94:K94,H98:K98,H102:K102,H106:K106,H110:K110)</f>
        <v>0</v>
      </c>
      <c r="I119" s="150">
        <f>SUM(L90,L94,L98,L102,L106,L110)</f>
        <v>0</v>
      </c>
      <c r="J119" s="36"/>
      <c r="K119" s="36"/>
      <c r="L119" s="67"/>
      <c r="M119" s="9"/>
      <c r="O119" s="9" t="s">
        <v>443</v>
      </c>
      <c r="P119" s="9" t="s">
        <v>444</v>
      </c>
    </row>
    <row r="120" spans="1:19" ht="14.15" customHeight="1" x14ac:dyDescent="0.35">
      <c r="B120" s="681" t="str">
        <f>IF(Intro!$G$21="English",O120,P120)</f>
        <v>volume - total imports (Question 1)</v>
      </c>
      <c r="C120" s="682"/>
      <c r="D120" s="682"/>
      <c r="E120" s="682"/>
      <c r="F120" s="683"/>
      <c r="G120" s="150">
        <f>H27</f>
        <v>0</v>
      </c>
      <c r="H120" s="150">
        <f>I27</f>
        <v>0</v>
      </c>
      <c r="I120" s="150">
        <f>K27</f>
        <v>0</v>
      </c>
      <c r="J120" s="36"/>
      <c r="K120" s="36"/>
      <c r="L120" s="67"/>
      <c r="M120" s="9"/>
      <c r="O120" s="9" t="s">
        <v>445</v>
      </c>
      <c r="P120" s="9" t="s">
        <v>446</v>
      </c>
    </row>
    <row r="121" spans="1:19" x14ac:dyDescent="0.35">
      <c r="B121" s="678" t="str">
        <f>Variables!D68</f>
        <v>Verification - value</v>
      </c>
      <c r="C121" s="679"/>
      <c r="D121" s="679"/>
      <c r="E121" s="679"/>
      <c r="F121" s="680"/>
      <c r="G121" s="141" t="str">
        <f>G117</f>
        <v>Q2-Q4 2024</v>
      </c>
      <c r="H121" s="141">
        <f>H117</f>
        <v>2025</v>
      </c>
      <c r="I121" s="141" t="str">
        <f>I117</f>
        <v>Q1 - 2026</v>
      </c>
      <c r="J121" s="36"/>
      <c r="K121" s="36"/>
      <c r="L121" s="67"/>
      <c r="M121" s="9"/>
    </row>
    <row r="122" spans="1:19" ht="14.15" customHeight="1" x14ac:dyDescent="0.35">
      <c r="B122" s="684" t="str">
        <f>B91</f>
        <v>net delivered purchase value (CAD)</v>
      </c>
      <c r="C122" s="685"/>
      <c r="D122" s="685"/>
      <c r="E122" s="685"/>
      <c r="F122" s="686"/>
      <c r="G122" s="150" t="str">
        <f>IF(SUM(E91:G91,E95:G95,E99:G99,E103:G103,E107:G107,E111:G111)&gt;H28,Variables!$D$65,Variables!$D$66)</f>
        <v>Okay</v>
      </c>
      <c r="H122" s="150" t="str">
        <f>IF(SUM(H91:K91,H95:K95,H99:K99,H103:K103,H107:K107,H111:K111)&gt;I28,Variables!$D$65,Variables!$D$66)</f>
        <v>Okay</v>
      </c>
      <c r="I122" s="150" t="str">
        <f>IF(SUM(L91,L95,L99,L103,L107,L111)&gt;K28,Variables!$D$65,Variables!$D$66)</f>
        <v>Okay</v>
      </c>
      <c r="J122" s="36"/>
      <c r="K122" s="36"/>
      <c r="L122" s="67"/>
      <c r="M122" s="9"/>
    </row>
    <row r="123" spans="1:19" ht="14.15" customHeight="1" x14ac:dyDescent="0.35">
      <c r="B123" s="681" t="str">
        <f>IF(Intro!$G$21="English",O123,P123)</f>
        <v>value - total imports of benchmark products (Question 3)</v>
      </c>
      <c r="C123" s="682"/>
      <c r="D123" s="682"/>
      <c r="E123" s="682"/>
      <c r="F123" s="683"/>
      <c r="G123" s="150">
        <f>SUM(E91:G91,E95:G95,E99:G99,E103:G103,E107:G107,E111:G111)</f>
        <v>0</v>
      </c>
      <c r="H123" s="150">
        <f>SUM(H91:K91,H95:K95,H99:K99,H103:K103,H107:K107,H111:K111)</f>
        <v>0</v>
      </c>
      <c r="I123" s="150">
        <f>SUM(L91,L95,L99,L103,L107,L111)</f>
        <v>0</v>
      </c>
      <c r="J123" s="36"/>
      <c r="K123" s="36"/>
      <c r="L123" s="67"/>
      <c r="M123" s="9"/>
      <c r="O123" s="9" t="s">
        <v>447</v>
      </c>
      <c r="P123" s="9" t="s">
        <v>448</v>
      </c>
    </row>
    <row r="124" spans="1:19" ht="14.15" customHeight="1" x14ac:dyDescent="0.35">
      <c r="B124" s="681" t="str">
        <f>IF(Intro!$G$21="English",O124,P124)</f>
        <v>valeur - total imports (Question 1)</v>
      </c>
      <c r="C124" s="682"/>
      <c r="D124" s="682"/>
      <c r="E124" s="682"/>
      <c r="F124" s="683"/>
      <c r="G124" s="150">
        <f>H28</f>
        <v>0</v>
      </c>
      <c r="H124" s="150">
        <f>I28</f>
        <v>0</v>
      </c>
      <c r="I124" s="150">
        <f>K28</f>
        <v>0</v>
      </c>
      <c r="J124" s="36"/>
      <c r="K124" s="36"/>
      <c r="L124" s="67"/>
      <c r="M124" s="9"/>
      <c r="O124" s="9" t="s">
        <v>449</v>
      </c>
      <c r="P124" s="9" t="s">
        <v>450</v>
      </c>
    </row>
    <row r="125" spans="1:19" x14ac:dyDescent="0.35">
      <c r="B125" s="68"/>
      <c r="C125" s="65"/>
      <c r="D125" s="65"/>
      <c r="E125" s="65"/>
      <c r="F125" s="65"/>
      <c r="G125" s="65"/>
      <c r="H125" s="65"/>
      <c r="I125" s="65"/>
      <c r="J125" s="65"/>
      <c r="K125" s="65"/>
      <c r="L125" s="66"/>
      <c r="M125" s="9"/>
    </row>
    <row r="126" spans="1:19" s="10" customFormat="1" x14ac:dyDescent="0.35">
      <c r="A126" s="7"/>
      <c r="B126" s="79"/>
      <c r="C126" s="77"/>
      <c r="D126" s="77"/>
      <c r="E126" s="78"/>
      <c r="F126" s="78"/>
      <c r="G126" s="78"/>
      <c r="H126" s="78"/>
      <c r="I126" s="78"/>
      <c r="J126" s="78"/>
      <c r="K126" s="78"/>
      <c r="L126" s="78"/>
      <c r="M126" s="69"/>
    </row>
    <row r="127" spans="1:19" x14ac:dyDescent="0.35">
      <c r="B127" s="473" t="str">
        <f>IF(Intro!$G$21="English",O127,P127)</f>
        <v>SALES IN CANADA OF IMPORTS OF BENCHMARK PRODUCTS</v>
      </c>
      <c r="C127" s="474"/>
      <c r="D127" s="474"/>
      <c r="E127" s="474"/>
      <c r="F127" s="474"/>
      <c r="G127" s="474"/>
      <c r="H127" s="474"/>
      <c r="I127" s="474"/>
      <c r="J127" s="474"/>
      <c r="K127" s="474"/>
      <c r="L127" s="475"/>
      <c r="M127" s="9"/>
      <c r="O127" s="89" t="s">
        <v>314</v>
      </c>
      <c r="P127" s="89" t="s">
        <v>409</v>
      </c>
    </row>
    <row r="128" spans="1:19" x14ac:dyDescent="0.35">
      <c r="B128" s="594" t="s">
        <v>17</v>
      </c>
      <c r="C128" s="595"/>
      <c r="D128" s="595"/>
      <c r="E128" s="595"/>
      <c r="F128" s="595"/>
      <c r="G128" s="595"/>
      <c r="H128" s="595"/>
      <c r="I128" s="595"/>
      <c r="J128" s="595"/>
      <c r="K128" s="595"/>
      <c r="L128" s="596"/>
      <c r="M128" s="9"/>
    </row>
    <row r="129" spans="2:16" x14ac:dyDescent="0.35">
      <c r="B129" s="15"/>
      <c r="C129" s="33"/>
      <c r="D129" s="33"/>
      <c r="E129" s="34"/>
      <c r="F129" s="34"/>
      <c r="G129" s="34"/>
      <c r="H129" s="34"/>
      <c r="I129" s="34"/>
      <c r="J129" s="34"/>
      <c r="K129" s="34"/>
      <c r="L129" s="16"/>
      <c r="M129" s="9"/>
    </row>
    <row r="130" spans="2:16" x14ac:dyDescent="0.35">
      <c r="B130" s="492" t="str">
        <f>IF(Intro!$G$21="English",O130,P130)</f>
        <v xml:space="preserve">Report the volume and value of sales of imports in Canada for each benchmark product listed below : </v>
      </c>
      <c r="C130" s="493"/>
      <c r="D130" s="493"/>
      <c r="E130" s="493"/>
      <c r="F130" s="493"/>
      <c r="G130" s="493"/>
      <c r="H130" s="493"/>
      <c r="I130" s="493"/>
      <c r="J130" s="493"/>
      <c r="K130" s="493"/>
      <c r="L130" s="494"/>
      <c r="M130" s="9"/>
      <c r="O130" s="17" t="s">
        <v>164</v>
      </c>
      <c r="P130" s="9" t="s">
        <v>408</v>
      </c>
    </row>
    <row r="131" spans="2:16" x14ac:dyDescent="0.35">
      <c r="B131" s="492" t="str">
        <f>Pro!B23</f>
        <v>Note - Only complete this question if your firm sold the goods between January 1, 2023, and March 31, 2026.</v>
      </c>
      <c r="C131" s="493"/>
      <c r="D131" s="493"/>
      <c r="E131" s="493"/>
      <c r="F131" s="493"/>
      <c r="G131" s="493"/>
      <c r="H131" s="493"/>
      <c r="I131" s="493"/>
      <c r="J131" s="493"/>
      <c r="K131" s="493"/>
      <c r="L131" s="494"/>
      <c r="M131" s="9"/>
      <c r="O131" s="17"/>
    </row>
    <row r="132" spans="2:16" x14ac:dyDescent="0.35">
      <c r="B132" s="58"/>
      <c r="C132" s="33"/>
      <c r="D132" s="33"/>
      <c r="E132" s="34"/>
      <c r="F132" s="34"/>
      <c r="G132" s="34"/>
      <c r="H132" s="34"/>
      <c r="I132" s="34"/>
      <c r="J132" s="34"/>
      <c r="K132" s="34"/>
      <c r="L132" s="16"/>
      <c r="M132" s="9"/>
      <c r="O132" s="17"/>
    </row>
    <row r="133" spans="2:16" x14ac:dyDescent="0.35">
      <c r="B133" s="692"/>
      <c r="C133" s="693"/>
      <c r="D133" s="694"/>
      <c r="E133" s="141" t="str">
        <f t="shared" ref="E133:L133" si="17">E88</f>
        <v>Q2 - 2024</v>
      </c>
      <c r="F133" s="141" t="str">
        <f t="shared" si="17"/>
        <v>Q3 - 2024</v>
      </c>
      <c r="G133" s="141" t="str">
        <f t="shared" si="17"/>
        <v>Q4 - 2024</v>
      </c>
      <c r="H133" s="141" t="str">
        <f t="shared" si="17"/>
        <v>Q1 - 2025</v>
      </c>
      <c r="I133" s="141" t="str">
        <f t="shared" si="17"/>
        <v>Q2 - 2025</v>
      </c>
      <c r="J133" s="141" t="str">
        <f t="shared" si="17"/>
        <v>Q3 - 2025</v>
      </c>
      <c r="K133" s="141" t="str">
        <f t="shared" si="17"/>
        <v>Q4 - 2025</v>
      </c>
      <c r="L133" s="114" t="str">
        <f t="shared" si="17"/>
        <v>Q1 - 2026</v>
      </c>
      <c r="M133" s="9"/>
      <c r="O133" s="17"/>
    </row>
    <row r="134" spans="2:16" x14ac:dyDescent="0.35">
      <c r="B134" s="689" t="str">
        <f>B89</f>
        <v>No. 1 - NMD90 14/3</v>
      </c>
      <c r="C134" s="690"/>
      <c r="D134" s="690"/>
      <c r="E134" s="690"/>
      <c r="F134" s="690"/>
      <c r="G134" s="690"/>
      <c r="H134" s="690"/>
      <c r="I134" s="690"/>
      <c r="J134" s="690"/>
      <c r="K134" s="690"/>
      <c r="L134" s="691"/>
      <c r="M134" s="9"/>
    </row>
    <row r="135" spans="2:16" x14ac:dyDescent="0.35">
      <c r="B135" s="687" t="str">
        <f>IF(Intro!$G$21="English",Variables!$B$23,Variables!$C$23)</f>
        <v>metres</v>
      </c>
      <c r="C135" s="688"/>
      <c r="D135" s="688"/>
      <c r="E135" s="107"/>
      <c r="F135" s="107"/>
      <c r="G135" s="107"/>
      <c r="H135" s="107"/>
      <c r="I135" s="101"/>
      <c r="J135" s="107"/>
      <c r="K135" s="107"/>
      <c r="L135" s="457"/>
      <c r="M135" s="9"/>
    </row>
    <row r="136" spans="2:16" x14ac:dyDescent="0.35">
      <c r="B136" s="687" t="str">
        <f>IF(Intro!G$21="English","net delivered selling value (CAD)","valeur de vente nette rendue (CAD)")</f>
        <v>net delivered selling value (CAD)</v>
      </c>
      <c r="C136" s="688"/>
      <c r="D136" s="688"/>
      <c r="E136" s="107"/>
      <c r="F136" s="107"/>
      <c r="G136" s="107"/>
      <c r="H136" s="107"/>
      <c r="I136" s="101"/>
      <c r="J136" s="107"/>
      <c r="K136" s="107"/>
      <c r="L136" s="457"/>
      <c r="M136" s="9"/>
    </row>
    <row r="137" spans="2:16" x14ac:dyDescent="0.35">
      <c r="B137" s="687" t="str">
        <f>"$ / "&amp;IF(Intro!$G$21="English",Variables!$B$24,Variables!$C$24)</f>
        <v>$ / metre</v>
      </c>
      <c r="C137" s="688"/>
      <c r="D137" s="688"/>
      <c r="E137" s="120" t="str">
        <f t="shared" ref="E137:L137" si="18">IF(E135=0,"-",E136/E135)</f>
        <v>-</v>
      </c>
      <c r="F137" s="120" t="str">
        <f t="shared" si="18"/>
        <v>-</v>
      </c>
      <c r="G137" s="120" t="str">
        <f t="shared" si="18"/>
        <v>-</v>
      </c>
      <c r="H137" s="120" t="str">
        <f t="shared" si="18"/>
        <v>-</v>
      </c>
      <c r="I137" s="120" t="str">
        <f t="shared" si="18"/>
        <v>-</v>
      </c>
      <c r="J137" s="120" t="str">
        <f t="shared" si="18"/>
        <v>-</v>
      </c>
      <c r="K137" s="120" t="str">
        <f t="shared" si="18"/>
        <v>-</v>
      </c>
      <c r="L137" s="121" t="str">
        <f t="shared" si="18"/>
        <v>-</v>
      </c>
      <c r="M137" s="9"/>
    </row>
    <row r="138" spans="2:16" x14ac:dyDescent="0.35">
      <c r="B138" s="689" t="str">
        <f>B93</f>
        <v>No. 2 - NMD90 14/2</v>
      </c>
      <c r="C138" s="690"/>
      <c r="D138" s="690"/>
      <c r="E138" s="690"/>
      <c r="F138" s="690"/>
      <c r="G138" s="690"/>
      <c r="H138" s="690"/>
      <c r="I138" s="690"/>
      <c r="J138" s="690"/>
      <c r="K138" s="690"/>
      <c r="L138" s="691"/>
      <c r="M138" s="9"/>
    </row>
    <row r="139" spans="2:16" x14ac:dyDescent="0.35">
      <c r="B139" s="687" t="str">
        <f>IF(Intro!$G$21="English",Variables!$B$23,Variables!$C$23)</f>
        <v>metres</v>
      </c>
      <c r="C139" s="688"/>
      <c r="D139" s="688"/>
      <c r="E139" s="107"/>
      <c r="F139" s="107"/>
      <c r="G139" s="107"/>
      <c r="H139" s="107"/>
      <c r="I139" s="101"/>
      <c r="J139" s="107"/>
      <c r="K139" s="107"/>
      <c r="L139" s="457"/>
      <c r="M139" s="9"/>
    </row>
    <row r="140" spans="2:16" x14ac:dyDescent="0.35">
      <c r="B140" s="687" t="str">
        <f>IF(Intro!G$21="English","net delivered selling value (CAD)","valeur de vente nette rendue (CAD)")</f>
        <v>net delivered selling value (CAD)</v>
      </c>
      <c r="C140" s="688"/>
      <c r="D140" s="688"/>
      <c r="E140" s="107"/>
      <c r="F140" s="107"/>
      <c r="G140" s="107"/>
      <c r="H140" s="107"/>
      <c r="I140" s="101"/>
      <c r="J140" s="107"/>
      <c r="K140" s="107"/>
      <c r="L140" s="457"/>
      <c r="M140" s="9"/>
    </row>
    <row r="141" spans="2:16" x14ac:dyDescent="0.35">
      <c r="B141" s="687" t="str">
        <f>"$ / "&amp;IF(Intro!$G$21="English",Variables!$B$24,Variables!$C$24)</f>
        <v>$ / metre</v>
      </c>
      <c r="C141" s="688"/>
      <c r="D141" s="688"/>
      <c r="E141" s="120" t="str">
        <f>IF(E139=0,"-",E140/E139)</f>
        <v>-</v>
      </c>
      <c r="F141" s="120" t="str">
        <f t="shared" ref="F141:L141" si="19">IF(F139=0,"-",F140/F139)</f>
        <v>-</v>
      </c>
      <c r="G141" s="120" t="str">
        <f t="shared" si="19"/>
        <v>-</v>
      </c>
      <c r="H141" s="120" t="str">
        <f t="shared" si="19"/>
        <v>-</v>
      </c>
      <c r="I141" s="120" t="str">
        <f t="shared" si="19"/>
        <v>-</v>
      </c>
      <c r="J141" s="120" t="str">
        <f t="shared" si="19"/>
        <v>-</v>
      </c>
      <c r="K141" s="120" t="str">
        <f t="shared" si="19"/>
        <v>-</v>
      </c>
      <c r="L141" s="121" t="str">
        <f t="shared" si="19"/>
        <v>-</v>
      </c>
      <c r="M141" s="9"/>
    </row>
    <row r="142" spans="2:16" x14ac:dyDescent="0.35">
      <c r="B142" s="689" t="str">
        <f>B97</f>
        <v>No. 3 - NMD90 12/2</v>
      </c>
      <c r="C142" s="690"/>
      <c r="D142" s="690"/>
      <c r="E142" s="690"/>
      <c r="F142" s="690"/>
      <c r="G142" s="690"/>
      <c r="H142" s="690"/>
      <c r="I142" s="690"/>
      <c r="J142" s="690"/>
      <c r="K142" s="690"/>
      <c r="L142" s="691"/>
      <c r="M142" s="9"/>
    </row>
    <row r="143" spans="2:16" x14ac:dyDescent="0.35">
      <c r="B143" s="687" t="str">
        <f>IF(Intro!$G$21="English",Variables!$B$23,Variables!$C$23)</f>
        <v>metres</v>
      </c>
      <c r="C143" s="688"/>
      <c r="D143" s="688"/>
      <c r="E143" s="107"/>
      <c r="F143" s="107"/>
      <c r="G143" s="107"/>
      <c r="H143" s="107"/>
      <c r="I143" s="101"/>
      <c r="J143" s="107"/>
      <c r="K143" s="107"/>
      <c r="L143" s="457"/>
      <c r="M143" s="9"/>
    </row>
    <row r="144" spans="2:16" x14ac:dyDescent="0.35">
      <c r="B144" s="687" t="str">
        <f>IF(Intro!G$21="English","net delivered selling value (CAD)","valeur de vente nette rendue (CAD)")</f>
        <v>net delivered selling value (CAD)</v>
      </c>
      <c r="C144" s="688"/>
      <c r="D144" s="688"/>
      <c r="E144" s="107"/>
      <c r="F144" s="107"/>
      <c r="G144" s="107"/>
      <c r="H144" s="107"/>
      <c r="I144" s="101"/>
      <c r="J144" s="107"/>
      <c r="K144" s="107"/>
      <c r="L144" s="457"/>
      <c r="M144" s="9"/>
    </row>
    <row r="145" spans="2:19" x14ac:dyDescent="0.35">
      <c r="B145" s="687" t="str">
        <f>"$ / "&amp;IF(Intro!$G$21="English",Variables!$B$24,Variables!$C$24)</f>
        <v>$ / metre</v>
      </c>
      <c r="C145" s="688"/>
      <c r="D145" s="688"/>
      <c r="E145" s="120" t="str">
        <f>IF(E143=0,"-",E144/E143)</f>
        <v>-</v>
      </c>
      <c r="F145" s="120" t="str">
        <f t="shared" ref="F145:L145" si="20">IF(F143=0,"-",F144/F143)</f>
        <v>-</v>
      </c>
      <c r="G145" s="120" t="str">
        <f t="shared" si="20"/>
        <v>-</v>
      </c>
      <c r="H145" s="120" t="str">
        <f t="shared" si="20"/>
        <v>-</v>
      </c>
      <c r="I145" s="120" t="str">
        <f t="shared" si="20"/>
        <v>-</v>
      </c>
      <c r="J145" s="120" t="str">
        <f t="shared" si="20"/>
        <v>-</v>
      </c>
      <c r="K145" s="120" t="str">
        <f t="shared" si="20"/>
        <v>-</v>
      </c>
      <c r="L145" s="121" t="str">
        <f t="shared" si="20"/>
        <v>-</v>
      </c>
      <c r="M145" s="9"/>
    </row>
    <row r="146" spans="2:19" x14ac:dyDescent="0.35">
      <c r="B146" s="689" t="str">
        <f>B101</f>
        <v>No. 4 - NMD90 10/3</v>
      </c>
      <c r="C146" s="690"/>
      <c r="D146" s="690"/>
      <c r="E146" s="690"/>
      <c r="F146" s="690"/>
      <c r="G146" s="690"/>
      <c r="H146" s="690"/>
      <c r="I146" s="690"/>
      <c r="J146" s="690"/>
      <c r="K146" s="690"/>
      <c r="L146" s="691"/>
      <c r="M146" s="9"/>
    </row>
    <row r="147" spans="2:19" x14ac:dyDescent="0.35">
      <c r="B147" s="687" t="str">
        <f>IF(Intro!$G$21="English",Variables!$B$23,Variables!$C$23)</f>
        <v>metres</v>
      </c>
      <c r="C147" s="688"/>
      <c r="D147" s="688"/>
      <c r="E147" s="107"/>
      <c r="F147" s="107"/>
      <c r="G147" s="107"/>
      <c r="H147" s="107"/>
      <c r="I147" s="101"/>
      <c r="J147" s="107"/>
      <c r="K147" s="107"/>
      <c r="L147" s="457"/>
      <c r="M147" s="9"/>
    </row>
    <row r="148" spans="2:19" x14ac:dyDescent="0.35">
      <c r="B148" s="687" t="str">
        <f>IF(Intro!G$21="English","net delivered selling value (CAD)","valeur de vente nette rendue (CAD)")</f>
        <v>net delivered selling value (CAD)</v>
      </c>
      <c r="C148" s="688"/>
      <c r="D148" s="688"/>
      <c r="E148" s="107"/>
      <c r="F148" s="107"/>
      <c r="G148" s="107"/>
      <c r="H148" s="107"/>
      <c r="I148" s="101"/>
      <c r="J148" s="107"/>
      <c r="K148" s="107"/>
      <c r="L148" s="457"/>
      <c r="M148" s="9"/>
    </row>
    <row r="149" spans="2:19" x14ac:dyDescent="0.35">
      <c r="B149" s="687" t="str">
        <f>"$ / "&amp;IF(Intro!$G$21="English",Variables!$B$24,Variables!$C$24)</f>
        <v>$ / metre</v>
      </c>
      <c r="C149" s="688"/>
      <c r="D149" s="688"/>
      <c r="E149" s="120" t="str">
        <f>IF(E147=0,"-",E148/E147)</f>
        <v>-</v>
      </c>
      <c r="F149" s="120" t="str">
        <f t="shared" ref="F149:L149" si="21">IF(F147=0,"-",F148/F147)</f>
        <v>-</v>
      </c>
      <c r="G149" s="120" t="str">
        <f t="shared" si="21"/>
        <v>-</v>
      </c>
      <c r="H149" s="120" t="str">
        <f t="shared" si="21"/>
        <v>-</v>
      </c>
      <c r="I149" s="120" t="str">
        <f t="shared" si="21"/>
        <v>-</v>
      </c>
      <c r="J149" s="120" t="str">
        <f t="shared" si="21"/>
        <v>-</v>
      </c>
      <c r="K149" s="120" t="str">
        <f t="shared" si="21"/>
        <v>-</v>
      </c>
      <c r="L149" s="121" t="str">
        <f t="shared" si="21"/>
        <v>-</v>
      </c>
      <c r="M149" s="9"/>
    </row>
    <row r="150" spans="2:19" x14ac:dyDescent="0.35">
      <c r="B150" s="689" t="str">
        <f>B105</f>
        <v>No. 5 - NMD90 8/3</v>
      </c>
      <c r="C150" s="690"/>
      <c r="D150" s="690"/>
      <c r="E150" s="690"/>
      <c r="F150" s="690"/>
      <c r="G150" s="690"/>
      <c r="H150" s="690"/>
      <c r="I150" s="690"/>
      <c r="J150" s="690"/>
      <c r="K150" s="690"/>
      <c r="L150" s="691"/>
      <c r="M150" s="9"/>
    </row>
    <row r="151" spans="2:19" x14ac:dyDescent="0.35">
      <c r="B151" s="687" t="str">
        <f>IF(Intro!$G$21="English",Variables!$B$23,Variables!$C$23)</f>
        <v>metres</v>
      </c>
      <c r="C151" s="688"/>
      <c r="D151" s="688"/>
      <c r="E151" s="107"/>
      <c r="F151" s="107"/>
      <c r="G151" s="107"/>
      <c r="H151" s="107"/>
      <c r="I151" s="101"/>
      <c r="J151" s="107"/>
      <c r="K151" s="107"/>
      <c r="L151" s="457"/>
      <c r="M151" s="9"/>
    </row>
    <row r="152" spans="2:19" x14ac:dyDescent="0.35">
      <c r="B152" s="687" t="str">
        <f>IF(Intro!G$21="English","net delivered selling value (CAD)","valeur de vente nette rendue (CAD)")</f>
        <v>net delivered selling value (CAD)</v>
      </c>
      <c r="C152" s="688"/>
      <c r="D152" s="688"/>
      <c r="E152" s="107"/>
      <c r="F152" s="107"/>
      <c r="G152" s="107"/>
      <c r="H152" s="107"/>
      <c r="I152" s="101"/>
      <c r="J152" s="107"/>
      <c r="K152" s="107"/>
      <c r="L152" s="457"/>
      <c r="M152" s="9"/>
    </row>
    <row r="153" spans="2:19" x14ac:dyDescent="0.35">
      <c r="B153" s="687" t="str">
        <f>"$ / "&amp;IF(Intro!$G$21="English",Variables!$B$24,Variables!$C$24)</f>
        <v>$ / metre</v>
      </c>
      <c r="C153" s="688"/>
      <c r="D153" s="688"/>
      <c r="E153" s="120" t="str">
        <f>IF(E151=0,"-",E152/E151)</f>
        <v>-</v>
      </c>
      <c r="F153" s="120" t="str">
        <f t="shared" ref="F153:L153" si="22">IF(F151=0,"-",F152/F151)</f>
        <v>-</v>
      </c>
      <c r="G153" s="120" t="str">
        <f t="shared" si="22"/>
        <v>-</v>
      </c>
      <c r="H153" s="120" t="str">
        <f t="shared" si="22"/>
        <v>-</v>
      </c>
      <c r="I153" s="120" t="str">
        <f t="shared" si="22"/>
        <v>-</v>
      </c>
      <c r="J153" s="120" t="str">
        <f t="shared" si="22"/>
        <v>-</v>
      </c>
      <c r="K153" s="120" t="str">
        <f t="shared" si="22"/>
        <v>-</v>
      </c>
      <c r="L153" s="121" t="str">
        <f t="shared" si="22"/>
        <v>-</v>
      </c>
      <c r="M153" s="9"/>
    </row>
    <row r="154" spans="2:19" x14ac:dyDescent="0.35">
      <c r="B154" s="689" t="str">
        <f>B109</f>
        <v>No. 6 - NMD90 6/3</v>
      </c>
      <c r="C154" s="690"/>
      <c r="D154" s="690"/>
      <c r="E154" s="690"/>
      <c r="F154" s="690"/>
      <c r="G154" s="690"/>
      <c r="H154" s="690"/>
      <c r="I154" s="690"/>
      <c r="J154" s="690"/>
      <c r="K154" s="690"/>
      <c r="L154" s="691"/>
      <c r="M154" s="9"/>
    </row>
    <row r="155" spans="2:19" x14ac:dyDescent="0.35">
      <c r="B155" s="687" t="str">
        <f>IF(Intro!$G$21="English",Variables!$B$23,Variables!$C$23)</f>
        <v>metres</v>
      </c>
      <c r="C155" s="688"/>
      <c r="D155" s="688"/>
      <c r="E155" s="107"/>
      <c r="F155" s="107"/>
      <c r="G155" s="107"/>
      <c r="H155" s="107"/>
      <c r="I155" s="101"/>
      <c r="J155" s="107"/>
      <c r="K155" s="107"/>
      <c r="L155" s="457"/>
      <c r="M155" s="9"/>
    </row>
    <row r="156" spans="2:19" x14ac:dyDescent="0.35">
      <c r="B156" s="687" t="str">
        <f>IF(Intro!G$21="English","net delivered selling value (CAD)","valeur de vente nette rendue (CAD)")</f>
        <v>net delivered selling value (CAD)</v>
      </c>
      <c r="C156" s="688"/>
      <c r="D156" s="688"/>
      <c r="E156" s="107"/>
      <c r="F156" s="107"/>
      <c r="G156" s="107"/>
      <c r="H156" s="107"/>
      <c r="I156" s="101"/>
      <c r="J156" s="107"/>
      <c r="K156" s="107"/>
      <c r="L156" s="457"/>
      <c r="M156" s="9"/>
    </row>
    <row r="157" spans="2:19" x14ac:dyDescent="0.35">
      <c r="B157" s="687" t="str">
        <f>"$ / "&amp;IF(Intro!$G$21="English",Variables!$B$24,Variables!$C$24)</f>
        <v>$ / metre</v>
      </c>
      <c r="C157" s="688"/>
      <c r="D157" s="688"/>
      <c r="E157" s="120" t="str">
        <f>IF(E155=0,"-",E156/E155)</f>
        <v>-</v>
      </c>
      <c r="F157" s="120" t="str">
        <f t="shared" ref="F157:L157" si="23">IF(F155=0,"-",F156/F155)</f>
        <v>-</v>
      </c>
      <c r="G157" s="120" t="str">
        <f t="shared" si="23"/>
        <v>-</v>
      </c>
      <c r="H157" s="120" t="str">
        <f t="shared" si="23"/>
        <v>-</v>
      </c>
      <c r="I157" s="120" t="str">
        <f t="shared" si="23"/>
        <v>-</v>
      </c>
      <c r="J157" s="120" t="str">
        <f t="shared" si="23"/>
        <v>-</v>
      </c>
      <c r="K157" s="120" t="str">
        <f t="shared" si="23"/>
        <v>-</v>
      </c>
      <c r="L157" s="121" t="str">
        <f t="shared" si="23"/>
        <v>-</v>
      </c>
      <c r="M157" s="9"/>
    </row>
    <row r="158" spans="2:19" x14ac:dyDescent="0.35">
      <c r="B158" s="58"/>
      <c r="C158" s="59"/>
      <c r="D158" s="59"/>
      <c r="E158" s="28"/>
      <c r="F158" s="28"/>
      <c r="G158" s="28"/>
      <c r="H158" s="28"/>
      <c r="I158" s="28"/>
      <c r="J158" s="28"/>
      <c r="K158" s="28"/>
      <c r="L158" s="29"/>
      <c r="M158" s="9"/>
    </row>
    <row r="159" spans="2:19" x14ac:dyDescent="0.35">
      <c r="B159" s="470" t="str">
        <f>IF(Intro!$G$21="English",O159,P159)</f>
        <v>In the table below, “Error” means that the total sales of your firm's benchmark products exceed your firm's total import sales for that period. Therefore, please modify the above data if necessary.</v>
      </c>
      <c r="C159" s="471"/>
      <c r="D159" s="471"/>
      <c r="E159" s="471"/>
      <c r="F159" s="471"/>
      <c r="G159" s="471"/>
      <c r="H159" s="471"/>
      <c r="I159" s="471"/>
      <c r="J159" s="471"/>
      <c r="K159" s="471"/>
      <c r="L159" s="472"/>
      <c r="M159" s="9"/>
      <c r="O159" s="36" t="s">
        <v>347</v>
      </c>
      <c r="P159" s="36" t="s">
        <v>410</v>
      </c>
      <c r="Q159" s="36"/>
      <c r="R159" s="36"/>
      <c r="S159" s="36"/>
    </row>
    <row r="160" spans="2:19" x14ac:dyDescent="0.35">
      <c r="B160" s="470"/>
      <c r="C160" s="471"/>
      <c r="D160" s="471"/>
      <c r="E160" s="471"/>
      <c r="F160" s="471"/>
      <c r="G160" s="471"/>
      <c r="H160" s="471"/>
      <c r="I160" s="471"/>
      <c r="J160" s="471"/>
      <c r="K160" s="471"/>
      <c r="L160" s="472"/>
      <c r="M160" s="9"/>
      <c r="O160" s="36"/>
      <c r="P160" s="36"/>
      <c r="Q160" s="36"/>
      <c r="R160" s="36"/>
      <c r="S160" s="36"/>
    </row>
    <row r="161" spans="1:19" x14ac:dyDescent="0.35">
      <c r="B161" s="58"/>
      <c r="C161" s="59"/>
      <c r="D161" s="59"/>
      <c r="E161" s="28"/>
      <c r="F161" s="28"/>
      <c r="G161" s="28"/>
      <c r="H161" s="28"/>
      <c r="I161" s="28"/>
      <c r="J161" s="28"/>
      <c r="K161" s="28"/>
      <c r="L161" s="29"/>
      <c r="M161" s="9"/>
      <c r="O161" s="36"/>
      <c r="P161" s="36"/>
      <c r="Q161" s="36"/>
      <c r="R161" s="36"/>
      <c r="S161" s="36"/>
    </row>
    <row r="162" spans="1:19" ht="14.15" customHeight="1" x14ac:dyDescent="0.35">
      <c r="B162" s="678" t="str">
        <f>Variables!D64</f>
        <v>Verification - volume</v>
      </c>
      <c r="C162" s="679"/>
      <c r="D162" s="679"/>
      <c r="E162" s="679"/>
      <c r="F162" s="680"/>
      <c r="G162" s="141" t="str">
        <f>G117</f>
        <v>Q2-Q4 2024</v>
      </c>
      <c r="H162" s="141">
        <f>H117</f>
        <v>2025</v>
      </c>
      <c r="I162" s="141" t="str">
        <f>I117</f>
        <v>Q1 - 2026</v>
      </c>
      <c r="J162" s="36"/>
      <c r="K162" s="36"/>
      <c r="L162" s="67"/>
      <c r="M162" s="9"/>
      <c r="O162" s="17"/>
    </row>
    <row r="163" spans="1:19" ht="14.15" customHeight="1" x14ac:dyDescent="0.35">
      <c r="B163" s="675" t="str">
        <f>B135</f>
        <v>metres</v>
      </c>
      <c r="C163" s="676"/>
      <c r="D163" s="676"/>
      <c r="E163" s="676"/>
      <c r="F163" s="677"/>
      <c r="G163" s="150" t="str">
        <f>IF(SUM(E135:G135,E139:G139,E143:G143,E147:G147,E151:G151,E155:G155)&gt;H37,Variables!$D$65,Variables!$D$66)</f>
        <v>Okay</v>
      </c>
      <c r="H163" s="150" t="str">
        <f>IF(SUM(H135:K135,H139:K139,H143:K143,H147:K147,H151:K151,H155:K155)&gt;I37,Variables!$D$65,Variables!$D$66)</f>
        <v>Okay</v>
      </c>
      <c r="I163" s="150" t="str">
        <f>IF(SUM(L135,L139,L143,L147,L151,L155)&gt;K37,Variables!$D$65,Variables!$D$66)</f>
        <v>Okay</v>
      </c>
      <c r="J163" s="36"/>
      <c r="K163" s="36"/>
      <c r="L163" s="67"/>
      <c r="M163" s="9"/>
    </row>
    <row r="164" spans="1:19" ht="14.15" customHeight="1" x14ac:dyDescent="0.35">
      <c r="B164" s="681" t="str">
        <f>IF(Intro!$G$21="English",O164,P164)</f>
        <v>volume - total sales in Canada of imports of benchmark products (Question 4)</v>
      </c>
      <c r="C164" s="682"/>
      <c r="D164" s="682"/>
      <c r="E164" s="682"/>
      <c r="F164" s="683"/>
      <c r="G164" s="154">
        <f>(SUM(E135:G135,E139:G139,E143:G143,E147:G147,E151:G151,E155:G155))</f>
        <v>0</v>
      </c>
      <c r="H164" s="154">
        <f>SUM(H135:K135,H139:K139,H143:K143,H147:K147,H151:K151,H155:K155)</f>
        <v>0</v>
      </c>
      <c r="I164" s="154">
        <f>SUM(L135,L139,L143,L147,L151,L155)</f>
        <v>0</v>
      </c>
      <c r="J164" s="36"/>
      <c r="K164" s="36"/>
      <c r="L164" s="67"/>
      <c r="M164" s="9"/>
      <c r="O164" s="9" t="s">
        <v>459</v>
      </c>
      <c r="P164" s="9" t="s">
        <v>461</v>
      </c>
    </row>
    <row r="165" spans="1:19" ht="14.15" customHeight="1" x14ac:dyDescent="0.35">
      <c r="B165" s="681" t="str">
        <f>IF(Intro!$G$21="English",O165,P165)</f>
        <v>volume - total sales in Canada of imports (Question 1)</v>
      </c>
      <c r="C165" s="682"/>
      <c r="D165" s="682"/>
      <c r="E165" s="682"/>
      <c r="F165" s="683"/>
      <c r="G165" s="150">
        <f>H37</f>
        <v>0</v>
      </c>
      <c r="H165" s="150">
        <f>I37</f>
        <v>0</v>
      </c>
      <c r="I165" s="150">
        <f>K37</f>
        <v>0</v>
      </c>
      <c r="J165" s="36"/>
      <c r="K165" s="36"/>
      <c r="L165" s="67"/>
      <c r="M165" s="9"/>
      <c r="O165" s="9" t="s">
        <v>452</v>
      </c>
      <c r="P165" s="9" t="s">
        <v>454</v>
      </c>
    </row>
    <row r="166" spans="1:19" x14ac:dyDescent="0.35">
      <c r="B166" s="678" t="str">
        <f>Variables!D68</f>
        <v>Verification - value</v>
      </c>
      <c r="C166" s="679"/>
      <c r="D166" s="679"/>
      <c r="E166" s="679"/>
      <c r="F166" s="680"/>
      <c r="G166" s="141" t="str">
        <f>G162</f>
        <v>Q2-Q4 2024</v>
      </c>
      <c r="H166" s="141">
        <f t="shared" ref="H166:I166" si="24">H162</f>
        <v>2025</v>
      </c>
      <c r="I166" s="141" t="str">
        <f t="shared" si="24"/>
        <v>Q1 - 2026</v>
      </c>
      <c r="J166" s="36"/>
      <c r="K166" s="36"/>
      <c r="L166" s="67"/>
      <c r="M166" s="9"/>
    </row>
    <row r="167" spans="1:19" ht="14.15" customHeight="1" x14ac:dyDescent="0.35">
      <c r="B167" s="675" t="str">
        <f>B136</f>
        <v>net delivered selling value (CAD)</v>
      </c>
      <c r="C167" s="676"/>
      <c r="D167" s="676"/>
      <c r="E167" s="676"/>
      <c r="F167" s="677"/>
      <c r="G167" s="150" t="str">
        <f>IF(SUM(E136:G136,E140:G140,E144:G144,E148:G148,E152:G152,E156:G156)&gt;H38,Variables!$D$65,Variables!$D$66)</f>
        <v>Okay</v>
      </c>
      <c r="H167" s="150" t="str">
        <f>IF(SUM(H136:K136,H140:K140,H144:K144,H148:K148,H152:K152,H156:K156)&gt;I38,Variables!$D$65,Variables!$D$66)</f>
        <v>Okay</v>
      </c>
      <c r="I167" s="150" t="str">
        <f>IF(SUM(L136,L140,L144,L148,L152,L156)&gt;K38,Variables!$D$65,Variables!$D$66)</f>
        <v>Okay</v>
      </c>
      <c r="J167" s="36"/>
      <c r="K167" s="36"/>
      <c r="L167" s="67"/>
      <c r="M167" s="9"/>
    </row>
    <row r="168" spans="1:19" ht="14.15" customHeight="1" x14ac:dyDescent="0.35">
      <c r="B168" s="681" t="str">
        <f>IF(Intro!$G$21="English",O168,P168)</f>
        <v>value - total sales in Canada of imports of benchmark products (Question 4)</v>
      </c>
      <c r="C168" s="682"/>
      <c r="D168" s="682"/>
      <c r="E168" s="682"/>
      <c r="F168" s="683"/>
      <c r="G168" s="154">
        <f>SUM(E136:G136,E140:G140,E144:G144,E148:G148,E152:G152,E156:G156)</f>
        <v>0</v>
      </c>
      <c r="H168" s="154">
        <f>SUM(H136:K136,H140:K140,H144:K144,H148:K148,H152:K152,H156:K156)</f>
        <v>0</v>
      </c>
      <c r="I168" s="154">
        <f>SUM(L136,L140,L144,L148,L152,L156)</f>
        <v>0</v>
      </c>
      <c r="J168" s="36"/>
      <c r="K168" s="36"/>
      <c r="L168" s="67"/>
      <c r="M168" s="9"/>
      <c r="O168" s="9" t="s">
        <v>460</v>
      </c>
      <c r="P168" s="9" t="s">
        <v>462</v>
      </c>
    </row>
    <row r="169" spans="1:19" ht="14.15" customHeight="1" x14ac:dyDescent="0.35">
      <c r="B169" s="681" t="str">
        <f>IF(Intro!$G$21="English",O169,P169)</f>
        <v>value - total sales in Canada of imports (Question 1)</v>
      </c>
      <c r="C169" s="682"/>
      <c r="D169" s="682"/>
      <c r="E169" s="682"/>
      <c r="F169" s="683"/>
      <c r="G169" s="150">
        <f>H38</f>
        <v>0</v>
      </c>
      <c r="H169" s="150">
        <f>I38</f>
        <v>0</v>
      </c>
      <c r="I169" s="150">
        <f>K38</f>
        <v>0</v>
      </c>
      <c r="J169" s="36"/>
      <c r="K169" s="36"/>
      <c r="L169" s="67"/>
      <c r="M169" s="9"/>
      <c r="O169" s="9" t="s">
        <v>458</v>
      </c>
      <c r="P169" s="9" t="s">
        <v>456</v>
      </c>
    </row>
    <row r="170" spans="1:19" x14ac:dyDescent="0.35">
      <c r="B170" s="68"/>
      <c r="C170" s="65"/>
      <c r="D170" s="65"/>
      <c r="E170" s="65"/>
      <c r="F170" s="65"/>
      <c r="G170" s="65"/>
      <c r="H170" s="65"/>
      <c r="I170" s="65"/>
      <c r="J170" s="65"/>
      <c r="K170" s="65"/>
      <c r="L170" s="66"/>
      <c r="M170" s="9"/>
    </row>
    <row r="171" spans="1:19" s="42" customFormat="1" x14ac:dyDescent="0.35">
      <c r="A171" s="71"/>
      <c r="B171" s="4"/>
      <c r="C171" s="72"/>
      <c r="D171" s="72"/>
      <c r="E171" s="72"/>
      <c r="F171" s="72"/>
      <c r="G171" s="72"/>
      <c r="H171" s="72"/>
      <c r="I171" s="72"/>
      <c r="J171" s="72"/>
      <c r="K171" s="72"/>
      <c r="L171" s="72"/>
      <c r="N171" s="73"/>
    </row>
    <row r="172" spans="1:19" x14ac:dyDescent="0.35">
      <c r="B172" s="473" t="str">
        <f>UPPER(IF(Intro!$G$21="English",O172,P172))</f>
        <v>IMPORT DATA FOR CBSA PERIOD OF DUMPING INVESTIGATION</v>
      </c>
      <c r="C172" s="474"/>
      <c r="D172" s="474"/>
      <c r="E172" s="474"/>
      <c r="F172" s="474"/>
      <c r="G172" s="474"/>
      <c r="H172" s="474"/>
      <c r="I172" s="474"/>
      <c r="J172" s="474"/>
      <c r="K172" s="474"/>
      <c r="L172" s="475"/>
      <c r="M172" s="9"/>
      <c r="O172" s="89" t="s">
        <v>315</v>
      </c>
      <c r="P172" s="89" t="s">
        <v>316</v>
      </c>
    </row>
    <row r="173" spans="1:19" s="10" customFormat="1" x14ac:dyDescent="0.35">
      <c r="A173" s="7"/>
      <c r="B173" s="594" t="s">
        <v>18</v>
      </c>
      <c r="C173" s="595"/>
      <c r="D173" s="595"/>
      <c r="E173" s="595"/>
      <c r="F173" s="595"/>
      <c r="G173" s="595"/>
      <c r="H173" s="595"/>
      <c r="I173" s="595"/>
      <c r="J173" s="595"/>
      <c r="K173" s="595"/>
      <c r="L173" s="596"/>
      <c r="M173" s="69"/>
      <c r="O173" s="9"/>
    </row>
    <row r="174" spans="1:19" x14ac:dyDescent="0.35">
      <c r="B174" s="15"/>
      <c r="C174" s="33"/>
      <c r="D174" s="33"/>
      <c r="E174" s="34"/>
      <c r="F174" s="34"/>
      <c r="G174" s="34"/>
      <c r="H174" s="34"/>
      <c r="I174" s="34"/>
      <c r="J174" s="34"/>
      <c r="K174" s="34"/>
      <c r="L174" s="16"/>
      <c r="M174" s="9"/>
    </row>
    <row r="175" spans="1:19" x14ac:dyDescent="0.35">
      <c r="B175" s="45"/>
      <c r="C175" s="9"/>
      <c r="D175" s="33"/>
      <c r="E175" s="9"/>
      <c r="F175" s="738" t="str">
        <f>IF(Intro!$G$21="English",Variables!B39,Variables!C39)</f>
        <v>Jan 2025 - Dec 2025</v>
      </c>
      <c r="G175" s="739"/>
      <c r="H175" s="36"/>
      <c r="I175" s="36"/>
      <c r="J175" s="36"/>
      <c r="K175" s="36"/>
      <c r="L175" s="67"/>
      <c r="M175" s="9"/>
      <c r="O175" s="44"/>
      <c r="P175" s="8"/>
    </row>
    <row r="176" spans="1:19" x14ac:dyDescent="0.35">
      <c r="B176" s="466" t="str">
        <f>B27</f>
        <v>Imports</v>
      </c>
      <c r="C176" s="688" t="str">
        <f>B135</f>
        <v>metres</v>
      </c>
      <c r="D176" s="688"/>
      <c r="E176" s="688"/>
      <c r="F176" s="705">
        <f>I27</f>
        <v>0</v>
      </c>
      <c r="G176" s="706"/>
      <c r="H176" s="36"/>
      <c r="I176" s="36"/>
      <c r="J176" s="36"/>
      <c r="K176" s="36"/>
      <c r="L176" s="67"/>
      <c r="M176" s="9"/>
    </row>
    <row r="177" spans="1:19" x14ac:dyDescent="0.35">
      <c r="B177" s="466"/>
      <c r="C177" s="688" t="s">
        <v>731</v>
      </c>
      <c r="D177" s="688"/>
      <c r="E177" s="688"/>
      <c r="F177" s="702"/>
      <c r="G177" s="703"/>
      <c r="H177" s="36"/>
      <c r="I177" s="36"/>
      <c r="J177" s="36"/>
      <c r="K177" s="36"/>
      <c r="L177" s="67"/>
      <c r="M177" s="9"/>
    </row>
    <row r="178" spans="1:19" x14ac:dyDescent="0.35">
      <c r="B178" s="466"/>
      <c r="C178" s="688" t="str">
        <f>IF(Intro!G$21="English","net delivered purchase value (CAD)","valeur d'achat nette rendue (CAD)")</f>
        <v>net delivered purchase value (CAD)</v>
      </c>
      <c r="D178" s="688"/>
      <c r="E178" s="688"/>
      <c r="F178" s="705">
        <f>I28</f>
        <v>0</v>
      </c>
      <c r="G178" s="706"/>
      <c r="H178" s="36"/>
      <c r="I178" s="36"/>
      <c r="J178" s="36"/>
      <c r="K178" s="36"/>
      <c r="L178" s="67"/>
      <c r="M178" s="9"/>
    </row>
    <row r="179" spans="1:19" x14ac:dyDescent="0.35">
      <c r="B179" s="466"/>
      <c r="C179" s="688" t="str">
        <f>B137</f>
        <v>$ / metre</v>
      </c>
      <c r="D179" s="688"/>
      <c r="E179" s="688"/>
      <c r="F179" s="707" t="str">
        <f>IF(F176=0,"-",F178/F176)</f>
        <v>-</v>
      </c>
      <c r="G179" s="708"/>
      <c r="H179" s="36"/>
      <c r="I179" s="36"/>
      <c r="J179" s="36"/>
      <c r="K179" s="36"/>
      <c r="L179" s="67"/>
      <c r="M179" s="9"/>
    </row>
    <row r="180" spans="1:19" x14ac:dyDescent="0.35">
      <c r="B180" s="43"/>
      <c r="C180" s="61"/>
      <c r="D180" s="61"/>
      <c r="E180" s="32"/>
      <c r="F180" s="32"/>
      <c r="G180" s="32"/>
      <c r="H180" s="32"/>
      <c r="I180" s="32"/>
      <c r="J180" s="32"/>
      <c r="K180" s="32"/>
      <c r="L180" s="35"/>
      <c r="M180" s="9"/>
    </row>
    <row r="181" spans="1:19" s="42" customFormat="1" x14ac:dyDescent="0.35">
      <c r="A181" s="71"/>
      <c r="B181" s="4"/>
      <c r="C181" s="72"/>
      <c r="D181" s="72"/>
      <c r="E181" s="72"/>
      <c r="F181" s="72"/>
      <c r="G181" s="72"/>
      <c r="H181" s="72"/>
      <c r="I181" s="72"/>
      <c r="J181" s="72"/>
      <c r="K181" s="72"/>
      <c r="L181" s="72"/>
      <c r="N181" s="73"/>
    </row>
    <row r="182" spans="1:19" x14ac:dyDescent="0.35">
      <c r="B182" s="473" t="str">
        <f>IF(Intro!$G$21="English",O182,P182)</f>
        <v>IMPORT DATA FOR MASSIVE IMPORTATION ANALYSIS</v>
      </c>
      <c r="C182" s="474"/>
      <c r="D182" s="474"/>
      <c r="E182" s="474"/>
      <c r="F182" s="474"/>
      <c r="G182" s="474"/>
      <c r="H182" s="474"/>
      <c r="I182" s="474"/>
      <c r="J182" s="474"/>
      <c r="K182" s="474"/>
      <c r="L182" s="475"/>
      <c r="M182" s="122"/>
      <c r="O182" s="89" t="s">
        <v>317</v>
      </c>
      <c r="P182" s="89" t="s">
        <v>411</v>
      </c>
    </row>
    <row r="183" spans="1:19" s="10" customFormat="1" x14ac:dyDescent="0.35">
      <c r="A183" s="7"/>
      <c r="B183" s="594" t="s">
        <v>19</v>
      </c>
      <c r="C183" s="595"/>
      <c r="D183" s="595"/>
      <c r="E183" s="595"/>
      <c r="F183" s="595"/>
      <c r="G183" s="595"/>
      <c r="H183" s="595"/>
      <c r="I183" s="595"/>
      <c r="J183" s="595"/>
      <c r="K183" s="595"/>
      <c r="L183" s="596"/>
      <c r="M183" s="123"/>
      <c r="O183" s="9"/>
    </row>
    <row r="184" spans="1:19" x14ac:dyDescent="0.35">
      <c r="B184" s="15"/>
      <c r="C184" s="33"/>
      <c r="D184" s="33"/>
      <c r="E184" s="34"/>
      <c r="F184" s="34"/>
      <c r="G184" s="34"/>
      <c r="H184" s="34"/>
      <c r="I184" s="34"/>
      <c r="J184" s="34"/>
      <c r="K184" s="34"/>
      <c r="L184" s="16"/>
      <c r="M184" s="123"/>
    </row>
    <row r="185" spans="1:19" x14ac:dyDescent="0.35">
      <c r="B185" s="492" t="str">
        <f>IF(Intro!$G$21="English",O185,P185)</f>
        <v>Report the volume of imports and the ending inventory in Canada of the goods imported from the United States of America.</v>
      </c>
      <c r="C185" s="493"/>
      <c r="D185" s="493"/>
      <c r="E185" s="493"/>
      <c r="F185" s="493"/>
      <c r="G185" s="493"/>
      <c r="H185" s="493"/>
      <c r="I185" s="493"/>
      <c r="J185" s="493"/>
      <c r="K185" s="493"/>
      <c r="L185" s="494"/>
      <c r="M185" s="122"/>
      <c r="O185" s="17" t="s">
        <v>473</v>
      </c>
      <c r="P185" s="9" t="s">
        <v>476</v>
      </c>
    </row>
    <row r="186" spans="1:19" x14ac:dyDescent="0.35">
      <c r="B186" s="58"/>
      <c r="C186" s="33"/>
      <c r="D186" s="33"/>
      <c r="E186" s="34"/>
      <c r="F186" s="34"/>
      <c r="G186" s="34"/>
      <c r="H186" s="34"/>
      <c r="I186" s="34"/>
      <c r="J186" s="34"/>
      <c r="K186" s="34"/>
      <c r="L186" s="16"/>
      <c r="M186" s="9"/>
      <c r="O186" s="17"/>
    </row>
    <row r="187" spans="1:19" x14ac:dyDescent="0.35">
      <c r="B187" s="58"/>
      <c r="C187" s="59"/>
      <c r="D187" s="33"/>
      <c r="E187" s="143" t="str">
        <f>IF(Intro!$G$21="English","Q","T")&amp;IF(MID(F187,2,1)&lt;&gt;"1",MID(F187,2,1)-1&amp;" - "&amp;MID(F187,6,4),"4 - "&amp;MID(F187,6,4)-1)</f>
        <v>Q1 - 2025</v>
      </c>
      <c r="F187" s="143" t="str">
        <f>IF(Intro!$G$21="English","Q","T")&amp;IF(MID(G187,2,1)&lt;&gt;"1",MID(G187,2,1)-1&amp;" - "&amp;MID(G187,6,4),"4 - "&amp;MID(G187,6,4)-1)</f>
        <v>Q2 - 2025</v>
      </c>
      <c r="G187" s="143" t="str">
        <f>IF(Intro!$G$21="English","Q","T")&amp;IF(MID(H187,2,1)&lt;&gt;"1",MID(H187,2,1)-1&amp;" - "&amp;MID(H187,6,4),"4 - "&amp;MID(H187,6,4)-1)</f>
        <v>Q3 - 2025</v>
      </c>
      <c r="H187" s="143" t="str">
        <f>IF(Intro!$G$21="English","Q","T")&amp;IF(MID(I187,2,1)&lt;&gt;"1",MID(I187,2,1)-1&amp;" - "&amp;MID(I187,6,4),"4 - "&amp;MID(I187,6,4)-1)</f>
        <v>Q4 - 2025</v>
      </c>
      <c r="I187" s="143" t="str">
        <f>L133</f>
        <v>Q1 - 2026</v>
      </c>
      <c r="J187" s="144" t="str">
        <f>Variables!B44</f>
        <v>Q2 - 2026</v>
      </c>
      <c r="K187" s="34"/>
      <c r="L187" s="16"/>
      <c r="M187" s="9"/>
      <c r="O187" s="17"/>
    </row>
    <row r="188" spans="1:19" x14ac:dyDescent="0.35">
      <c r="B188" s="700" t="str">
        <f>B27</f>
        <v>Imports</v>
      </c>
      <c r="C188" s="701"/>
      <c r="D188" s="99" t="str">
        <f>IF(Intro!$G$21="English",Variables!$B$23,Variables!$C$23)</f>
        <v>metres</v>
      </c>
      <c r="E188" s="107"/>
      <c r="F188" s="107"/>
      <c r="G188" s="107"/>
      <c r="H188" s="107"/>
      <c r="I188" s="101"/>
      <c r="J188" s="107"/>
      <c r="K188" s="36"/>
      <c r="L188" s="67"/>
      <c r="M188" s="9"/>
    </row>
    <row r="189" spans="1:19" x14ac:dyDescent="0.35">
      <c r="B189" s="700" t="str">
        <f>IF(Intro!$G$21="English",O189,P189)</f>
        <v>Ending Inventories</v>
      </c>
      <c r="C189" s="701"/>
      <c r="D189" s="99" t="str">
        <f>IF(Intro!$G$21="English",Variables!$B$23,Variables!$C$23)</f>
        <v>metres</v>
      </c>
      <c r="E189" s="107"/>
      <c r="F189" s="107"/>
      <c r="G189" s="107"/>
      <c r="H189" s="107"/>
      <c r="I189" s="101"/>
      <c r="J189" s="107"/>
      <c r="K189" s="36"/>
      <c r="L189" s="67"/>
      <c r="M189" s="9"/>
      <c r="O189" s="9" t="s">
        <v>188</v>
      </c>
      <c r="P189" s="9" t="s">
        <v>412</v>
      </c>
    </row>
    <row r="190" spans="1:19" x14ac:dyDescent="0.35">
      <c r="B190" s="58"/>
      <c r="C190" s="59"/>
      <c r="D190" s="59"/>
      <c r="E190" s="28"/>
      <c r="F190" s="28"/>
      <c r="G190" s="28"/>
      <c r="H190" s="28"/>
      <c r="I190" s="28"/>
      <c r="J190" s="28"/>
      <c r="K190" s="28"/>
      <c r="L190" s="29"/>
      <c r="M190" s="9"/>
    </row>
    <row r="191" spans="1:19" x14ac:dyDescent="0.35">
      <c r="B191" s="470" t="str">
        <f>IF(Intro!$G$21="English",O191,P191)</f>
        <v>In the table below, “Error” means that the sum of the quarterly imports reported above exceeds the annual imports reported in Question 1. Therefore, please modify the data if necessary.</v>
      </c>
      <c r="C191" s="471"/>
      <c r="D191" s="471"/>
      <c r="E191" s="471"/>
      <c r="F191" s="471"/>
      <c r="G191" s="471"/>
      <c r="H191" s="471"/>
      <c r="I191" s="471"/>
      <c r="J191" s="471"/>
      <c r="K191" s="471"/>
      <c r="L191" s="472"/>
      <c r="M191" s="9"/>
      <c r="O191" s="9" t="s">
        <v>469</v>
      </c>
      <c r="P191" s="9" t="s">
        <v>470</v>
      </c>
      <c r="S191" s="36"/>
    </row>
    <row r="192" spans="1:19" x14ac:dyDescent="0.35">
      <c r="B192" s="470"/>
      <c r="C192" s="471"/>
      <c r="D192" s="471"/>
      <c r="E192" s="471"/>
      <c r="F192" s="471"/>
      <c r="G192" s="471"/>
      <c r="H192" s="471"/>
      <c r="I192" s="471"/>
      <c r="J192" s="471"/>
      <c r="K192" s="471"/>
      <c r="L192" s="472"/>
      <c r="M192" s="9"/>
      <c r="S192" s="36"/>
    </row>
    <row r="193" spans="1:19" x14ac:dyDescent="0.35">
      <c r="B193" s="138"/>
      <c r="C193" s="139"/>
      <c r="D193" s="139"/>
      <c r="E193" s="139"/>
      <c r="F193" s="139"/>
      <c r="G193" s="139"/>
      <c r="H193" s="139"/>
      <c r="I193" s="139"/>
      <c r="J193" s="139"/>
      <c r="K193" s="139"/>
      <c r="L193" s="140"/>
      <c r="M193" s="9"/>
      <c r="S193" s="36"/>
    </row>
    <row r="194" spans="1:19" x14ac:dyDescent="0.35">
      <c r="B194" s="155"/>
      <c r="C194" s="17"/>
      <c r="D194" s="156"/>
      <c r="E194" s="9"/>
      <c r="F194" s="141">
        <v>2025</v>
      </c>
      <c r="G194" s="141" t="str">
        <f>I187</f>
        <v>Q1 - 2026</v>
      </c>
      <c r="I194" s="139"/>
      <c r="J194" s="139"/>
      <c r="K194" s="139"/>
      <c r="L194" s="130"/>
      <c r="M194" s="9"/>
      <c r="O194" s="17"/>
    </row>
    <row r="195" spans="1:19" ht="14.5" customHeight="1" x14ac:dyDescent="0.35">
      <c r="B195" s="155"/>
      <c r="C195" s="26"/>
      <c r="D195" s="698" t="str">
        <f>B162</f>
        <v>Verification - volume</v>
      </c>
      <c r="E195" s="699"/>
      <c r="F195" s="150" t="str">
        <f>IF(SUM(E188:H188)&gt;I27,Variables!$D$65,Variables!$D$66)</f>
        <v>Okay</v>
      </c>
      <c r="G195" s="150" t="str">
        <f>IF(SUM(I188)&gt;K27,Variables!$D$65,Variables!$D$66)</f>
        <v>Okay</v>
      </c>
      <c r="I195" s="139"/>
      <c r="J195" s="139"/>
      <c r="K195" s="139"/>
      <c r="L195" s="130"/>
      <c r="M195" s="9"/>
    </row>
    <row r="196" spans="1:19" s="42" customFormat="1" x14ac:dyDescent="0.35">
      <c r="A196" s="71"/>
      <c r="B196" s="157"/>
      <c r="C196" s="4"/>
      <c r="D196" s="72"/>
      <c r="E196" s="72"/>
      <c r="F196" s="72"/>
      <c r="G196" s="72"/>
      <c r="H196" s="72"/>
      <c r="I196" s="72"/>
      <c r="J196" s="72"/>
      <c r="K196" s="72"/>
      <c r="L196" s="158"/>
      <c r="N196" s="73"/>
    </row>
    <row r="197" spans="1:19" s="10" customFormat="1" x14ac:dyDescent="0.35">
      <c r="A197" s="7"/>
      <c r="B197" s="586" t="s">
        <v>20</v>
      </c>
      <c r="C197" s="587"/>
      <c r="D197" s="587"/>
      <c r="E197" s="587"/>
      <c r="F197" s="587"/>
      <c r="G197" s="587"/>
      <c r="H197" s="587"/>
      <c r="I197" s="587"/>
      <c r="J197" s="587"/>
      <c r="K197" s="587"/>
      <c r="L197" s="588"/>
      <c r="M197" s="69"/>
    </row>
    <row r="198" spans="1:19" s="36" customFormat="1" x14ac:dyDescent="0.35">
      <c r="A198" s="46"/>
      <c r="B198" s="50"/>
      <c r="C198" s="80"/>
      <c r="D198" s="80"/>
      <c r="E198" s="80"/>
      <c r="F198" s="80"/>
      <c r="G198" s="80"/>
      <c r="H198" s="80"/>
      <c r="I198" s="80"/>
      <c r="J198" s="80"/>
      <c r="K198" s="80"/>
      <c r="L198" s="51"/>
    </row>
    <row r="199" spans="1:19" s="36" customFormat="1" x14ac:dyDescent="0.35">
      <c r="A199" s="46"/>
      <c r="B199" s="470" t="str">
        <f>IF(Intro!$G$21="English",O199,P199)</f>
        <v xml:space="preserve">Describe any factors (for example, shipping delays, seasonality, etc.) which would explain the overall trend in your firm's quarterly import volumes and ending inventories, as reported in Question 6. </v>
      </c>
      <c r="C199" s="471"/>
      <c r="D199" s="471"/>
      <c r="E199" s="471"/>
      <c r="F199" s="471"/>
      <c r="G199" s="471"/>
      <c r="H199" s="471"/>
      <c r="I199" s="471"/>
      <c r="J199" s="471"/>
      <c r="K199" s="471"/>
      <c r="L199" s="472"/>
      <c r="O199" s="36" t="s">
        <v>737</v>
      </c>
      <c r="P199" s="36" t="s">
        <v>360</v>
      </c>
    </row>
    <row r="200" spans="1:19" s="36" customFormat="1" x14ac:dyDescent="0.35">
      <c r="A200" s="46"/>
      <c r="B200" s="470"/>
      <c r="C200" s="471"/>
      <c r="D200" s="471"/>
      <c r="E200" s="471"/>
      <c r="F200" s="471"/>
      <c r="G200" s="471"/>
      <c r="H200" s="471"/>
      <c r="I200" s="471"/>
      <c r="J200" s="471"/>
      <c r="K200" s="471"/>
      <c r="L200" s="472"/>
    </row>
    <row r="201" spans="1:19" s="36" customFormat="1" x14ac:dyDescent="0.35">
      <c r="A201" s="46"/>
      <c r="B201" s="50"/>
      <c r="C201" s="80"/>
      <c r="D201" s="80"/>
      <c r="E201" s="80"/>
      <c r="F201" s="80"/>
      <c r="G201" s="80"/>
      <c r="H201" s="80"/>
      <c r="I201" s="80"/>
      <c r="J201" s="80"/>
      <c r="K201" s="80"/>
      <c r="L201" s="51"/>
    </row>
    <row r="202" spans="1:19" s="10" customFormat="1" x14ac:dyDescent="0.35">
      <c r="A202" s="7"/>
      <c r="B202" s="599"/>
      <c r="C202" s="600"/>
      <c r="D202" s="600"/>
      <c r="E202" s="600"/>
      <c r="F202" s="600"/>
      <c r="G202" s="600"/>
      <c r="H202" s="600"/>
      <c r="I202" s="600"/>
      <c r="J202" s="600"/>
      <c r="K202" s="600"/>
      <c r="L202" s="601"/>
      <c r="M202" s="36"/>
    </row>
    <row r="203" spans="1:19" s="10" customFormat="1" x14ac:dyDescent="0.35">
      <c r="A203" s="7"/>
      <c r="B203" s="599"/>
      <c r="C203" s="600"/>
      <c r="D203" s="600"/>
      <c r="E203" s="600"/>
      <c r="F203" s="600"/>
      <c r="G203" s="600"/>
      <c r="H203" s="600"/>
      <c r="I203" s="600"/>
      <c r="J203" s="600"/>
      <c r="K203" s="600"/>
      <c r="L203" s="601"/>
      <c r="M203" s="36"/>
    </row>
    <row r="204" spans="1:19" s="10" customFormat="1" x14ac:dyDescent="0.35">
      <c r="A204" s="7"/>
      <c r="B204" s="599"/>
      <c r="C204" s="600"/>
      <c r="D204" s="600"/>
      <c r="E204" s="600"/>
      <c r="F204" s="600"/>
      <c r="G204" s="600"/>
      <c r="H204" s="600"/>
      <c r="I204" s="600"/>
      <c r="J204" s="600"/>
      <c r="K204" s="600"/>
      <c r="L204" s="601"/>
      <c r="M204" s="36"/>
    </row>
    <row r="205" spans="1:19" s="10" customFormat="1" x14ac:dyDescent="0.35">
      <c r="A205" s="7"/>
      <c r="B205" s="599"/>
      <c r="C205" s="600"/>
      <c r="D205" s="600"/>
      <c r="E205" s="600"/>
      <c r="F205" s="600"/>
      <c r="G205" s="600"/>
      <c r="H205" s="600"/>
      <c r="I205" s="600"/>
      <c r="J205" s="600"/>
      <c r="K205" s="600"/>
      <c r="L205" s="601"/>
      <c r="M205" s="36"/>
    </row>
    <row r="206" spans="1:19" s="10" customFormat="1" x14ac:dyDescent="0.35">
      <c r="A206" s="7"/>
      <c r="B206" s="599"/>
      <c r="C206" s="600"/>
      <c r="D206" s="600"/>
      <c r="E206" s="600"/>
      <c r="F206" s="600"/>
      <c r="G206" s="600"/>
      <c r="H206" s="600"/>
      <c r="I206" s="600"/>
      <c r="J206" s="600"/>
      <c r="K206" s="600"/>
      <c r="L206" s="601"/>
      <c r="M206" s="36"/>
    </row>
    <row r="207" spans="1:19" s="10" customFormat="1" x14ac:dyDescent="0.35">
      <c r="A207" s="7"/>
      <c r="B207" s="599"/>
      <c r="C207" s="600"/>
      <c r="D207" s="600"/>
      <c r="E207" s="600"/>
      <c r="F207" s="600"/>
      <c r="G207" s="600"/>
      <c r="H207" s="600"/>
      <c r="I207" s="600"/>
      <c r="J207" s="600"/>
      <c r="K207" s="600"/>
      <c r="L207" s="601"/>
      <c r="M207" s="36"/>
    </row>
    <row r="208" spans="1:19" s="10" customFormat="1" x14ac:dyDescent="0.35">
      <c r="A208" s="7"/>
      <c r="B208" s="599"/>
      <c r="C208" s="600"/>
      <c r="D208" s="600"/>
      <c r="E208" s="600"/>
      <c r="F208" s="600"/>
      <c r="G208" s="600"/>
      <c r="H208" s="600"/>
      <c r="I208" s="600"/>
      <c r="J208" s="600"/>
      <c r="K208" s="600"/>
      <c r="L208" s="601"/>
      <c r="M208" s="36"/>
    </row>
    <row r="209" spans="1:13" s="10" customFormat="1" x14ac:dyDescent="0.35">
      <c r="A209" s="7"/>
      <c r="B209" s="599"/>
      <c r="C209" s="600"/>
      <c r="D209" s="600"/>
      <c r="E209" s="600"/>
      <c r="F209" s="600"/>
      <c r="G209" s="600"/>
      <c r="H209" s="600"/>
      <c r="I209" s="600"/>
      <c r="J209" s="600"/>
      <c r="K209" s="600"/>
      <c r="L209" s="601"/>
      <c r="M209" s="36"/>
    </row>
    <row r="210" spans="1:13" s="36" customFormat="1" x14ac:dyDescent="0.35">
      <c r="A210" s="46"/>
      <c r="B210" s="47"/>
      <c r="C210" s="48"/>
      <c r="D210" s="48"/>
      <c r="E210" s="48"/>
      <c r="F210" s="48"/>
      <c r="G210" s="48"/>
      <c r="H210" s="48"/>
      <c r="I210" s="48"/>
      <c r="J210" s="48"/>
      <c r="K210" s="48"/>
      <c r="L210" s="49"/>
    </row>
  </sheetData>
  <sheetProtection algorithmName="SHA-512" hashValue="1IjPZqpkinOU8mS6W1Qagetix0qWWJBEaFucAbQ243S6bFd72qE19H4oYpOAkuiWoJJ7/5F076M5pjQh6OvuHA==" saltValue="97egWsnd7AnudyYAuHrkrg==" spinCount="100000" sheet="1" objects="1" scenarios="1" selectLockedCells="1"/>
  <mergeCells count="166">
    <mergeCell ref="B48:D48"/>
    <mergeCell ref="B88:D88"/>
    <mergeCell ref="B89:L89"/>
    <mergeCell ref="B93:L93"/>
    <mergeCell ref="B97:L97"/>
    <mergeCell ref="B83:L83"/>
    <mergeCell ref="B70:L71"/>
    <mergeCell ref="B66:D66"/>
    <mergeCell ref="B90:D90"/>
    <mergeCell ref="B67:D67"/>
    <mergeCell ref="B68:D68"/>
    <mergeCell ref="B49:L49"/>
    <mergeCell ref="B53:L53"/>
    <mergeCell ref="B57:L57"/>
    <mergeCell ref="B61:L61"/>
    <mergeCell ref="B74:F74"/>
    <mergeCell ref="B73:F73"/>
    <mergeCell ref="B56:D56"/>
    <mergeCell ref="B58:D58"/>
    <mergeCell ref="B86:L86"/>
    <mergeCell ref="B91:D91"/>
    <mergeCell ref="B95:D95"/>
    <mergeCell ref="B96:D96"/>
    <mergeCell ref="B75:F75"/>
    <mergeCell ref="D33:F33"/>
    <mergeCell ref="D34:F34"/>
    <mergeCell ref="D35:F35"/>
    <mergeCell ref="B31:C33"/>
    <mergeCell ref="D31:F31"/>
    <mergeCell ref="D32:F32"/>
    <mergeCell ref="D38:F38"/>
    <mergeCell ref="B45:L45"/>
    <mergeCell ref="B46:L46"/>
    <mergeCell ref="D36:F36"/>
    <mergeCell ref="D39:F39"/>
    <mergeCell ref="B42:L42"/>
    <mergeCell ref="B34:C36"/>
    <mergeCell ref="B43:L43"/>
    <mergeCell ref="B37:C39"/>
    <mergeCell ref="D37:F37"/>
    <mergeCell ref="B50:D50"/>
    <mergeCell ref="B51:D51"/>
    <mergeCell ref="B52:D52"/>
    <mergeCell ref="B60:D60"/>
    <mergeCell ref="B62:D62"/>
    <mergeCell ref="B63:D63"/>
    <mergeCell ref="B64:D64"/>
    <mergeCell ref="B92:D92"/>
    <mergeCell ref="B94:D94"/>
    <mergeCell ref="B84:L84"/>
    <mergeCell ref="B59:D59"/>
    <mergeCell ref="B65:L65"/>
    <mergeCell ref="B54:D54"/>
    <mergeCell ref="B55:D55"/>
    <mergeCell ref="B76:F76"/>
    <mergeCell ref="B77:F77"/>
    <mergeCell ref="B78:F78"/>
    <mergeCell ref="B79:F79"/>
    <mergeCell ref="B80:F80"/>
    <mergeCell ref="B4:L4"/>
    <mergeCell ref="B5:L5"/>
    <mergeCell ref="B6:L6"/>
    <mergeCell ref="B11:L11"/>
    <mergeCell ref="B26:K26"/>
    <mergeCell ref="B30:K30"/>
    <mergeCell ref="D27:F27"/>
    <mergeCell ref="D28:F28"/>
    <mergeCell ref="D29:F29"/>
    <mergeCell ref="G22:K22"/>
    <mergeCell ref="B22:F22"/>
    <mergeCell ref="B8:L8"/>
    <mergeCell ref="B9:L9"/>
    <mergeCell ref="B10:L10"/>
    <mergeCell ref="B12:L12"/>
    <mergeCell ref="B14:L14"/>
    <mergeCell ref="B15:L15"/>
    <mergeCell ref="B13:L13"/>
    <mergeCell ref="B19:L19"/>
    <mergeCell ref="B20:L20"/>
    <mergeCell ref="B16:L16"/>
    <mergeCell ref="B17:L17"/>
    <mergeCell ref="B27:C29"/>
    <mergeCell ref="B199:L200"/>
    <mergeCell ref="B202:L209"/>
    <mergeCell ref="B133:D133"/>
    <mergeCell ref="B134:L134"/>
    <mergeCell ref="B138:L138"/>
    <mergeCell ref="B142:L142"/>
    <mergeCell ref="B146:L146"/>
    <mergeCell ref="B150:L150"/>
    <mergeCell ref="B154:L154"/>
    <mergeCell ref="C176:E176"/>
    <mergeCell ref="F176:G176"/>
    <mergeCell ref="B189:C189"/>
    <mergeCell ref="B159:L160"/>
    <mergeCell ref="F175:G175"/>
    <mergeCell ref="B151:D151"/>
    <mergeCell ref="B152:D152"/>
    <mergeCell ref="B173:L173"/>
    <mergeCell ref="C179:E179"/>
    <mergeCell ref="B183:L183"/>
    <mergeCell ref="B135:D135"/>
    <mergeCell ref="B188:C188"/>
    <mergeCell ref="B197:L197"/>
    <mergeCell ref="D195:E195"/>
    <mergeCell ref="C178:E178"/>
    <mergeCell ref="F178:G178"/>
    <mergeCell ref="B117:F117"/>
    <mergeCell ref="B99:D99"/>
    <mergeCell ref="B100:D100"/>
    <mergeCell ref="B105:L105"/>
    <mergeCell ref="B102:D102"/>
    <mergeCell ref="B103:D103"/>
    <mergeCell ref="B104:D104"/>
    <mergeCell ref="B106:D106"/>
    <mergeCell ref="B112:D112"/>
    <mergeCell ref="B118:F118"/>
    <mergeCell ref="B119:F119"/>
    <mergeCell ref="B120:F120"/>
    <mergeCell ref="B137:D137"/>
    <mergeCell ref="B141:D141"/>
    <mergeCell ref="B145:D145"/>
    <mergeCell ref="B167:F167"/>
    <mergeCell ref="B169:F169"/>
    <mergeCell ref="B149:D149"/>
    <mergeCell ref="B144:D144"/>
    <mergeCell ref="B147:D147"/>
    <mergeCell ref="B121:F121"/>
    <mergeCell ref="B122:F122"/>
    <mergeCell ref="B123:F123"/>
    <mergeCell ref="B165:F165"/>
    <mergeCell ref="B166:F166"/>
    <mergeCell ref="B98:D98"/>
    <mergeCell ref="B107:D107"/>
    <mergeCell ref="B108:D108"/>
    <mergeCell ref="B110:D110"/>
    <mergeCell ref="B111:D111"/>
    <mergeCell ref="B114:L115"/>
    <mergeCell ref="B109:L109"/>
    <mergeCell ref="B101:L101"/>
    <mergeCell ref="B124:F124"/>
    <mergeCell ref="B130:L130"/>
    <mergeCell ref="C177:E177"/>
    <mergeCell ref="F177:G177"/>
    <mergeCell ref="B191:L192"/>
    <mergeCell ref="B162:F162"/>
    <mergeCell ref="B163:F163"/>
    <mergeCell ref="B153:D153"/>
    <mergeCell ref="B128:L128"/>
    <mergeCell ref="B157:D157"/>
    <mergeCell ref="B127:L127"/>
    <mergeCell ref="B168:F168"/>
    <mergeCell ref="B156:D156"/>
    <mergeCell ref="B131:L131"/>
    <mergeCell ref="B140:D140"/>
    <mergeCell ref="B143:D143"/>
    <mergeCell ref="B148:D148"/>
    <mergeCell ref="B176:B179"/>
    <mergeCell ref="B185:L185"/>
    <mergeCell ref="B172:L172"/>
    <mergeCell ref="B155:D155"/>
    <mergeCell ref="B136:D136"/>
    <mergeCell ref="B139:D139"/>
    <mergeCell ref="B164:F164"/>
    <mergeCell ref="F179:G179"/>
    <mergeCell ref="B182:L182"/>
  </mergeCells>
  <conditionalFormatting sqref="F195:G195">
    <cfRule type="cellIs" dxfId="17" priority="2" operator="equal">
      <formula>"Erreur"</formula>
    </cfRule>
    <cfRule type="cellIs" dxfId="16" priority="6" operator="equal">
      <formula>"Error"</formula>
    </cfRule>
  </conditionalFormatting>
  <conditionalFormatting sqref="G74:I76 G78:I80">
    <cfRule type="cellIs" dxfId="15" priority="4" operator="equal">
      <formula>"Erreur"</formula>
    </cfRule>
    <cfRule type="cellIs" dxfId="14" priority="10" operator="equal">
      <formula>"Error"</formula>
    </cfRule>
  </conditionalFormatting>
  <conditionalFormatting sqref="G118:I120 G122:I124">
    <cfRule type="cellIs" dxfId="13" priority="3" operator="equal">
      <formula>"Erreur"</formula>
    </cfRule>
    <cfRule type="cellIs" dxfId="12" priority="9" operator="equal">
      <formula>"Error"</formula>
    </cfRule>
  </conditionalFormatting>
  <conditionalFormatting sqref="G163:I163 G167:I167">
    <cfRule type="cellIs" dxfId="11" priority="1" operator="equal">
      <formula>"Erreur"</formula>
    </cfRule>
    <cfRule type="cellIs" dxfId="10" priority="5" operator="equal">
      <formula>"Error"</formula>
    </cfRule>
  </conditionalFormatting>
  <dataValidations count="5">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7CE81191-6855-4838-B5C5-D1E1C9A6472E}">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02" xr:uid="{B904300F-099B-4E7C-BDEC-96D87EC74B17}">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27 E157:L157 F179 E64:L64 F195:G195 E112:L112 G122:I124 G29:K29 E52:L52 E56:L56 E60:L60 E68:L68 E92:L92 E96:L96 E100:L100 E104:L104 E108:L108 E137:L137 E141:L141 E145:L145 E149:L149 E153:L153 G33:K33 G118:I120 G74:I76 G78:I80 G163:I165 G167:I169 G36:K39" xr:uid="{B203C37C-B064-4E0C-9018-0B337FF1AFF2}">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F176:G178" xr:uid="{830880E6-0E00-4F53-93A3-FED4FC9F9070}">
      <formula1>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7:K28 G31:K32 G34:K35 E50:L51 E54:L55 E58:L59 E62:L63 E66:L67 E90:L91 E94:L95 E98:L99 E102:L103 E106:L107 E110:L111 E135:L136 E139:L140 E143:L144 E147:L148 E151:L152 E155:L156 E188:J189" xr:uid="{79A2F145-EA5A-4AB6-AA65-002076A8ECDE}">
      <formula1>-1000000000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25" min="1" max="11" man="1"/>
    <brk id="170" min="1" max="11"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FCD36-4A87-45B4-B647-3A9928B2DF37}">
  <sheetPr codeName="Sheet10">
    <tabColor rgb="FF92D050"/>
    <pageSetUpPr fitToPage="1"/>
  </sheetPr>
  <dimension ref="A1:S209"/>
  <sheetViews>
    <sheetView showGridLines="0" zoomScaleNormal="100" workbookViewId="0"/>
  </sheetViews>
  <sheetFormatPr defaultColWidth="9.1796875" defaultRowHeight="14" x14ac:dyDescent="0.35"/>
  <cols>
    <col min="1" max="1" width="1.81640625" style="7" customWidth="1"/>
    <col min="2" max="5" width="14.54296875" style="1" customWidth="1"/>
    <col min="6" max="6" width="16.453125" style="1" customWidth="1"/>
    <col min="7" max="12" width="14.54296875" style="1" customWidth="1"/>
    <col min="13" max="13" width="14.54296875" style="8" customWidth="1"/>
    <col min="14" max="14" width="14.54296875" style="9" customWidth="1"/>
    <col min="15" max="16" width="14.54296875" style="9" hidden="1" customWidth="1"/>
    <col min="17" max="18" width="9.1796875" style="9" customWidth="1"/>
    <col min="19" max="16384" width="9.1796875" style="9"/>
  </cols>
  <sheetData>
    <row r="1" spans="1:16" x14ac:dyDescent="0.35">
      <c r="O1" s="9" t="s">
        <v>433</v>
      </c>
      <c r="P1" s="9" t="s">
        <v>433</v>
      </c>
    </row>
    <row r="2" spans="1:16" x14ac:dyDescent="0.35">
      <c r="B2" s="11" t="str">
        <f>Pro!B2</f>
        <v>PROTECTED</v>
      </c>
      <c r="C2" s="11"/>
      <c r="D2" s="11"/>
      <c r="O2" s="10" t="s">
        <v>91</v>
      </c>
      <c r="P2" s="10" t="s">
        <v>107</v>
      </c>
    </row>
    <row r="3" spans="1:16" x14ac:dyDescent="0.35">
      <c r="B3" s="12"/>
      <c r="C3" s="12"/>
      <c r="D3" s="12"/>
      <c r="O3" s="2"/>
      <c r="P3" s="2"/>
    </row>
    <row r="4" spans="1:16" s="2" customFormat="1" x14ac:dyDescent="0.35">
      <c r="A4" s="4"/>
      <c r="B4" s="476" t="str">
        <f>Info!B4</f>
        <v>IMPORTER QUESTIONNAIRE</v>
      </c>
      <c r="C4" s="477"/>
      <c r="D4" s="477"/>
      <c r="E4" s="477"/>
      <c r="F4" s="477"/>
      <c r="G4" s="477"/>
      <c r="H4" s="477"/>
      <c r="I4" s="477"/>
      <c r="J4" s="477"/>
      <c r="K4" s="477"/>
      <c r="L4" s="478"/>
      <c r="M4" s="24"/>
      <c r="N4" s="24"/>
      <c r="O4" s="18"/>
      <c r="P4" s="18"/>
    </row>
    <row r="5" spans="1:16" s="2" customFormat="1" x14ac:dyDescent="0.35">
      <c r="A5" s="4"/>
      <c r="B5" s="626" t="str">
        <f>Info!B5</f>
        <v>NQ-2026-003</v>
      </c>
      <c r="C5" s="627"/>
      <c r="D5" s="627"/>
      <c r="E5" s="627"/>
      <c r="F5" s="627"/>
      <c r="G5" s="627"/>
      <c r="H5" s="627"/>
      <c r="I5" s="627"/>
      <c r="J5" s="627"/>
      <c r="K5" s="627"/>
      <c r="L5" s="628"/>
      <c r="M5" s="24"/>
      <c r="N5" s="24"/>
      <c r="O5" s="18"/>
      <c r="P5" s="18"/>
    </row>
    <row r="6" spans="1:16" s="6" customFormat="1" x14ac:dyDescent="0.35">
      <c r="A6" s="4"/>
      <c r="B6" s="626" t="str">
        <f>Info!B6</f>
        <v>UNARMOURED BUILDING CABLES</v>
      </c>
      <c r="C6" s="627"/>
      <c r="D6" s="627"/>
      <c r="E6" s="627"/>
      <c r="F6" s="627"/>
      <c r="G6" s="627"/>
      <c r="H6" s="627"/>
      <c r="I6" s="627"/>
      <c r="J6" s="627"/>
      <c r="K6" s="627"/>
      <c r="L6" s="628"/>
      <c r="M6" s="18"/>
      <c r="N6" s="18"/>
      <c r="O6" s="14"/>
      <c r="P6" s="14"/>
    </row>
    <row r="7" spans="1:16" s="6" customFormat="1" x14ac:dyDescent="0.35">
      <c r="A7" s="4"/>
      <c r="B7" s="124"/>
      <c r="C7" s="125"/>
      <c r="D7" s="125"/>
      <c r="E7" s="125"/>
      <c r="F7" s="125"/>
      <c r="G7" s="125"/>
      <c r="H7" s="125"/>
      <c r="I7" s="125"/>
      <c r="J7" s="125"/>
      <c r="K7" s="125"/>
      <c r="L7" s="126"/>
      <c r="M7" s="18"/>
      <c r="N7" s="18"/>
      <c r="O7" s="19"/>
    </row>
    <row r="8" spans="1:16" s="6" customFormat="1" x14ac:dyDescent="0.35">
      <c r="A8" s="4"/>
      <c r="B8" s="629" t="str">
        <f>Public!B8</f>
        <v>The following questions refer to the goods as defined in the product description on the Intro tab.</v>
      </c>
      <c r="C8" s="630"/>
      <c r="D8" s="630"/>
      <c r="E8" s="630"/>
      <c r="F8" s="630"/>
      <c r="G8" s="630"/>
      <c r="H8" s="630"/>
      <c r="I8" s="630"/>
      <c r="J8" s="630"/>
      <c r="K8" s="630"/>
      <c r="L8" s="631"/>
      <c r="M8" s="18"/>
      <c r="N8" s="18"/>
      <c r="O8" s="14"/>
      <c r="P8" s="14"/>
    </row>
    <row r="9" spans="1:16" s="6" customFormat="1" x14ac:dyDescent="0.35">
      <c r="A9" s="4"/>
      <c r="B9" s="629" t="str">
        <f>Public!B9</f>
        <v xml:space="preserve">Product information and a glossary of terms can be found in the Info tab.
</v>
      </c>
      <c r="C9" s="630"/>
      <c r="D9" s="630"/>
      <c r="E9" s="630"/>
      <c r="F9" s="630"/>
      <c r="G9" s="630"/>
      <c r="H9" s="630"/>
      <c r="I9" s="630"/>
      <c r="J9" s="630"/>
      <c r="K9" s="630"/>
      <c r="L9" s="631"/>
      <c r="M9" s="18"/>
      <c r="N9" s="18"/>
      <c r="O9" s="14"/>
    </row>
    <row r="10" spans="1:16" s="6" customFormat="1" x14ac:dyDescent="0.35">
      <c r="A10" s="4"/>
      <c r="B10" s="629" t="str">
        <f>Pro!B10</f>
        <v xml:space="preserve">Use the AddPro tab if more space is needed.
</v>
      </c>
      <c r="C10" s="630"/>
      <c r="D10" s="630"/>
      <c r="E10" s="630"/>
      <c r="F10" s="630"/>
      <c r="G10" s="630"/>
      <c r="H10" s="630"/>
      <c r="I10" s="630"/>
      <c r="J10" s="630"/>
      <c r="K10" s="630"/>
      <c r="L10" s="631"/>
      <c r="M10" s="18"/>
      <c r="N10" s="18"/>
      <c r="O10" s="14"/>
      <c r="P10" s="14"/>
    </row>
    <row r="11" spans="1:16" s="6" customFormat="1" x14ac:dyDescent="0.35">
      <c r="A11" s="4"/>
      <c r="B11" s="629"/>
      <c r="C11" s="630"/>
      <c r="D11" s="630"/>
      <c r="E11" s="630"/>
      <c r="F11" s="630"/>
      <c r="G11" s="630"/>
      <c r="H11" s="630"/>
      <c r="I11" s="630"/>
      <c r="J11" s="630"/>
      <c r="K11" s="630"/>
      <c r="L11" s="631"/>
      <c r="M11" s="18"/>
      <c r="N11" s="18"/>
      <c r="O11" s="14"/>
      <c r="P11" s="14"/>
    </row>
    <row r="12" spans="1:16" s="6" customFormat="1" x14ac:dyDescent="0.35">
      <c r="A12" s="4"/>
      <c r="B12" s="629" t="str">
        <f>Pro!B12</f>
        <v>For the questions in this tab, note the following:</v>
      </c>
      <c r="C12" s="630"/>
      <c r="D12" s="630"/>
      <c r="E12" s="630"/>
      <c r="F12" s="630"/>
      <c r="G12" s="630"/>
      <c r="H12" s="630"/>
      <c r="I12" s="630"/>
      <c r="J12" s="630"/>
      <c r="K12" s="630"/>
      <c r="L12" s="631"/>
      <c r="M12" s="18"/>
      <c r="N12" s="18"/>
      <c r="O12" s="14"/>
      <c r="P12" s="14"/>
    </row>
    <row r="13" spans="1:16" s="6" customFormat="1" x14ac:dyDescent="0.35">
      <c r="A13" s="4"/>
      <c r="B13" s="730" t="str">
        <f>Pro!B13</f>
        <v>• Report only sales from your firm’s imports. Sales of goods purchased from Canadian producers must be excluded.</v>
      </c>
      <c r="C13" s="731"/>
      <c r="D13" s="731"/>
      <c r="E13" s="731"/>
      <c r="F13" s="731"/>
      <c r="G13" s="731"/>
      <c r="H13" s="731"/>
      <c r="I13" s="731"/>
      <c r="J13" s="731"/>
      <c r="K13" s="731"/>
      <c r="L13" s="732"/>
      <c r="M13" s="18"/>
      <c r="N13" s="18"/>
      <c r="O13" s="14"/>
      <c r="P13" s="14"/>
    </row>
    <row r="14" spans="1:16" s="6" customFormat="1" x14ac:dyDescent="0.35">
      <c r="A14" s="4"/>
      <c r="B14" s="629" t="str">
        <f>Pro!B15</f>
        <v>• Report all sales to Canadian and foreign associated firms.</v>
      </c>
      <c r="C14" s="630"/>
      <c r="D14" s="630"/>
      <c r="E14" s="630"/>
      <c r="F14" s="630"/>
      <c r="G14" s="630"/>
      <c r="H14" s="630"/>
      <c r="I14" s="630"/>
      <c r="J14" s="630"/>
      <c r="K14" s="630"/>
      <c r="L14" s="631"/>
      <c r="M14" s="18"/>
      <c r="N14" s="18"/>
      <c r="O14" s="14"/>
      <c r="P14" s="14"/>
    </row>
    <row r="15" spans="1:16" s="6" customFormat="1" x14ac:dyDescent="0.35">
      <c r="A15" s="4"/>
      <c r="B15" s="629" t="str">
        <f>Pro!B16</f>
        <v>• Report all sales as of the date of shipment to the customer or the customer’s warehouse.</v>
      </c>
      <c r="C15" s="630"/>
      <c r="D15" s="630"/>
      <c r="E15" s="630"/>
      <c r="F15" s="630"/>
      <c r="G15" s="630"/>
      <c r="H15" s="630"/>
      <c r="I15" s="630"/>
      <c r="J15" s="630"/>
      <c r="K15" s="630"/>
      <c r="L15" s="631"/>
      <c r="M15" s="18"/>
      <c r="N15" s="18"/>
      <c r="O15" s="14"/>
      <c r="P15" s="14"/>
    </row>
    <row r="16" spans="1:16" s="6" customFormat="1" x14ac:dyDescent="0.35">
      <c r="A16" s="4"/>
      <c r="B16" s="629" t="str">
        <f>Pro!B17</f>
        <v>• Report all values in Canadian dollars.</v>
      </c>
      <c r="C16" s="630"/>
      <c r="D16" s="630"/>
      <c r="E16" s="630"/>
      <c r="F16" s="630"/>
      <c r="G16" s="630"/>
      <c r="H16" s="630"/>
      <c r="I16" s="630"/>
      <c r="J16" s="630"/>
      <c r="K16" s="630"/>
      <c r="L16" s="631"/>
      <c r="M16" s="18"/>
      <c r="N16" s="18"/>
      <c r="O16" s="14"/>
      <c r="P16" s="14"/>
    </row>
    <row r="17" spans="1:16" s="6" customFormat="1" x14ac:dyDescent="0.35">
      <c r="A17" s="4"/>
      <c r="B17" s="632" t="str">
        <f>'Imp-Exp1-CHN'!B17</f>
        <v>• If your firm is an end user or a retailer, do not report sales of imports in Questions 1, 2, and 4, or inventories of imports in Question 6.</v>
      </c>
      <c r="C17" s="633"/>
      <c r="D17" s="633"/>
      <c r="E17" s="633"/>
      <c r="F17" s="633"/>
      <c r="G17" s="633"/>
      <c r="H17" s="633"/>
      <c r="I17" s="633"/>
      <c r="J17" s="633"/>
      <c r="K17" s="633"/>
      <c r="L17" s="634"/>
      <c r="M17" s="18"/>
      <c r="N17" s="18"/>
      <c r="O17" s="14"/>
      <c r="P17" s="14"/>
    </row>
    <row r="18" spans="1:16" s="6" customFormat="1" x14ac:dyDescent="0.35">
      <c r="A18" s="4"/>
      <c r="B18" s="13"/>
      <c r="C18" s="13"/>
      <c r="D18" s="13"/>
      <c r="E18" s="3"/>
      <c r="F18" s="3"/>
      <c r="G18" s="3"/>
      <c r="H18" s="3"/>
      <c r="I18" s="3"/>
      <c r="J18" s="3"/>
      <c r="K18" s="3"/>
      <c r="L18" s="3"/>
      <c r="O18" s="14"/>
      <c r="P18" s="14"/>
    </row>
    <row r="19" spans="1:16" x14ac:dyDescent="0.35">
      <c r="B19" s="473" t="str">
        <f>IF(Intro!$G$21="English",O19,P19)</f>
        <v>IMPORTS AND SALES</v>
      </c>
      <c r="C19" s="474"/>
      <c r="D19" s="474"/>
      <c r="E19" s="474"/>
      <c r="F19" s="474"/>
      <c r="G19" s="474"/>
      <c r="H19" s="474"/>
      <c r="I19" s="474"/>
      <c r="J19" s="474"/>
      <c r="K19" s="474"/>
      <c r="L19" s="475"/>
      <c r="M19" s="9"/>
      <c r="O19" s="89" t="s">
        <v>311</v>
      </c>
      <c r="P19" s="89" t="s">
        <v>312</v>
      </c>
    </row>
    <row r="20" spans="1:16" x14ac:dyDescent="0.35">
      <c r="B20" s="594" t="s">
        <v>12</v>
      </c>
      <c r="C20" s="595"/>
      <c r="D20" s="595"/>
      <c r="E20" s="595"/>
      <c r="F20" s="595"/>
      <c r="G20" s="595"/>
      <c r="H20" s="595"/>
      <c r="I20" s="595"/>
      <c r="J20" s="595"/>
      <c r="K20" s="595"/>
      <c r="L20" s="596"/>
      <c r="M20" s="9"/>
    </row>
    <row r="21" spans="1:16" x14ac:dyDescent="0.35">
      <c r="B21" s="15"/>
      <c r="C21" s="33"/>
      <c r="D21" s="33"/>
      <c r="E21" s="34"/>
      <c r="F21" s="34"/>
      <c r="G21" s="34"/>
      <c r="H21" s="34"/>
      <c r="I21" s="34"/>
      <c r="J21" s="34"/>
      <c r="K21" s="34"/>
      <c r="L21" s="16"/>
      <c r="M21" s="9"/>
    </row>
    <row r="22" spans="1:16" ht="15.5" x14ac:dyDescent="0.35">
      <c r="B22" s="517" t="str">
        <f>IF(Intro!$G$21="English",O22,P22)</f>
        <v xml:space="preserve">Provide your firm's imports and sales of imports of the goods originating in: </v>
      </c>
      <c r="C22" s="518"/>
      <c r="D22" s="518"/>
      <c r="E22" s="518"/>
      <c r="F22" s="518"/>
      <c r="G22" s="749" t="str">
        <f>IF(Intro!$G$21="English",Variables!B49,Variables!C49)</f>
        <v>Other Countries</v>
      </c>
      <c r="H22" s="750"/>
      <c r="I22" s="750"/>
      <c r="J22" s="750"/>
      <c r="K22" s="751"/>
      <c r="L22" s="64"/>
      <c r="M22" s="9"/>
      <c r="O22" s="9" t="s">
        <v>494</v>
      </c>
      <c r="P22" s="9" t="s">
        <v>495</v>
      </c>
    </row>
    <row r="23" spans="1:16" x14ac:dyDescent="0.35">
      <c r="B23" s="160" t="str">
        <f>IF(Intro!$G$21="English",O23,P23)</f>
        <v xml:space="preserve">Other countries include: </v>
      </c>
      <c r="C23" s="82"/>
      <c r="D23" s="752"/>
      <c r="E23" s="753"/>
      <c r="F23" s="753"/>
      <c r="G23" s="753"/>
      <c r="H23" s="753"/>
      <c r="I23" s="753"/>
      <c r="J23" s="753"/>
      <c r="K23" s="754"/>
      <c r="L23" s="67"/>
      <c r="M23" s="9"/>
      <c r="O23" s="9" t="s">
        <v>270</v>
      </c>
      <c r="P23" s="9" t="s">
        <v>271</v>
      </c>
    </row>
    <row r="24" spans="1:16" x14ac:dyDescent="0.35">
      <c r="B24" s="58"/>
      <c r="C24" s="33"/>
      <c r="D24" s="33"/>
      <c r="E24" s="34"/>
      <c r="F24" s="34"/>
      <c r="G24" s="34"/>
      <c r="H24" s="34"/>
      <c r="I24" s="34"/>
      <c r="J24" s="34"/>
      <c r="K24" s="34"/>
      <c r="L24" s="16"/>
      <c r="M24" s="9"/>
      <c r="O24" s="17"/>
    </row>
    <row r="25" spans="1:16" x14ac:dyDescent="0.35">
      <c r="B25" s="58"/>
      <c r="C25" s="59"/>
      <c r="D25" s="33"/>
      <c r="G25" s="142">
        <f>Variables!$B$6</f>
        <v>2023</v>
      </c>
      <c r="H25" s="142">
        <f>G25+1</f>
        <v>2024</v>
      </c>
      <c r="I25" s="142">
        <f>H25+1</f>
        <v>2025</v>
      </c>
      <c r="J25" s="142" t="str">
        <f>IF(Intro!$G$21="English",Variables!B9,Variables!C9)</f>
        <v>Jan-Mar 2025</v>
      </c>
      <c r="K25" s="142" t="str">
        <f>IF(Intro!$G$21="English",Variables!B10,Variables!C10)</f>
        <v>Jan-Mar 2026</v>
      </c>
      <c r="L25" s="67"/>
      <c r="M25" s="9"/>
      <c r="O25" s="17"/>
    </row>
    <row r="26" spans="1:16" s="10" customFormat="1" x14ac:dyDescent="0.35">
      <c r="A26" s="31"/>
      <c r="B26" s="717" t="str">
        <f>IF(Intro!$G$21="English",O26,P26)</f>
        <v>Imports in Canada</v>
      </c>
      <c r="C26" s="718"/>
      <c r="D26" s="718"/>
      <c r="E26" s="718"/>
      <c r="F26" s="718"/>
      <c r="G26" s="718"/>
      <c r="H26" s="718"/>
      <c r="I26" s="718"/>
      <c r="J26" s="718"/>
      <c r="K26" s="718"/>
      <c r="L26" s="67"/>
      <c r="O26" s="25" t="s">
        <v>225</v>
      </c>
      <c r="P26" s="10" t="s">
        <v>226</v>
      </c>
    </row>
    <row r="27" spans="1:16" x14ac:dyDescent="0.35">
      <c r="B27" s="466" t="str">
        <f>IF(Intro!$G$21="English",O27,P27)</f>
        <v>Imports</v>
      </c>
      <c r="C27" s="516"/>
      <c r="D27" s="740" t="str">
        <f>IF(Intro!$G$21="English",Variables!$B$23,Variables!$C$23)</f>
        <v>metres</v>
      </c>
      <c r="E27" s="740"/>
      <c r="F27" s="740"/>
      <c r="G27" s="107"/>
      <c r="H27" s="107"/>
      <c r="I27" s="107"/>
      <c r="J27" s="107"/>
      <c r="K27" s="101"/>
      <c r="L27" s="67"/>
      <c r="M27" s="9"/>
      <c r="O27" s="9" t="s">
        <v>89</v>
      </c>
      <c r="P27" s="9" t="s">
        <v>163</v>
      </c>
    </row>
    <row r="28" spans="1:16" x14ac:dyDescent="0.35">
      <c r="B28" s="466"/>
      <c r="C28" s="516"/>
      <c r="D28" s="740" t="str">
        <f>IF(Intro!G$21="English",O28,P28)</f>
        <v>net delivered purchase value (CAD)</v>
      </c>
      <c r="E28" s="740"/>
      <c r="F28" s="740"/>
      <c r="G28" s="107"/>
      <c r="H28" s="107"/>
      <c r="I28" s="107"/>
      <c r="J28" s="107"/>
      <c r="K28" s="101"/>
      <c r="L28" s="67"/>
      <c r="M28" s="9"/>
      <c r="O28" s="9" t="s">
        <v>321</v>
      </c>
      <c r="P28" s="9" t="s">
        <v>320</v>
      </c>
    </row>
    <row r="29" spans="1:16" x14ac:dyDescent="0.35">
      <c r="B29" s="466"/>
      <c r="C29" s="516"/>
      <c r="D29" s="740" t="str">
        <f>"$ / "&amp;IF(Intro!$G$21="English",Variables!$B$24,Variables!$C$24)</f>
        <v>$ / metre</v>
      </c>
      <c r="E29" s="740"/>
      <c r="F29" s="740"/>
      <c r="G29" s="120" t="str">
        <f>IF(G27=0,"-",G28/G27)</f>
        <v>-</v>
      </c>
      <c r="H29" s="120" t="str">
        <f>IF(H27=0,"-",H28/H27)</f>
        <v>-</v>
      </c>
      <c r="I29" s="120" t="str">
        <f>IF(I27=0,"-",I28/I27)</f>
        <v>-</v>
      </c>
      <c r="J29" s="120" t="str">
        <f>IF(J27=0,"-",J28/J27)</f>
        <v>-</v>
      </c>
      <c r="K29" s="120" t="str">
        <f>IF(K27=0,"-",K28/K27)</f>
        <v>-</v>
      </c>
      <c r="L29" s="67"/>
      <c r="M29" s="9"/>
    </row>
    <row r="30" spans="1:16" s="10" customFormat="1" x14ac:dyDescent="0.35">
      <c r="A30" s="31"/>
      <c r="B30" s="709" t="str">
        <f>IF(Intro!$G$21="English",O30,P30)</f>
        <v>Sales in Canada</v>
      </c>
      <c r="C30" s="597"/>
      <c r="D30" s="597"/>
      <c r="E30" s="597"/>
      <c r="F30" s="597"/>
      <c r="G30" s="597"/>
      <c r="H30" s="597"/>
      <c r="I30" s="597"/>
      <c r="J30" s="597"/>
      <c r="K30" s="597"/>
      <c r="L30" s="67"/>
      <c r="O30" s="25" t="s">
        <v>227</v>
      </c>
      <c r="P30" s="10" t="s">
        <v>228</v>
      </c>
    </row>
    <row r="31" spans="1:16" x14ac:dyDescent="0.35">
      <c r="B31" s="466" t="str">
        <f>IF(Intro!$G$21="English",O31,P31)</f>
        <v>Sales to distributors in Canada</v>
      </c>
      <c r="C31" s="516"/>
      <c r="D31" s="740" t="str">
        <f>D27</f>
        <v>metres</v>
      </c>
      <c r="E31" s="740"/>
      <c r="F31" s="740"/>
      <c r="G31" s="107"/>
      <c r="H31" s="107"/>
      <c r="I31" s="107"/>
      <c r="J31" s="107"/>
      <c r="K31" s="101"/>
      <c r="L31" s="67"/>
      <c r="M31" s="9"/>
      <c r="O31" s="9" t="str">
        <f>"Sales to "&amp;Variables!$B$26&amp;" in Canada"</f>
        <v>Sales to distributors in Canada</v>
      </c>
      <c r="P31" s="9" t="str">
        <f>"Ventes aux "&amp;Variables!$C$26&amp;" au Canada"</f>
        <v>Ventes aux distributeurs au Canada</v>
      </c>
    </row>
    <row r="32" spans="1:16" x14ac:dyDescent="0.35">
      <c r="B32" s="466"/>
      <c r="C32" s="516"/>
      <c r="D32" s="740" t="str">
        <f>IF(Intro!G$21="English",O32,P32)</f>
        <v>net delivered selling value (CAD)</v>
      </c>
      <c r="E32" s="740"/>
      <c r="F32" s="740"/>
      <c r="G32" s="107"/>
      <c r="H32" s="107"/>
      <c r="I32" s="107"/>
      <c r="J32" s="107"/>
      <c r="K32" s="101"/>
      <c r="L32" s="67"/>
      <c r="M32" s="9"/>
      <c r="O32" s="9" t="s">
        <v>323</v>
      </c>
      <c r="P32" s="9" t="s">
        <v>322</v>
      </c>
    </row>
    <row r="33" spans="1:16" ht="14.5" thickBot="1" x14ac:dyDescent="0.4">
      <c r="B33" s="713"/>
      <c r="C33" s="714"/>
      <c r="D33" s="744" t="str">
        <f>D29</f>
        <v>$ / metre</v>
      </c>
      <c r="E33" s="744"/>
      <c r="F33" s="744"/>
      <c r="G33" s="120" t="str">
        <f>IF(G31=0,"-",G32/G31)</f>
        <v>-</v>
      </c>
      <c r="H33" s="120" t="str">
        <f>IF(H31=0,"-",H32/H31)</f>
        <v>-</v>
      </c>
      <c r="I33" s="120" t="str">
        <f>IF(I31=0,"-",I32/I31)</f>
        <v>-</v>
      </c>
      <c r="J33" s="120" t="str">
        <f t="shared" ref="J33:K33" si="0">IF(J31=0,"-",J32/J31)</f>
        <v>-</v>
      </c>
      <c r="K33" s="120" t="str">
        <f t="shared" si="0"/>
        <v>-</v>
      </c>
      <c r="L33" s="67"/>
      <c r="M33" s="9"/>
    </row>
    <row r="34" spans="1:16" x14ac:dyDescent="0.35">
      <c r="B34" s="715" t="str">
        <f>IF(Intro!$G$21="English",O34,P34)</f>
        <v>Sales to retailers/end users in Canada</v>
      </c>
      <c r="C34" s="716"/>
      <c r="D34" s="745" t="str">
        <f t="shared" ref="D34:D36" si="1">D31</f>
        <v>metres</v>
      </c>
      <c r="E34" s="745"/>
      <c r="F34" s="745"/>
      <c r="G34" s="107"/>
      <c r="H34" s="107"/>
      <c r="I34" s="107"/>
      <c r="J34" s="107"/>
      <c r="K34" s="101"/>
      <c r="L34" s="67"/>
      <c r="M34" s="9"/>
      <c r="O34" s="9" t="str">
        <f>"Sales to "&amp;Variables!$B$27&amp;" in Canada"</f>
        <v>Sales to retailers/end users in Canada</v>
      </c>
      <c r="P34" s="9" t="str">
        <f>"Ventes aux "&amp;Variables!$C$27&amp;" au Canada"</f>
        <v>Ventes aux détaillants/utilisateurs finals au Canada</v>
      </c>
    </row>
    <row r="35" spans="1:16" x14ac:dyDescent="0.35">
      <c r="B35" s="466"/>
      <c r="C35" s="516"/>
      <c r="D35" s="740" t="str">
        <f t="shared" si="1"/>
        <v>net delivered selling value (CAD)</v>
      </c>
      <c r="E35" s="740"/>
      <c r="F35" s="740"/>
      <c r="G35" s="107"/>
      <c r="H35" s="107"/>
      <c r="I35" s="107"/>
      <c r="J35" s="107"/>
      <c r="K35" s="101"/>
      <c r="L35" s="67"/>
      <c r="M35" s="9"/>
    </row>
    <row r="36" spans="1:16" ht="14.5" thickBot="1" x14ac:dyDescent="0.4">
      <c r="B36" s="713"/>
      <c r="C36" s="714"/>
      <c r="D36" s="744" t="str">
        <f t="shared" si="1"/>
        <v>$ / metre</v>
      </c>
      <c r="E36" s="744"/>
      <c r="F36" s="744"/>
      <c r="G36" s="120" t="str">
        <f>IF(G34=0,"-",G35/G34)</f>
        <v>-</v>
      </c>
      <c r="H36" s="120" t="str">
        <f>IF(H34=0,"-",H35/H34)</f>
        <v>-</v>
      </c>
      <c r="I36" s="120" t="str">
        <f>IF(I34=0,"-",I35/I34)</f>
        <v>-</v>
      </c>
      <c r="J36" s="120" t="str">
        <f t="shared" ref="J36:K36" si="2">IF(J34=0,"-",J35/J34)</f>
        <v>-</v>
      </c>
      <c r="K36" s="120" t="str">
        <f t="shared" si="2"/>
        <v>-</v>
      </c>
      <c r="L36" s="67"/>
      <c r="M36" s="9"/>
    </row>
    <row r="37" spans="1:16" x14ac:dyDescent="0.35">
      <c r="B37" s="580" t="str">
        <f>IF(Intro!$G$21="English",O37,P37)</f>
        <v>Total sales in Canada</v>
      </c>
      <c r="C37" s="581"/>
      <c r="D37" s="736" t="str">
        <f>D34</f>
        <v>metres</v>
      </c>
      <c r="E37" s="736"/>
      <c r="F37" s="736"/>
      <c r="G37" s="109">
        <f t="shared" ref="G37:K38" si="3">G31+G34</f>
        <v>0</v>
      </c>
      <c r="H37" s="109">
        <f t="shared" si="3"/>
        <v>0</v>
      </c>
      <c r="I37" s="109">
        <f t="shared" si="3"/>
        <v>0</v>
      </c>
      <c r="J37" s="109">
        <f t="shared" si="3"/>
        <v>0</v>
      </c>
      <c r="K37" s="109">
        <f t="shared" si="3"/>
        <v>0</v>
      </c>
      <c r="L37" s="67"/>
      <c r="M37" s="9"/>
      <c r="O37" s="9" t="s">
        <v>324</v>
      </c>
      <c r="P37" s="9" t="s">
        <v>325</v>
      </c>
    </row>
    <row r="38" spans="1:16" x14ac:dyDescent="0.35">
      <c r="B38" s="569"/>
      <c r="C38" s="570"/>
      <c r="D38" s="737" t="str">
        <f>D35</f>
        <v>net delivered selling value (CAD)</v>
      </c>
      <c r="E38" s="737"/>
      <c r="F38" s="737"/>
      <c r="G38" s="108">
        <f t="shared" si="3"/>
        <v>0</v>
      </c>
      <c r="H38" s="108">
        <f t="shared" si="3"/>
        <v>0</v>
      </c>
      <c r="I38" s="108">
        <f t="shared" si="3"/>
        <v>0</v>
      </c>
      <c r="J38" s="108">
        <f t="shared" si="3"/>
        <v>0</v>
      </c>
      <c r="K38" s="108">
        <f t="shared" si="3"/>
        <v>0</v>
      </c>
      <c r="L38" s="67"/>
      <c r="M38" s="9"/>
    </row>
    <row r="39" spans="1:16" x14ac:dyDescent="0.35">
      <c r="B39" s="569"/>
      <c r="C39" s="570"/>
      <c r="D39" s="737" t="str">
        <f>D36</f>
        <v>$ / metre</v>
      </c>
      <c r="E39" s="737"/>
      <c r="F39" s="737"/>
      <c r="G39" s="120" t="str">
        <f>IF(G37=0,"-",G38/G37)</f>
        <v>-</v>
      </c>
      <c r="H39" s="120" t="str">
        <f>IF(H37=0,"-",H38/H37)</f>
        <v>-</v>
      </c>
      <c r="I39" s="120" t="str">
        <f>IF(I37=0,"-",I38/I37)</f>
        <v>-</v>
      </c>
      <c r="J39" s="120" t="str">
        <f t="shared" ref="J39:K39" si="4">IF(J37=0,"-",J38/J37)</f>
        <v>-</v>
      </c>
      <c r="K39" s="120" t="str">
        <f t="shared" si="4"/>
        <v>-</v>
      </c>
      <c r="L39" s="67"/>
      <c r="M39" s="9"/>
    </row>
    <row r="40" spans="1:16" x14ac:dyDescent="0.35">
      <c r="B40" s="68"/>
      <c r="C40" s="65"/>
      <c r="D40" s="65"/>
      <c r="E40" s="65"/>
      <c r="F40" s="65"/>
      <c r="G40" s="65"/>
      <c r="H40" s="65"/>
      <c r="I40" s="65"/>
      <c r="J40" s="65"/>
      <c r="K40" s="65"/>
      <c r="L40" s="66"/>
      <c r="M40" s="9"/>
    </row>
    <row r="41" spans="1:16" s="10" customFormat="1" x14ac:dyDescent="0.35">
      <c r="A41" s="7"/>
      <c r="B41" s="30"/>
      <c r="C41" s="77"/>
      <c r="D41" s="77"/>
      <c r="E41" s="78"/>
      <c r="F41" s="78"/>
      <c r="G41" s="78"/>
      <c r="H41" s="78"/>
      <c r="I41" s="78"/>
      <c r="J41" s="78"/>
      <c r="K41" s="78"/>
      <c r="L41" s="78"/>
      <c r="M41" s="69"/>
    </row>
    <row r="42" spans="1:16" x14ac:dyDescent="0.35">
      <c r="B42" s="473" t="str">
        <f>IF(Intro!$G$21="English",O42,P42)</f>
        <v>SALES IN CANADA OF IMPORTS TO THE TOP FIVE ACCOUNTS</v>
      </c>
      <c r="C42" s="474"/>
      <c r="D42" s="474"/>
      <c r="E42" s="474"/>
      <c r="F42" s="474"/>
      <c r="G42" s="474"/>
      <c r="H42" s="474"/>
      <c r="I42" s="474"/>
      <c r="J42" s="474"/>
      <c r="K42" s="474"/>
      <c r="L42" s="475"/>
      <c r="M42" s="9"/>
      <c r="O42" s="89" t="s">
        <v>313</v>
      </c>
      <c r="P42" s="89" t="s">
        <v>406</v>
      </c>
    </row>
    <row r="43" spans="1:16" s="10" customFormat="1" x14ac:dyDescent="0.35">
      <c r="A43" s="7"/>
      <c r="B43" s="594" t="s">
        <v>15</v>
      </c>
      <c r="C43" s="595"/>
      <c r="D43" s="595"/>
      <c r="E43" s="595"/>
      <c r="F43" s="595"/>
      <c r="G43" s="595"/>
      <c r="H43" s="595"/>
      <c r="I43" s="595"/>
      <c r="J43" s="595"/>
      <c r="K43" s="595"/>
      <c r="L43" s="596"/>
      <c r="M43" s="69"/>
      <c r="O43" s="9"/>
    </row>
    <row r="44" spans="1:16" x14ac:dyDescent="0.35">
      <c r="B44" s="15"/>
      <c r="C44" s="33"/>
      <c r="D44" s="33"/>
      <c r="E44" s="34"/>
      <c r="F44" s="34"/>
      <c r="G44" s="34"/>
      <c r="H44" s="34"/>
      <c r="I44" s="34"/>
      <c r="J44" s="34"/>
      <c r="K44" s="34"/>
      <c r="L44" s="16"/>
      <c r="M44" s="9"/>
    </row>
    <row r="45" spans="1:16" x14ac:dyDescent="0.35">
      <c r="B45" s="492" t="str">
        <f>IF(Intro!$G$21="English",O45,P45)</f>
        <v xml:space="preserve">Report the volume and value of sales of imports in Canada for each account listed below : </v>
      </c>
      <c r="C45" s="493"/>
      <c r="D45" s="493"/>
      <c r="E45" s="493"/>
      <c r="F45" s="493"/>
      <c r="G45" s="493"/>
      <c r="H45" s="493"/>
      <c r="I45" s="493"/>
      <c r="J45" s="493"/>
      <c r="K45" s="493"/>
      <c r="L45" s="494"/>
      <c r="M45" s="9"/>
      <c r="O45" s="17" t="s">
        <v>165</v>
      </c>
      <c r="P45" s="9" t="s">
        <v>166</v>
      </c>
    </row>
    <row r="46" spans="1:16" x14ac:dyDescent="0.35">
      <c r="B46" s="492" t="str">
        <f>Pro!B23</f>
        <v>Note - Only complete this question if your firm sold the goods between January 1, 2023, and March 31, 2026.</v>
      </c>
      <c r="C46" s="493"/>
      <c r="D46" s="493"/>
      <c r="E46" s="493"/>
      <c r="F46" s="493"/>
      <c r="G46" s="493"/>
      <c r="H46" s="493"/>
      <c r="I46" s="493"/>
      <c r="J46" s="493"/>
      <c r="K46" s="493"/>
      <c r="L46" s="494"/>
      <c r="M46" s="9"/>
      <c r="O46" s="17"/>
    </row>
    <row r="47" spans="1:16" x14ac:dyDescent="0.35">
      <c r="B47" s="58"/>
      <c r="C47" s="33"/>
      <c r="D47" s="33"/>
      <c r="E47" s="34"/>
      <c r="F47" s="34"/>
      <c r="G47" s="34"/>
      <c r="H47" s="34"/>
      <c r="I47" s="34"/>
      <c r="J47" s="34"/>
      <c r="K47" s="34"/>
      <c r="L47" s="16"/>
      <c r="M47" s="9"/>
      <c r="O47" s="17"/>
    </row>
    <row r="48" spans="1:16" x14ac:dyDescent="0.35">
      <c r="B48" s="692"/>
      <c r="C48" s="693"/>
      <c r="D48" s="694"/>
      <c r="E48" s="141" t="str">
        <f>IF(Intro!$G$21="English","Q","T")&amp;IF(MID(F48,2,1)&lt;&gt;"1",MID(F48,2,1)-1&amp;" - "&amp;MID(F48,6,4),"4 - "&amp;MID(F48,6,4)-1)</f>
        <v>Q2 - 2024</v>
      </c>
      <c r="F48" s="141" t="str">
        <f>IF(Intro!$G$21="English","Q","T")&amp;IF(MID(G48,2,1)&lt;&gt;"1",MID(G48,2,1)-1&amp;" - "&amp;MID(G48,6,4),"4 - "&amp;MID(G48,6,4)-1)</f>
        <v>Q3 - 2024</v>
      </c>
      <c r="G48" s="141" t="str">
        <f>IF(Intro!$G$21="English","Q","T")&amp;IF(MID(H48,2,1)&lt;&gt;"1",MID(H48,2,1)-1&amp;" - "&amp;MID(H48,6,4),"4 - "&amp;MID(H48,6,4)-1)</f>
        <v>Q4 - 2024</v>
      </c>
      <c r="H48" s="141" t="str">
        <f>IF(Intro!$G$21="English","Q","T")&amp;IF(MID(I48,2,1)&lt;&gt;"1",MID(I48,2,1)-1&amp;" - "&amp;MID(I48,6,4),"4 - "&amp;MID(I48,6,4)-1)</f>
        <v>Q1 - 2025</v>
      </c>
      <c r="I48" s="141" t="str">
        <f>IF(Intro!$G$21="English","Q","T")&amp;IF(MID(J48,2,1)&lt;&gt;"1",MID(J48,2,1)-1&amp;" - "&amp;MID(J48,6,4),"4 - "&amp;MID(J48,6,4)-1)</f>
        <v>Q2 - 2025</v>
      </c>
      <c r="J48" s="141" t="str">
        <f>IF(Intro!$G$21="English","Q","T")&amp;IF(MID(K48,2,1)&lt;&gt;"1",MID(K48,2,1)-1&amp;" - "&amp;MID(K48,6,4),"4 - "&amp;MID(K48,6,4)-1)</f>
        <v>Q3 - 2025</v>
      </c>
      <c r="K48" s="141" t="str">
        <f>IF(Intro!$G$21="English","Q","T")&amp;IF(MID(L48,2,1)&lt;&gt;"1",MID(L48,2,1)-1&amp;" - "&amp;MID(L48,6,4),"4 - "&amp;MID(L48,6,4)-1)</f>
        <v>Q4 - 2025</v>
      </c>
      <c r="L48" s="114" t="str">
        <f>IF(Intro!$G$21="English",Variables!B29&amp;" - ",Variables!C29&amp;" - ")&amp;Variables!B8</f>
        <v>Q1 - 2026</v>
      </c>
      <c r="M48" s="9"/>
      <c r="O48" s="17"/>
    </row>
    <row r="49" spans="2:16" x14ac:dyDescent="0.35">
      <c r="B49" s="709" t="str">
        <f>IF(Intro!$G$21="English",O49,P49)</f>
        <v xml:space="preserve">Account 1 - </v>
      </c>
      <c r="C49" s="597"/>
      <c r="D49" s="597"/>
      <c r="E49" s="597"/>
      <c r="F49" s="597"/>
      <c r="G49" s="597"/>
      <c r="H49" s="597"/>
      <c r="I49" s="597"/>
      <c r="J49" s="597"/>
      <c r="K49" s="597"/>
      <c r="L49" s="598"/>
      <c r="M49" s="9"/>
      <c r="O49" s="9" t="str">
        <f>"Account 1 - "&amp;Pro!C120</f>
        <v xml:space="preserve">Account 1 - </v>
      </c>
      <c r="P49" s="9" t="str">
        <f>"Client 1 - "&amp;Pro!C120</f>
        <v xml:space="preserve">Client 1 - </v>
      </c>
    </row>
    <row r="50" spans="2:16" x14ac:dyDescent="0.35">
      <c r="B50" s="687" t="str">
        <f>IF(Intro!$G$21="English",Variables!$B$23,Variables!$C$23)</f>
        <v>metres</v>
      </c>
      <c r="C50" s="688"/>
      <c r="D50" s="688"/>
      <c r="E50" s="107"/>
      <c r="F50" s="107"/>
      <c r="G50" s="107"/>
      <c r="H50" s="107"/>
      <c r="I50" s="101"/>
      <c r="J50" s="107"/>
      <c r="K50" s="107"/>
      <c r="L50" s="457"/>
      <c r="M50" s="9"/>
    </row>
    <row r="51" spans="2:16" x14ac:dyDescent="0.35">
      <c r="B51" s="687" t="str">
        <f>IF(Intro!G$21="English","net delivered selling value (CAD)","valeur de vente nette rendue (CAD)")</f>
        <v>net delivered selling value (CAD)</v>
      </c>
      <c r="C51" s="688"/>
      <c r="D51" s="688"/>
      <c r="E51" s="107"/>
      <c r="F51" s="107"/>
      <c r="G51" s="107"/>
      <c r="H51" s="107"/>
      <c r="I51" s="101"/>
      <c r="J51" s="107"/>
      <c r="K51" s="107"/>
      <c r="L51" s="457"/>
      <c r="M51" s="9"/>
    </row>
    <row r="52" spans="2:16" x14ac:dyDescent="0.35">
      <c r="B52" s="687" t="str">
        <f>"$ / "&amp;IF(Intro!$G$21="English",Variables!$B$24,Variables!$C$24)</f>
        <v>$ / metre</v>
      </c>
      <c r="C52" s="688"/>
      <c r="D52" s="688"/>
      <c r="E52" s="120" t="str">
        <f t="shared" ref="E52:L52" si="5">IF(E50=0,"-",E51/E50)</f>
        <v>-</v>
      </c>
      <c r="F52" s="120" t="str">
        <f t="shared" si="5"/>
        <v>-</v>
      </c>
      <c r="G52" s="120" t="str">
        <f t="shared" si="5"/>
        <v>-</v>
      </c>
      <c r="H52" s="120" t="str">
        <f t="shared" si="5"/>
        <v>-</v>
      </c>
      <c r="I52" s="120" t="str">
        <f t="shared" si="5"/>
        <v>-</v>
      </c>
      <c r="J52" s="120" t="str">
        <f t="shared" si="5"/>
        <v>-</v>
      </c>
      <c r="K52" s="120" t="str">
        <f t="shared" si="5"/>
        <v>-</v>
      </c>
      <c r="L52" s="121" t="str">
        <f t="shared" si="5"/>
        <v>-</v>
      </c>
      <c r="M52" s="9"/>
    </row>
    <row r="53" spans="2:16" x14ac:dyDescent="0.35">
      <c r="B53" s="709" t="str">
        <f>IF(Intro!$G$21="English",O53,P53)</f>
        <v xml:space="preserve">Account 2 - </v>
      </c>
      <c r="C53" s="597"/>
      <c r="D53" s="597"/>
      <c r="E53" s="597"/>
      <c r="F53" s="597"/>
      <c r="G53" s="597"/>
      <c r="H53" s="597"/>
      <c r="I53" s="597"/>
      <c r="J53" s="597"/>
      <c r="K53" s="597"/>
      <c r="L53" s="598"/>
      <c r="M53" s="9"/>
      <c r="O53" s="9" t="str">
        <f>"Account 2 - "&amp;Pro!C121</f>
        <v xml:space="preserve">Account 2 - </v>
      </c>
      <c r="P53" s="9" t="str">
        <f>"Client 2 - "&amp;Pro!C121</f>
        <v xml:space="preserve">Client 2 - </v>
      </c>
    </row>
    <row r="54" spans="2:16" x14ac:dyDescent="0.35">
      <c r="B54" s="687" t="str">
        <f>IF(Intro!$G$21="English",Variables!$B$23,Variables!$C$23)</f>
        <v>metres</v>
      </c>
      <c r="C54" s="688"/>
      <c r="D54" s="688"/>
      <c r="E54" s="107"/>
      <c r="F54" s="107"/>
      <c r="G54" s="107"/>
      <c r="H54" s="107"/>
      <c r="I54" s="101"/>
      <c r="J54" s="107"/>
      <c r="K54" s="107"/>
      <c r="L54" s="457"/>
      <c r="M54" s="9"/>
    </row>
    <row r="55" spans="2:16" x14ac:dyDescent="0.35">
      <c r="B55" s="687" t="str">
        <f>IF(Intro!G$21="English","net delivered selling value (CAD)","valeur de vente nette rendue (CAD)")</f>
        <v>net delivered selling value (CAD)</v>
      </c>
      <c r="C55" s="688"/>
      <c r="D55" s="688"/>
      <c r="E55" s="107"/>
      <c r="F55" s="107"/>
      <c r="G55" s="107"/>
      <c r="H55" s="107"/>
      <c r="I55" s="101"/>
      <c r="J55" s="107"/>
      <c r="K55" s="107"/>
      <c r="L55" s="457"/>
      <c r="M55" s="9"/>
    </row>
    <row r="56" spans="2:16" x14ac:dyDescent="0.35">
      <c r="B56" s="687" t="str">
        <f>"$ / "&amp;IF(Intro!$G$21="English",Variables!$B$24,Variables!$C$24)</f>
        <v>$ / metre</v>
      </c>
      <c r="C56" s="688"/>
      <c r="D56" s="688"/>
      <c r="E56" s="120" t="str">
        <f>IF(E54=0,"-",E55/E54)</f>
        <v>-</v>
      </c>
      <c r="F56" s="120" t="str">
        <f t="shared" ref="F56:L56" si="6">IF(F54=0,"-",F55/F54)</f>
        <v>-</v>
      </c>
      <c r="G56" s="120" t="str">
        <f t="shared" si="6"/>
        <v>-</v>
      </c>
      <c r="H56" s="120" t="str">
        <f t="shared" si="6"/>
        <v>-</v>
      </c>
      <c r="I56" s="120" t="str">
        <f t="shared" si="6"/>
        <v>-</v>
      </c>
      <c r="J56" s="120" t="str">
        <f t="shared" si="6"/>
        <v>-</v>
      </c>
      <c r="K56" s="120" t="str">
        <f t="shared" si="6"/>
        <v>-</v>
      </c>
      <c r="L56" s="121" t="str">
        <f t="shared" si="6"/>
        <v>-</v>
      </c>
      <c r="M56" s="9"/>
    </row>
    <row r="57" spans="2:16" x14ac:dyDescent="0.35">
      <c r="B57" s="709" t="str">
        <f>IF(Intro!$G$21="English",O57,P57)</f>
        <v xml:space="preserve">Account 3 - </v>
      </c>
      <c r="C57" s="597"/>
      <c r="D57" s="597"/>
      <c r="E57" s="597"/>
      <c r="F57" s="597"/>
      <c r="G57" s="597"/>
      <c r="H57" s="597"/>
      <c r="I57" s="597"/>
      <c r="J57" s="597"/>
      <c r="K57" s="597"/>
      <c r="L57" s="598"/>
      <c r="M57" s="9"/>
      <c r="O57" s="9" t="str">
        <f>"Account 3 - "&amp;Pro!C122</f>
        <v xml:space="preserve">Account 3 - </v>
      </c>
      <c r="P57" s="9" t="str">
        <f>"Client 3 - "&amp;Pro!C122</f>
        <v xml:space="preserve">Client 3 - </v>
      </c>
    </row>
    <row r="58" spans="2:16" x14ac:dyDescent="0.35">
      <c r="B58" s="687" t="str">
        <f>IF(Intro!$G$21="English",Variables!$B$23,Variables!$C$23)</f>
        <v>metres</v>
      </c>
      <c r="C58" s="688"/>
      <c r="D58" s="688"/>
      <c r="E58" s="107"/>
      <c r="F58" s="107"/>
      <c r="G58" s="107"/>
      <c r="H58" s="107"/>
      <c r="I58" s="101"/>
      <c r="J58" s="107"/>
      <c r="K58" s="107"/>
      <c r="L58" s="457"/>
      <c r="M58" s="9"/>
    </row>
    <row r="59" spans="2:16" x14ac:dyDescent="0.35">
      <c r="B59" s="687" t="str">
        <f>IF(Intro!G$21="English","net delivered selling value (CAD)","valeur de vente nette rendue (CAD)")</f>
        <v>net delivered selling value (CAD)</v>
      </c>
      <c r="C59" s="688"/>
      <c r="D59" s="688"/>
      <c r="E59" s="107"/>
      <c r="F59" s="107"/>
      <c r="G59" s="107"/>
      <c r="H59" s="107"/>
      <c r="I59" s="101"/>
      <c r="J59" s="107"/>
      <c r="K59" s="107"/>
      <c r="L59" s="457"/>
      <c r="M59" s="9"/>
    </row>
    <row r="60" spans="2:16" x14ac:dyDescent="0.35">
      <c r="B60" s="687" t="str">
        <f>"$ / "&amp;IF(Intro!$G$21="English",Variables!$B$24,Variables!$C$24)</f>
        <v>$ / metre</v>
      </c>
      <c r="C60" s="688"/>
      <c r="D60" s="688"/>
      <c r="E60" s="120" t="str">
        <f>IF(E58=0,"-",E59/E58)</f>
        <v>-</v>
      </c>
      <c r="F60" s="120" t="str">
        <f t="shared" ref="F60:L60" si="7">IF(F58=0,"-",F59/F58)</f>
        <v>-</v>
      </c>
      <c r="G60" s="120" t="str">
        <f t="shared" si="7"/>
        <v>-</v>
      </c>
      <c r="H60" s="120" t="str">
        <f t="shared" si="7"/>
        <v>-</v>
      </c>
      <c r="I60" s="120" t="str">
        <f t="shared" si="7"/>
        <v>-</v>
      </c>
      <c r="J60" s="120" t="str">
        <f t="shared" si="7"/>
        <v>-</v>
      </c>
      <c r="K60" s="120" t="str">
        <f t="shared" si="7"/>
        <v>-</v>
      </c>
      <c r="L60" s="121" t="str">
        <f t="shared" si="7"/>
        <v>-</v>
      </c>
      <c r="M60" s="9"/>
    </row>
    <row r="61" spans="2:16" x14ac:dyDescent="0.35">
      <c r="B61" s="709" t="str">
        <f>IF(Intro!$G$21="English",O61,P61)</f>
        <v xml:space="preserve">Account 4 - </v>
      </c>
      <c r="C61" s="597"/>
      <c r="D61" s="597"/>
      <c r="E61" s="597"/>
      <c r="F61" s="597"/>
      <c r="G61" s="597"/>
      <c r="H61" s="597"/>
      <c r="I61" s="597"/>
      <c r="J61" s="597"/>
      <c r="K61" s="597"/>
      <c r="L61" s="598"/>
      <c r="M61" s="9"/>
      <c r="O61" s="9" t="str">
        <f>"Account 4 - "&amp;Pro!C123</f>
        <v xml:space="preserve">Account 4 - </v>
      </c>
      <c r="P61" s="9" t="str">
        <f>"Client 4 - "&amp;Pro!C123</f>
        <v xml:space="preserve">Client 4 - </v>
      </c>
    </row>
    <row r="62" spans="2:16" x14ac:dyDescent="0.35">
      <c r="B62" s="687" t="str">
        <f>IF(Intro!$G$21="English",Variables!$B$23,Variables!$C$23)</f>
        <v>metres</v>
      </c>
      <c r="C62" s="688"/>
      <c r="D62" s="688"/>
      <c r="E62" s="107"/>
      <c r="F62" s="107"/>
      <c r="G62" s="107"/>
      <c r="H62" s="107"/>
      <c r="I62" s="101"/>
      <c r="J62" s="107"/>
      <c r="K62" s="107"/>
      <c r="L62" s="457"/>
      <c r="M62" s="9"/>
    </row>
    <row r="63" spans="2:16" x14ac:dyDescent="0.35">
      <c r="B63" s="687" t="str">
        <f>IF(Intro!G$21="English","net delivered selling value (CAD)","valeur de vente nette rendue (CAD)")</f>
        <v>net delivered selling value (CAD)</v>
      </c>
      <c r="C63" s="688"/>
      <c r="D63" s="688"/>
      <c r="E63" s="107"/>
      <c r="F63" s="107"/>
      <c r="G63" s="107"/>
      <c r="H63" s="107"/>
      <c r="I63" s="101"/>
      <c r="J63" s="107"/>
      <c r="K63" s="107"/>
      <c r="L63" s="457"/>
      <c r="M63" s="9"/>
    </row>
    <row r="64" spans="2:16" x14ac:dyDescent="0.35">
      <c r="B64" s="687" t="str">
        <f>"$ / "&amp;IF(Intro!$G$21="English",Variables!$B$24,Variables!$C$24)</f>
        <v>$ / metre</v>
      </c>
      <c r="C64" s="688"/>
      <c r="D64" s="688"/>
      <c r="E64" s="120" t="str">
        <f>IF(E62=0,"-",E63/E62)</f>
        <v>-</v>
      </c>
      <c r="F64" s="120" t="str">
        <f t="shared" ref="F64:L64" si="8">IF(F62=0,"-",F63/F62)</f>
        <v>-</v>
      </c>
      <c r="G64" s="120" t="str">
        <f t="shared" si="8"/>
        <v>-</v>
      </c>
      <c r="H64" s="120" t="str">
        <f t="shared" si="8"/>
        <v>-</v>
      </c>
      <c r="I64" s="120" t="str">
        <f t="shared" si="8"/>
        <v>-</v>
      </c>
      <c r="J64" s="120" t="str">
        <f t="shared" si="8"/>
        <v>-</v>
      </c>
      <c r="K64" s="120" t="str">
        <f t="shared" si="8"/>
        <v>-</v>
      </c>
      <c r="L64" s="121" t="str">
        <f t="shared" si="8"/>
        <v>-</v>
      </c>
      <c r="M64" s="9"/>
    </row>
    <row r="65" spans="2:19" x14ac:dyDescent="0.35">
      <c r="B65" s="709" t="str">
        <f>IF(Intro!$G$21="English",O65,P65)</f>
        <v xml:space="preserve">Account 5 - </v>
      </c>
      <c r="C65" s="597"/>
      <c r="D65" s="597"/>
      <c r="E65" s="597"/>
      <c r="F65" s="597"/>
      <c r="G65" s="597"/>
      <c r="H65" s="597"/>
      <c r="I65" s="597"/>
      <c r="J65" s="597"/>
      <c r="K65" s="597"/>
      <c r="L65" s="598"/>
      <c r="M65" s="9"/>
      <c r="O65" s="9" t="str">
        <f>"Account 5 - "&amp;Pro!C124</f>
        <v xml:space="preserve">Account 5 - </v>
      </c>
      <c r="P65" s="9" t="str">
        <f>"Client 5 - "&amp;Pro!C124</f>
        <v xml:space="preserve">Client 5 - </v>
      </c>
    </row>
    <row r="66" spans="2:19" x14ac:dyDescent="0.35">
      <c r="B66" s="687" t="str">
        <f>IF(Intro!$G$21="English",Variables!$B$23,Variables!$C$23)</f>
        <v>metres</v>
      </c>
      <c r="C66" s="688"/>
      <c r="D66" s="688"/>
      <c r="E66" s="107"/>
      <c r="F66" s="107"/>
      <c r="G66" s="107"/>
      <c r="H66" s="107"/>
      <c r="I66" s="101"/>
      <c r="J66" s="107"/>
      <c r="K66" s="107"/>
      <c r="L66" s="457"/>
      <c r="M66" s="9"/>
    </row>
    <row r="67" spans="2:19" x14ac:dyDescent="0.35">
      <c r="B67" s="687" t="str">
        <f>IF(Intro!G$21="English","net delivered selling value (CAD)","valeur de vente nette rendue (CAD)")</f>
        <v>net delivered selling value (CAD)</v>
      </c>
      <c r="C67" s="688"/>
      <c r="D67" s="688"/>
      <c r="E67" s="107"/>
      <c r="F67" s="107"/>
      <c r="G67" s="107"/>
      <c r="H67" s="107"/>
      <c r="I67" s="101"/>
      <c r="J67" s="107"/>
      <c r="K67" s="107"/>
      <c r="L67" s="457"/>
      <c r="M67" s="9"/>
    </row>
    <row r="68" spans="2:19" x14ac:dyDescent="0.35">
      <c r="B68" s="687" t="str">
        <f>"$ / "&amp;IF(Intro!$G$21="English",Variables!$B$24,Variables!$C$24)</f>
        <v>$ / metre</v>
      </c>
      <c r="C68" s="688"/>
      <c r="D68" s="688"/>
      <c r="E68" s="120" t="str">
        <f>IF(E66=0,"-",E67/E66)</f>
        <v>-</v>
      </c>
      <c r="F68" s="120" t="str">
        <f t="shared" ref="F68:L68" si="9">IF(F66=0,"-",F67/F66)</f>
        <v>-</v>
      </c>
      <c r="G68" s="120" t="str">
        <f t="shared" si="9"/>
        <v>-</v>
      </c>
      <c r="H68" s="120" t="str">
        <f t="shared" si="9"/>
        <v>-</v>
      </c>
      <c r="I68" s="120" t="str">
        <f t="shared" si="9"/>
        <v>-</v>
      </c>
      <c r="J68" s="120" t="str">
        <f t="shared" si="9"/>
        <v>-</v>
      </c>
      <c r="K68" s="120" t="str">
        <f t="shared" si="9"/>
        <v>-</v>
      </c>
      <c r="L68" s="121" t="str">
        <f t="shared" si="9"/>
        <v>-</v>
      </c>
      <c r="M68" s="9"/>
    </row>
    <row r="69" spans="2:19" x14ac:dyDescent="0.35">
      <c r="B69" s="58"/>
      <c r="C69" s="59"/>
      <c r="D69" s="59"/>
      <c r="E69" s="28"/>
      <c r="F69" s="28"/>
      <c r="G69" s="28"/>
      <c r="H69" s="28"/>
      <c r="I69" s="28"/>
      <c r="J69" s="28"/>
      <c r="K69" s="28"/>
      <c r="L69" s="29"/>
      <c r="M69" s="9"/>
    </row>
    <row r="70" spans="2:19" x14ac:dyDescent="0.35">
      <c r="B70" s="470" t="str">
        <f>IF(Intro!$G$21="English",O70,P70)</f>
        <v>In the table below, “Error” means that the total sales to your firm’s top five accounts for that period exceed your firm’s total import sales for that period. Therefore, please modify the above data if necessary.</v>
      </c>
      <c r="C70" s="471"/>
      <c r="D70" s="471"/>
      <c r="E70" s="471"/>
      <c r="F70" s="471"/>
      <c r="G70" s="471"/>
      <c r="H70" s="471"/>
      <c r="I70" s="471"/>
      <c r="J70" s="471"/>
      <c r="K70" s="471"/>
      <c r="L70" s="472"/>
      <c r="M70" s="9"/>
      <c r="O70" s="36" t="s">
        <v>343</v>
      </c>
      <c r="P70" s="36" t="s">
        <v>344</v>
      </c>
      <c r="Q70" s="36"/>
      <c r="R70" s="36"/>
      <c r="S70" s="36"/>
    </row>
    <row r="71" spans="2:19" x14ac:dyDescent="0.35">
      <c r="B71" s="470"/>
      <c r="C71" s="471"/>
      <c r="D71" s="471"/>
      <c r="E71" s="471"/>
      <c r="F71" s="471"/>
      <c r="G71" s="471"/>
      <c r="H71" s="471"/>
      <c r="I71" s="471"/>
      <c r="J71" s="471"/>
      <c r="K71" s="471"/>
      <c r="L71" s="472"/>
      <c r="M71" s="9"/>
      <c r="O71" s="36"/>
      <c r="P71" s="36"/>
      <c r="Q71" s="36"/>
      <c r="R71" s="36"/>
      <c r="S71" s="36"/>
    </row>
    <row r="72" spans="2:19" x14ac:dyDescent="0.35">
      <c r="B72" s="58"/>
      <c r="C72" s="59"/>
      <c r="D72" s="59"/>
      <c r="E72" s="28"/>
      <c r="F72" s="28"/>
      <c r="G72" s="28"/>
      <c r="H72" s="28"/>
      <c r="I72" s="28"/>
      <c r="J72" s="28"/>
      <c r="K72" s="28"/>
      <c r="L72" s="29"/>
      <c r="M72" s="9"/>
      <c r="O72" s="36"/>
      <c r="P72" s="36"/>
      <c r="Q72" s="36"/>
      <c r="R72" s="36"/>
      <c r="S72" s="36"/>
    </row>
    <row r="73" spans="2:19" ht="14.15" customHeight="1" x14ac:dyDescent="0.35">
      <c r="B73" s="678" t="str">
        <f>Variables!D64</f>
        <v>Verification - volume</v>
      </c>
      <c r="C73" s="679"/>
      <c r="D73" s="679"/>
      <c r="E73" s="679"/>
      <c r="F73" s="680"/>
      <c r="G73" s="141" t="str">
        <f>IF(Intro!$G$21="English",O73,P73)</f>
        <v>Q2-Q4 2024</v>
      </c>
      <c r="H73" s="141">
        <f>Variables!B8-1</f>
        <v>2025</v>
      </c>
      <c r="I73" s="141" t="str">
        <f>L48</f>
        <v>Q1 - 2026</v>
      </c>
      <c r="J73" s="36"/>
      <c r="K73" s="36"/>
      <c r="L73" s="67"/>
      <c r="M73" s="9"/>
      <c r="O73" s="9" t="s">
        <v>537</v>
      </c>
      <c r="P73" s="9" t="s">
        <v>736</v>
      </c>
    </row>
    <row r="74" spans="2:19" ht="14.15" customHeight="1" x14ac:dyDescent="0.35">
      <c r="B74" s="675" t="str">
        <f>D31</f>
        <v>metres</v>
      </c>
      <c r="C74" s="676"/>
      <c r="D74" s="676"/>
      <c r="E74" s="676"/>
      <c r="F74" s="677"/>
      <c r="G74" s="150" t="str">
        <f>IF(SUM(E50:G50,E54:G54,E58:G58,E62:G62,E66:G66)&gt;H37,Variables!$D$65,Variables!$D$66)</f>
        <v>Okay</v>
      </c>
      <c r="H74" s="150" t="str">
        <f>IF(SUM(H50:K50,H54:K54,H58:K58,H62:K62,H66:K66)&gt;I37,Variables!$D$65,Variables!$D$66)</f>
        <v>Okay</v>
      </c>
      <c r="I74" s="150" t="str">
        <f>IF(SUM(L50,L54,L58,L62,L66)&gt;K37,Variables!$D$65,Variables!$D$66)</f>
        <v>Okay</v>
      </c>
      <c r="J74" s="36"/>
      <c r="K74" s="36"/>
      <c r="L74" s="67"/>
      <c r="M74" s="9"/>
    </row>
    <row r="75" spans="2:19" ht="14.15" customHeight="1" x14ac:dyDescent="0.35">
      <c r="B75" s="695" t="str">
        <f>IF(Intro!$G$21="English",O75,P75)</f>
        <v>volume - total sales in Canada of imports to the top five accounts (Question 2)</v>
      </c>
      <c r="C75" s="696"/>
      <c r="D75" s="696"/>
      <c r="E75" s="696"/>
      <c r="F75" s="697"/>
      <c r="G75" s="150">
        <f>SUM(E50:G50,E54:G54,E58:G58,E62:G62,E66:G66)</f>
        <v>0</v>
      </c>
      <c r="H75" s="150">
        <f>SUM(H50:K50,H54:K54,H58:K58,H62:K62,H66:K66)</f>
        <v>0</v>
      </c>
      <c r="I75" s="150">
        <f>SUM(L50,L54,L58,L62,L66)</f>
        <v>0</v>
      </c>
      <c r="J75" s="36"/>
      <c r="K75" s="36"/>
      <c r="L75" s="67"/>
      <c r="M75" s="9"/>
      <c r="O75" s="69" t="s">
        <v>451</v>
      </c>
      <c r="P75" s="9" t="s">
        <v>453</v>
      </c>
    </row>
    <row r="76" spans="2:19" ht="14.15" customHeight="1" x14ac:dyDescent="0.35">
      <c r="B76" s="695" t="str">
        <f>IF(Intro!$G$21="English",O76,P76)</f>
        <v>volume - total sales in Canada of imports (Question 1)</v>
      </c>
      <c r="C76" s="696"/>
      <c r="D76" s="696"/>
      <c r="E76" s="696"/>
      <c r="F76" s="697"/>
      <c r="G76" s="150">
        <f>H37</f>
        <v>0</v>
      </c>
      <c r="H76" s="150">
        <f>I37</f>
        <v>0</v>
      </c>
      <c r="I76" s="150">
        <f>K37</f>
        <v>0</v>
      </c>
      <c r="J76" s="36"/>
      <c r="K76" s="36"/>
      <c r="L76" s="67"/>
      <c r="M76" s="9"/>
      <c r="O76" s="9" t="s">
        <v>452</v>
      </c>
      <c r="P76" s="9" t="s">
        <v>454</v>
      </c>
    </row>
    <row r="77" spans="2:19" ht="14.15" customHeight="1" x14ac:dyDescent="0.35">
      <c r="B77" s="678" t="str">
        <f>Variables!D68</f>
        <v>Verification - value</v>
      </c>
      <c r="C77" s="679"/>
      <c r="D77" s="679"/>
      <c r="E77" s="679"/>
      <c r="F77" s="680"/>
      <c r="G77" s="141" t="str">
        <f>G73</f>
        <v>Q2-Q4 2024</v>
      </c>
      <c r="H77" s="141">
        <f>H73</f>
        <v>2025</v>
      </c>
      <c r="I77" s="141" t="str">
        <f>I73</f>
        <v>Q1 - 2026</v>
      </c>
      <c r="J77" s="36"/>
      <c r="K77" s="36"/>
      <c r="L77" s="67"/>
      <c r="M77" s="9"/>
    </row>
    <row r="78" spans="2:19" ht="14.15" customHeight="1" x14ac:dyDescent="0.35">
      <c r="B78" s="727" t="str">
        <f>D32</f>
        <v>net delivered selling value (CAD)</v>
      </c>
      <c r="C78" s="728"/>
      <c r="D78" s="728"/>
      <c r="E78" s="728"/>
      <c r="F78" s="729"/>
      <c r="G78" s="150" t="str">
        <f>IF(SUM(E51:G51,E55:G55,E59:G59,E63:G63,E67:G67)&gt;H38,Variables!$D$65,Variables!$D$66)</f>
        <v>Okay</v>
      </c>
      <c r="H78" s="150" t="str">
        <f>IF(SUM(H51:K51,H55:K55,H59:K59,H63:K63,H67:K67)&gt;I38,Variables!$D$65,Variables!$D$66)</f>
        <v>Okay</v>
      </c>
      <c r="I78" s="150" t="str">
        <f>IF(SUM(L51,L55,L59,L63,L67)&gt;K38,Variables!$D$65,Variables!$D$66)</f>
        <v>Okay</v>
      </c>
      <c r="J78" s="36"/>
      <c r="K78" s="36"/>
      <c r="L78" s="67"/>
      <c r="M78" s="9"/>
    </row>
    <row r="79" spans="2:19" ht="14.15" customHeight="1" x14ac:dyDescent="0.35">
      <c r="B79" s="724" t="str">
        <f>IF(Intro!$G$21="English",O79,P79)</f>
        <v>value - total sales in Canada of imports to the top five accounts (Question 2)</v>
      </c>
      <c r="C79" s="725"/>
      <c r="D79" s="725"/>
      <c r="E79" s="725"/>
      <c r="F79" s="726"/>
      <c r="G79" s="150">
        <f>SUM(E51:G51,E55:G55,E59:G59,E63:G63,E67:G67)</f>
        <v>0</v>
      </c>
      <c r="H79" s="150">
        <f>SUM(H51:K51,H55:K55,H59:K59,H63:K63,H67:K67)</f>
        <v>0</v>
      </c>
      <c r="I79" s="150">
        <f>SUM(L51,L55,L59,L63,L67)</f>
        <v>0</v>
      </c>
      <c r="J79" s="36"/>
      <c r="K79" s="36"/>
      <c r="L79" s="67"/>
      <c r="M79" s="9"/>
      <c r="O79" s="69" t="s">
        <v>457</v>
      </c>
      <c r="P79" s="9" t="s">
        <v>455</v>
      </c>
    </row>
    <row r="80" spans="2:19" ht="14.15" customHeight="1" x14ac:dyDescent="0.35">
      <c r="B80" s="724" t="str">
        <f>IF(Intro!$G$21="English",O80,P80)</f>
        <v>value - total sales in Canada of imports (Question 1)</v>
      </c>
      <c r="C80" s="725"/>
      <c r="D80" s="725"/>
      <c r="E80" s="725"/>
      <c r="F80" s="726"/>
      <c r="G80" s="150">
        <f>H38</f>
        <v>0</v>
      </c>
      <c r="H80" s="150">
        <f>I38</f>
        <v>0</v>
      </c>
      <c r="I80" s="150">
        <f>K38</f>
        <v>0</v>
      </c>
      <c r="J80" s="36"/>
      <c r="K80" s="36"/>
      <c r="L80" s="67"/>
      <c r="M80" s="9"/>
      <c r="O80" s="9" t="s">
        <v>458</v>
      </c>
      <c r="P80" s="9" t="s">
        <v>456</v>
      </c>
    </row>
    <row r="81" spans="1:16" x14ac:dyDescent="0.35">
      <c r="B81" s="68"/>
      <c r="C81" s="65"/>
      <c r="D81" s="65"/>
      <c r="E81" s="65"/>
      <c r="F81" s="65"/>
      <c r="G81" s="65"/>
      <c r="H81" s="65"/>
      <c r="I81" s="65"/>
      <c r="J81" s="65"/>
      <c r="K81" s="65"/>
      <c r="L81" s="66"/>
      <c r="M81" s="9"/>
    </row>
    <row r="82" spans="1:16" s="10" customFormat="1" x14ac:dyDescent="0.35">
      <c r="A82" s="7"/>
      <c r="B82" s="30"/>
      <c r="C82" s="77"/>
      <c r="D82" s="77"/>
      <c r="E82" s="78"/>
      <c r="F82" s="78"/>
      <c r="G82" s="78"/>
      <c r="H82" s="78"/>
      <c r="I82" s="78"/>
      <c r="J82" s="78"/>
      <c r="K82" s="78"/>
      <c r="L82" s="78"/>
      <c r="M82" s="69"/>
    </row>
    <row r="83" spans="1:16" x14ac:dyDescent="0.35">
      <c r="B83" s="473" t="str">
        <f>IF(Intro!$G$21="English",O83,P83)</f>
        <v>IMPORTS OF BENCHMARK PRODUCTS</v>
      </c>
      <c r="C83" s="474"/>
      <c r="D83" s="474"/>
      <c r="E83" s="474"/>
      <c r="F83" s="474"/>
      <c r="G83" s="474"/>
      <c r="H83" s="474"/>
      <c r="I83" s="474"/>
      <c r="J83" s="474"/>
      <c r="K83" s="474"/>
      <c r="L83" s="475"/>
      <c r="M83" s="9"/>
      <c r="O83" s="89" t="s">
        <v>310</v>
      </c>
      <c r="P83" s="89" t="s">
        <v>407</v>
      </c>
    </row>
    <row r="84" spans="1:16" x14ac:dyDescent="0.35">
      <c r="B84" s="594" t="s">
        <v>16</v>
      </c>
      <c r="C84" s="595"/>
      <c r="D84" s="595"/>
      <c r="E84" s="595"/>
      <c r="F84" s="595"/>
      <c r="G84" s="595"/>
      <c r="H84" s="595"/>
      <c r="I84" s="595"/>
      <c r="J84" s="595"/>
      <c r="K84" s="595"/>
      <c r="L84" s="596"/>
      <c r="M84" s="9"/>
    </row>
    <row r="85" spans="1:16" x14ac:dyDescent="0.35">
      <c r="B85" s="15"/>
      <c r="C85" s="33"/>
      <c r="D85" s="33"/>
      <c r="E85" s="34"/>
      <c r="F85" s="34"/>
      <c r="G85" s="34"/>
      <c r="H85" s="34"/>
      <c r="I85" s="34"/>
      <c r="J85" s="34"/>
      <c r="K85" s="34"/>
      <c r="L85" s="16"/>
      <c r="M85" s="9"/>
    </row>
    <row r="86" spans="1:16" x14ac:dyDescent="0.35">
      <c r="B86" s="492" t="str">
        <f>IF(Intro!$G$21="English",O86,P86)</f>
        <v xml:space="preserve">Report the volume and value of imports for each benchmark product listed below : </v>
      </c>
      <c r="C86" s="493"/>
      <c r="D86" s="493"/>
      <c r="E86" s="493"/>
      <c r="F86" s="493"/>
      <c r="G86" s="493"/>
      <c r="H86" s="493"/>
      <c r="I86" s="493"/>
      <c r="J86" s="493"/>
      <c r="K86" s="493"/>
      <c r="L86" s="494"/>
      <c r="M86" s="9"/>
      <c r="O86" s="17" t="s">
        <v>185</v>
      </c>
      <c r="P86" s="9" t="s">
        <v>186</v>
      </c>
    </row>
    <row r="87" spans="1:16" x14ac:dyDescent="0.35">
      <c r="B87" s="58"/>
      <c r="C87" s="33"/>
      <c r="D87" s="33"/>
      <c r="E87" s="34"/>
      <c r="F87" s="34"/>
      <c r="G87" s="34"/>
      <c r="H87" s="34"/>
      <c r="I87" s="34"/>
      <c r="J87" s="34"/>
      <c r="K87" s="34"/>
      <c r="L87" s="16"/>
      <c r="M87" s="9"/>
      <c r="O87" s="17"/>
    </row>
    <row r="88" spans="1:16" x14ac:dyDescent="0.35">
      <c r="B88" s="692"/>
      <c r="C88" s="693"/>
      <c r="D88" s="694"/>
      <c r="E88" s="141" t="str">
        <f t="shared" ref="E88:L88" si="10">E48</f>
        <v>Q2 - 2024</v>
      </c>
      <c r="F88" s="141" t="str">
        <f t="shared" si="10"/>
        <v>Q3 - 2024</v>
      </c>
      <c r="G88" s="141" t="str">
        <f t="shared" si="10"/>
        <v>Q4 - 2024</v>
      </c>
      <c r="H88" s="141" t="str">
        <f t="shared" si="10"/>
        <v>Q1 - 2025</v>
      </c>
      <c r="I88" s="141" t="str">
        <f t="shared" si="10"/>
        <v>Q2 - 2025</v>
      </c>
      <c r="J88" s="141" t="str">
        <f t="shared" si="10"/>
        <v>Q3 - 2025</v>
      </c>
      <c r="K88" s="141" t="str">
        <f t="shared" si="10"/>
        <v>Q4 - 2025</v>
      </c>
      <c r="L88" s="114" t="str">
        <f t="shared" si="10"/>
        <v>Q1 - 2026</v>
      </c>
      <c r="M88" s="9"/>
      <c r="O88" s="17"/>
    </row>
    <row r="89" spans="1:16" x14ac:dyDescent="0.35">
      <c r="B89" s="689" t="str">
        <f>IF(Intro!$G$21="English",Variables!B30,Variables!C30)</f>
        <v>No. 1 - NMD90 14/3</v>
      </c>
      <c r="C89" s="690"/>
      <c r="D89" s="690"/>
      <c r="E89" s="690"/>
      <c r="F89" s="690"/>
      <c r="G89" s="690"/>
      <c r="H89" s="690"/>
      <c r="I89" s="690"/>
      <c r="J89" s="690"/>
      <c r="K89" s="690"/>
      <c r="L89" s="691"/>
      <c r="M89" s="9"/>
    </row>
    <row r="90" spans="1:16" x14ac:dyDescent="0.35">
      <c r="B90" s="687" t="str">
        <f>IF(Intro!$G$21="English",Variables!$B$23,Variables!$C$23)</f>
        <v>metres</v>
      </c>
      <c r="C90" s="688"/>
      <c r="D90" s="688"/>
      <c r="E90" s="107"/>
      <c r="F90" s="107"/>
      <c r="G90" s="107"/>
      <c r="H90" s="107"/>
      <c r="I90" s="101"/>
      <c r="J90" s="107"/>
      <c r="K90" s="107"/>
      <c r="L90" s="457"/>
      <c r="M90" s="9"/>
    </row>
    <row r="91" spans="1:16" x14ac:dyDescent="0.35">
      <c r="B91" s="687" t="str">
        <f>IF(Intro!G$21="English","net delivered purchase value (CAD)","valeur d'achat nette rendue (CAD)")</f>
        <v>net delivered purchase value (CAD)</v>
      </c>
      <c r="C91" s="688"/>
      <c r="D91" s="688"/>
      <c r="E91" s="107"/>
      <c r="F91" s="107"/>
      <c r="G91" s="107"/>
      <c r="H91" s="107"/>
      <c r="I91" s="101"/>
      <c r="J91" s="107"/>
      <c r="K91" s="107"/>
      <c r="L91" s="457"/>
      <c r="M91" s="9"/>
    </row>
    <row r="92" spans="1:16" x14ac:dyDescent="0.35">
      <c r="B92" s="687" t="str">
        <f>"$ / "&amp;IF(Intro!$G$21="English",Variables!$B$24,Variables!$C$24)</f>
        <v>$ / metre</v>
      </c>
      <c r="C92" s="688"/>
      <c r="D92" s="688"/>
      <c r="E92" s="120" t="str">
        <f t="shared" ref="E92:L92" si="11">IF(E90=0,"-",E91/E90)</f>
        <v>-</v>
      </c>
      <c r="F92" s="120" t="str">
        <f t="shared" si="11"/>
        <v>-</v>
      </c>
      <c r="G92" s="120" t="str">
        <f t="shared" si="11"/>
        <v>-</v>
      </c>
      <c r="H92" s="120" t="str">
        <f t="shared" si="11"/>
        <v>-</v>
      </c>
      <c r="I92" s="120" t="str">
        <f t="shared" si="11"/>
        <v>-</v>
      </c>
      <c r="J92" s="120" t="str">
        <f t="shared" si="11"/>
        <v>-</v>
      </c>
      <c r="K92" s="120" t="str">
        <f t="shared" si="11"/>
        <v>-</v>
      </c>
      <c r="L92" s="121" t="str">
        <f t="shared" si="11"/>
        <v>-</v>
      </c>
      <c r="M92" s="9"/>
    </row>
    <row r="93" spans="1:16" x14ac:dyDescent="0.35">
      <c r="B93" s="689" t="str">
        <f>IF(Intro!$G$21="English",Variables!B31,Variables!C31)</f>
        <v>No. 2 - NMD90 14/2</v>
      </c>
      <c r="C93" s="690"/>
      <c r="D93" s="690"/>
      <c r="E93" s="690"/>
      <c r="F93" s="690"/>
      <c r="G93" s="690"/>
      <c r="H93" s="690"/>
      <c r="I93" s="690"/>
      <c r="J93" s="690"/>
      <c r="K93" s="690"/>
      <c r="L93" s="691"/>
      <c r="M93" s="9"/>
    </row>
    <row r="94" spans="1:16" x14ac:dyDescent="0.35">
      <c r="B94" s="687" t="str">
        <f>IF(Intro!$G$21="English",Variables!$B$23,Variables!$C$23)</f>
        <v>metres</v>
      </c>
      <c r="C94" s="688"/>
      <c r="D94" s="688"/>
      <c r="E94" s="107"/>
      <c r="F94" s="107"/>
      <c r="G94" s="107"/>
      <c r="H94" s="107"/>
      <c r="I94" s="101"/>
      <c r="J94" s="107"/>
      <c r="K94" s="107"/>
      <c r="L94" s="457"/>
      <c r="M94" s="9"/>
    </row>
    <row r="95" spans="1:16" x14ac:dyDescent="0.35">
      <c r="B95" s="687" t="str">
        <f>IF(Intro!G$21="English","net delivered purchase value (CAD)","valeur d'achat nette rendue (CAD)")</f>
        <v>net delivered purchase value (CAD)</v>
      </c>
      <c r="C95" s="688"/>
      <c r="D95" s="688"/>
      <c r="E95" s="107"/>
      <c r="F95" s="107"/>
      <c r="G95" s="107"/>
      <c r="H95" s="107"/>
      <c r="I95" s="101"/>
      <c r="J95" s="107"/>
      <c r="K95" s="107"/>
      <c r="L95" s="457"/>
      <c r="M95" s="9"/>
    </row>
    <row r="96" spans="1:16" x14ac:dyDescent="0.35">
      <c r="B96" s="687" t="str">
        <f>"$ / "&amp;IF(Intro!$G$21="English",Variables!$B$24,Variables!$C$24)</f>
        <v>$ / metre</v>
      </c>
      <c r="C96" s="688"/>
      <c r="D96" s="688"/>
      <c r="E96" s="120" t="str">
        <f t="shared" ref="E96:L96" si="12">IF(E94=0,"-",E95/E94)</f>
        <v>-</v>
      </c>
      <c r="F96" s="120" t="str">
        <f t="shared" si="12"/>
        <v>-</v>
      </c>
      <c r="G96" s="120" t="str">
        <f t="shared" si="12"/>
        <v>-</v>
      </c>
      <c r="H96" s="120" t="str">
        <f t="shared" si="12"/>
        <v>-</v>
      </c>
      <c r="I96" s="120" t="str">
        <f t="shared" si="12"/>
        <v>-</v>
      </c>
      <c r="J96" s="120" t="str">
        <f t="shared" si="12"/>
        <v>-</v>
      </c>
      <c r="K96" s="120" t="str">
        <f t="shared" si="12"/>
        <v>-</v>
      </c>
      <c r="L96" s="121" t="str">
        <f t="shared" si="12"/>
        <v>-</v>
      </c>
      <c r="M96" s="9"/>
    </row>
    <row r="97" spans="2:13" x14ac:dyDescent="0.35">
      <c r="B97" s="689" t="str">
        <f>IF(Intro!$G$21="English",Variables!B32,Variables!C32)</f>
        <v>No. 3 - NMD90 12/2</v>
      </c>
      <c r="C97" s="690"/>
      <c r="D97" s="690"/>
      <c r="E97" s="690"/>
      <c r="F97" s="690"/>
      <c r="G97" s="690"/>
      <c r="H97" s="690"/>
      <c r="I97" s="690"/>
      <c r="J97" s="690"/>
      <c r="K97" s="690"/>
      <c r="L97" s="691"/>
      <c r="M97" s="9"/>
    </row>
    <row r="98" spans="2:13" x14ac:dyDescent="0.35">
      <c r="B98" s="687" t="str">
        <f>IF(Intro!$G$21="English",Variables!$B$23,Variables!$C$23)</f>
        <v>metres</v>
      </c>
      <c r="C98" s="688"/>
      <c r="D98" s="688"/>
      <c r="E98" s="107"/>
      <c r="F98" s="107"/>
      <c r="G98" s="107"/>
      <c r="H98" s="107"/>
      <c r="I98" s="101"/>
      <c r="J98" s="107"/>
      <c r="K98" s="107"/>
      <c r="L98" s="457"/>
      <c r="M98" s="9"/>
    </row>
    <row r="99" spans="2:13" x14ac:dyDescent="0.35">
      <c r="B99" s="687" t="str">
        <f>IF(Intro!G$21="English","net delivered purchase value (CAD)","valeur d'achat nette rendue (CAD)")</f>
        <v>net delivered purchase value (CAD)</v>
      </c>
      <c r="C99" s="688"/>
      <c r="D99" s="688"/>
      <c r="E99" s="107"/>
      <c r="F99" s="107"/>
      <c r="G99" s="107"/>
      <c r="H99" s="107"/>
      <c r="I99" s="101"/>
      <c r="J99" s="107"/>
      <c r="K99" s="107"/>
      <c r="L99" s="457"/>
      <c r="M99" s="9"/>
    </row>
    <row r="100" spans="2:13" x14ac:dyDescent="0.35">
      <c r="B100" s="687" t="str">
        <f>"$ / "&amp;IF(Intro!$G$21="English",Variables!$B$24,Variables!$C$24)</f>
        <v>$ / metre</v>
      </c>
      <c r="C100" s="688"/>
      <c r="D100" s="688"/>
      <c r="E100" s="120" t="str">
        <f t="shared" ref="E100:L100" si="13">IF(E98=0,"-",E99/E98)</f>
        <v>-</v>
      </c>
      <c r="F100" s="120" t="str">
        <f t="shared" si="13"/>
        <v>-</v>
      </c>
      <c r="G100" s="120" t="str">
        <f t="shared" si="13"/>
        <v>-</v>
      </c>
      <c r="H100" s="120" t="str">
        <f t="shared" si="13"/>
        <v>-</v>
      </c>
      <c r="I100" s="120" t="str">
        <f t="shared" si="13"/>
        <v>-</v>
      </c>
      <c r="J100" s="120" t="str">
        <f t="shared" si="13"/>
        <v>-</v>
      </c>
      <c r="K100" s="120" t="str">
        <f t="shared" si="13"/>
        <v>-</v>
      </c>
      <c r="L100" s="121" t="str">
        <f t="shared" si="13"/>
        <v>-</v>
      </c>
      <c r="M100" s="9"/>
    </row>
    <row r="101" spans="2:13" x14ac:dyDescent="0.35">
      <c r="B101" s="689" t="str">
        <f>IF(Intro!$G$21="English",Variables!B33,Variables!C33)</f>
        <v>No. 4 - NMD90 10/3</v>
      </c>
      <c r="C101" s="690"/>
      <c r="D101" s="690"/>
      <c r="E101" s="690"/>
      <c r="F101" s="690"/>
      <c r="G101" s="690"/>
      <c r="H101" s="690"/>
      <c r="I101" s="690"/>
      <c r="J101" s="690"/>
      <c r="K101" s="690"/>
      <c r="L101" s="691"/>
      <c r="M101" s="9"/>
    </row>
    <row r="102" spans="2:13" x14ac:dyDescent="0.35">
      <c r="B102" s="687" t="str">
        <f>IF(Intro!$G$21="English",Variables!$B$23,Variables!$C$23)</f>
        <v>metres</v>
      </c>
      <c r="C102" s="688"/>
      <c r="D102" s="688"/>
      <c r="E102" s="107"/>
      <c r="F102" s="107"/>
      <c r="G102" s="107"/>
      <c r="H102" s="107"/>
      <c r="I102" s="101"/>
      <c r="J102" s="107"/>
      <c r="K102" s="107"/>
      <c r="L102" s="457"/>
      <c r="M102" s="9"/>
    </row>
    <row r="103" spans="2:13" x14ac:dyDescent="0.35">
      <c r="B103" s="687" t="str">
        <f>IF(Intro!G$21="English","net delivered purchase value (CAD)","valeur d'achat nette rendue (CAD)")</f>
        <v>net delivered purchase value (CAD)</v>
      </c>
      <c r="C103" s="688"/>
      <c r="D103" s="688"/>
      <c r="E103" s="107"/>
      <c r="F103" s="107"/>
      <c r="G103" s="107"/>
      <c r="H103" s="107"/>
      <c r="I103" s="101"/>
      <c r="J103" s="107"/>
      <c r="K103" s="107"/>
      <c r="L103" s="457"/>
      <c r="M103" s="9"/>
    </row>
    <row r="104" spans="2:13" x14ac:dyDescent="0.35">
      <c r="B104" s="687" t="str">
        <f>"$ / "&amp;IF(Intro!$G$21="English",Variables!$B$24,Variables!$C$24)</f>
        <v>$ / metre</v>
      </c>
      <c r="C104" s="688"/>
      <c r="D104" s="688"/>
      <c r="E104" s="120" t="str">
        <f t="shared" ref="E104:L104" si="14">IF(E102=0,"-",E103/E102)</f>
        <v>-</v>
      </c>
      <c r="F104" s="120" t="str">
        <f t="shared" si="14"/>
        <v>-</v>
      </c>
      <c r="G104" s="120" t="str">
        <f t="shared" si="14"/>
        <v>-</v>
      </c>
      <c r="H104" s="120" t="str">
        <f t="shared" si="14"/>
        <v>-</v>
      </c>
      <c r="I104" s="120" t="str">
        <f t="shared" si="14"/>
        <v>-</v>
      </c>
      <c r="J104" s="120" t="str">
        <f t="shared" si="14"/>
        <v>-</v>
      </c>
      <c r="K104" s="120" t="str">
        <f t="shared" si="14"/>
        <v>-</v>
      </c>
      <c r="L104" s="121" t="str">
        <f t="shared" si="14"/>
        <v>-</v>
      </c>
      <c r="M104" s="9"/>
    </row>
    <row r="105" spans="2:13" x14ac:dyDescent="0.35">
      <c r="B105" s="689" t="str">
        <f>IF(Intro!$G$21="English",Variables!B34,Variables!C34)</f>
        <v>No. 5 - NMD90 8/3</v>
      </c>
      <c r="C105" s="690"/>
      <c r="D105" s="690"/>
      <c r="E105" s="690"/>
      <c r="F105" s="690"/>
      <c r="G105" s="690"/>
      <c r="H105" s="690"/>
      <c r="I105" s="690"/>
      <c r="J105" s="690"/>
      <c r="K105" s="690"/>
      <c r="L105" s="691"/>
      <c r="M105" s="9"/>
    </row>
    <row r="106" spans="2:13" x14ac:dyDescent="0.35">
      <c r="B106" s="687" t="str">
        <f>IF(Intro!$G$21="English",Variables!$B$23,Variables!$C$23)</f>
        <v>metres</v>
      </c>
      <c r="C106" s="688"/>
      <c r="D106" s="688"/>
      <c r="E106" s="107"/>
      <c r="F106" s="107"/>
      <c r="G106" s="107"/>
      <c r="H106" s="107"/>
      <c r="I106" s="101"/>
      <c r="J106" s="107"/>
      <c r="K106" s="107"/>
      <c r="L106" s="457"/>
      <c r="M106" s="9"/>
    </row>
    <row r="107" spans="2:13" x14ac:dyDescent="0.35">
      <c r="B107" s="687" t="str">
        <f>IF(Intro!G$21="English","net delivered purchase value (CAD)","valeur d'achat nette rendue (CAD)")</f>
        <v>net delivered purchase value (CAD)</v>
      </c>
      <c r="C107" s="688"/>
      <c r="D107" s="688"/>
      <c r="E107" s="107"/>
      <c r="F107" s="107"/>
      <c r="G107" s="107"/>
      <c r="H107" s="107"/>
      <c r="I107" s="101"/>
      <c r="J107" s="107"/>
      <c r="K107" s="107"/>
      <c r="L107" s="457"/>
      <c r="M107" s="9"/>
    </row>
    <row r="108" spans="2:13" x14ac:dyDescent="0.35">
      <c r="B108" s="687" t="str">
        <f>"$ / "&amp;IF(Intro!$G$21="English",Variables!$B$24,Variables!$C$24)</f>
        <v>$ / metre</v>
      </c>
      <c r="C108" s="688"/>
      <c r="D108" s="688"/>
      <c r="E108" s="120" t="str">
        <f t="shared" ref="E108:L108" si="15">IF(E106=0,"-",E107/E106)</f>
        <v>-</v>
      </c>
      <c r="F108" s="120" t="str">
        <f t="shared" si="15"/>
        <v>-</v>
      </c>
      <c r="G108" s="120" t="str">
        <f t="shared" si="15"/>
        <v>-</v>
      </c>
      <c r="H108" s="120" t="str">
        <f t="shared" si="15"/>
        <v>-</v>
      </c>
      <c r="I108" s="120" t="str">
        <f t="shared" si="15"/>
        <v>-</v>
      </c>
      <c r="J108" s="120" t="str">
        <f t="shared" si="15"/>
        <v>-</v>
      </c>
      <c r="K108" s="120" t="str">
        <f t="shared" si="15"/>
        <v>-</v>
      </c>
      <c r="L108" s="121" t="str">
        <f t="shared" si="15"/>
        <v>-</v>
      </c>
      <c r="M108" s="9"/>
    </row>
    <row r="109" spans="2:13" x14ac:dyDescent="0.35">
      <c r="B109" s="689" t="str">
        <f>IF(Intro!$G$21="English",Variables!B35,Variables!C35)</f>
        <v>No. 6 - NMD90 6/3</v>
      </c>
      <c r="C109" s="690"/>
      <c r="D109" s="690"/>
      <c r="E109" s="690"/>
      <c r="F109" s="690"/>
      <c r="G109" s="690"/>
      <c r="H109" s="690"/>
      <c r="I109" s="690"/>
      <c r="J109" s="690"/>
      <c r="K109" s="690"/>
      <c r="L109" s="691"/>
      <c r="M109" s="9"/>
    </row>
    <row r="110" spans="2:13" x14ac:dyDescent="0.35">
      <c r="B110" s="687" t="str">
        <f>IF(Intro!$G$21="English",Variables!$B$23,Variables!$C$23)</f>
        <v>metres</v>
      </c>
      <c r="C110" s="688"/>
      <c r="D110" s="688"/>
      <c r="E110" s="107"/>
      <c r="F110" s="107"/>
      <c r="G110" s="107"/>
      <c r="H110" s="107"/>
      <c r="I110" s="101"/>
      <c r="J110" s="107"/>
      <c r="K110" s="107"/>
      <c r="L110" s="457"/>
      <c r="M110" s="9"/>
    </row>
    <row r="111" spans="2:13" x14ac:dyDescent="0.35">
      <c r="B111" s="687" t="str">
        <f>IF(Intro!G$21="English","net delivered purchase value (CAD)","valeur d'achat nette rendue (CAD)")</f>
        <v>net delivered purchase value (CAD)</v>
      </c>
      <c r="C111" s="688"/>
      <c r="D111" s="688"/>
      <c r="E111" s="107"/>
      <c r="F111" s="107"/>
      <c r="G111" s="107"/>
      <c r="H111" s="107"/>
      <c r="I111" s="101"/>
      <c r="J111" s="107"/>
      <c r="K111" s="107"/>
      <c r="L111" s="457"/>
      <c r="M111" s="9"/>
    </row>
    <row r="112" spans="2:13" x14ac:dyDescent="0.35">
      <c r="B112" s="687" t="str">
        <f>"$ / "&amp;IF(Intro!$G$21="English",Variables!$B$24,Variables!$C$24)</f>
        <v>$ / metre</v>
      </c>
      <c r="C112" s="688"/>
      <c r="D112" s="688"/>
      <c r="E112" s="120" t="str">
        <f t="shared" ref="E112:L112" si="16">IF(E110=0,"-",E111/E110)</f>
        <v>-</v>
      </c>
      <c r="F112" s="120" t="str">
        <f t="shared" si="16"/>
        <v>-</v>
      </c>
      <c r="G112" s="120" t="str">
        <f t="shared" si="16"/>
        <v>-</v>
      </c>
      <c r="H112" s="120" t="str">
        <f t="shared" si="16"/>
        <v>-</v>
      </c>
      <c r="I112" s="120" t="str">
        <f t="shared" si="16"/>
        <v>-</v>
      </c>
      <c r="J112" s="120" t="str">
        <f t="shared" si="16"/>
        <v>-</v>
      </c>
      <c r="K112" s="120" t="str">
        <f t="shared" si="16"/>
        <v>-</v>
      </c>
      <c r="L112" s="121" t="str">
        <f t="shared" si="16"/>
        <v>-</v>
      </c>
      <c r="M112" s="9"/>
    </row>
    <row r="113" spans="1:19" x14ac:dyDescent="0.35">
      <c r="B113" s="58"/>
      <c r="C113" s="59"/>
      <c r="D113" s="59"/>
      <c r="E113" s="28"/>
      <c r="F113" s="28"/>
      <c r="G113" s="28"/>
      <c r="H113" s="28"/>
      <c r="I113" s="28"/>
      <c r="J113" s="28"/>
      <c r="K113" s="28"/>
      <c r="L113" s="29"/>
      <c r="M113" s="9"/>
    </row>
    <row r="114" spans="1:19" x14ac:dyDescent="0.35">
      <c r="B114" s="470" t="str">
        <f>IF(Intro!$G$21="English",O114,P114)</f>
        <v>In the table below, “Error” means that the total imports of your firm's benchmark products exceed your firm's total imports for that period. Therefore, please modify the above data if necessary.</v>
      </c>
      <c r="C114" s="471"/>
      <c r="D114" s="471"/>
      <c r="E114" s="471"/>
      <c r="F114" s="471"/>
      <c r="G114" s="471"/>
      <c r="H114" s="471"/>
      <c r="I114" s="471"/>
      <c r="J114" s="471"/>
      <c r="K114" s="471"/>
      <c r="L114" s="472"/>
      <c r="M114" s="9"/>
      <c r="O114" s="36" t="s">
        <v>345</v>
      </c>
      <c r="P114" s="36" t="s">
        <v>346</v>
      </c>
      <c r="Q114" s="36"/>
      <c r="R114" s="36"/>
      <c r="S114" s="36"/>
    </row>
    <row r="115" spans="1:19" x14ac:dyDescent="0.35">
      <c r="B115" s="470"/>
      <c r="C115" s="471"/>
      <c r="D115" s="471"/>
      <c r="E115" s="471"/>
      <c r="F115" s="471"/>
      <c r="G115" s="471"/>
      <c r="H115" s="471"/>
      <c r="I115" s="471"/>
      <c r="J115" s="471"/>
      <c r="K115" s="471"/>
      <c r="L115" s="472"/>
      <c r="M115" s="9"/>
      <c r="O115" s="36"/>
      <c r="P115" s="36"/>
      <c r="Q115" s="36"/>
      <c r="R115" s="36"/>
      <c r="S115" s="36"/>
    </row>
    <row r="116" spans="1:19" x14ac:dyDescent="0.35">
      <c r="B116" s="58"/>
      <c r="C116" s="59"/>
      <c r="D116" s="59"/>
      <c r="E116" s="28"/>
      <c r="F116" s="28"/>
      <c r="G116" s="28"/>
      <c r="H116" s="28"/>
      <c r="I116" s="28"/>
      <c r="J116" s="28"/>
      <c r="K116" s="28"/>
      <c r="L116" s="29"/>
      <c r="M116" s="9"/>
      <c r="O116" s="36"/>
      <c r="P116" s="36"/>
      <c r="Q116" s="36"/>
      <c r="R116" s="36"/>
      <c r="S116" s="36"/>
    </row>
    <row r="117" spans="1:19" ht="14.15" customHeight="1" x14ac:dyDescent="0.35">
      <c r="B117" s="678" t="str">
        <f>Variables!D64</f>
        <v>Verification - volume</v>
      </c>
      <c r="C117" s="679"/>
      <c r="D117" s="679"/>
      <c r="E117" s="679"/>
      <c r="F117" s="680"/>
      <c r="G117" s="141" t="str">
        <f>G73</f>
        <v>Q2-Q4 2024</v>
      </c>
      <c r="H117" s="141">
        <f>H73</f>
        <v>2025</v>
      </c>
      <c r="I117" s="141" t="str">
        <f>I73</f>
        <v>Q1 - 2026</v>
      </c>
      <c r="J117" s="36"/>
      <c r="K117" s="36"/>
      <c r="L117" s="67"/>
      <c r="M117" s="9"/>
    </row>
    <row r="118" spans="1:19" ht="14.15" customHeight="1" x14ac:dyDescent="0.35">
      <c r="B118" s="684" t="str">
        <f>B90</f>
        <v>metres</v>
      </c>
      <c r="C118" s="685"/>
      <c r="D118" s="685"/>
      <c r="E118" s="685"/>
      <c r="F118" s="686"/>
      <c r="G118" s="150" t="str">
        <f>IF(SUM(E90:G90,E94:G94,E98:G98,E102:G102,E106:G106,E110:G110)&gt;H27,Variables!$D$65,Variables!$D$66)</f>
        <v>Okay</v>
      </c>
      <c r="H118" s="150" t="str">
        <f>IF(SUM(H90:K90,H94:K94,H98:K98,H102:K102,H106:K106,H110:K110)&gt;I27,Variables!$D$65,Variables!$D$66)</f>
        <v>Okay</v>
      </c>
      <c r="I118" s="150" t="str">
        <f>IF(SUM(L90,L94,L98,L102,L106,L110)&gt;K27,Variables!$D$65,Variables!$D$66)</f>
        <v>Okay</v>
      </c>
      <c r="J118" s="36"/>
      <c r="K118" s="36"/>
      <c r="L118" s="67"/>
      <c r="M118" s="9"/>
    </row>
    <row r="119" spans="1:19" ht="14.15" customHeight="1" x14ac:dyDescent="0.35">
      <c r="B119" s="681" t="str">
        <f>IF(Intro!$G$21="English",O119,P119)</f>
        <v>volume - total imports of benchmark products (Question 3)</v>
      </c>
      <c r="C119" s="682"/>
      <c r="D119" s="682"/>
      <c r="E119" s="682"/>
      <c r="F119" s="683"/>
      <c r="G119" s="150">
        <f>SUM(E90:G90,E94:G94,E98:G98,E102:G102,E106:G106,E110:G110)</f>
        <v>0</v>
      </c>
      <c r="H119" s="150">
        <f>SUM(H90:K90,H94:K94,H98:K98,H102:K102,H106:K106,H110:K110)</f>
        <v>0</v>
      </c>
      <c r="I119" s="150">
        <f>SUM(L90,L94,L98,L102,L106,L110)</f>
        <v>0</v>
      </c>
      <c r="J119" s="36"/>
      <c r="K119" s="36"/>
      <c r="L119" s="67"/>
      <c r="M119" s="9"/>
      <c r="O119" s="9" t="s">
        <v>443</v>
      </c>
      <c r="P119" s="9" t="s">
        <v>444</v>
      </c>
    </row>
    <row r="120" spans="1:19" ht="14.15" customHeight="1" x14ac:dyDescent="0.35">
      <c r="B120" s="681" t="str">
        <f>IF(Intro!$G$21="English",O120,P120)</f>
        <v>volume - total imports (Question 1)</v>
      </c>
      <c r="C120" s="682"/>
      <c r="D120" s="682"/>
      <c r="E120" s="682"/>
      <c r="F120" s="683"/>
      <c r="G120" s="150">
        <f>H27</f>
        <v>0</v>
      </c>
      <c r="H120" s="150">
        <f>I27</f>
        <v>0</v>
      </c>
      <c r="I120" s="150">
        <f>K27</f>
        <v>0</v>
      </c>
      <c r="J120" s="36"/>
      <c r="K120" s="36"/>
      <c r="L120" s="67"/>
      <c r="M120" s="9"/>
      <c r="O120" s="9" t="s">
        <v>445</v>
      </c>
      <c r="P120" s="9" t="s">
        <v>446</v>
      </c>
    </row>
    <row r="121" spans="1:19" x14ac:dyDescent="0.35">
      <c r="B121" s="678" t="str">
        <f>Variables!D68</f>
        <v>Verification - value</v>
      </c>
      <c r="C121" s="679"/>
      <c r="D121" s="679"/>
      <c r="E121" s="679"/>
      <c r="F121" s="680"/>
      <c r="G121" s="141" t="str">
        <f>G117</f>
        <v>Q2-Q4 2024</v>
      </c>
      <c r="H121" s="141">
        <f>H117</f>
        <v>2025</v>
      </c>
      <c r="I121" s="141" t="str">
        <f>I117</f>
        <v>Q1 - 2026</v>
      </c>
      <c r="J121" s="36"/>
      <c r="K121" s="36"/>
      <c r="L121" s="67"/>
      <c r="M121" s="9"/>
    </row>
    <row r="122" spans="1:19" ht="14.15" customHeight="1" x14ac:dyDescent="0.35">
      <c r="B122" s="684" t="str">
        <f>B91</f>
        <v>net delivered purchase value (CAD)</v>
      </c>
      <c r="C122" s="685"/>
      <c r="D122" s="685"/>
      <c r="E122" s="685"/>
      <c r="F122" s="686"/>
      <c r="G122" s="150" t="str">
        <f>IF(SUM(E91:G91,E95:G95,E99:G99,E103:G103,E107:G107,E111:G111)&gt;H28,Variables!$D$65,Variables!$D$66)</f>
        <v>Okay</v>
      </c>
      <c r="H122" s="150" t="str">
        <f>IF(SUM(H91:K91,H95:K95,H99:K99,H103:K103,H107:K107,H111:K111)&gt;I28,Variables!$D$65,Variables!$D$66)</f>
        <v>Okay</v>
      </c>
      <c r="I122" s="150" t="str">
        <f>IF(SUM(L91,L95,L99,L103,L107,L111)&gt;K28,Variables!$D$65,Variables!$D$66)</f>
        <v>Okay</v>
      </c>
      <c r="J122" s="36"/>
      <c r="K122" s="36"/>
      <c r="L122" s="67"/>
      <c r="M122" s="9"/>
    </row>
    <row r="123" spans="1:19" ht="14.15" customHeight="1" x14ac:dyDescent="0.35">
      <c r="B123" s="681" t="str">
        <f>IF(Intro!$G$21="English",O123,P123)</f>
        <v>value - total imports of benchmark products (Question 3)</v>
      </c>
      <c r="C123" s="682"/>
      <c r="D123" s="682"/>
      <c r="E123" s="682"/>
      <c r="F123" s="683"/>
      <c r="G123" s="150">
        <f>SUM(E91:G91,E95:G95,E99:G99,E103:G103,E107:G107,E111:G111)</f>
        <v>0</v>
      </c>
      <c r="H123" s="150">
        <f>SUM(H91:K91,H95:K95,H99:K99,H103:K103,H107:K107,H111:K111)</f>
        <v>0</v>
      </c>
      <c r="I123" s="150">
        <f>SUM(L91,L95,L99,L103,L107,L111)</f>
        <v>0</v>
      </c>
      <c r="J123" s="36"/>
      <c r="K123" s="36"/>
      <c r="L123" s="67"/>
      <c r="M123" s="9"/>
      <c r="O123" s="9" t="s">
        <v>447</v>
      </c>
      <c r="P123" s="9" t="s">
        <v>448</v>
      </c>
    </row>
    <row r="124" spans="1:19" ht="14.15" customHeight="1" x14ac:dyDescent="0.35">
      <c r="B124" s="681" t="str">
        <f>IF(Intro!$G$21="English",O124,P124)</f>
        <v>valeur - total imports (Question 1)</v>
      </c>
      <c r="C124" s="682"/>
      <c r="D124" s="682"/>
      <c r="E124" s="682"/>
      <c r="F124" s="683"/>
      <c r="G124" s="150">
        <f>H28</f>
        <v>0</v>
      </c>
      <c r="H124" s="150">
        <f>I28</f>
        <v>0</v>
      </c>
      <c r="I124" s="150">
        <f>K28</f>
        <v>0</v>
      </c>
      <c r="J124" s="36"/>
      <c r="K124" s="36"/>
      <c r="L124" s="67"/>
      <c r="M124" s="9"/>
      <c r="O124" s="9" t="s">
        <v>449</v>
      </c>
      <c r="P124" s="9" t="s">
        <v>450</v>
      </c>
    </row>
    <row r="125" spans="1:19" x14ac:dyDescent="0.35">
      <c r="B125" s="68"/>
      <c r="C125" s="65"/>
      <c r="D125" s="65"/>
      <c r="E125" s="65"/>
      <c r="F125" s="65"/>
      <c r="G125" s="65"/>
      <c r="H125" s="65"/>
      <c r="I125" s="65"/>
      <c r="J125" s="65"/>
      <c r="K125" s="65"/>
      <c r="L125" s="66"/>
      <c r="M125" s="9"/>
    </row>
    <row r="126" spans="1:19" s="10" customFormat="1" x14ac:dyDescent="0.35">
      <c r="A126" s="7"/>
      <c r="B126" s="79"/>
      <c r="C126" s="77"/>
      <c r="D126" s="77"/>
      <c r="E126" s="78"/>
      <c r="F126" s="78"/>
      <c r="G126" s="78"/>
      <c r="H126" s="78"/>
      <c r="I126" s="78"/>
      <c r="J126" s="78"/>
      <c r="K126" s="78"/>
      <c r="L126" s="78"/>
      <c r="M126" s="69"/>
    </row>
    <row r="127" spans="1:19" x14ac:dyDescent="0.35">
      <c r="B127" s="473" t="str">
        <f>IF(Intro!$G$21="English",O127,P127)</f>
        <v>SALES IN CANADA OF IMPORTS OF BENCHMARK PRODUCTS</v>
      </c>
      <c r="C127" s="474"/>
      <c r="D127" s="474"/>
      <c r="E127" s="474"/>
      <c r="F127" s="474"/>
      <c r="G127" s="474"/>
      <c r="H127" s="474"/>
      <c r="I127" s="474"/>
      <c r="J127" s="474"/>
      <c r="K127" s="474"/>
      <c r="L127" s="475"/>
      <c r="M127" s="9"/>
      <c r="O127" s="89" t="s">
        <v>314</v>
      </c>
      <c r="P127" s="89" t="s">
        <v>409</v>
      </c>
    </row>
    <row r="128" spans="1:19" x14ac:dyDescent="0.35">
      <c r="B128" s="594" t="s">
        <v>17</v>
      </c>
      <c r="C128" s="595"/>
      <c r="D128" s="595"/>
      <c r="E128" s="595"/>
      <c r="F128" s="595"/>
      <c r="G128" s="595"/>
      <c r="H128" s="595"/>
      <c r="I128" s="595"/>
      <c r="J128" s="595"/>
      <c r="K128" s="595"/>
      <c r="L128" s="596"/>
      <c r="M128" s="9"/>
    </row>
    <row r="129" spans="2:16" x14ac:dyDescent="0.35">
      <c r="B129" s="15"/>
      <c r="C129" s="33"/>
      <c r="D129" s="33"/>
      <c r="E129" s="34"/>
      <c r="F129" s="34"/>
      <c r="G129" s="34"/>
      <c r="H129" s="34"/>
      <c r="I129" s="34"/>
      <c r="J129" s="34"/>
      <c r="K129" s="34"/>
      <c r="L129" s="16"/>
      <c r="M129" s="9"/>
    </row>
    <row r="130" spans="2:16" x14ac:dyDescent="0.35">
      <c r="B130" s="492" t="str">
        <f>IF(Intro!$G$21="English",O130,P130)</f>
        <v xml:space="preserve">Report the volume and value of sales of imports in Canada for each benchmark product listed below : </v>
      </c>
      <c r="C130" s="493"/>
      <c r="D130" s="493"/>
      <c r="E130" s="493"/>
      <c r="F130" s="493"/>
      <c r="G130" s="493"/>
      <c r="H130" s="493"/>
      <c r="I130" s="493"/>
      <c r="J130" s="493"/>
      <c r="K130" s="493"/>
      <c r="L130" s="494"/>
      <c r="M130" s="9"/>
      <c r="O130" s="17" t="s">
        <v>164</v>
      </c>
      <c r="P130" s="9" t="s">
        <v>408</v>
      </c>
    </row>
    <row r="131" spans="2:16" x14ac:dyDescent="0.35">
      <c r="B131" s="492" t="str">
        <f>Pro!B23</f>
        <v>Note - Only complete this question if your firm sold the goods between January 1, 2023, and March 31, 2026.</v>
      </c>
      <c r="C131" s="493"/>
      <c r="D131" s="493"/>
      <c r="E131" s="493"/>
      <c r="F131" s="493"/>
      <c r="G131" s="493"/>
      <c r="H131" s="493"/>
      <c r="I131" s="493"/>
      <c r="J131" s="493"/>
      <c r="K131" s="493"/>
      <c r="L131" s="494"/>
      <c r="M131" s="9"/>
      <c r="O131" s="17"/>
    </row>
    <row r="132" spans="2:16" x14ac:dyDescent="0.35">
      <c r="B132" s="58"/>
      <c r="C132" s="33"/>
      <c r="D132" s="33"/>
      <c r="E132" s="34"/>
      <c r="F132" s="34"/>
      <c r="G132" s="34"/>
      <c r="H132" s="34"/>
      <c r="I132" s="34"/>
      <c r="J132" s="34"/>
      <c r="K132" s="34"/>
      <c r="L132" s="16"/>
      <c r="M132" s="9"/>
      <c r="O132" s="17"/>
    </row>
    <row r="133" spans="2:16" x14ac:dyDescent="0.35">
      <c r="B133" s="692"/>
      <c r="C133" s="693"/>
      <c r="D133" s="694"/>
      <c r="E133" s="141" t="str">
        <f t="shared" ref="E133:L133" si="17">E88</f>
        <v>Q2 - 2024</v>
      </c>
      <c r="F133" s="141" t="str">
        <f t="shared" si="17"/>
        <v>Q3 - 2024</v>
      </c>
      <c r="G133" s="141" t="str">
        <f t="shared" si="17"/>
        <v>Q4 - 2024</v>
      </c>
      <c r="H133" s="141" t="str">
        <f t="shared" si="17"/>
        <v>Q1 - 2025</v>
      </c>
      <c r="I133" s="141" t="str">
        <f t="shared" si="17"/>
        <v>Q2 - 2025</v>
      </c>
      <c r="J133" s="141" t="str">
        <f t="shared" si="17"/>
        <v>Q3 - 2025</v>
      </c>
      <c r="K133" s="141" t="str">
        <f t="shared" si="17"/>
        <v>Q4 - 2025</v>
      </c>
      <c r="L133" s="114" t="str">
        <f t="shared" si="17"/>
        <v>Q1 - 2026</v>
      </c>
      <c r="M133" s="9"/>
      <c r="O133" s="17"/>
    </row>
    <row r="134" spans="2:16" x14ac:dyDescent="0.35">
      <c r="B134" s="689" t="str">
        <f>B89</f>
        <v>No. 1 - NMD90 14/3</v>
      </c>
      <c r="C134" s="690"/>
      <c r="D134" s="690"/>
      <c r="E134" s="690"/>
      <c r="F134" s="690"/>
      <c r="G134" s="690"/>
      <c r="H134" s="690"/>
      <c r="I134" s="690"/>
      <c r="J134" s="690"/>
      <c r="K134" s="690"/>
      <c r="L134" s="691"/>
      <c r="M134" s="9"/>
    </row>
    <row r="135" spans="2:16" x14ac:dyDescent="0.35">
      <c r="B135" s="687" t="str">
        <f>IF(Intro!$G$21="English",Variables!$B$23,Variables!$C$23)</f>
        <v>metres</v>
      </c>
      <c r="C135" s="688"/>
      <c r="D135" s="688"/>
      <c r="E135" s="107"/>
      <c r="F135" s="107"/>
      <c r="G135" s="107"/>
      <c r="H135" s="107"/>
      <c r="I135" s="101"/>
      <c r="J135" s="107"/>
      <c r="K135" s="107"/>
      <c r="L135" s="457"/>
      <c r="M135" s="9"/>
    </row>
    <row r="136" spans="2:16" x14ac:dyDescent="0.35">
      <c r="B136" s="687" t="str">
        <f>IF(Intro!G$21="English","net delivered selling value (CAD)","valeur de vente nette rendue (CAD)")</f>
        <v>net delivered selling value (CAD)</v>
      </c>
      <c r="C136" s="688"/>
      <c r="D136" s="688"/>
      <c r="E136" s="107"/>
      <c r="F136" s="107"/>
      <c r="G136" s="107"/>
      <c r="H136" s="107"/>
      <c r="I136" s="101"/>
      <c r="J136" s="107"/>
      <c r="K136" s="107"/>
      <c r="L136" s="457"/>
      <c r="M136" s="9"/>
    </row>
    <row r="137" spans="2:16" x14ac:dyDescent="0.35">
      <c r="B137" s="687" t="str">
        <f>"$ / "&amp;IF(Intro!$G$21="English",Variables!$B$24,Variables!$C$24)</f>
        <v>$ / metre</v>
      </c>
      <c r="C137" s="688"/>
      <c r="D137" s="688"/>
      <c r="E137" s="120" t="str">
        <f t="shared" ref="E137:L137" si="18">IF(E135=0,"-",E136/E135)</f>
        <v>-</v>
      </c>
      <c r="F137" s="120" t="str">
        <f t="shared" si="18"/>
        <v>-</v>
      </c>
      <c r="G137" s="120" t="str">
        <f t="shared" si="18"/>
        <v>-</v>
      </c>
      <c r="H137" s="120" t="str">
        <f t="shared" si="18"/>
        <v>-</v>
      </c>
      <c r="I137" s="120" t="str">
        <f t="shared" si="18"/>
        <v>-</v>
      </c>
      <c r="J137" s="120" t="str">
        <f t="shared" si="18"/>
        <v>-</v>
      </c>
      <c r="K137" s="120" t="str">
        <f t="shared" si="18"/>
        <v>-</v>
      </c>
      <c r="L137" s="121" t="str">
        <f t="shared" si="18"/>
        <v>-</v>
      </c>
      <c r="M137" s="9"/>
    </row>
    <row r="138" spans="2:16" x14ac:dyDescent="0.35">
      <c r="B138" s="689" t="str">
        <f>B93</f>
        <v>No. 2 - NMD90 14/2</v>
      </c>
      <c r="C138" s="690"/>
      <c r="D138" s="690"/>
      <c r="E138" s="690"/>
      <c r="F138" s="690"/>
      <c r="G138" s="690"/>
      <c r="H138" s="690"/>
      <c r="I138" s="690"/>
      <c r="J138" s="690"/>
      <c r="K138" s="690"/>
      <c r="L138" s="691"/>
      <c r="M138" s="9"/>
    </row>
    <row r="139" spans="2:16" x14ac:dyDescent="0.35">
      <c r="B139" s="687" t="str">
        <f>IF(Intro!$G$21="English",Variables!$B$23,Variables!$C$23)</f>
        <v>metres</v>
      </c>
      <c r="C139" s="688"/>
      <c r="D139" s="688"/>
      <c r="E139" s="107"/>
      <c r="F139" s="107"/>
      <c r="G139" s="107"/>
      <c r="H139" s="107"/>
      <c r="I139" s="101"/>
      <c r="J139" s="107"/>
      <c r="K139" s="107"/>
      <c r="L139" s="457"/>
      <c r="M139" s="9"/>
    </row>
    <row r="140" spans="2:16" x14ac:dyDescent="0.35">
      <c r="B140" s="687" t="str">
        <f>IF(Intro!G$21="English","net delivered selling value (CAD)","valeur de vente nette rendue (CAD)")</f>
        <v>net delivered selling value (CAD)</v>
      </c>
      <c r="C140" s="688"/>
      <c r="D140" s="688"/>
      <c r="E140" s="107"/>
      <c r="F140" s="107"/>
      <c r="G140" s="107"/>
      <c r="H140" s="107"/>
      <c r="I140" s="101"/>
      <c r="J140" s="107"/>
      <c r="K140" s="107"/>
      <c r="L140" s="457"/>
      <c r="M140" s="9"/>
    </row>
    <row r="141" spans="2:16" x14ac:dyDescent="0.35">
      <c r="B141" s="687" t="str">
        <f>"$ / "&amp;IF(Intro!$G$21="English",Variables!$B$24,Variables!$C$24)</f>
        <v>$ / metre</v>
      </c>
      <c r="C141" s="688"/>
      <c r="D141" s="688"/>
      <c r="E141" s="120" t="str">
        <f>IF(E139=0,"-",E140/E139)</f>
        <v>-</v>
      </c>
      <c r="F141" s="120" t="str">
        <f t="shared" ref="F141:L141" si="19">IF(F139=0,"-",F140/F139)</f>
        <v>-</v>
      </c>
      <c r="G141" s="120" t="str">
        <f t="shared" si="19"/>
        <v>-</v>
      </c>
      <c r="H141" s="120" t="str">
        <f t="shared" si="19"/>
        <v>-</v>
      </c>
      <c r="I141" s="120" t="str">
        <f t="shared" si="19"/>
        <v>-</v>
      </c>
      <c r="J141" s="120" t="str">
        <f t="shared" si="19"/>
        <v>-</v>
      </c>
      <c r="K141" s="120" t="str">
        <f t="shared" si="19"/>
        <v>-</v>
      </c>
      <c r="L141" s="121" t="str">
        <f t="shared" si="19"/>
        <v>-</v>
      </c>
      <c r="M141" s="9"/>
    </row>
    <row r="142" spans="2:16" x14ac:dyDescent="0.35">
      <c r="B142" s="689" t="str">
        <f>B97</f>
        <v>No. 3 - NMD90 12/2</v>
      </c>
      <c r="C142" s="690"/>
      <c r="D142" s="690"/>
      <c r="E142" s="690"/>
      <c r="F142" s="690"/>
      <c r="G142" s="690"/>
      <c r="H142" s="690"/>
      <c r="I142" s="690"/>
      <c r="J142" s="690"/>
      <c r="K142" s="690"/>
      <c r="L142" s="691"/>
      <c r="M142" s="9"/>
    </row>
    <row r="143" spans="2:16" x14ac:dyDescent="0.35">
      <c r="B143" s="687" t="str">
        <f>IF(Intro!$G$21="English",Variables!$B$23,Variables!$C$23)</f>
        <v>metres</v>
      </c>
      <c r="C143" s="688"/>
      <c r="D143" s="688"/>
      <c r="E143" s="107"/>
      <c r="F143" s="107"/>
      <c r="G143" s="107"/>
      <c r="H143" s="107"/>
      <c r="I143" s="101"/>
      <c r="J143" s="107"/>
      <c r="K143" s="107"/>
      <c r="L143" s="457"/>
      <c r="M143" s="9"/>
    </row>
    <row r="144" spans="2:16" x14ac:dyDescent="0.35">
      <c r="B144" s="687" t="str">
        <f>IF(Intro!G$21="English","net delivered selling value (CAD)","valeur de vente nette rendue (CAD)")</f>
        <v>net delivered selling value (CAD)</v>
      </c>
      <c r="C144" s="688"/>
      <c r="D144" s="688"/>
      <c r="E144" s="107"/>
      <c r="F144" s="107"/>
      <c r="G144" s="107"/>
      <c r="H144" s="107"/>
      <c r="I144" s="101"/>
      <c r="J144" s="107"/>
      <c r="K144" s="107"/>
      <c r="L144" s="457"/>
      <c r="M144" s="9"/>
    </row>
    <row r="145" spans="2:19" x14ac:dyDescent="0.35">
      <c r="B145" s="687" t="str">
        <f>"$ / "&amp;IF(Intro!$G$21="English",Variables!$B$24,Variables!$C$24)</f>
        <v>$ / metre</v>
      </c>
      <c r="C145" s="688"/>
      <c r="D145" s="688"/>
      <c r="E145" s="120" t="str">
        <f>IF(E143=0,"-",E144/E143)</f>
        <v>-</v>
      </c>
      <c r="F145" s="120" t="str">
        <f t="shared" ref="F145:L145" si="20">IF(F143=0,"-",F144/F143)</f>
        <v>-</v>
      </c>
      <c r="G145" s="120" t="str">
        <f t="shared" si="20"/>
        <v>-</v>
      </c>
      <c r="H145" s="120" t="str">
        <f t="shared" si="20"/>
        <v>-</v>
      </c>
      <c r="I145" s="120" t="str">
        <f t="shared" si="20"/>
        <v>-</v>
      </c>
      <c r="J145" s="120" t="str">
        <f t="shared" si="20"/>
        <v>-</v>
      </c>
      <c r="K145" s="120" t="str">
        <f t="shared" si="20"/>
        <v>-</v>
      </c>
      <c r="L145" s="121" t="str">
        <f t="shared" si="20"/>
        <v>-</v>
      </c>
      <c r="M145" s="9"/>
    </row>
    <row r="146" spans="2:19" x14ac:dyDescent="0.35">
      <c r="B146" s="689" t="str">
        <f>B101</f>
        <v>No. 4 - NMD90 10/3</v>
      </c>
      <c r="C146" s="690"/>
      <c r="D146" s="690"/>
      <c r="E146" s="690"/>
      <c r="F146" s="690"/>
      <c r="G146" s="690"/>
      <c r="H146" s="690"/>
      <c r="I146" s="690"/>
      <c r="J146" s="690"/>
      <c r="K146" s="690"/>
      <c r="L146" s="691"/>
      <c r="M146" s="9"/>
    </row>
    <row r="147" spans="2:19" x14ac:dyDescent="0.35">
      <c r="B147" s="687" t="str">
        <f>IF(Intro!$G$21="English",Variables!$B$23,Variables!$C$23)</f>
        <v>metres</v>
      </c>
      <c r="C147" s="688"/>
      <c r="D147" s="688"/>
      <c r="E147" s="107"/>
      <c r="F147" s="107"/>
      <c r="G147" s="107"/>
      <c r="H147" s="107"/>
      <c r="I147" s="101"/>
      <c r="J147" s="107"/>
      <c r="K147" s="107"/>
      <c r="L147" s="457"/>
      <c r="M147" s="9"/>
    </row>
    <row r="148" spans="2:19" x14ac:dyDescent="0.35">
      <c r="B148" s="687" t="str">
        <f>IF(Intro!G$21="English","net delivered selling value (CAD)","valeur de vente nette rendue (CAD)")</f>
        <v>net delivered selling value (CAD)</v>
      </c>
      <c r="C148" s="688"/>
      <c r="D148" s="688"/>
      <c r="E148" s="107"/>
      <c r="F148" s="107"/>
      <c r="G148" s="107"/>
      <c r="H148" s="107"/>
      <c r="I148" s="101"/>
      <c r="J148" s="107"/>
      <c r="K148" s="107"/>
      <c r="L148" s="457"/>
      <c r="M148" s="9"/>
    </row>
    <row r="149" spans="2:19" x14ac:dyDescent="0.35">
      <c r="B149" s="687" t="str">
        <f>"$ / "&amp;IF(Intro!$G$21="English",Variables!$B$24,Variables!$C$24)</f>
        <v>$ / metre</v>
      </c>
      <c r="C149" s="688"/>
      <c r="D149" s="688"/>
      <c r="E149" s="120" t="str">
        <f>IF(E147=0,"-",E148/E147)</f>
        <v>-</v>
      </c>
      <c r="F149" s="120" t="str">
        <f t="shared" ref="F149:L149" si="21">IF(F147=0,"-",F148/F147)</f>
        <v>-</v>
      </c>
      <c r="G149" s="120" t="str">
        <f t="shared" si="21"/>
        <v>-</v>
      </c>
      <c r="H149" s="120" t="str">
        <f t="shared" si="21"/>
        <v>-</v>
      </c>
      <c r="I149" s="120" t="str">
        <f t="shared" si="21"/>
        <v>-</v>
      </c>
      <c r="J149" s="120" t="str">
        <f t="shared" si="21"/>
        <v>-</v>
      </c>
      <c r="K149" s="120" t="str">
        <f t="shared" si="21"/>
        <v>-</v>
      </c>
      <c r="L149" s="121" t="str">
        <f t="shared" si="21"/>
        <v>-</v>
      </c>
      <c r="M149" s="9"/>
    </row>
    <row r="150" spans="2:19" x14ac:dyDescent="0.35">
      <c r="B150" s="689" t="str">
        <f>B105</f>
        <v>No. 5 - NMD90 8/3</v>
      </c>
      <c r="C150" s="690"/>
      <c r="D150" s="690"/>
      <c r="E150" s="690"/>
      <c r="F150" s="690"/>
      <c r="G150" s="690"/>
      <c r="H150" s="690"/>
      <c r="I150" s="690"/>
      <c r="J150" s="690"/>
      <c r="K150" s="690"/>
      <c r="L150" s="691"/>
      <c r="M150" s="9"/>
    </row>
    <row r="151" spans="2:19" x14ac:dyDescent="0.35">
      <c r="B151" s="687" t="str">
        <f>IF(Intro!$G$21="English",Variables!$B$23,Variables!$C$23)</f>
        <v>metres</v>
      </c>
      <c r="C151" s="688"/>
      <c r="D151" s="688"/>
      <c r="E151" s="107"/>
      <c r="F151" s="107"/>
      <c r="G151" s="107"/>
      <c r="H151" s="107"/>
      <c r="I151" s="101"/>
      <c r="J151" s="107"/>
      <c r="K151" s="107"/>
      <c r="L151" s="457"/>
      <c r="M151" s="9"/>
    </row>
    <row r="152" spans="2:19" x14ac:dyDescent="0.35">
      <c r="B152" s="687" t="str">
        <f>IF(Intro!G$21="English","net delivered selling value (CAD)","valeur de vente nette rendue (CAD)")</f>
        <v>net delivered selling value (CAD)</v>
      </c>
      <c r="C152" s="688"/>
      <c r="D152" s="688"/>
      <c r="E152" s="107"/>
      <c r="F152" s="107"/>
      <c r="G152" s="107"/>
      <c r="H152" s="107"/>
      <c r="I152" s="101"/>
      <c r="J152" s="107"/>
      <c r="K152" s="107"/>
      <c r="L152" s="457"/>
      <c r="M152" s="9"/>
    </row>
    <row r="153" spans="2:19" x14ac:dyDescent="0.35">
      <c r="B153" s="687" t="str">
        <f>"$ / "&amp;IF(Intro!$G$21="English",Variables!$B$24,Variables!$C$24)</f>
        <v>$ / metre</v>
      </c>
      <c r="C153" s="688"/>
      <c r="D153" s="688"/>
      <c r="E153" s="120" t="str">
        <f>IF(E151=0,"-",E152/E151)</f>
        <v>-</v>
      </c>
      <c r="F153" s="120" t="str">
        <f t="shared" ref="F153:L153" si="22">IF(F151=0,"-",F152/F151)</f>
        <v>-</v>
      </c>
      <c r="G153" s="120" t="str">
        <f t="shared" si="22"/>
        <v>-</v>
      </c>
      <c r="H153" s="120" t="str">
        <f t="shared" si="22"/>
        <v>-</v>
      </c>
      <c r="I153" s="120" t="str">
        <f t="shared" si="22"/>
        <v>-</v>
      </c>
      <c r="J153" s="120" t="str">
        <f t="shared" si="22"/>
        <v>-</v>
      </c>
      <c r="K153" s="120" t="str">
        <f t="shared" si="22"/>
        <v>-</v>
      </c>
      <c r="L153" s="121" t="str">
        <f t="shared" si="22"/>
        <v>-</v>
      </c>
      <c r="M153" s="9"/>
    </row>
    <row r="154" spans="2:19" x14ac:dyDescent="0.35">
      <c r="B154" s="689" t="str">
        <f>B109</f>
        <v>No. 6 - NMD90 6/3</v>
      </c>
      <c r="C154" s="690"/>
      <c r="D154" s="690"/>
      <c r="E154" s="690"/>
      <c r="F154" s="690"/>
      <c r="G154" s="690"/>
      <c r="H154" s="690"/>
      <c r="I154" s="690"/>
      <c r="J154" s="690"/>
      <c r="K154" s="690"/>
      <c r="L154" s="691"/>
      <c r="M154" s="9"/>
    </row>
    <row r="155" spans="2:19" x14ac:dyDescent="0.35">
      <c r="B155" s="687" t="str">
        <f>IF(Intro!$G$21="English",Variables!$B$23,Variables!$C$23)</f>
        <v>metres</v>
      </c>
      <c r="C155" s="688"/>
      <c r="D155" s="688"/>
      <c r="E155" s="107"/>
      <c r="F155" s="107"/>
      <c r="G155" s="107"/>
      <c r="H155" s="107"/>
      <c r="I155" s="101"/>
      <c r="J155" s="107"/>
      <c r="K155" s="107"/>
      <c r="L155" s="457"/>
      <c r="M155" s="9"/>
    </row>
    <row r="156" spans="2:19" x14ac:dyDescent="0.35">
      <c r="B156" s="687" t="str">
        <f>IF(Intro!G$21="English","net delivered selling value (CAD)","valeur de vente nette rendue (CAD)")</f>
        <v>net delivered selling value (CAD)</v>
      </c>
      <c r="C156" s="688"/>
      <c r="D156" s="688"/>
      <c r="E156" s="107"/>
      <c r="F156" s="107"/>
      <c r="G156" s="107"/>
      <c r="H156" s="107"/>
      <c r="I156" s="101"/>
      <c r="J156" s="107"/>
      <c r="K156" s="107"/>
      <c r="L156" s="457"/>
      <c r="M156" s="9"/>
    </row>
    <row r="157" spans="2:19" x14ac:dyDescent="0.35">
      <c r="B157" s="687" t="str">
        <f>"$ / "&amp;IF(Intro!$G$21="English",Variables!$B$24,Variables!$C$24)</f>
        <v>$ / metre</v>
      </c>
      <c r="C157" s="688"/>
      <c r="D157" s="688"/>
      <c r="E157" s="120" t="str">
        <f>IF(E155=0,"-",E156/E155)</f>
        <v>-</v>
      </c>
      <c r="F157" s="120" t="str">
        <f t="shared" ref="F157:L157" si="23">IF(F155=0,"-",F156/F155)</f>
        <v>-</v>
      </c>
      <c r="G157" s="120" t="str">
        <f t="shared" si="23"/>
        <v>-</v>
      </c>
      <c r="H157" s="120" t="str">
        <f t="shared" si="23"/>
        <v>-</v>
      </c>
      <c r="I157" s="120" t="str">
        <f t="shared" si="23"/>
        <v>-</v>
      </c>
      <c r="J157" s="120" t="str">
        <f t="shared" si="23"/>
        <v>-</v>
      </c>
      <c r="K157" s="120" t="str">
        <f t="shared" si="23"/>
        <v>-</v>
      </c>
      <c r="L157" s="121" t="str">
        <f t="shared" si="23"/>
        <v>-</v>
      </c>
      <c r="M157" s="9"/>
    </row>
    <row r="158" spans="2:19" x14ac:dyDescent="0.35">
      <c r="B158" s="58"/>
      <c r="C158" s="59"/>
      <c r="D158" s="59"/>
      <c r="E158" s="28"/>
      <c r="F158" s="28"/>
      <c r="G158" s="28"/>
      <c r="H158" s="28"/>
      <c r="I158" s="28"/>
      <c r="J158" s="28"/>
      <c r="K158" s="28"/>
      <c r="L158" s="29"/>
      <c r="M158" s="9"/>
    </row>
    <row r="159" spans="2:19" x14ac:dyDescent="0.35">
      <c r="B159" s="470" t="str">
        <f>IF(Intro!$G$21="English",O159,P159)</f>
        <v>In the table below, “Error” means that the total sales of your firm's benchmark products exceed your firm's total import sales for that period. Therefore, please modify the above data if necessary.</v>
      </c>
      <c r="C159" s="471"/>
      <c r="D159" s="471"/>
      <c r="E159" s="471"/>
      <c r="F159" s="471"/>
      <c r="G159" s="471"/>
      <c r="H159" s="471"/>
      <c r="I159" s="471"/>
      <c r="J159" s="471"/>
      <c r="K159" s="471"/>
      <c r="L159" s="472"/>
      <c r="M159" s="9"/>
      <c r="O159" s="36" t="s">
        <v>347</v>
      </c>
      <c r="P159" s="36" t="s">
        <v>410</v>
      </c>
      <c r="Q159" s="36"/>
      <c r="R159" s="36"/>
      <c r="S159" s="36"/>
    </row>
    <row r="160" spans="2:19" x14ac:dyDescent="0.35">
      <c r="B160" s="470"/>
      <c r="C160" s="471"/>
      <c r="D160" s="471"/>
      <c r="E160" s="471"/>
      <c r="F160" s="471"/>
      <c r="G160" s="471"/>
      <c r="H160" s="471"/>
      <c r="I160" s="471"/>
      <c r="J160" s="471"/>
      <c r="K160" s="471"/>
      <c r="L160" s="472"/>
      <c r="M160" s="9"/>
      <c r="O160" s="36"/>
      <c r="P160" s="36"/>
      <c r="Q160" s="36"/>
      <c r="R160" s="36"/>
      <c r="S160" s="36"/>
    </row>
    <row r="161" spans="1:19" x14ac:dyDescent="0.35">
      <c r="B161" s="58"/>
      <c r="C161" s="59"/>
      <c r="D161" s="59"/>
      <c r="E161" s="28"/>
      <c r="F161" s="28"/>
      <c r="G161" s="28"/>
      <c r="H161" s="28"/>
      <c r="I161" s="28"/>
      <c r="J161" s="28"/>
      <c r="K161" s="28"/>
      <c r="L161" s="29"/>
      <c r="M161" s="9"/>
      <c r="O161" s="36"/>
      <c r="P161" s="36"/>
      <c r="Q161" s="36"/>
      <c r="R161" s="36"/>
      <c r="S161" s="36"/>
    </row>
    <row r="162" spans="1:19" ht="14.15" customHeight="1" x14ac:dyDescent="0.35">
      <c r="B162" s="678" t="str">
        <f>Variables!D64</f>
        <v>Verification - volume</v>
      </c>
      <c r="C162" s="679"/>
      <c r="D162" s="679"/>
      <c r="E162" s="679"/>
      <c r="F162" s="680"/>
      <c r="G162" s="141" t="str">
        <f>G117</f>
        <v>Q2-Q4 2024</v>
      </c>
      <c r="H162" s="141">
        <f>H117</f>
        <v>2025</v>
      </c>
      <c r="I162" s="141" t="str">
        <f>I117</f>
        <v>Q1 - 2026</v>
      </c>
      <c r="J162" s="36"/>
      <c r="K162" s="36"/>
      <c r="L162" s="67"/>
      <c r="M162" s="9"/>
      <c r="O162" s="17"/>
    </row>
    <row r="163" spans="1:19" ht="14.15" customHeight="1" x14ac:dyDescent="0.35">
      <c r="B163" s="675" t="str">
        <f>B135</f>
        <v>metres</v>
      </c>
      <c r="C163" s="676"/>
      <c r="D163" s="676"/>
      <c r="E163" s="676"/>
      <c r="F163" s="677"/>
      <c r="G163" s="150" t="str">
        <f>IF(SUM(E135:G135,E139:G139,E143:G143,E147:G147,E151:G151,E155:G155)&gt;H37,Variables!$D$65,Variables!$D$66)</f>
        <v>Okay</v>
      </c>
      <c r="H163" s="150" t="str">
        <f>IF(SUM(H135:K135,H139:K139,H143:K143,H147:K147,H151:K151,H155:K155)&gt;I37,Variables!$D$65,Variables!$D$66)</f>
        <v>Okay</v>
      </c>
      <c r="I163" s="150" t="str">
        <f>IF(SUM(L135,L139,L143,L147,L151,L155)&gt;K37,Variables!$D$65,Variables!$D$66)</f>
        <v>Okay</v>
      </c>
      <c r="J163" s="36"/>
      <c r="K163" s="36"/>
      <c r="L163" s="67"/>
      <c r="M163" s="9"/>
    </row>
    <row r="164" spans="1:19" ht="14.15" customHeight="1" x14ac:dyDescent="0.35">
      <c r="B164" s="681" t="str">
        <f>IF(Intro!$G$21="English",O164,P164)</f>
        <v>volume - total sales in Canada of imports of benchmark products (Question 4)</v>
      </c>
      <c r="C164" s="682"/>
      <c r="D164" s="682"/>
      <c r="E164" s="682"/>
      <c r="F164" s="683"/>
      <c r="G164" s="154">
        <f>(SUM(E135:G135,E139:G139,E143:G143,E147:G147,E151:G151,E155:G155))</f>
        <v>0</v>
      </c>
      <c r="H164" s="154">
        <f>SUM(H135:K135,H139:K139,H143:K143,H147:K147,H151:K151,H155:K155)</f>
        <v>0</v>
      </c>
      <c r="I164" s="154">
        <f>SUM(L135,L139,L143,L147,L151,L155)</f>
        <v>0</v>
      </c>
      <c r="J164" s="36"/>
      <c r="K164" s="36"/>
      <c r="L164" s="67"/>
      <c r="M164" s="9"/>
      <c r="O164" s="9" t="s">
        <v>459</v>
      </c>
      <c r="P164" s="9" t="s">
        <v>461</v>
      </c>
    </row>
    <row r="165" spans="1:19" ht="14.15" customHeight="1" x14ac:dyDescent="0.35">
      <c r="B165" s="681" t="str">
        <f>IF(Intro!$G$21="English",O165,P165)</f>
        <v>volume - total sales in Canada of imports (Question 1)</v>
      </c>
      <c r="C165" s="682"/>
      <c r="D165" s="682"/>
      <c r="E165" s="682"/>
      <c r="F165" s="683"/>
      <c r="G165" s="150">
        <f>H37</f>
        <v>0</v>
      </c>
      <c r="H165" s="150">
        <f>I37</f>
        <v>0</v>
      </c>
      <c r="I165" s="150">
        <f>K37</f>
        <v>0</v>
      </c>
      <c r="J165" s="36"/>
      <c r="K165" s="36"/>
      <c r="L165" s="67"/>
      <c r="M165" s="9"/>
      <c r="O165" s="9" t="s">
        <v>452</v>
      </c>
      <c r="P165" s="9" t="s">
        <v>454</v>
      </c>
    </row>
    <row r="166" spans="1:19" x14ac:dyDescent="0.35">
      <c r="B166" s="678" t="str">
        <f>Variables!D68</f>
        <v>Verification - value</v>
      </c>
      <c r="C166" s="679"/>
      <c r="D166" s="679"/>
      <c r="E166" s="679"/>
      <c r="F166" s="680"/>
      <c r="G166" s="141" t="str">
        <f>G162</f>
        <v>Q2-Q4 2024</v>
      </c>
      <c r="H166" s="141">
        <f t="shared" ref="H166:I166" si="24">H162</f>
        <v>2025</v>
      </c>
      <c r="I166" s="141" t="str">
        <f t="shared" si="24"/>
        <v>Q1 - 2026</v>
      </c>
      <c r="J166" s="36"/>
      <c r="K166" s="36"/>
      <c r="L166" s="67"/>
      <c r="M166" s="9"/>
    </row>
    <row r="167" spans="1:19" ht="14.15" customHeight="1" x14ac:dyDescent="0.35">
      <c r="B167" s="675" t="str">
        <f>B136</f>
        <v>net delivered selling value (CAD)</v>
      </c>
      <c r="C167" s="676"/>
      <c r="D167" s="676"/>
      <c r="E167" s="676"/>
      <c r="F167" s="677"/>
      <c r="G167" s="150" t="str">
        <f>IF(SUM(E136:G136,E140:G140,E144:G144,E148:G148,E152:G152,E156:G156)&gt;H38,Variables!$D$65,Variables!$D$66)</f>
        <v>Okay</v>
      </c>
      <c r="H167" s="150" t="str">
        <f>IF(SUM(H136:K136,H140:K140,H144:K144,H148:K148,H152:K152,H156:K156)&gt;I38,Variables!$D$65,Variables!$D$66)</f>
        <v>Okay</v>
      </c>
      <c r="I167" s="150" t="str">
        <f>IF(SUM(L136,L140,L144,L148,L152,L156)&gt;K38,Variables!$D$65,Variables!$D$66)</f>
        <v>Okay</v>
      </c>
      <c r="J167" s="36"/>
      <c r="K167" s="36"/>
      <c r="L167" s="67"/>
      <c r="M167" s="9"/>
    </row>
    <row r="168" spans="1:19" ht="14.15" customHeight="1" x14ac:dyDescent="0.35">
      <c r="B168" s="681" t="str">
        <f>IF(Intro!$G$21="English",O168,P168)</f>
        <v>value - total sales in Canada of imports of benchmark products (Question 4)</v>
      </c>
      <c r="C168" s="682"/>
      <c r="D168" s="682"/>
      <c r="E168" s="682"/>
      <c r="F168" s="683"/>
      <c r="G168" s="154">
        <f>SUM(E136:G136,E140:G140,E144:G144,E148:G148,E152:G152,E156:G156)</f>
        <v>0</v>
      </c>
      <c r="H168" s="154">
        <f>SUM(H136:K136,H140:K140,H144:K144,H148:K148,H152:K152,H156:K156)</f>
        <v>0</v>
      </c>
      <c r="I168" s="154">
        <f>SUM(L136,L140,L144,L148,L152,L156)</f>
        <v>0</v>
      </c>
      <c r="J168" s="36"/>
      <c r="K168" s="36"/>
      <c r="L168" s="67"/>
      <c r="M168" s="9"/>
      <c r="O168" s="9" t="s">
        <v>460</v>
      </c>
      <c r="P168" s="9" t="s">
        <v>462</v>
      </c>
    </row>
    <row r="169" spans="1:19" ht="14.15" customHeight="1" x14ac:dyDescent="0.35">
      <c r="B169" s="681" t="str">
        <f>IF(Intro!$G$21="English",O169,P169)</f>
        <v>value - total sales in Canada of imports (Question 1)</v>
      </c>
      <c r="C169" s="682"/>
      <c r="D169" s="682"/>
      <c r="E169" s="682"/>
      <c r="F169" s="683"/>
      <c r="G169" s="150">
        <f>H38</f>
        <v>0</v>
      </c>
      <c r="H169" s="150">
        <f>I38</f>
        <v>0</v>
      </c>
      <c r="I169" s="150">
        <f>K38</f>
        <v>0</v>
      </c>
      <c r="J169" s="36"/>
      <c r="K169" s="36"/>
      <c r="L169" s="67"/>
      <c r="M169" s="9"/>
      <c r="O169" s="9" t="s">
        <v>458</v>
      </c>
      <c r="P169" s="9" t="s">
        <v>456</v>
      </c>
    </row>
    <row r="170" spans="1:19" x14ac:dyDescent="0.35">
      <c r="B170" s="68"/>
      <c r="C170" s="65"/>
      <c r="D170" s="65"/>
      <c r="E170" s="65"/>
      <c r="F170" s="65"/>
      <c r="G170" s="65"/>
      <c r="H170" s="65"/>
      <c r="I170" s="65"/>
      <c r="J170" s="65"/>
      <c r="K170" s="65"/>
      <c r="L170" s="66"/>
      <c r="M170" s="9"/>
    </row>
    <row r="171" spans="1:19" s="42" customFormat="1" x14ac:dyDescent="0.35">
      <c r="A171" s="71"/>
      <c r="B171" s="4"/>
      <c r="C171" s="72"/>
      <c r="D171" s="72"/>
      <c r="E171" s="72"/>
      <c r="F171" s="72"/>
      <c r="G171" s="72"/>
      <c r="H171" s="72"/>
      <c r="I171" s="72"/>
      <c r="J171" s="72"/>
      <c r="K171" s="72"/>
      <c r="L171" s="72"/>
      <c r="N171" s="73"/>
    </row>
    <row r="172" spans="1:19" x14ac:dyDescent="0.35">
      <c r="B172" s="473" t="str">
        <f>UPPER(IF(Intro!$G$21="English",O172,P172))</f>
        <v>IMPORT DATA FOR CBSA PERIOD OF DUMPING INVESTIGATION</v>
      </c>
      <c r="C172" s="474"/>
      <c r="D172" s="474"/>
      <c r="E172" s="474"/>
      <c r="F172" s="474"/>
      <c r="G172" s="474"/>
      <c r="H172" s="474"/>
      <c r="I172" s="474"/>
      <c r="J172" s="474"/>
      <c r="K172" s="474"/>
      <c r="L172" s="475"/>
      <c r="M172" s="9"/>
      <c r="O172" s="89" t="s">
        <v>315</v>
      </c>
      <c r="P172" s="89" t="s">
        <v>316</v>
      </c>
    </row>
    <row r="173" spans="1:19" s="10" customFormat="1" x14ac:dyDescent="0.35">
      <c r="A173" s="7"/>
      <c r="B173" s="594" t="s">
        <v>18</v>
      </c>
      <c r="C173" s="595"/>
      <c r="D173" s="595"/>
      <c r="E173" s="595"/>
      <c r="F173" s="595"/>
      <c r="G173" s="595"/>
      <c r="H173" s="595"/>
      <c r="I173" s="595"/>
      <c r="J173" s="595"/>
      <c r="K173" s="595"/>
      <c r="L173" s="596"/>
      <c r="M173" s="69"/>
      <c r="O173" s="9"/>
    </row>
    <row r="174" spans="1:19" x14ac:dyDescent="0.35">
      <c r="B174" s="15"/>
      <c r="C174" s="33"/>
      <c r="D174" s="33"/>
      <c r="E174" s="34"/>
      <c r="F174" s="34"/>
      <c r="G174" s="34"/>
      <c r="H174" s="34"/>
      <c r="I174" s="34"/>
      <c r="J174" s="34"/>
      <c r="K174" s="34"/>
      <c r="L174" s="16"/>
      <c r="M174" s="9"/>
    </row>
    <row r="175" spans="1:19" x14ac:dyDescent="0.35">
      <c r="B175" s="45"/>
      <c r="C175" s="9"/>
      <c r="D175" s="33"/>
      <c r="E175" s="9"/>
      <c r="F175" s="738" t="str">
        <f>IF(Intro!$G$21="English",Variables!B39,Variables!C39)</f>
        <v>Jan 2025 - Dec 2025</v>
      </c>
      <c r="G175" s="739"/>
      <c r="H175" s="36"/>
      <c r="I175" s="36"/>
      <c r="J175" s="36"/>
      <c r="K175" s="36"/>
      <c r="L175" s="67"/>
      <c r="M175" s="9"/>
      <c r="O175" s="44"/>
      <c r="P175" s="8"/>
    </row>
    <row r="176" spans="1:19" x14ac:dyDescent="0.35">
      <c r="B176" s="466" t="str">
        <f>B27</f>
        <v>Imports</v>
      </c>
      <c r="C176" s="688" t="str">
        <f>B135</f>
        <v>metres</v>
      </c>
      <c r="D176" s="688"/>
      <c r="E176" s="688"/>
      <c r="F176" s="705">
        <f>I27</f>
        <v>0</v>
      </c>
      <c r="G176" s="706"/>
      <c r="H176" s="36"/>
      <c r="I176" s="36"/>
      <c r="J176" s="36"/>
      <c r="K176" s="36"/>
      <c r="L176" s="67"/>
      <c r="M176" s="9"/>
    </row>
    <row r="177" spans="1:16" x14ac:dyDescent="0.35">
      <c r="B177" s="466"/>
      <c r="C177" s="688" t="s">
        <v>731</v>
      </c>
      <c r="D177" s="688"/>
      <c r="E177" s="688"/>
      <c r="F177" s="702"/>
      <c r="G177" s="703"/>
      <c r="H177" s="36"/>
      <c r="I177" s="36"/>
      <c r="J177" s="36"/>
      <c r="K177" s="36"/>
      <c r="L177" s="67"/>
      <c r="M177" s="9"/>
    </row>
    <row r="178" spans="1:16" x14ac:dyDescent="0.35">
      <c r="B178" s="466"/>
      <c r="C178" s="688" t="str">
        <f>IF(Intro!G$21="English","net delivered purchase value (CAD)","valeur d'achat nette rendue (CAD)")</f>
        <v>net delivered purchase value (CAD)</v>
      </c>
      <c r="D178" s="688"/>
      <c r="E178" s="688"/>
      <c r="F178" s="705">
        <f>I28</f>
        <v>0</v>
      </c>
      <c r="G178" s="706"/>
      <c r="H178" s="36"/>
      <c r="I178" s="36"/>
      <c r="J178" s="36"/>
      <c r="K178" s="36"/>
      <c r="L178" s="67"/>
      <c r="M178" s="9"/>
    </row>
    <row r="179" spans="1:16" x14ac:dyDescent="0.35">
      <c r="B179" s="466"/>
      <c r="C179" s="688" t="str">
        <f>B137</f>
        <v>$ / metre</v>
      </c>
      <c r="D179" s="688"/>
      <c r="E179" s="688"/>
      <c r="F179" s="707" t="str">
        <f>IF(F176=0,"-",F178/F176)</f>
        <v>-</v>
      </c>
      <c r="G179" s="708"/>
      <c r="H179" s="36"/>
      <c r="I179" s="36"/>
      <c r="J179" s="36"/>
      <c r="K179" s="36"/>
      <c r="L179" s="67"/>
      <c r="M179" s="9"/>
    </row>
    <row r="180" spans="1:16" x14ac:dyDescent="0.35">
      <c r="B180" s="43"/>
      <c r="C180" s="61"/>
      <c r="D180" s="61"/>
      <c r="E180" s="32"/>
      <c r="F180" s="32"/>
      <c r="G180" s="32"/>
      <c r="H180" s="32"/>
      <c r="I180" s="32"/>
      <c r="J180" s="32"/>
      <c r="K180" s="32"/>
      <c r="L180" s="35"/>
      <c r="M180" s="9"/>
    </row>
    <row r="181" spans="1:16" s="42" customFormat="1" x14ac:dyDescent="0.35">
      <c r="A181" s="71"/>
      <c r="B181" s="4"/>
      <c r="C181" s="72"/>
      <c r="D181" s="72"/>
      <c r="E181" s="72"/>
      <c r="F181" s="72"/>
      <c r="G181" s="72"/>
      <c r="H181" s="72"/>
      <c r="I181" s="72"/>
      <c r="J181" s="72"/>
      <c r="K181" s="72"/>
      <c r="L181" s="72"/>
      <c r="N181" s="73"/>
    </row>
    <row r="182" spans="1:16" x14ac:dyDescent="0.35">
      <c r="B182" s="473" t="str">
        <f>IF(Intro!$G$21="English",O182,P182)</f>
        <v>IMPORT DATA FOR MASSIVE IMPORTATION ANALYSIS</v>
      </c>
      <c r="C182" s="474"/>
      <c r="D182" s="474"/>
      <c r="E182" s="474"/>
      <c r="F182" s="474"/>
      <c r="G182" s="474"/>
      <c r="H182" s="474"/>
      <c r="I182" s="474"/>
      <c r="J182" s="474"/>
      <c r="K182" s="474"/>
      <c r="L182" s="475"/>
      <c r="M182" s="122"/>
      <c r="O182" s="89" t="s">
        <v>317</v>
      </c>
      <c r="P182" s="89" t="s">
        <v>411</v>
      </c>
    </row>
    <row r="183" spans="1:16" s="10" customFormat="1" x14ac:dyDescent="0.35">
      <c r="A183" s="7"/>
      <c r="B183" s="594" t="s">
        <v>19</v>
      </c>
      <c r="C183" s="595"/>
      <c r="D183" s="595"/>
      <c r="E183" s="595"/>
      <c r="F183" s="595"/>
      <c r="G183" s="595"/>
      <c r="H183" s="595"/>
      <c r="I183" s="595"/>
      <c r="J183" s="595"/>
      <c r="K183" s="595"/>
      <c r="L183" s="596"/>
      <c r="M183" s="123"/>
      <c r="O183" s="9"/>
    </row>
    <row r="184" spans="1:16" x14ac:dyDescent="0.35">
      <c r="B184" s="15"/>
      <c r="C184" s="33"/>
      <c r="D184" s="33"/>
      <c r="E184" s="34"/>
      <c r="F184" s="34"/>
      <c r="G184" s="34"/>
      <c r="H184" s="34"/>
      <c r="I184" s="34"/>
      <c r="J184" s="34"/>
      <c r="K184" s="34"/>
      <c r="L184" s="16"/>
      <c r="M184" s="123"/>
    </row>
    <row r="185" spans="1:16" ht="14.15" customHeight="1" x14ac:dyDescent="0.35">
      <c r="B185" s="492" t="str">
        <f>IF(Intro!$G$21="English",O185,P185)</f>
        <v>Report the volume of imports and the ending inventory in Canada of the goods imported from Other Countries.</v>
      </c>
      <c r="C185" s="493"/>
      <c r="D185" s="493"/>
      <c r="E185" s="493"/>
      <c r="F185" s="493"/>
      <c r="G185" s="493"/>
      <c r="H185" s="493"/>
      <c r="I185" s="493"/>
      <c r="J185" s="493"/>
      <c r="K185" s="493"/>
      <c r="L185" s="494"/>
      <c r="M185" s="122"/>
      <c r="O185" s="17" t="s">
        <v>474</v>
      </c>
      <c r="P185" s="9" t="s">
        <v>475</v>
      </c>
    </row>
    <row r="186" spans="1:16" x14ac:dyDescent="0.35">
      <c r="B186" s="58"/>
      <c r="C186" s="33"/>
      <c r="D186" s="33"/>
      <c r="E186" s="34"/>
      <c r="F186" s="34"/>
      <c r="G186" s="34"/>
      <c r="H186" s="34"/>
      <c r="I186" s="34"/>
      <c r="J186" s="34"/>
      <c r="K186" s="34"/>
      <c r="L186" s="16"/>
      <c r="M186" s="9"/>
      <c r="O186" s="17"/>
    </row>
    <row r="187" spans="1:16" x14ac:dyDescent="0.35">
      <c r="B187" s="58"/>
      <c r="C187" s="59"/>
      <c r="D187" s="33"/>
      <c r="E187" s="143" t="str">
        <f>IF(Intro!$G$21="English","Q","T")&amp;IF(MID(F187,2,1)&lt;&gt;"1",MID(F187,2,1)-1&amp;" - "&amp;MID(F187,6,4),"4 - "&amp;MID(F187,6,4)-1)</f>
        <v>Q1 - 2025</v>
      </c>
      <c r="F187" s="143" t="str">
        <f>IF(Intro!$G$21="English","Q","T")&amp;IF(MID(G187,2,1)&lt;&gt;"1",MID(G187,2,1)-1&amp;" - "&amp;MID(G187,6,4),"4 - "&amp;MID(G187,6,4)-1)</f>
        <v>Q2 - 2025</v>
      </c>
      <c r="G187" s="143" t="str">
        <f>IF(Intro!$G$21="English","Q","T")&amp;IF(MID(H187,2,1)&lt;&gt;"1",MID(H187,2,1)-1&amp;" - "&amp;MID(H187,6,4),"4 - "&amp;MID(H187,6,4)-1)</f>
        <v>Q3 - 2025</v>
      </c>
      <c r="H187" s="143" t="str">
        <f>IF(Intro!$G$21="English","Q","T")&amp;IF(MID(I187,2,1)&lt;&gt;"1",MID(I187,2,1)-1&amp;" - "&amp;MID(I187,6,4),"4 - "&amp;MID(I187,6,4)-1)</f>
        <v>Q4 - 2025</v>
      </c>
      <c r="I187" s="143" t="str">
        <f>L133</f>
        <v>Q1 - 2026</v>
      </c>
      <c r="J187" s="144" t="str">
        <f>Variables!B44</f>
        <v>Q2 - 2026</v>
      </c>
      <c r="K187" s="34"/>
      <c r="L187" s="16"/>
      <c r="M187" s="9"/>
      <c r="O187" s="17"/>
    </row>
    <row r="188" spans="1:16" x14ac:dyDescent="0.35">
      <c r="B188" s="700" t="str">
        <f>B27</f>
        <v>Imports</v>
      </c>
      <c r="C188" s="701"/>
      <c r="D188" s="99" t="str">
        <f>IF(Intro!$G$21="English",Variables!$B$23,Variables!$C$23)</f>
        <v>metres</v>
      </c>
      <c r="E188" s="107"/>
      <c r="F188" s="107"/>
      <c r="G188" s="107"/>
      <c r="H188" s="107"/>
      <c r="I188" s="101"/>
      <c r="J188" s="107"/>
      <c r="K188" s="36"/>
      <c r="L188" s="67"/>
      <c r="M188" s="9"/>
    </row>
    <row r="189" spans="1:16" ht="14.15" customHeight="1" x14ac:dyDescent="0.35">
      <c r="B189" s="700" t="str">
        <f>IF(Intro!$G$21="English",O189,P189)</f>
        <v>Ending Inventories</v>
      </c>
      <c r="C189" s="701"/>
      <c r="D189" s="99" t="str">
        <f>IF(Intro!$G$21="English",Variables!$B$23,Variables!$C$23)</f>
        <v>metres</v>
      </c>
      <c r="E189" s="107"/>
      <c r="F189" s="107"/>
      <c r="G189" s="107"/>
      <c r="H189" s="107"/>
      <c r="I189" s="101"/>
      <c r="J189" s="107"/>
      <c r="K189" s="36"/>
      <c r="L189" s="67"/>
      <c r="M189" s="9"/>
      <c r="O189" s="9" t="s">
        <v>188</v>
      </c>
      <c r="P189" s="9" t="s">
        <v>412</v>
      </c>
    </row>
    <row r="190" spans="1:16" x14ac:dyDescent="0.35">
      <c r="B190" s="58"/>
      <c r="C190" s="59"/>
      <c r="D190" s="59"/>
      <c r="E190" s="28"/>
      <c r="F190" s="28"/>
      <c r="G190" s="28"/>
      <c r="H190" s="28"/>
      <c r="I190" s="28"/>
      <c r="J190" s="28"/>
      <c r="K190" s="28"/>
      <c r="L190" s="29"/>
      <c r="M190" s="9"/>
    </row>
    <row r="191" spans="1:16" x14ac:dyDescent="0.35">
      <c r="B191" s="470" t="str">
        <f>IF(Intro!$G$21="English",O191,P191)</f>
        <v>In the table below, “Error” means that the sum of the quarterly imports reported above exceeds the annual imports reported in Question 1. Therefore, please modify the data if necessary.</v>
      </c>
      <c r="C191" s="471"/>
      <c r="D191" s="471"/>
      <c r="E191" s="471"/>
      <c r="F191" s="471"/>
      <c r="G191" s="471"/>
      <c r="H191" s="471"/>
      <c r="I191" s="471"/>
      <c r="J191" s="471"/>
      <c r="K191" s="471"/>
      <c r="L191" s="472"/>
      <c r="M191" s="9"/>
      <c r="O191" s="9" t="s">
        <v>469</v>
      </c>
      <c r="P191" s="9" t="s">
        <v>470</v>
      </c>
    </row>
    <row r="192" spans="1:16" x14ac:dyDescent="0.35">
      <c r="B192" s="470"/>
      <c r="C192" s="471"/>
      <c r="D192" s="471"/>
      <c r="E192" s="471"/>
      <c r="F192" s="471"/>
      <c r="G192" s="471"/>
      <c r="H192" s="471"/>
      <c r="I192" s="471"/>
      <c r="J192" s="471"/>
      <c r="K192" s="471"/>
      <c r="L192" s="472"/>
      <c r="M192" s="9"/>
    </row>
    <row r="193" spans="1:17" ht="14.15" customHeight="1" x14ac:dyDescent="0.35">
      <c r="B193" s="138"/>
      <c r="C193" s="139"/>
      <c r="D193" s="139"/>
      <c r="E193" s="139"/>
      <c r="F193" s="139"/>
      <c r="G193" s="139"/>
      <c r="H193" s="139"/>
      <c r="I193" s="139"/>
      <c r="J193" s="139"/>
      <c r="K193" s="139"/>
      <c r="L193" s="140"/>
      <c r="M193" s="9"/>
    </row>
    <row r="194" spans="1:17" ht="14.15" customHeight="1" x14ac:dyDescent="0.35">
      <c r="B194" s="155"/>
      <c r="C194" s="17"/>
      <c r="D194" s="156"/>
      <c r="E194" s="9"/>
      <c r="F194" s="141">
        <v>2025</v>
      </c>
      <c r="G194" s="141" t="str">
        <f>I187</f>
        <v>Q1 - 2026</v>
      </c>
      <c r="I194" s="139"/>
      <c r="J194" s="139"/>
      <c r="K194" s="139"/>
      <c r="L194" s="130"/>
      <c r="M194" s="9"/>
      <c r="O194" s="17"/>
    </row>
    <row r="195" spans="1:17" s="36" customFormat="1" x14ac:dyDescent="0.35">
      <c r="A195" s="46"/>
      <c r="B195" s="155"/>
      <c r="C195" s="26"/>
      <c r="D195" s="698" t="str">
        <f>B162</f>
        <v>Verification - volume</v>
      </c>
      <c r="E195" s="699"/>
      <c r="F195" s="150" t="str">
        <f>IF(SUM(E188:H188)&gt;I27,Variables!$D$65,Variables!$D$66)</f>
        <v>Okay</v>
      </c>
      <c r="G195" s="150" t="str">
        <f>IF(SUM(I188)&gt;K27,Variables!$D$65,Variables!$D$66)</f>
        <v>Okay</v>
      </c>
      <c r="H195" s="1"/>
      <c r="I195" s="139"/>
      <c r="J195" s="139"/>
      <c r="K195" s="139"/>
      <c r="L195" s="130"/>
      <c r="M195" s="9"/>
      <c r="N195" s="9"/>
      <c r="O195" s="9"/>
      <c r="P195" s="9"/>
      <c r="Q195" s="9"/>
    </row>
    <row r="196" spans="1:17" s="10" customFormat="1" x14ac:dyDescent="0.35">
      <c r="A196" s="7"/>
      <c r="B196" s="157"/>
      <c r="C196" s="4"/>
      <c r="D196" s="72"/>
      <c r="E196" s="72"/>
      <c r="F196" s="72"/>
      <c r="G196" s="72"/>
      <c r="H196" s="72"/>
      <c r="I196" s="72"/>
      <c r="J196" s="72"/>
      <c r="K196" s="72"/>
      <c r="L196" s="158"/>
      <c r="M196" s="42"/>
      <c r="N196" s="73"/>
      <c r="O196" s="42"/>
      <c r="P196" s="42"/>
      <c r="Q196" s="42"/>
    </row>
    <row r="197" spans="1:17" s="36" customFormat="1" x14ac:dyDescent="0.35">
      <c r="A197" s="46"/>
      <c r="B197" s="586" t="s">
        <v>20</v>
      </c>
      <c r="C197" s="587"/>
      <c r="D197" s="587"/>
      <c r="E197" s="587"/>
      <c r="F197" s="587"/>
      <c r="G197" s="587"/>
      <c r="H197" s="587"/>
      <c r="I197" s="587"/>
      <c r="J197" s="587"/>
      <c r="K197" s="587"/>
      <c r="L197" s="588"/>
      <c r="M197" s="69"/>
      <c r="N197" s="10"/>
      <c r="O197" s="10"/>
      <c r="P197" s="10"/>
      <c r="Q197" s="10"/>
    </row>
    <row r="198" spans="1:17" s="36" customFormat="1" ht="14.15" customHeight="1" x14ac:dyDescent="0.35">
      <c r="A198" s="46"/>
      <c r="B198" s="50"/>
      <c r="C198" s="80"/>
      <c r="D198" s="80"/>
      <c r="E198" s="80"/>
      <c r="F198" s="80"/>
      <c r="G198" s="80"/>
      <c r="H198" s="80"/>
      <c r="I198" s="80"/>
      <c r="J198" s="80"/>
      <c r="K198" s="80"/>
      <c r="L198" s="51"/>
    </row>
    <row r="199" spans="1:17" s="36" customFormat="1" x14ac:dyDescent="0.35">
      <c r="A199" s="46"/>
      <c r="B199" s="470" t="str">
        <f>IF(Intro!$G$21="English",O199,P199)</f>
        <v xml:space="preserve">Describe any factors (for example, shipping delays, seasonality, etc.) which would explain the overall trend in your firm's quarterly import volumes and ending inventories, as reported in Question 6. </v>
      </c>
      <c r="C199" s="471"/>
      <c r="D199" s="471"/>
      <c r="E199" s="471"/>
      <c r="F199" s="471"/>
      <c r="G199" s="471"/>
      <c r="H199" s="471"/>
      <c r="I199" s="471"/>
      <c r="J199" s="471"/>
      <c r="K199" s="471"/>
      <c r="L199" s="472"/>
      <c r="O199" s="36" t="s">
        <v>737</v>
      </c>
      <c r="P199" s="36" t="s">
        <v>360</v>
      </c>
    </row>
    <row r="200" spans="1:17" s="36" customFormat="1" x14ac:dyDescent="0.35">
      <c r="A200" s="46"/>
      <c r="B200" s="470"/>
      <c r="C200" s="471"/>
      <c r="D200" s="471"/>
      <c r="E200" s="471"/>
      <c r="F200" s="471"/>
      <c r="G200" s="471"/>
      <c r="H200" s="471"/>
      <c r="I200" s="471"/>
      <c r="J200" s="471"/>
      <c r="K200" s="471"/>
      <c r="L200" s="472"/>
    </row>
    <row r="201" spans="1:17" s="10" customFormat="1" x14ac:dyDescent="0.35">
      <c r="A201" s="7"/>
      <c r="B201" s="50"/>
      <c r="C201" s="80"/>
      <c r="D201" s="80"/>
      <c r="E201" s="80"/>
      <c r="F201" s="80"/>
      <c r="G201" s="80"/>
      <c r="H201" s="80"/>
      <c r="I201" s="80"/>
      <c r="J201" s="80"/>
      <c r="K201" s="80"/>
      <c r="L201" s="51"/>
      <c r="M201" s="36"/>
      <c r="N201" s="36"/>
      <c r="O201" s="36"/>
      <c r="P201" s="36"/>
      <c r="Q201" s="36"/>
    </row>
    <row r="202" spans="1:17" s="10" customFormat="1" x14ac:dyDescent="0.35">
      <c r="A202" s="7"/>
      <c r="B202" s="599"/>
      <c r="C202" s="600"/>
      <c r="D202" s="600"/>
      <c r="E202" s="600"/>
      <c r="F202" s="600"/>
      <c r="G202" s="600"/>
      <c r="H202" s="600"/>
      <c r="I202" s="600"/>
      <c r="J202" s="600"/>
      <c r="K202" s="600"/>
      <c r="L202" s="601"/>
      <c r="M202" s="36"/>
    </row>
    <row r="203" spans="1:17" s="10" customFormat="1" x14ac:dyDescent="0.35">
      <c r="A203" s="7"/>
      <c r="B203" s="599"/>
      <c r="C203" s="600"/>
      <c r="D203" s="600"/>
      <c r="E203" s="600"/>
      <c r="F203" s="600"/>
      <c r="G203" s="600"/>
      <c r="H203" s="600"/>
      <c r="I203" s="600"/>
      <c r="J203" s="600"/>
      <c r="K203" s="600"/>
      <c r="L203" s="601"/>
      <c r="M203" s="36"/>
    </row>
    <row r="204" spans="1:17" s="10" customFormat="1" x14ac:dyDescent="0.35">
      <c r="A204" s="7"/>
      <c r="B204" s="599"/>
      <c r="C204" s="600"/>
      <c r="D204" s="600"/>
      <c r="E204" s="600"/>
      <c r="F204" s="600"/>
      <c r="G204" s="600"/>
      <c r="H204" s="600"/>
      <c r="I204" s="600"/>
      <c r="J204" s="600"/>
      <c r="K204" s="600"/>
      <c r="L204" s="601"/>
      <c r="M204" s="36"/>
    </row>
    <row r="205" spans="1:17" s="10" customFormat="1" x14ac:dyDescent="0.35">
      <c r="A205" s="7"/>
      <c r="B205" s="599"/>
      <c r="C205" s="600"/>
      <c r="D205" s="600"/>
      <c r="E205" s="600"/>
      <c r="F205" s="600"/>
      <c r="G205" s="600"/>
      <c r="H205" s="600"/>
      <c r="I205" s="600"/>
      <c r="J205" s="600"/>
      <c r="K205" s="600"/>
      <c r="L205" s="601"/>
      <c r="M205" s="36"/>
    </row>
    <row r="206" spans="1:17" s="10" customFormat="1" x14ac:dyDescent="0.35">
      <c r="A206" s="7"/>
      <c r="B206" s="599"/>
      <c r="C206" s="600"/>
      <c r="D206" s="600"/>
      <c r="E206" s="600"/>
      <c r="F206" s="600"/>
      <c r="G206" s="600"/>
      <c r="H206" s="600"/>
      <c r="I206" s="600"/>
      <c r="J206" s="600"/>
      <c r="K206" s="600"/>
      <c r="L206" s="601"/>
      <c r="M206" s="36"/>
    </row>
    <row r="207" spans="1:17" s="10" customFormat="1" x14ac:dyDescent="0.35">
      <c r="A207" s="7"/>
      <c r="B207" s="599"/>
      <c r="C207" s="600"/>
      <c r="D207" s="600"/>
      <c r="E207" s="600"/>
      <c r="F207" s="600"/>
      <c r="G207" s="600"/>
      <c r="H207" s="600"/>
      <c r="I207" s="600"/>
      <c r="J207" s="600"/>
      <c r="K207" s="600"/>
      <c r="L207" s="601"/>
      <c r="M207" s="36"/>
    </row>
    <row r="208" spans="1:17" s="10" customFormat="1" x14ac:dyDescent="0.35">
      <c r="A208" s="7"/>
      <c r="B208" s="599"/>
      <c r="C208" s="600"/>
      <c r="D208" s="600"/>
      <c r="E208" s="600"/>
      <c r="F208" s="600"/>
      <c r="G208" s="600"/>
      <c r="H208" s="600"/>
      <c r="I208" s="600"/>
      <c r="J208" s="600"/>
      <c r="K208" s="600"/>
      <c r="L208" s="601"/>
      <c r="M208" s="36"/>
    </row>
    <row r="209" spans="1:17" s="36" customFormat="1" x14ac:dyDescent="0.35">
      <c r="A209" s="46"/>
      <c r="B209" s="746"/>
      <c r="C209" s="747"/>
      <c r="D209" s="747"/>
      <c r="E209" s="747"/>
      <c r="F209" s="747"/>
      <c r="G209" s="747"/>
      <c r="H209" s="747"/>
      <c r="I209" s="747"/>
      <c r="J209" s="747"/>
      <c r="K209" s="747"/>
      <c r="L209" s="748"/>
      <c r="N209" s="10"/>
      <c r="O209" s="10"/>
      <c r="P209" s="10"/>
      <c r="Q209" s="10"/>
    </row>
  </sheetData>
  <sheetProtection algorithmName="SHA-512" hashValue="RcJlin1MQzzhdJo8Bum93X979zCxhc9ECqwV+1cakdtIoqT5czeoy4N8JC2LzqRLnckKEunOexEjT1WRdBLSqw==" saltValue="4KJETS1XBwiCMQW5E1EoUw==" spinCount="100000" sheet="1" objects="1" scenarios="1" selectLockedCells="1"/>
  <mergeCells count="167">
    <mergeCell ref="B30:K30"/>
    <mergeCell ref="B31:C33"/>
    <mergeCell ref="D31:F31"/>
    <mergeCell ref="D32:F32"/>
    <mergeCell ref="D33:F33"/>
    <mergeCell ref="B27:C29"/>
    <mergeCell ref="D27:F27"/>
    <mergeCell ref="D28:F28"/>
    <mergeCell ref="D29:F29"/>
    <mergeCell ref="B4:L4"/>
    <mergeCell ref="B5:L5"/>
    <mergeCell ref="B6:L6"/>
    <mergeCell ref="B8:L8"/>
    <mergeCell ref="B9:L9"/>
    <mergeCell ref="B10:L10"/>
    <mergeCell ref="B17:L17"/>
    <mergeCell ref="B19:L19"/>
    <mergeCell ref="B26:K26"/>
    <mergeCell ref="B22:F22"/>
    <mergeCell ref="B11:L11"/>
    <mergeCell ref="B12:L12"/>
    <mergeCell ref="B14:L14"/>
    <mergeCell ref="B15:L15"/>
    <mergeCell ref="B16:L16"/>
    <mergeCell ref="G22:K22"/>
    <mergeCell ref="D23:K23"/>
    <mergeCell ref="B13:L13"/>
    <mergeCell ref="B20:L20"/>
    <mergeCell ref="B34:C36"/>
    <mergeCell ref="D34:F34"/>
    <mergeCell ref="D35:F35"/>
    <mergeCell ref="D36:F36"/>
    <mergeCell ref="B46:L46"/>
    <mergeCell ref="B49:L49"/>
    <mergeCell ref="B50:D50"/>
    <mergeCell ref="B51:D51"/>
    <mergeCell ref="B52:D52"/>
    <mergeCell ref="B54:D54"/>
    <mergeCell ref="B55:D55"/>
    <mergeCell ref="B56:D56"/>
    <mergeCell ref="B57:L57"/>
    <mergeCell ref="B58:D58"/>
    <mergeCell ref="B59:D59"/>
    <mergeCell ref="B53:L53"/>
    <mergeCell ref="B37:C39"/>
    <mergeCell ref="D37:F37"/>
    <mergeCell ref="D38:F38"/>
    <mergeCell ref="D39:F39"/>
    <mergeCell ref="B42:L42"/>
    <mergeCell ref="B45:L45"/>
    <mergeCell ref="B48:D48"/>
    <mergeCell ref="B43:L43"/>
    <mergeCell ref="B60:D60"/>
    <mergeCell ref="B61:L61"/>
    <mergeCell ref="B62:D62"/>
    <mergeCell ref="B63:D63"/>
    <mergeCell ref="B64:D64"/>
    <mergeCell ref="B65:L65"/>
    <mergeCell ref="B74:F74"/>
    <mergeCell ref="B73:F73"/>
    <mergeCell ref="B76:F76"/>
    <mergeCell ref="B66:D66"/>
    <mergeCell ref="B67:D67"/>
    <mergeCell ref="B68:D68"/>
    <mergeCell ref="B75:F75"/>
    <mergeCell ref="B70:L71"/>
    <mergeCell ref="B77:F77"/>
    <mergeCell ref="B78:F78"/>
    <mergeCell ref="B79:F79"/>
    <mergeCell ref="B80:F80"/>
    <mergeCell ref="B141:D141"/>
    <mergeCell ref="B138:L138"/>
    <mergeCell ref="B127:L127"/>
    <mergeCell ref="B130:L130"/>
    <mergeCell ref="B131:L131"/>
    <mergeCell ref="B117:F117"/>
    <mergeCell ref="B118:F118"/>
    <mergeCell ref="B137:D137"/>
    <mergeCell ref="B139:D139"/>
    <mergeCell ref="B140:D140"/>
    <mergeCell ref="B112:D112"/>
    <mergeCell ref="B103:D103"/>
    <mergeCell ref="B104:D104"/>
    <mergeCell ref="B97:L97"/>
    <mergeCell ref="B101:L101"/>
    <mergeCell ref="B109:L109"/>
    <mergeCell ref="B83:L83"/>
    <mergeCell ref="B86:L86"/>
    <mergeCell ref="B84:L84"/>
    <mergeCell ref="B93:L93"/>
    <mergeCell ref="B96:D96"/>
    <mergeCell ref="B98:D98"/>
    <mergeCell ref="B135:D135"/>
    <mergeCell ref="B136:D136"/>
    <mergeCell ref="B143:D143"/>
    <mergeCell ref="B128:L128"/>
    <mergeCell ref="B133:D133"/>
    <mergeCell ref="B134:L134"/>
    <mergeCell ref="B114:L115"/>
    <mergeCell ref="B88:D88"/>
    <mergeCell ref="B106:D106"/>
    <mergeCell ref="B149:D149"/>
    <mergeCell ref="B89:L89"/>
    <mergeCell ref="B165:F165"/>
    <mergeCell ref="B159:L160"/>
    <mergeCell ref="B151:D151"/>
    <mergeCell ref="B152:D152"/>
    <mergeCell ref="B153:D153"/>
    <mergeCell ref="B150:L150"/>
    <mergeCell ref="B90:D90"/>
    <mergeCell ref="B91:D91"/>
    <mergeCell ref="B92:D92"/>
    <mergeCell ref="B99:D99"/>
    <mergeCell ref="B100:D100"/>
    <mergeCell ref="B102:D102"/>
    <mergeCell ref="B111:D111"/>
    <mergeCell ref="B156:D156"/>
    <mergeCell ref="B107:D107"/>
    <mergeCell ref="B108:D108"/>
    <mergeCell ref="B110:D110"/>
    <mergeCell ref="B105:L105"/>
    <mergeCell ref="B94:D94"/>
    <mergeCell ref="B95:D95"/>
    <mergeCell ref="B199:L200"/>
    <mergeCell ref="B202:L209"/>
    <mergeCell ref="D195:E195"/>
    <mergeCell ref="B191:L192"/>
    <mergeCell ref="B166:F166"/>
    <mergeCell ref="B167:F167"/>
    <mergeCell ref="B168:F168"/>
    <mergeCell ref="B169:F169"/>
    <mergeCell ref="B197:L197"/>
    <mergeCell ref="B189:C189"/>
    <mergeCell ref="B176:B179"/>
    <mergeCell ref="B173:L173"/>
    <mergeCell ref="F178:G178"/>
    <mergeCell ref="C179:E179"/>
    <mergeCell ref="F179:G179"/>
    <mergeCell ref="B183:L183"/>
    <mergeCell ref="F175:G175"/>
    <mergeCell ref="B182:L182"/>
    <mergeCell ref="B185:L185"/>
    <mergeCell ref="B188:C188"/>
    <mergeCell ref="C176:E176"/>
    <mergeCell ref="F176:G176"/>
    <mergeCell ref="C178:E178"/>
    <mergeCell ref="B172:L172"/>
    <mergeCell ref="C177:E177"/>
    <mergeCell ref="F177:G177"/>
    <mergeCell ref="B119:F119"/>
    <mergeCell ref="B120:F120"/>
    <mergeCell ref="B121:F121"/>
    <mergeCell ref="B122:F122"/>
    <mergeCell ref="B123:F123"/>
    <mergeCell ref="B124:F124"/>
    <mergeCell ref="B162:F162"/>
    <mergeCell ref="B163:F163"/>
    <mergeCell ref="B154:L154"/>
    <mergeCell ref="B144:D144"/>
    <mergeCell ref="B145:D145"/>
    <mergeCell ref="B147:D147"/>
    <mergeCell ref="B148:D148"/>
    <mergeCell ref="B146:L146"/>
    <mergeCell ref="B155:D155"/>
    <mergeCell ref="B142:L142"/>
    <mergeCell ref="B157:D157"/>
    <mergeCell ref="B164:F164"/>
  </mergeCells>
  <conditionalFormatting sqref="F195:G195">
    <cfRule type="cellIs" dxfId="9" priority="1" operator="equal">
      <formula>"Erreur"</formula>
    </cfRule>
    <cfRule type="cellIs" dxfId="8" priority="6" operator="equal">
      <formula>"Error"</formula>
    </cfRule>
  </conditionalFormatting>
  <conditionalFormatting sqref="G74:I76 G78:I80">
    <cfRule type="cellIs" dxfId="7" priority="5" operator="equal">
      <formula>"Erreur"</formula>
    </cfRule>
    <cfRule type="cellIs" dxfId="6" priority="12" operator="equal">
      <formula>"Error"</formula>
    </cfRule>
  </conditionalFormatting>
  <conditionalFormatting sqref="G118:I120 G122:I124">
    <cfRule type="cellIs" dxfId="5" priority="4" operator="equal">
      <formula>"Erreur"</formula>
    </cfRule>
    <cfRule type="cellIs" dxfId="4" priority="11" operator="equal">
      <formula>"Error"</formula>
    </cfRule>
  </conditionalFormatting>
  <conditionalFormatting sqref="G163:I165">
    <cfRule type="cellIs" dxfId="3" priority="2" operator="equal">
      <formula>"Erreur"</formula>
    </cfRule>
    <cfRule type="cellIs" dxfId="2" priority="9" operator="equal">
      <formula>"Error"</formula>
    </cfRule>
  </conditionalFormatting>
  <conditionalFormatting sqref="G167:I169">
    <cfRule type="cellIs" dxfId="1" priority="3" operator="equal">
      <formula>"Erreur"</formula>
    </cfRule>
    <cfRule type="cellIs" dxfId="0" priority="10" operator="equal">
      <formula>"Error"</formula>
    </cfRule>
  </conditionalFormatting>
  <dataValidations count="5">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27 E157:L157 G167:I169 E64:L64 G29:K29 E112:L112 G122:I124 G36:K39 E52:L52 E56:L56 E60:L60 E68:L68 E92:L92 E96:L96 E100:L100 E104:L104 E108:L108 E137:L137 E141:L141 E145:L145 E149:L149 E153:L153 F195:G195 G118:I120 G74:I76 G78:I80 G163:I165 F179 G33:K33" xr:uid="{EB474845-FC3A-45D5-BB72-396164734258}">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02" xr:uid="{F175DBA5-09CB-4601-88DB-FB83568DB12E}">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D23" xr:uid="{163D496D-612E-443B-99D0-BE2CC4DAF3A0}">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F176:G178" xr:uid="{2D984C4A-02C7-404C-97CA-AC0A18302AB2}">
      <formula1>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7:K28 G31:K32 G34:K35 E50:L51 E54:L55 E58:L59 E62:L63 E66:L67 E90:L91 E94:L95 E98:L99 E102:L103 E106:L107 E110:L111 E135:L136 E139:L140 E143:L144 E147:L148 E151:L152 E155:L156 E188:J189" xr:uid="{F51CD102-3B82-4AD1-8168-4741A1543AB0}">
      <formula1>-1000000000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25" min="1" max="11" man="1"/>
    <brk id="170" min="1" max="11"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5F596-3B09-4F76-9650-9AB0B436C832}">
  <sheetPr codeName="Sheet11">
    <tabColor rgb="FFFFC000"/>
  </sheetPr>
  <dimension ref="A1"/>
  <sheetViews>
    <sheetView showGridLines="0" zoomScaleNormal="100" workbookViewId="0"/>
  </sheetViews>
  <sheetFormatPr defaultRowHeight="14.5" x14ac:dyDescent="0.35"/>
  <sheetData/>
  <sheetProtection algorithmName="SHA-512" hashValue="hVhs9SIu8c035xjsahB3f12PMvsulbrr9NM3P0du3uiJvp4SUOp5bM6uisjn+hilLgc16ry3U8qQRgfN582gtg==" saltValue="Ea4gAnZCQHMSCAXQk5LUMg==" spinCount="100000" sheet="1" objects="1" scenarios="1" selectLockedCell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5DAE4-310E-4972-8BC4-E5E70C5AE1F0}">
  <sheetPr codeName="Sheet12">
    <tabColor rgb="FF92D050"/>
    <pageSetUpPr fitToPage="1"/>
  </sheetPr>
  <dimension ref="A1:P112"/>
  <sheetViews>
    <sheetView showGridLines="0" zoomScaleNormal="100" workbookViewId="0"/>
  </sheetViews>
  <sheetFormatPr defaultColWidth="9.1796875" defaultRowHeight="14" x14ac:dyDescent="0.35"/>
  <cols>
    <col min="1" max="1" width="1.81640625" style="7" customWidth="1"/>
    <col min="2" max="12" width="14.54296875" style="1" customWidth="1"/>
    <col min="13" max="13" width="14.54296875" style="8" customWidth="1"/>
    <col min="14" max="14" width="14.54296875" style="9" customWidth="1"/>
    <col min="15" max="16" width="14.54296875" style="9" hidden="1" customWidth="1"/>
    <col min="17" max="16384" width="9.1796875" style="9"/>
  </cols>
  <sheetData>
    <row r="1" spans="1:16" x14ac:dyDescent="0.35">
      <c r="O1" s="9" t="s">
        <v>433</v>
      </c>
      <c r="P1" s="9" t="s">
        <v>433</v>
      </c>
    </row>
    <row r="2" spans="1:16" x14ac:dyDescent="0.35">
      <c r="B2" s="11" t="str">
        <f>Pro!B2</f>
        <v>PROTECTED</v>
      </c>
      <c r="C2" s="11"/>
      <c r="O2" s="10" t="s">
        <v>91</v>
      </c>
      <c r="P2" s="10" t="s">
        <v>107</v>
      </c>
    </row>
    <row r="3" spans="1:16" x14ac:dyDescent="0.35">
      <c r="B3" s="12"/>
      <c r="C3" s="12"/>
      <c r="O3" s="2"/>
      <c r="P3" s="2"/>
    </row>
    <row r="4" spans="1:16" s="2" customFormat="1" x14ac:dyDescent="0.35">
      <c r="A4" s="4"/>
      <c r="B4" s="476" t="str">
        <f>Info!B4</f>
        <v>IMPORTER QUESTIONNAIRE</v>
      </c>
      <c r="C4" s="477"/>
      <c r="D4" s="477"/>
      <c r="E4" s="477"/>
      <c r="F4" s="477"/>
      <c r="G4" s="477"/>
      <c r="H4" s="477"/>
      <c r="I4" s="477"/>
      <c r="J4" s="477"/>
      <c r="K4" s="477"/>
      <c r="L4" s="478"/>
      <c r="M4" s="24"/>
      <c r="N4" s="24"/>
      <c r="O4" s="18"/>
      <c r="P4" s="18"/>
    </row>
    <row r="5" spans="1:16" s="2" customFormat="1" x14ac:dyDescent="0.35">
      <c r="A5" s="4"/>
      <c r="B5" s="626" t="str">
        <f>Info!B5</f>
        <v>NQ-2026-003</v>
      </c>
      <c r="C5" s="627"/>
      <c r="D5" s="627"/>
      <c r="E5" s="627"/>
      <c r="F5" s="627"/>
      <c r="G5" s="627"/>
      <c r="H5" s="627"/>
      <c r="I5" s="627"/>
      <c r="J5" s="627"/>
      <c r="K5" s="627"/>
      <c r="L5" s="628"/>
      <c r="M5" s="24"/>
      <c r="N5" s="24"/>
      <c r="O5" s="18"/>
      <c r="P5" s="18"/>
    </row>
    <row r="6" spans="1:16" s="6" customFormat="1" x14ac:dyDescent="0.35">
      <c r="A6" s="4"/>
      <c r="B6" s="626" t="str">
        <f>Info!B6</f>
        <v>UNARMOURED BUILDING CABLES</v>
      </c>
      <c r="C6" s="627"/>
      <c r="D6" s="627"/>
      <c r="E6" s="627"/>
      <c r="F6" s="627"/>
      <c r="G6" s="627"/>
      <c r="H6" s="627"/>
      <c r="I6" s="627"/>
      <c r="J6" s="627"/>
      <c r="K6" s="627"/>
      <c r="L6" s="628"/>
      <c r="M6" s="18"/>
      <c r="N6" s="18"/>
      <c r="O6" s="14"/>
      <c r="P6" s="14"/>
    </row>
    <row r="7" spans="1:16" s="6" customFormat="1" x14ac:dyDescent="0.35">
      <c r="A7" s="4"/>
      <c r="B7" s="124"/>
      <c r="C7" s="125"/>
      <c r="D7" s="125"/>
      <c r="E7" s="125"/>
      <c r="F7" s="125"/>
      <c r="G7" s="125"/>
      <c r="H7" s="125"/>
      <c r="I7" s="125"/>
      <c r="J7" s="125"/>
      <c r="K7" s="125"/>
      <c r="L7" s="126"/>
      <c r="M7" s="18"/>
      <c r="N7" s="18"/>
      <c r="O7" s="19"/>
    </row>
    <row r="8" spans="1:16" s="6" customFormat="1" x14ac:dyDescent="0.35">
      <c r="A8" s="4"/>
      <c r="B8" s="629" t="str">
        <f>Public!B8</f>
        <v>The following questions refer to the goods as defined in the product description on the Intro tab.</v>
      </c>
      <c r="C8" s="630"/>
      <c r="D8" s="630"/>
      <c r="E8" s="630"/>
      <c r="F8" s="630"/>
      <c r="G8" s="630"/>
      <c r="H8" s="630"/>
      <c r="I8" s="630"/>
      <c r="J8" s="630"/>
      <c r="K8" s="630"/>
      <c r="L8" s="631"/>
      <c r="M8" s="18"/>
      <c r="N8" s="18"/>
      <c r="O8" s="14"/>
      <c r="P8" s="14"/>
    </row>
    <row r="9" spans="1:16" s="6" customFormat="1" x14ac:dyDescent="0.35">
      <c r="A9" s="4"/>
      <c r="B9" s="629" t="str">
        <f>Public!B9</f>
        <v xml:space="preserve">Product information and a glossary of terms can be found in the Info tab.
</v>
      </c>
      <c r="C9" s="630"/>
      <c r="D9" s="630"/>
      <c r="E9" s="630"/>
      <c r="F9" s="630"/>
      <c r="G9" s="630"/>
      <c r="H9" s="630"/>
      <c r="I9" s="630"/>
      <c r="J9" s="630"/>
      <c r="K9" s="630"/>
      <c r="L9" s="631"/>
      <c r="M9" s="18"/>
      <c r="N9" s="18"/>
      <c r="O9" s="14"/>
    </row>
    <row r="10" spans="1:16" s="6" customFormat="1" x14ac:dyDescent="0.35">
      <c r="A10" s="4"/>
      <c r="B10" s="629" t="str">
        <f>Pro!B10</f>
        <v xml:space="preserve">Use the AddPro tab if more space is needed.
</v>
      </c>
      <c r="C10" s="630"/>
      <c r="D10" s="630"/>
      <c r="E10" s="630"/>
      <c r="F10" s="630"/>
      <c r="G10" s="630"/>
      <c r="H10" s="630"/>
      <c r="I10" s="630"/>
      <c r="J10" s="630"/>
      <c r="K10" s="630"/>
      <c r="L10" s="631"/>
      <c r="M10" s="18"/>
      <c r="N10" s="18"/>
      <c r="O10" s="14"/>
      <c r="P10" s="14"/>
    </row>
    <row r="11" spans="1:16" s="6" customFormat="1" x14ac:dyDescent="0.35">
      <c r="A11" s="4"/>
      <c r="B11" s="127"/>
      <c r="C11" s="128"/>
      <c r="D11" s="125"/>
      <c r="E11" s="125"/>
      <c r="F11" s="125"/>
      <c r="G11" s="125"/>
      <c r="H11" s="125"/>
      <c r="I11" s="125"/>
      <c r="J11" s="125"/>
      <c r="K11" s="125"/>
      <c r="L11" s="126"/>
      <c r="M11" s="18"/>
      <c r="N11" s="18"/>
      <c r="O11" s="14"/>
      <c r="P11" s="14"/>
    </row>
    <row r="12" spans="1:16" s="6" customFormat="1" x14ac:dyDescent="0.35">
      <c r="A12" s="4"/>
      <c r="B12" s="629" t="str">
        <f>Pro!B12</f>
        <v>For the questions in this tab, note the following:</v>
      </c>
      <c r="C12" s="630"/>
      <c r="D12" s="630"/>
      <c r="E12" s="630"/>
      <c r="F12" s="630"/>
      <c r="G12" s="630"/>
      <c r="H12" s="630"/>
      <c r="I12" s="630"/>
      <c r="J12" s="630"/>
      <c r="K12" s="630"/>
      <c r="L12" s="631"/>
      <c r="M12" s="18"/>
      <c r="N12" s="18"/>
      <c r="O12" s="14"/>
      <c r="P12" s="14"/>
    </row>
    <row r="13" spans="1:16" s="6" customFormat="1" ht="14" customHeight="1" x14ac:dyDescent="0.35">
      <c r="A13" s="4"/>
      <c r="B13" s="662" t="str">
        <f>Pro!B13</f>
        <v>• Report only sales from your firm’s imports. Sales of goods purchased from Canadian producers must be excluded.</v>
      </c>
      <c r="C13" s="663"/>
      <c r="D13" s="663"/>
      <c r="E13" s="663"/>
      <c r="F13" s="663"/>
      <c r="G13" s="663"/>
      <c r="H13" s="663"/>
      <c r="I13" s="663"/>
      <c r="J13" s="663"/>
      <c r="K13" s="663"/>
      <c r="L13" s="664"/>
      <c r="M13" s="18"/>
      <c r="N13" s="18"/>
      <c r="O13" s="14"/>
      <c r="P13" s="14"/>
    </row>
    <row r="14" spans="1:16" s="6" customFormat="1" x14ac:dyDescent="0.35">
      <c r="A14" s="4"/>
      <c r="B14" s="662"/>
      <c r="C14" s="663"/>
      <c r="D14" s="663"/>
      <c r="E14" s="663"/>
      <c r="F14" s="663"/>
      <c r="G14" s="663"/>
      <c r="H14" s="663"/>
      <c r="I14" s="663"/>
      <c r="J14" s="663"/>
      <c r="K14" s="663"/>
      <c r="L14" s="664"/>
      <c r="M14" s="18"/>
      <c r="N14" s="18"/>
      <c r="O14" s="14"/>
      <c r="P14" s="14"/>
    </row>
    <row r="15" spans="1:16" s="6" customFormat="1" x14ac:dyDescent="0.35">
      <c r="A15" s="4"/>
      <c r="B15" s="629" t="str">
        <f>Pro!B15</f>
        <v>• Report all sales to Canadian and foreign associated firms.</v>
      </c>
      <c r="C15" s="630"/>
      <c r="D15" s="630"/>
      <c r="E15" s="630"/>
      <c r="F15" s="630"/>
      <c r="G15" s="630"/>
      <c r="H15" s="630"/>
      <c r="I15" s="630"/>
      <c r="J15" s="630"/>
      <c r="K15" s="630"/>
      <c r="L15" s="631"/>
      <c r="M15" s="18"/>
      <c r="N15" s="18"/>
      <c r="O15" s="14"/>
      <c r="P15" s="14"/>
    </row>
    <row r="16" spans="1:16" s="6" customFormat="1" x14ac:dyDescent="0.35">
      <c r="A16" s="4"/>
      <c r="B16" s="629" t="str">
        <f>Pro!B16</f>
        <v>• Report all sales as of the date of shipment to the customer or the customer’s warehouse.</v>
      </c>
      <c r="C16" s="630"/>
      <c r="D16" s="630"/>
      <c r="E16" s="630"/>
      <c r="F16" s="630"/>
      <c r="G16" s="630"/>
      <c r="H16" s="630"/>
      <c r="I16" s="630"/>
      <c r="J16" s="630"/>
      <c r="K16" s="630"/>
      <c r="L16" s="631"/>
      <c r="M16" s="18"/>
      <c r="N16" s="18"/>
      <c r="O16" s="14"/>
      <c r="P16" s="14"/>
    </row>
    <row r="17" spans="1:16" s="6" customFormat="1" x14ac:dyDescent="0.35">
      <c r="A17" s="4"/>
      <c r="B17" s="629" t="str">
        <f>Pro!B17</f>
        <v>• Report all values in Canadian dollars.</v>
      </c>
      <c r="C17" s="630"/>
      <c r="D17" s="630"/>
      <c r="E17" s="630"/>
      <c r="F17" s="630"/>
      <c r="G17" s="630"/>
      <c r="H17" s="630"/>
      <c r="I17" s="630"/>
      <c r="J17" s="630"/>
      <c r="K17" s="630"/>
      <c r="L17" s="631"/>
      <c r="M17" s="18"/>
      <c r="N17" s="18"/>
      <c r="O17" s="14"/>
      <c r="P17" s="14"/>
    </row>
    <row r="18" spans="1:16" s="6" customFormat="1" x14ac:dyDescent="0.35">
      <c r="A18" s="4"/>
      <c r="B18" s="632" t="str">
        <f>IF(Intro!$G$21="English",O18,P18)</f>
        <v>• If your firm is an end user or a retailer, do not complete this tab.</v>
      </c>
      <c r="C18" s="633"/>
      <c r="D18" s="633"/>
      <c r="E18" s="633"/>
      <c r="F18" s="633"/>
      <c r="G18" s="633"/>
      <c r="H18" s="633"/>
      <c r="I18" s="633"/>
      <c r="J18" s="633"/>
      <c r="K18" s="633"/>
      <c r="L18" s="634"/>
      <c r="M18" s="18"/>
      <c r="N18" s="18"/>
      <c r="O18" s="14" t="s">
        <v>527</v>
      </c>
      <c r="P18" s="14" t="s">
        <v>528</v>
      </c>
    </row>
    <row r="19" spans="1:16" s="6" customFormat="1" x14ac:dyDescent="0.35">
      <c r="A19" s="4"/>
      <c r="B19" s="13"/>
      <c r="C19" s="13"/>
      <c r="D19" s="3"/>
      <c r="E19" s="3"/>
      <c r="F19" s="3"/>
      <c r="G19" s="3"/>
      <c r="H19" s="3"/>
      <c r="I19" s="3"/>
      <c r="J19" s="3"/>
      <c r="K19" s="3"/>
      <c r="L19" s="3"/>
      <c r="O19" s="14"/>
      <c r="P19" s="14"/>
    </row>
    <row r="20" spans="1:16" x14ac:dyDescent="0.35">
      <c r="B20" s="473" t="str">
        <f>IF(Intro!$G$21="English",O20,P20)</f>
        <v>INVENTORIES AND EXPORT SALES</v>
      </c>
      <c r="C20" s="474"/>
      <c r="D20" s="474"/>
      <c r="E20" s="474"/>
      <c r="F20" s="474"/>
      <c r="G20" s="474"/>
      <c r="H20" s="474"/>
      <c r="I20" s="474"/>
      <c r="J20" s="474"/>
      <c r="K20" s="474"/>
      <c r="L20" s="475"/>
      <c r="M20" s="9"/>
      <c r="O20" s="89" t="s">
        <v>350</v>
      </c>
      <c r="P20" s="89" t="s">
        <v>351</v>
      </c>
    </row>
    <row r="21" spans="1:16" x14ac:dyDescent="0.35">
      <c r="B21" s="594" t="s">
        <v>12</v>
      </c>
      <c r="C21" s="595"/>
      <c r="D21" s="595"/>
      <c r="E21" s="595"/>
      <c r="F21" s="595"/>
      <c r="G21" s="595"/>
      <c r="H21" s="595"/>
      <c r="I21" s="595"/>
      <c r="J21" s="595"/>
      <c r="K21" s="595"/>
      <c r="L21" s="596"/>
      <c r="M21" s="9"/>
    </row>
    <row r="22" spans="1:16" x14ac:dyDescent="0.35">
      <c r="B22" s="15"/>
      <c r="C22" s="33"/>
      <c r="D22" s="34"/>
      <c r="E22" s="34"/>
      <c r="F22" s="34"/>
      <c r="G22" s="34"/>
      <c r="H22" s="34"/>
      <c r="I22" s="34"/>
      <c r="J22" s="34"/>
      <c r="K22" s="34"/>
      <c r="L22" s="16"/>
      <c r="M22" s="9"/>
    </row>
    <row r="23" spans="1:16" x14ac:dyDescent="0.35">
      <c r="B23" s="492" t="str">
        <f>IF(Intro!$G$21="English",O23,P23)</f>
        <v>Provide your firm's inventories and export sales of imports of the goods.</v>
      </c>
      <c r="C23" s="493"/>
      <c r="D23" s="493"/>
      <c r="E23" s="493"/>
      <c r="F23" s="493"/>
      <c r="G23" s="493"/>
      <c r="H23" s="493"/>
      <c r="I23" s="493"/>
      <c r="J23" s="493"/>
      <c r="K23" s="493"/>
      <c r="L23" s="494"/>
      <c r="M23" s="9"/>
      <c r="O23" s="17" t="s">
        <v>167</v>
      </c>
      <c r="P23" s="17" t="s">
        <v>83</v>
      </c>
    </row>
    <row r="24" spans="1:16" x14ac:dyDescent="0.35">
      <c r="B24" s="58"/>
      <c r="C24" s="33"/>
      <c r="D24" s="34"/>
      <c r="E24" s="34"/>
      <c r="F24" s="34"/>
      <c r="G24" s="34"/>
      <c r="H24" s="34"/>
      <c r="I24" s="34"/>
      <c r="J24" s="34"/>
      <c r="K24" s="34"/>
      <c r="L24" s="16"/>
      <c r="M24" s="9"/>
      <c r="O24" s="17"/>
    </row>
    <row r="25" spans="1:16" x14ac:dyDescent="0.35">
      <c r="B25" s="58"/>
      <c r="E25" s="33"/>
      <c r="G25" s="667">
        <f>Variables!$B$6</f>
        <v>2023</v>
      </c>
      <c r="H25" s="667">
        <f>G25+1</f>
        <v>2024</v>
      </c>
      <c r="I25" s="667">
        <f>H25+1</f>
        <v>2025</v>
      </c>
      <c r="J25" s="667" t="str">
        <f>IF(Intro!$G$21="English",Variables!B9,Variables!C9)</f>
        <v>Jan-Mar 2025</v>
      </c>
      <c r="K25" s="667" t="str">
        <f>IF(Intro!$G$21="English",Variables!B10,Variables!C10)</f>
        <v>Jan-Mar 2026</v>
      </c>
      <c r="L25" s="67"/>
      <c r="M25" s="9"/>
      <c r="O25" s="17"/>
    </row>
    <row r="26" spans="1:16" x14ac:dyDescent="0.35">
      <c r="B26" s="58"/>
      <c r="E26" s="33"/>
      <c r="G26" s="667"/>
      <c r="H26" s="667"/>
      <c r="I26" s="667"/>
      <c r="J26" s="667"/>
      <c r="K26" s="667"/>
      <c r="L26" s="67"/>
      <c r="M26" s="9"/>
      <c r="O26" s="17"/>
    </row>
    <row r="27" spans="1:16" x14ac:dyDescent="0.35">
      <c r="B27" s="466" t="str">
        <f>IF(Intro!$G$21="English",O27,P27)</f>
        <v>Beginning inventory</v>
      </c>
      <c r="C27" s="516"/>
      <c r="D27" s="740" t="str">
        <f>IF(Intro!$G$21="English",Variables!$B$23,Variables!$C$23)</f>
        <v>metres</v>
      </c>
      <c r="E27" s="740"/>
      <c r="F27" s="740"/>
      <c r="G27" s="146"/>
      <c r="H27" s="147">
        <f>G39</f>
        <v>0</v>
      </c>
      <c r="I27" s="147">
        <f>H39</f>
        <v>0</v>
      </c>
      <c r="J27" s="147">
        <f>H39</f>
        <v>0</v>
      </c>
      <c r="K27" s="147">
        <f>I39</f>
        <v>0</v>
      </c>
      <c r="L27" s="67"/>
      <c r="M27" s="9"/>
      <c r="O27" s="9" t="s">
        <v>142</v>
      </c>
      <c r="P27" s="9" t="s">
        <v>143</v>
      </c>
    </row>
    <row r="28" spans="1:16" x14ac:dyDescent="0.35">
      <c r="B28" s="466"/>
      <c r="C28" s="516"/>
      <c r="D28" s="740" t="s">
        <v>229</v>
      </c>
      <c r="E28" s="740"/>
      <c r="F28" s="740"/>
      <c r="G28" s="146"/>
      <c r="H28" s="147">
        <f>G40</f>
        <v>0</v>
      </c>
      <c r="I28" s="147">
        <f>H40</f>
        <v>0</v>
      </c>
      <c r="J28" s="147">
        <f>H40</f>
        <v>0</v>
      </c>
      <c r="K28" s="147">
        <f>I40</f>
        <v>0</v>
      </c>
      <c r="L28" s="67"/>
      <c r="M28" s="9"/>
    </row>
    <row r="29" spans="1:16" ht="14.5" thickBot="1" x14ac:dyDescent="0.4">
      <c r="B29" s="713"/>
      <c r="C29" s="714"/>
      <c r="D29" s="744" t="str">
        <f>"$ / "&amp;IF(Intro!$G$21="English",Variables!$B$24,Variables!$C$24)</f>
        <v>$ / metre</v>
      </c>
      <c r="E29" s="744"/>
      <c r="F29" s="744"/>
      <c r="G29" s="148" t="str">
        <f>IF(G27=0,"-",G28/G27)</f>
        <v>-</v>
      </c>
      <c r="H29" s="148" t="str">
        <f>IF(H27=0,"-",H28/H27)</f>
        <v>-</v>
      </c>
      <c r="I29" s="148" t="str">
        <f>IF(I27=0,"-",I28/I27)</f>
        <v>-</v>
      </c>
      <c r="J29" s="148" t="str">
        <f>IF(J27=0,"-",J28/J27)</f>
        <v>-</v>
      </c>
      <c r="K29" s="148" t="str">
        <f>IF(K27=0,"-",K28/K27)</f>
        <v>-</v>
      </c>
      <c r="L29" s="67"/>
      <c r="M29" s="9"/>
    </row>
    <row r="30" spans="1:16" x14ac:dyDescent="0.35">
      <c r="B30" s="715" t="str">
        <f>IF(Intro!$G$21="English",O30,P30)</f>
        <v>Imports</v>
      </c>
      <c r="C30" s="716"/>
      <c r="D30" s="745" t="str">
        <f>D27</f>
        <v>metres</v>
      </c>
      <c r="E30" s="745"/>
      <c r="F30" s="745"/>
      <c r="G30" s="163">
        <f>SUM(Begin:End!G27)</f>
        <v>0</v>
      </c>
      <c r="H30" s="163">
        <f>SUM(Begin:End!H27)</f>
        <v>0</v>
      </c>
      <c r="I30" s="163">
        <f>SUM(Begin:End!I27)</f>
        <v>0</v>
      </c>
      <c r="J30" s="163">
        <f>SUM(Begin:End!J27)</f>
        <v>0</v>
      </c>
      <c r="K30" s="163">
        <f>SUM(Begin:End!K27)</f>
        <v>0</v>
      </c>
      <c r="L30" s="67"/>
      <c r="M30" s="9"/>
      <c r="O30" s="9" t="s">
        <v>89</v>
      </c>
      <c r="P30" s="9" t="s">
        <v>163</v>
      </c>
    </row>
    <row r="31" spans="1:16" x14ac:dyDescent="0.35">
      <c r="B31" s="466"/>
      <c r="C31" s="516"/>
      <c r="D31" s="740" t="str">
        <f>'Imp-Exp1-CHN'!D28</f>
        <v>net delivered purchase value (CAD)</v>
      </c>
      <c r="E31" s="740"/>
      <c r="F31" s="740"/>
      <c r="G31" s="145">
        <f>SUM(Begin:End!G28)</f>
        <v>0</v>
      </c>
      <c r="H31" s="145">
        <f>SUM(Begin:End!H28)</f>
        <v>0</v>
      </c>
      <c r="I31" s="145">
        <f>SUM(Begin:End!I28)</f>
        <v>0</v>
      </c>
      <c r="J31" s="145">
        <f>SUM(Begin:End!J28)</f>
        <v>0</v>
      </c>
      <c r="K31" s="145">
        <f>SUM(Begin:End!K28)</f>
        <v>0</v>
      </c>
      <c r="L31" s="67"/>
      <c r="M31" s="9"/>
    </row>
    <row r="32" spans="1:16" ht="14.5" thickBot="1" x14ac:dyDescent="0.4">
      <c r="B32" s="713"/>
      <c r="C32" s="714"/>
      <c r="D32" s="744" t="str">
        <f>D29</f>
        <v>$ / metre</v>
      </c>
      <c r="E32" s="744"/>
      <c r="F32" s="744"/>
      <c r="G32" s="164" t="str">
        <f>IF(G30=0,"-",G31/G30)</f>
        <v>-</v>
      </c>
      <c r="H32" s="164" t="str">
        <f>IF(H30=0,"-",H31/H30)</f>
        <v>-</v>
      </c>
      <c r="I32" s="164" t="str">
        <f>IF(I30=0,"-",I31/I30)</f>
        <v>-</v>
      </c>
      <c r="J32" s="164" t="str">
        <f>IF(J30=0,"-",J31/J30)</f>
        <v>-</v>
      </c>
      <c r="K32" s="164" t="str">
        <f>IF(K30=0,"-",K31/K30)</f>
        <v>-</v>
      </c>
      <c r="L32" s="67"/>
      <c r="M32" s="9"/>
    </row>
    <row r="33" spans="1:16" x14ac:dyDescent="0.35">
      <c r="B33" s="715" t="str">
        <f>IF(Intro!$G$21="English",O33,P33)</f>
        <v>Sales in Canada</v>
      </c>
      <c r="C33" s="716"/>
      <c r="D33" s="745" t="str">
        <f>D27</f>
        <v>metres</v>
      </c>
      <c r="E33" s="745"/>
      <c r="F33" s="745"/>
      <c r="G33" s="163">
        <f>SUM(Begin:End!G37)</f>
        <v>0</v>
      </c>
      <c r="H33" s="163">
        <f>SUM(Begin:End!H37)</f>
        <v>0</v>
      </c>
      <c r="I33" s="163">
        <f>SUM(Begin:End!I37)</f>
        <v>0</v>
      </c>
      <c r="J33" s="163">
        <f>SUM(Begin:End!J37)</f>
        <v>0</v>
      </c>
      <c r="K33" s="163">
        <f>SUM(Begin:End!K37)</f>
        <v>0</v>
      </c>
      <c r="L33" s="67"/>
      <c r="M33" s="9"/>
      <c r="O33" s="9" t="s">
        <v>227</v>
      </c>
      <c r="P33" s="9" t="s">
        <v>228</v>
      </c>
    </row>
    <row r="34" spans="1:16" x14ac:dyDescent="0.35">
      <c r="B34" s="466"/>
      <c r="C34" s="516"/>
      <c r="D34" s="740" t="str">
        <f>IF(Intro!G$21="English","net delivered selling value (CAD)","valeur de vente nette rendue (CAD)")</f>
        <v>net delivered selling value (CAD)</v>
      </c>
      <c r="E34" s="740"/>
      <c r="F34" s="740"/>
      <c r="G34" s="145">
        <f>SUM(Begin:End!G38)</f>
        <v>0</v>
      </c>
      <c r="H34" s="145">
        <f>SUM(Begin:End!H38)</f>
        <v>0</v>
      </c>
      <c r="I34" s="145">
        <f>SUM(Begin:End!I38)</f>
        <v>0</v>
      </c>
      <c r="J34" s="145">
        <f>SUM(Begin:End!J38)</f>
        <v>0</v>
      </c>
      <c r="K34" s="145">
        <f>SUM(Begin:End!K38)</f>
        <v>0</v>
      </c>
      <c r="L34" s="67"/>
      <c r="M34" s="9"/>
    </row>
    <row r="35" spans="1:16" ht="14.5" thickBot="1" x14ac:dyDescent="0.4">
      <c r="B35" s="713"/>
      <c r="C35" s="714"/>
      <c r="D35" s="744" t="str">
        <f>D29</f>
        <v>$ / metre</v>
      </c>
      <c r="E35" s="744"/>
      <c r="F35" s="744"/>
      <c r="G35" s="164" t="str">
        <f>IF(G33=0,"-",G34/G33)</f>
        <v>-</v>
      </c>
      <c r="H35" s="164" t="str">
        <f>IF(H33=0,"-",H34/H33)</f>
        <v>-</v>
      </c>
      <c r="I35" s="164" t="str">
        <f>IF(I33=0,"-",I34/I33)</f>
        <v>-</v>
      </c>
      <c r="J35" s="164" t="str">
        <f>IF(J33=0,"-",J34/J33)</f>
        <v>-</v>
      </c>
      <c r="K35" s="164" t="str">
        <f>IF(K33=0,"-",K34/K33)</f>
        <v>-</v>
      </c>
      <c r="L35" s="67"/>
      <c r="M35" s="9"/>
    </row>
    <row r="36" spans="1:16" x14ac:dyDescent="0.35">
      <c r="B36" s="715" t="str">
        <f>IF(Intro!$G$21="English",O36,P36)</f>
        <v>Export sales</v>
      </c>
      <c r="C36" s="716"/>
      <c r="D36" s="745" t="str">
        <f>IF(Intro!$G$21="English",Variables!$B$23,Variables!$C$23)</f>
        <v>metres</v>
      </c>
      <c r="E36" s="745"/>
      <c r="F36" s="745"/>
      <c r="G36" s="149"/>
      <c r="H36" s="149"/>
      <c r="I36" s="149"/>
      <c r="J36" s="149"/>
      <c r="K36" s="149"/>
      <c r="L36" s="67"/>
      <c r="M36" s="9"/>
      <c r="O36" s="9" t="s">
        <v>254</v>
      </c>
      <c r="P36" s="9" t="s">
        <v>144</v>
      </c>
    </row>
    <row r="37" spans="1:16" x14ac:dyDescent="0.35">
      <c r="B37" s="466"/>
      <c r="C37" s="516"/>
      <c r="D37" s="740" t="str">
        <f>'Imp-Exp1-CHN'!D32</f>
        <v>net delivered selling value (CAD)</v>
      </c>
      <c r="E37" s="740"/>
      <c r="F37" s="740"/>
      <c r="G37" s="146"/>
      <c r="H37" s="146"/>
      <c r="I37" s="146"/>
      <c r="J37" s="146"/>
      <c r="K37" s="146"/>
      <c r="L37" s="67"/>
      <c r="M37" s="9"/>
    </row>
    <row r="38" spans="1:16" ht="14.5" thickBot="1" x14ac:dyDescent="0.4">
      <c r="B38" s="713"/>
      <c r="C38" s="714"/>
      <c r="D38" s="744" t="str">
        <f>"$ / "&amp;IF(Intro!$G$21="English",Variables!$B$24,Variables!$C$24)</f>
        <v>$ / metre</v>
      </c>
      <c r="E38" s="744"/>
      <c r="F38" s="744"/>
      <c r="G38" s="148" t="str">
        <f>IF(G36=0,"-",G37/G36)</f>
        <v>-</v>
      </c>
      <c r="H38" s="148" t="str">
        <f>IF(H36=0,"-",H37/H36)</f>
        <v>-</v>
      </c>
      <c r="I38" s="148" t="str">
        <f t="shared" ref="I38:J38" si="0">IF(I36=0,"-",I37/I36)</f>
        <v>-</v>
      </c>
      <c r="J38" s="148" t="str">
        <f t="shared" si="0"/>
        <v>-</v>
      </c>
      <c r="K38" s="148" t="str">
        <f t="shared" ref="K38" si="1">IF(K36=0,"-",K37/K36)</f>
        <v>-</v>
      </c>
      <c r="L38" s="67"/>
      <c r="M38" s="9"/>
    </row>
    <row r="39" spans="1:16" x14ac:dyDescent="0.35">
      <c r="B39" s="508" t="str">
        <f>IF(Intro!$G$21="English",O39,P39)</f>
        <v>Ending inventory</v>
      </c>
      <c r="C39" s="509"/>
      <c r="D39" s="770" t="str">
        <f>IF(Intro!$G$21="English",Variables!$B$23,Variables!$C$23)</f>
        <v>metres</v>
      </c>
      <c r="E39" s="770"/>
      <c r="F39" s="770"/>
      <c r="G39" s="149"/>
      <c r="H39" s="149"/>
      <c r="I39" s="149"/>
      <c r="J39" s="149"/>
      <c r="K39" s="149"/>
      <c r="L39" s="67"/>
      <c r="M39" s="9"/>
      <c r="O39" s="9" t="s">
        <v>145</v>
      </c>
      <c r="P39" s="9" t="s">
        <v>412</v>
      </c>
    </row>
    <row r="40" spans="1:16" x14ac:dyDescent="0.35">
      <c r="B40" s="466"/>
      <c r="C40" s="516"/>
      <c r="D40" s="740" t="s">
        <v>229</v>
      </c>
      <c r="E40" s="740"/>
      <c r="F40" s="740"/>
      <c r="G40" s="146"/>
      <c r="H40" s="146"/>
      <c r="I40" s="146"/>
      <c r="J40" s="146"/>
      <c r="K40" s="146"/>
      <c r="L40" s="67"/>
      <c r="M40" s="9"/>
    </row>
    <row r="41" spans="1:16" x14ac:dyDescent="0.35">
      <c r="B41" s="466"/>
      <c r="C41" s="516"/>
      <c r="D41" s="740" t="str">
        <f>"$ / "&amp;IF(Intro!$G$21="English",Variables!$B$24,Variables!$C$24)</f>
        <v>$ / metre</v>
      </c>
      <c r="E41" s="740"/>
      <c r="F41" s="740"/>
      <c r="G41" s="147" t="str">
        <f>IF(G39=0,"-",G40/G39)</f>
        <v>-</v>
      </c>
      <c r="H41" s="147" t="str">
        <f t="shared" ref="H41:I41" si="2">IF(H39=0,"-",H40/H39)</f>
        <v>-</v>
      </c>
      <c r="I41" s="147" t="str">
        <f t="shared" si="2"/>
        <v>-</v>
      </c>
      <c r="J41" s="147" t="str">
        <f t="shared" ref="J41:K41" si="3">IF(J39=0,"-",J40/J39)</f>
        <v>-</v>
      </c>
      <c r="K41" s="147" t="str">
        <f t="shared" si="3"/>
        <v>-</v>
      </c>
      <c r="L41" s="67"/>
      <c r="M41" s="9"/>
    </row>
    <row r="42" spans="1:16" x14ac:dyDescent="0.35">
      <c r="B42" s="68"/>
      <c r="C42" s="65"/>
      <c r="D42" s="65"/>
      <c r="E42" s="65"/>
      <c r="F42" s="65"/>
      <c r="G42" s="65"/>
      <c r="H42" s="65"/>
      <c r="I42" s="65"/>
      <c r="J42" s="65"/>
      <c r="K42" s="65"/>
      <c r="L42" s="66"/>
      <c r="M42" s="9"/>
    </row>
    <row r="43" spans="1:16" s="10" customFormat="1" x14ac:dyDescent="0.35">
      <c r="A43" s="7"/>
      <c r="B43" s="586" t="s">
        <v>15</v>
      </c>
      <c r="C43" s="587"/>
      <c r="D43" s="587"/>
      <c r="E43" s="587"/>
      <c r="F43" s="587"/>
      <c r="G43" s="587"/>
      <c r="H43" s="587"/>
      <c r="I43" s="587"/>
      <c r="J43" s="587"/>
      <c r="K43" s="587"/>
      <c r="L43" s="588"/>
      <c r="M43" s="69"/>
      <c r="O43" s="9"/>
    </row>
    <row r="44" spans="1:16" x14ac:dyDescent="0.35">
      <c r="B44" s="70"/>
      <c r="C44" s="38"/>
      <c r="D44" s="38"/>
      <c r="E44" s="38"/>
      <c r="F44" s="38"/>
      <c r="G44" s="38"/>
      <c r="H44" s="38"/>
      <c r="I44" s="38"/>
      <c r="J44" s="38"/>
      <c r="K44" s="38"/>
      <c r="L44" s="55"/>
      <c r="M44" s="9"/>
    </row>
    <row r="45" spans="1:16" ht="14.15" customHeight="1" x14ac:dyDescent="0.35">
      <c r="B45" s="470" t="str">
        <f>IF(Intro!$G$21="English",O45,P45)</f>
        <v>Using data provided in Question 1 in the country tabs with the data provided in Question 1 on the Invent-Stock tab, the questionnaire calculates ending inventory as follows:</v>
      </c>
      <c r="C45" s="471"/>
      <c r="D45" s="471"/>
      <c r="E45" s="471"/>
      <c r="F45" s="471"/>
      <c r="G45" s="471"/>
      <c r="H45" s="471"/>
      <c r="I45" s="471"/>
      <c r="J45" s="471"/>
      <c r="K45" s="471"/>
      <c r="L45" s="472"/>
      <c r="M45" s="9"/>
      <c r="O45" s="9" t="s">
        <v>429</v>
      </c>
      <c r="P45" s="9" t="s">
        <v>430</v>
      </c>
    </row>
    <row r="46" spans="1:16" x14ac:dyDescent="0.35">
      <c r="B46" s="70"/>
      <c r="C46" s="38"/>
      <c r="D46" s="38"/>
      <c r="E46" s="38"/>
      <c r="F46" s="38"/>
      <c r="G46" s="38"/>
      <c r="H46" s="38"/>
      <c r="I46" s="38"/>
      <c r="J46" s="38"/>
      <c r="K46" s="38"/>
      <c r="L46" s="55"/>
      <c r="M46" s="9"/>
    </row>
    <row r="47" spans="1:16" x14ac:dyDescent="0.35">
      <c r="B47" s="58"/>
      <c r="E47" s="33"/>
      <c r="G47" s="667">
        <f>Variables!$B$6</f>
        <v>2023</v>
      </c>
      <c r="H47" s="667">
        <f>G47+1</f>
        <v>2024</v>
      </c>
      <c r="I47" s="667">
        <f>H47+1</f>
        <v>2025</v>
      </c>
      <c r="J47" s="667" t="str">
        <f>J25</f>
        <v>Jan-Mar 2025</v>
      </c>
      <c r="K47" s="667" t="str">
        <f>K25</f>
        <v>Jan-Mar 2026</v>
      </c>
      <c r="L47" s="67"/>
      <c r="M47" s="9"/>
      <c r="O47" s="17"/>
    </row>
    <row r="48" spans="1:16" x14ac:dyDescent="0.35">
      <c r="B48" s="58"/>
      <c r="E48" s="33"/>
      <c r="G48" s="667"/>
      <c r="H48" s="667"/>
      <c r="I48" s="667"/>
      <c r="J48" s="667"/>
      <c r="K48" s="667"/>
      <c r="L48" s="67"/>
      <c r="M48" s="9"/>
      <c r="O48" s="17"/>
    </row>
    <row r="49" spans="1:16" x14ac:dyDescent="0.35">
      <c r="B49" s="165"/>
      <c r="C49" s="166"/>
      <c r="D49" s="166"/>
      <c r="E49" s="167"/>
      <c r="F49" s="168"/>
      <c r="G49" s="755" t="str">
        <f ca="1">_xlfn.FORMULATEXT(G51)</f>
        <v>=G27+G30-G33-G36</v>
      </c>
      <c r="H49" s="755" t="str">
        <f t="shared" ref="H49:K49" ca="1" si="4">_xlfn.FORMULATEXT(H51)</f>
        <v>=H27+H30-H33-H36</v>
      </c>
      <c r="I49" s="755" t="str">
        <f t="shared" ca="1" si="4"/>
        <v>=I27+I30-I33-I36</v>
      </c>
      <c r="J49" s="755" t="str">
        <f t="shared" ca="1" si="4"/>
        <v>=J27+J30-J33-J36</v>
      </c>
      <c r="K49" s="755" t="str">
        <f t="shared" ca="1" si="4"/>
        <v>=K27+K30-K33-K36</v>
      </c>
      <c r="L49" s="67"/>
      <c r="M49" s="9"/>
      <c r="O49" s="17"/>
    </row>
    <row r="50" spans="1:16" x14ac:dyDescent="0.35">
      <c r="B50" s="58"/>
      <c r="E50" s="169"/>
      <c r="F50" s="170"/>
      <c r="G50" s="756"/>
      <c r="H50" s="756"/>
      <c r="I50" s="756"/>
      <c r="J50" s="756"/>
      <c r="K50" s="756"/>
      <c r="L50" s="67"/>
      <c r="M50" s="9"/>
      <c r="O50" s="17"/>
    </row>
    <row r="51" spans="1:16" x14ac:dyDescent="0.35">
      <c r="B51" s="757" t="str">
        <f>IF(Intro!$G$21="English",O51,P51)</f>
        <v>Ending inventory</v>
      </c>
      <c r="C51" s="758"/>
      <c r="D51" s="758"/>
      <c r="E51" s="759"/>
      <c r="F51" s="171" t="str">
        <f>IF(Intro!$G$21="English",Variables!$B$23,Variables!$C$23)</f>
        <v>metres</v>
      </c>
      <c r="G51" s="145">
        <f>G27+G30-G33-G36</f>
        <v>0</v>
      </c>
      <c r="H51" s="145">
        <f t="shared" ref="H51:K51" si="5">H27+H30-H33-H36</f>
        <v>0</v>
      </c>
      <c r="I51" s="145">
        <f t="shared" si="5"/>
        <v>0</v>
      </c>
      <c r="J51" s="145">
        <f t="shared" si="5"/>
        <v>0</v>
      </c>
      <c r="K51" s="145">
        <f t="shared" si="5"/>
        <v>0</v>
      </c>
      <c r="L51" s="67"/>
      <c r="M51" s="9"/>
      <c r="O51" s="9" t="s">
        <v>145</v>
      </c>
      <c r="P51" s="9" t="s">
        <v>412</v>
      </c>
    </row>
    <row r="52" spans="1:16" ht="14.15" customHeight="1" x14ac:dyDescent="0.35">
      <c r="B52" s="764" t="str">
        <f>IF(Intro!$G$21="English",O52,P52)</f>
        <v>Difference between ending inventory in Question 1 on the Invent-Stock tab and the calculated ending inventory</v>
      </c>
      <c r="C52" s="765"/>
      <c r="D52" s="765"/>
      <c r="E52" s="766"/>
      <c r="F52" s="761" t="str">
        <f>IF(Intro!$G$21="English",Variables!$B$23,Variables!$C$23)</f>
        <v>metres</v>
      </c>
      <c r="G52" s="760">
        <f>G39-G51</f>
        <v>0</v>
      </c>
      <c r="H52" s="760">
        <f>H39-H51</f>
        <v>0</v>
      </c>
      <c r="I52" s="760">
        <f>I39-I51</f>
        <v>0</v>
      </c>
      <c r="J52" s="760">
        <f>J39-J51</f>
        <v>0</v>
      </c>
      <c r="K52" s="760">
        <f>K39-K51</f>
        <v>0</v>
      </c>
      <c r="L52" s="67"/>
      <c r="M52" s="9"/>
      <c r="O52" s="9" t="s">
        <v>189</v>
      </c>
      <c r="P52" s="9" t="s">
        <v>255</v>
      </c>
    </row>
    <row r="53" spans="1:16" x14ac:dyDescent="0.35">
      <c r="B53" s="767"/>
      <c r="C53" s="768"/>
      <c r="D53" s="768"/>
      <c r="E53" s="769"/>
      <c r="F53" s="762"/>
      <c r="G53" s="760"/>
      <c r="H53" s="760"/>
      <c r="I53" s="760"/>
      <c r="J53" s="760"/>
      <c r="K53" s="760"/>
      <c r="L53" s="67"/>
      <c r="M53" s="9"/>
    </row>
    <row r="54" spans="1:16" x14ac:dyDescent="0.35">
      <c r="B54" s="757"/>
      <c r="C54" s="758"/>
      <c r="D54" s="758"/>
      <c r="E54" s="759"/>
      <c r="F54" s="763"/>
      <c r="G54" s="760"/>
      <c r="H54" s="760"/>
      <c r="I54" s="760"/>
      <c r="J54" s="760"/>
      <c r="K54" s="760"/>
      <c r="L54" s="67"/>
      <c r="M54" s="9"/>
    </row>
    <row r="55" spans="1:16" x14ac:dyDescent="0.35">
      <c r="B55" s="70"/>
      <c r="C55" s="38"/>
      <c r="D55" s="38"/>
      <c r="E55" s="38"/>
      <c r="F55" s="38"/>
      <c r="G55" s="38"/>
      <c r="H55" s="38"/>
      <c r="I55" s="38"/>
      <c r="J55" s="38"/>
      <c r="K55" s="38"/>
      <c r="L55" s="55"/>
      <c r="M55" s="9"/>
    </row>
    <row r="56" spans="1:16" x14ac:dyDescent="0.35">
      <c r="B56" s="589" t="str">
        <f>IF(Intro!$G$21="English",O56,P56)</f>
        <v>If the volume of ending inventory in Question 1 on the Invent-Stock tab differs from the calculated ending inventory, explain why there is a difference.</v>
      </c>
      <c r="C56" s="590"/>
      <c r="D56" s="590"/>
      <c r="E56" s="590"/>
      <c r="F56" s="590"/>
      <c r="G56" s="590"/>
      <c r="H56" s="590"/>
      <c r="I56" s="590"/>
      <c r="J56" s="590"/>
      <c r="K56" s="590"/>
      <c r="L56" s="591"/>
      <c r="M56" s="9"/>
      <c r="O56" s="26" t="s">
        <v>168</v>
      </c>
      <c r="P56" s="9" t="s">
        <v>256</v>
      </c>
    </row>
    <row r="57" spans="1:16" x14ac:dyDescent="0.35">
      <c r="B57" s="70"/>
      <c r="C57" s="38"/>
      <c r="D57" s="38"/>
      <c r="E57" s="38"/>
      <c r="F57" s="38"/>
      <c r="G57" s="38"/>
      <c r="H57" s="38"/>
      <c r="I57" s="38"/>
      <c r="J57" s="38"/>
      <c r="K57" s="38"/>
      <c r="L57" s="55"/>
      <c r="M57" s="9"/>
    </row>
    <row r="58" spans="1:16" s="10" customFormat="1" x14ac:dyDescent="0.35">
      <c r="A58" s="7"/>
      <c r="B58" s="599"/>
      <c r="C58" s="600"/>
      <c r="D58" s="600"/>
      <c r="E58" s="600"/>
      <c r="F58" s="600"/>
      <c r="G58" s="600"/>
      <c r="H58" s="600"/>
      <c r="I58" s="600"/>
      <c r="J58" s="600"/>
      <c r="K58" s="600"/>
      <c r="L58" s="601"/>
      <c r="M58" s="36"/>
    </row>
    <row r="59" spans="1:16" s="10" customFormat="1" x14ac:dyDescent="0.35">
      <c r="A59" s="7"/>
      <c r="B59" s="599"/>
      <c r="C59" s="600"/>
      <c r="D59" s="600"/>
      <c r="E59" s="600"/>
      <c r="F59" s="600"/>
      <c r="G59" s="600"/>
      <c r="H59" s="600"/>
      <c r="I59" s="600"/>
      <c r="J59" s="600"/>
      <c r="K59" s="600"/>
      <c r="L59" s="601"/>
      <c r="M59" s="36"/>
    </row>
    <row r="60" spans="1:16" s="10" customFormat="1" x14ac:dyDescent="0.35">
      <c r="A60" s="7"/>
      <c r="B60" s="599"/>
      <c r="C60" s="600"/>
      <c r="D60" s="600"/>
      <c r="E60" s="600"/>
      <c r="F60" s="600"/>
      <c r="G60" s="600"/>
      <c r="H60" s="600"/>
      <c r="I60" s="600"/>
      <c r="J60" s="600"/>
      <c r="K60" s="600"/>
      <c r="L60" s="601"/>
      <c r="M60" s="36"/>
    </row>
    <row r="61" spans="1:16" s="10" customFormat="1" x14ac:dyDescent="0.35">
      <c r="A61" s="7"/>
      <c r="B61" s="599"/>
      <c r="C61" s="600"/>
      <c r="D61" s="600"/>
      <c r="E61" s="600"/>
      <c r="F61" s="600"/>
      <c r="G61" s="600"/>
      <c r="H61" s="600"/>
      <c r="I61" s="600"/>
      <c r="J61" s="600"/>
      <c r="K61" s="600"/>
      <c r="L61" s="601"/>
      <c r="M61" s="36"/>
    </row>
    <row r="62" spans="1:16" s="10" customFormat="1" x14ac:dyDescent="0.35">
      <c r="A62" s="7"/>
      <c r="B62" s="599"/>
      <c r="C62" s="600"/>
      <c r="D62" s="600"/>
      <c r="E62" s="600"/>
      <c r="F62" s="600"/>
      <c r="G62" s="600"/>
      <c r="H62" s="600"/>
      <c r="I62" s="600"/>
      <c r="J62" s="600"/>
      <c r="K62" s="600"/>
      <c r="L62" s="601"/>
      <c r="M62" s="36"/>
    </row>
    <row r="63" spans="1:16" s="10" customFormat="1" x14ac:dyDescent="0.35">
      <c r="A63" s="7"/>
      <c r="B63" s="599"/>
      <c r="C63" s="600"/>
      <c r="D63" s="600"/>
      <c r="E63" s="600"/>
      <c r="F63" s="600"/>
      <c r="G63" s="600"/>
      <c r="H63" s="600"/>
      <c r="I63" s="600"/>
      <c r="J63" s="600"/>
      <c r="K63" s="600"/>
      <c r="L63" s="601"/>
      <c r="M63" s="36"/>
    </row>
    <row r="64" spans="1:16" s="10" customFormat="1" x14ac:dyDescent="0.35">
      <c r="A64" s="7"/>
      <c r="B64" s="599"/>
      <c r="C64" s="600"/>
      <c r="D64" s="600"/>
      <c r="E64" s="600"/>
      <c r="F64" s="600"/>
      <c r="G64" s="600"/>
      <c r="H64" s="600"/>
      <c r="I64" s="600"/>
      <c r="J64" s="600"/>
      <c r="K64" s="600"/>
      <c r="L64" s="601"/>
      <c r="M64" s="36"/>
    </row>
    <row r="65" spans="1:16" s="10" customFormat="1" x14ac:dyDescent="0.35">
      <c r="A65" s="7"/>
      <c r="B65" s="599"/>
      <c r="C65" s="600"/>
      <c r="D65" s="600"/>
      <c r="E65" s="600"/>
      <c r="F65" s="600"/>
      <c r="G65" s="600"/>
      <c r="H65" s="600"/>
      <c r="I65" s="600"/>
      <c r="J65" s="600"/>
      <c r="K65" s="600"/>
      <c r="L65" s="601"/>
      <c r="M65" s="36"/>
    </row>
    <row r="66" spans="1:16" x14ac:dyDescent="0.35">
      <c r="B66" s="68"/>
      <c r="C66" s="65"/>
      <c r="D66" s="65"/>
      <c r="E66" s="65"/>
      <c r="F66" s="65"/>
      <c r="G66" s="65"/>
      <c r="H66" s="65"/>
      <c r="I66" s="65"/>
      <c r="J66" s="65"/>
      <c r="K66" s="65"/>
      <c r="L66" s="66"/>
      <c r="M66" s="9"/>
    </row>
    <row r="67" spans="1:16" s="10" customFormat="1" x14ac:dyDescent="0.35">
      <c r="A67" s="7"/>
      <c r="B67" s="586" t="s">
        <v>16</v>
      </c>
      <c r="C67" s="587"/>
      <c r="D67" s="587"/>
      <c r="E67" s="587"/>
      <c r="F67" s="587"/>
      <c r="G67" s="587"/>
      <c r="H67" s="587"/>
      <c r="I67" s="587"/>
      <c r="J67" s="587"/>
      <c r="K67" s="587"/>
      <c r="L67" s="588"/>
      <c r="M67" s="69"/>
    </row>
    <row r="68" spans="1:16" x14ac:dyDescent="0.35">
      <c r="B68" s="70"/>
      <c r="C68" s="38"/>
      <c r="D68" s="38"/>
      <c r="E68" s="38"/>
      <c r="F68" s="38"/>
      <c r="G68" s="38"/>
      <c r="H68" s="38"/>
      <c r="I68" s="38"/>
      <c r="J68" s="38"/>
      <c r="K68" s="38"/>
      <c r="L68" s="55"/>
      <c r="M68" s="9"/>
    </row>
    <row r="69" spans="1:16" x14ac:dyDescent="0.35">
      <c r="B69" s="470" t="str">
        <f>IF(Intro!$G$21="English",O69,P69)</f>
        <v>Describe how your firm determines the value of inventory. Provide any changes in the method of valuation or major write-downs of inventory that have occurred since January 1, 2023.</v>
      </c>
      <c r="C69" s="471"/>
      <c r="D69" s="471"/>
      <c r="E69" s="471"/>
      <c r="F69" s="471"/>
      <c r="G69" s="471"/>
      <c r="H69" s="471"/>
      <c r="I69" s="471"/>
      <c r="J69" s="471"/>
      <c r="K69" s="471"/>
      <c r="L69" s="472"/>
      <c r="M69" s="9"/>
      <c r="O69" s="9" t="str">
        <f>"Describe how your firm determines the value of inventory. Provide any changes in the method of valuation or major write-downs of inventory that have occurred since January 1, "&amp;Variables!B6&amp;"."</f>
        <v>Describe how your firm determines the value of inventory. Provide any changes in the method of valuation or major write-downs of inventory that have occurred since January 1, 2023.</v>
      </c>
      <c r="P69" s="9" t="str">
        <f>"Décrivez comment votre entreprise détermine la valeur des stocks. Fournissez tout changement dans la méthode d'évaluation des stocks ou toute réduction importante de la valeur comptabilisée des stocks depuis le 1er janvier "&amp;Variables!B6&amp;"."</f>
        <v>Décrivez comment votre entreprise détermine la valeur des stocks. Fournissez tout changement dans la méthode d'évaluation des stocks ou toute réduction importante de la valeur comptabilisée des stocks depuis le 1er janvier 2023.</v>
      </c>
    </row>
    <row r="70" spans="1:16" x14ac:dyDescent="0.35">
      <c r="B70" s="470"/>
      <c r="C70" s="471"/>
      <c r="D70" s="471"/>
      <c r="E70" s="471"/>
      <c r="F70" s="471"/>
      <c r="G70" s="471"/>
      <c r="H70" s="471"/>
      <c r="I70" s="471"/>
      <c r="J70" s="471"/>
      <c r="K70" s="471"/>
      <c r="L70" s="472"/>
      <c r="M70" s="9"/>
    </row>
    <row r="71" spans="1:16" x14ac:dyDescent="0.35">
      <c r="B71" s="70"/>
      <c r="C71" s="38"/>
      <c r="D71" s="38"/>
      <c r="E71" s="38"/>
      <c r="F71" s="38"/>
      <c r="G71" s="38"/>
      <c r="H71" s="38"/>
      <c r="I71" s="38"/>
      <c r="J71" s="38"/>
      <c r="K71" s="38"/>
      <c r="L71" s="55"/>
      <c r="M71" s="9"/>
    </row>
    <row r="72" spans="1:16" s="10" customFormat="1" x14ac:dyDescent="0.35">
      <c r="A72" s="7"/>
      <c r="B72" s="599"/>
      <c r="C72" s="600"/>
      <c r="D72" s="600"/>
      <c r="E72" s="600"/>
      <c r="F72" s="600"/>
      <c r="G72" s="600"/>
      <c r="H72" s="600"/>
      <c r="I72" s="600"/>
      <c r="J72" s="600"/>
      <c r="K72" s="600"/>
      <c r="L72" s="601"/>
      <c r="M72" s="36"/>
    </row>
    <row r="73" spans="1:16" s="10" customFormat="1" x14ac:dyDescent="0.35">
      <c r="A73" s="7"/>
      <c r="B73" s="599"/>
      <c r="C73" s="600"/>
      <c r="D73" s="600"/>
      <c r="E73" s="600"/>
      <c r="F73" s="600"/>
      <c r="G73" s="600"/>
      <c r="H73" s="600"/>
      <c r="I73" s="600"/>
      <c r="J73" s="600"/>
      <c r="K73" s="600"/>
      <c r="L73" s="601"/>
      <c r="M73" s="36"/>
    </row>
    <row r="74" spans="1:16" s="10" customFormat="1" x14ac:dyDescent="0.35">
      <c r="A74" s="7"/>
      <c r="B74" s="599"/>
      <c r="C74" s="600"/>
      <c r="D74" s="600"/>
      <c r="E74" s="600"/>
      <c r="F74" s="600"/>
      <c r="G74" s="600"/>
      <c r="H74" s="600"/>
      <c r="I74" s="600"/>
      <c r="J74" s="600"/>
      <c r="K74" s="600"/>
      <c r="L74" s="601"/>
      <c r="M74" s="36"/>
    </row>
    <row r="75" spans="1:16" s="10" customFormat="1" x14ac:dyDescent="0.35">
      <c r="A75" s="7"/>
      <c r="B75" s="599"/>
      <c r="C75" s="600"/>
      <c r="D75" s="600"/>
      <c r="E75" s="600"/>
      <c r="F75" s="600"/>
      <c r="G75" s="600"/>
      <c r="H75" s="600"/>
      <c r="I75" s="600"/>
      <c r="J75" s="600"/>
      <c r="K75" s="600"/>
      <c r="L75" s="601"/>
      <c r="M75" s="36"/>
    </row>
    <row r="76" spans="1:16" s="10" customFormat="1" x14ac:dyDescent="0.35">
      <c r="A76" s="7"/>
      <c r="B76" s="599"/>
      <c r="C76" s="600"/>
      <c r="D76" s="600"/>
      <c r="E76" s="600"/>
      <c r="F76" s="600"/>
      <c r="G76" s="600"/>
      <c r="H76" s="600"/>
      <c r="I76" s="600"/>
      <c r="J76" s="600"/>
      <c r="K76" s="600"/>
      <c r="L76" s="601"/>
      <c r="M76" s="36"/>
    </row>
    <row r="77" spans="1:16" s="10" customFormat="1" x14ac:dyDescent="0.35">
      <c r="A77" s="7"/>
      <c r="B77" s="599"/>
      <c r="C77" s="600"/>
      <c r="D77" s="600"/>
      <c r="E77" s="600"/>
      <c r="F77" s="600"/>
      <c r="G77" s="600"/>
      <c r="H77" s="600"/>
      <c r="I77" s="600"/>
      <c r="J77" s="600"/>
      <c r="K77" s="600"/>
      <c r="L77" s="601"/>
      <c r="M77" s="36"/>
    </row>
    <row r="78" spans="1:16" s="10" customFormat="1" x14ac:dyDescent="0.35">
      <c r="A78" s="7"/>
      <c r="B78" s="599"/>
      <c r="C78" s="600"/>
      <c r="D78" s="600"/>
      <c r="E78" s="600"/>
      <c r="F78" s="600"/>
      <c r="G78" s="600"/>
      <c r="H78" s="600"/>
      <c r="I78" s="600"/>
      <c r="J78" s="600"/>
      <c r="K78" s="600"/>
      <c r="L78" s="601"/>
      <c r="M78" s="36"/>
    </row>
    <row r="79" spans="1:16" s="10" customFormat="1" x14ac:dyDescent="0.35">
      <c r="A79" s="7"/>
      <c r="B79" s="599"/>
      <c r="C79" s="600"/>
      <c r="D79" s="600"/>
      <c r="E79" s="600"/>
      <c r="F79" s="600"/>
      <c r="G79" s="600"/>
      <c r="H79" s="600"/>
      <c r="I79" s="600"/>
      <c r="J79" s="600"/>
      <c r="K79" s="600"/>
      <c r="L79" s="601"/>
      <c r="M79" s="36"/>
    </row>
    <row r="80" spans="1:16" x14ac:dyDescent="0.35">
      <c r="B80" s="68"/>
      <c r="C80" s="65"/>
      <c r="D80" s="65"/>
      <c r="E80" s="65"/>
      <c r="F80" s="65"/>
      <c r="G80" s="65"/>
      <c r="H80" s="65"/>
      <c r="I80" s="65"/>
      <c r="J80" s="65"/>
      <c r="K80" s="65"/>
      <c r="L80" s="66"/>
      <c r="M80" s="9"/>
    </row>
    <row r="81" spans="1:16" s="10" customFormat="1" x14ac:dyDescent="0.35">
      <c r="A81" s="7"/>
      <c r="B81" s="586" t="s">
        <v>17</v>
      </c>
      <c r="C81" s="587"/>
      <c r="D81" s="587"/>
      <c r="E81" s="587"/>
      <c r="F81" s="587"/>
      <c r="G81" s="587"/>
      <c r="H81" s="587"/>
      <c r="I81" s="587"/>
      <c r="J81" s="587"/>
      <c r="K81" s="587"/>
      <c r="L81" s="588"/>
      <c r="M81" s="69"/>
    </row>
    <row r="82" spans="1:16" x14ac:dyDescent="0.35">
      <c r="B82" s="70"/>
      <c r="C82" s="38"/>
      <c r="D82" s="38"/>
      <c r="E82" s="38"/>
      <c r="F82" s="38"/>
      <c r="G82" s="38"/>
      <c r="H82" s="38"/>
      <c r="I82" s="38"/>
      <c r="J82" s="38"/>
      <c r="K82" s="38"/>
      <c r="L82" s="55"/>
      <c r="M82" s="9"/>
    </row>
    <row r="83" spans="1:16" x14ac:dyDescent="0.35">
      <c r="B83" s="470" t="str">
        <f>IF(Intro!$G$21="English",O83,P83)</f>
        <v>Describe any changes in your firm’s inventory levels of the goods since January 1, 2023 and whether these changes impacted your firm’s ability to supply customers.</v>
      </c>
      <c r="C83" s="471"/>
      <c r="D83" s="471"/>
      <c r="E83" s="471"/>
      <c r="F83" s="471"/>
      <c r="G83" s="471"/>
      <c r="H83" s="471"/>
      <c r="I83" s="471"/>
      <c r="J83" s="471"/>
      <c r="K83" s="471"/>
      <c r="L83" s="472"/>
      <c r="M83" s="9"/>
      <c r="O83" s="9" t="str">
        <f>"Describe any changes in your firm’s inventory levels of the goods since January 1, "&amp;Variables!B6&amp;" and whether these changes impacted your firm’s ability to supply customers."</f>
        <v>Describe any changes in your firm’s inventory levels of the goods since January 1, 2023 and whether these changes impacted your firm’s ability to supply customers.</v>
      </c>
      <c r="P83" s="9" t="str">
        <f>"Décrivez tout changement dans le volume des stocks des marchandises maintenus par votre entreprise depuis le 1er janvier "&amp;Variables!B6&amp;" et indiquez si ces changements ont eu une incidence quelconque sur la capacité de votre entreprise à fournir ses clients."</f>
        <v>Décrivez tout changement dans le volume des stocks des marchandises maintenus par votre entreprise depuis le 1er janvier 2023 et indiquez si ces changements ont eu une incidence quelconque sur la capacité de votre entreprise à fournir ses clients.</v>
      </c>
    </row>
    <row r="84" spans="1:16" x14ac:dyDescent="0.35">
      <c r="B84" s="470"/>
      <c r="C84" s="471"/>
      <c r="D84" s="471"/>
      <c r="E84" s="471"/>
      <c r="F84" s="471"/>
      <c r="G84" s="471"/>
      <c r="H84" s="471"/>
      <c r="I84" s="471"/>
      <c r="J84" s="471"/>
      <c r="K84" s="471"/>
      <c r="L84" s="472"/>
      <c r="M84" s="9"/>
    </row>
    <row r="85" spans="1:16" x14ac:dyDescent="0.35">
      <c r="B85" s="70"/>
      <c r="C85" s="38"/>
      <c r="D85" s="38"/>
      <c r="E85" s="38"/>
      <c r="F85" s="38"/>
      <c r="G85" s="38"/>
      <c r="H85" s="38"/>
      <c r="I85" s="38"/>
      <c r="J85" s="38"/>
      <c r="K85" s="38"/>
      <c r="L85" s="55"/>
      <c r="M85" s="9"/>
    </row>
    <row r="86" spans="1:16" s="10" customFormat="1" x14ac:dyDescent="0.35">
      <c r="A86" s="7"/>
      <c r="B86" s="599"/>
      <c r="C86" s="600"/>
      <c r="D86" s="600"/>
      <c r="E86" s="600"/>
      <c r="F86" s="600"/>
      <c r="G86" s="600"/>
      <c r="H86" s="600"/>
      <c r="I86" s="600"/>
      <c r="J86" s="600"/>
      <c r="K86" s="600"/>
      <c r="L86" s="601"/>
      <c r="M86" s="36"/>
    </row>
    <row r="87" spans="1:16" s="10" customFormat="1" x14ac:dyDescent="0.35">
      <c r="A87" s="7"/>
      <c r="B87" s="599"/>
      <c r="C87" s="600"/>
      <c r="D87" s="600"/>
      <c r="E87" s="600"/>
      <c r="F87" s="600"/>
      <c r="G87" s="600"/>
      <c r="H87" s="600"/>
      <c r="I87" s="600"/>
      <c r="J87" s="600"/>
      <c r="K87" s="600"/>
      <c r="L87" s="601"/>
      <c r="M87" s="36"/>
    </row>
    <row r="88" spans="1:16" s="10" customFormat="1" x14ac:dyDescent="0.35">
      <c r="A88" s="7"/>
      <c r="B88" s="599"/>
      <c r="C88" s="600"/>
      <c r="D88" s="600"/>
      <c r="E88" s="600"/>
      <c r="F88" s="600"/>
      <c r="G88" s="600"/>
      <c r="H88" s="600"/>
      <c r="I88" s="600"/>
      <c r="J88" s="600"/>
      <c r="K88" s="600"/>
      <c r="L88" s="601"/>
      <c r="M88" s="36"/>
    </row>
    <row r="89" spans="1:16" s="10" customFormat="1" x14ac:dyDescent="0.35">
      <c r="A89" s="7"/>
      <c r="B89" s="599"/>
      <c r="C89" s="600"/>
      <c r="D89" s="600"/>
      <c r="E89" s="600"/>
      <c r="F89" s="600"/>
      <c r="G89" s="600"/>
      <c r="H89" s="600"/>
      <c r="I89" s="600"/>
      <c r="J89" s="600"/>
      <c r="K89" s="600"/>
      <c r="L89" s="601"/>
      <c r="M89" s="36"/>
    </row>
    <row r="90" spans="1:16" s="10" customFormat="1" x14ac:dyDescent="0.35">
      <c r="A90" s="7"/>
      <c r="B90" s="599"/>
      <c r="C90" s="600"/>
      <c r="D90" s="600"/>
      <c r="E90" s="600"/>
      <c r="F90" s="600"/>
      <c r="G90" s="600"/>
      <c r="H90" s="600"/>
      <c r="I90" s="600"/>
      <c r="J90" s="600"/>
      <c r="K90" s="600"/>
      <c r="L90" s="601"/>
      <c r="M90" s="36"/>
    </row>
    <row r="91" spans="1:16" s="10" customFormat="1" x14ac:dyDescent="0.35">
      <c r="A91" s="7"/>
      <c r="B91" s="599"/>
      <c r="C91" s="600"/>
      <c r="D91" s="600"/>
      <c r="E91" s="600"/>
      <c r="F91" s="600"/>
      <c r="G91" s="600"/>
      <c r="H91" s="600"/>
      <c r="I91" s="600"/>
      <c r="J91" s="600"/>
      <c r="K91" s="600"/>
      <c r="L91" s="601"/>
      <c r="M91" s="36"/>
    </row>
    <row r="92" spans="1:16" s="10" customFormat="1" x14ac:dyDescent="0.35">
      <c r="A92" s="7"/>
      <c r="B92" s="599"/>
      <c r="C92" s="600"/>
      <c r="D92" s="600"/>
      <c r="E92" s="600"/>
      <c r="F92" s="600"/>
      <c r="G92" s="600"/>
      <c r="H92" s="600"/>
      <c r="I92" s="600"/>
      <c r="J92" s="600"/>
      <c r="K92" s="600"/>
      <c r="L92" s="601"/>
      <c r="M92" s="36"/>
    </row>
    <row r="93" spans="1:16" s="10" customFormat="1" x14ac:dyDescent="0.35">
      <c r="A93" s="7"/>
      <c r="B93" s="599"/>
      <c r="C93" s="600"/>
      <c r="D93" s="600"/>
      <c r="E93" s="600"/>
      <c r="F93" s="600"/>
      <c r="G93" s="600"/>
      <c r="H93" s="600"/>
      <c r="I93" s="600"/>
      <c r="J93" s="600"/>
      <c r="K93" s="600"/>
      <c r="L93" s="601"/>
      <c r="M93" s="36"/>
    </row>
    <row r="94" spans="1:16" x14ac:dyDescent="0.35">
      <c r="B94" s="68"/>
      <c r="C94" s="65"/>
      <c r="D94" s="65"/>
      <c r="E94" s="65"/>
      <c r="F94" s="65"/>
      <c r="G94" s="65"/>
      <c r="H94" s="65"/>
      <c r="I94" s="65"/>
      <c r="J94" s="65"/>
      <c r="K94" s="65"/>
      <c r="L94" s="66"/>
      <c r="M94" s="9"/>
    </row>
    <row r="95" spans="1:16" s="10" customFormat="1" x14ac:dyDescent="0.35">
      <c r="A95" s="7"/>
      <c r="B95" s="586" t="s">
        <v>18</v>
      </c>
      <c r="C95" s="587"/>
      <c r="D95" s="587"/>
      <c r="E95" s="587"/>
      <c r="F95" s="587"/>
      <c r="G95" s="587"/>
      <c r="H95" s="587"/>
      <c r="I95" s="587"/>
      <c r="J95" s="587"/>
      <c r="K95" s="587"/>
      <c r="L95" s="588"/>
      <c r="M95" s="69"/>
    </row>
    <row r="96" spans="1:16" x14ac:dyDescent="0.35">
      <c r="B96" s="70"/>
      <c r="C96" s="38"/>
      <c r="D96" s="38"/>
      <c r="E96" s="38"/>
      <c r="F96" s="38"/>
      <c r="G96" s="38"/>
      <c r="H96" s="38"/>
      <c r="I96" s="38"/>
      <c r="J96" s="38"/>
      <c r="K96" s="38"/>
      <c r="L96" s="55"/>
      <c r="M96" s="9"/>
    </row>
    <row r="97" spans="1:16" x14ac:dyDescent="0.35">
      <c r="B97" s="470" t="str">
        <f>IF(Intro!$G$21="English",O97,P97)</f>
        <v>Describe your firm’s plans to manage inventory levels, in the next two years. Provide the rationale and assumptions underlying these strategies and objectives.</v>
      </c>
      <c r="C97" s="471"/>
      <c r="D97" s="471"/>
      <c r="E97" s="471"/>
      <c r="F97" s="471"/>
      <c r="G97" s="471"/>
      <c r="H97" s="471"/>
      <c r="I97" s="471"/>
      <c r="J97" s="471"/>
      <c r="K97" s="471"/>
      <c r="L97" s="472"/>
      <c r="M97" s="9"/>
      <c r="O97" s="9" t="s">
        <v>204</v>
      </c>
      <c r="P97" s="9" t="s">
        <v>146</v>
      </c>
    </row>
    <row r="98" spans="1:16" x14ac:dyDescent="0.35">
      <c r="B98" s="70"/>
      <c r="C98" s="38"/>
      <c r="D98" s="38"/>
      <c r="E98" s="38"/>
      <c r="F98" s="38"/>
      <c r="G98" s="38"/>
      <c r="H98" s="38"/>
      <c r="I98" s="38"/>
      <c r="J98" s="38"/>
      <c r="K98" s="38"/>
      <c r="L98" s="55"/>
      <c r="M98" s="9"/>
    </row>
    <row r="99" spans="1:16" s="10" customFormat="1" x14ac:dyDescent="0.35">
      <c r="A99" s="7"/>
      <c r="B99" s="599"/>
      <c r="C99" s="600"/>
      <c r="D99" s="600"/>
      <c r="E99" s="600"/>
      <c r="F99" s="600"/>
      <c r="G99" s="600"/>
      <c r="H99" s="600"/>
      <c r="I99" s="600"/>
      <c r="J99" s="600"/>
      <c r="K99" s="600"/>
      <c r="L99" s="601"/>
      <c r="M99" s="36"/>
    </row>
    <row r="100" spans="1:16" s="10" customFormat="1" x14ac:dyDescent="0.35">
      <c r="A100" s="7"/>
      <c r="B100" s="599"/>
      <c r="C100" s="600"/>
      <c r="D100" s="600"/>
      <c r="E100" s="600"/>
      <c r="F100" s="600"/>
      <c r="G100" s="600"/>
      <c r="H100" s="600"/>
      <c r="I100" s="600"/>
      <c r="J100" s="600"/>
      <c r="K100" s="600"/>
      <c r="L100" s="601"/>
      <c r="M100" s="36"/>
    </row>
    <row r="101" spans="1:16" s="10" customFormat="1" x14ac:dyDescent="0.35">
      <c r="A101" s="7"/>
      <c r="B101" s="599"/>
      <c r="C101" s="600"/>
      <c r="D101" s="600"/>
      <c r="E101" s="600"/>
      <c r="F101" s="600"/>
      <c r="G101" s="600"/>
      <c r="H101" s="600"/>
      <c r="I101" s="600"/>
      <c r="J101" s="600"/>
      <c r="K101" s="600"/>
      <c r="L101" s="601"/>
      <c r="M101" s="36"/>
    </row>
    <row r="102" spans="1:16" s="10" customFormat="1" x14ac:dyDescent="0.35">
      <c r="A102" s="7"/>
      <c r="B102" s="599"/>
      <c r="C102" s="600"/>
      <c r="D102" s="600"/>
      <c r="E102" s="600"/>
      <c r="F102" s="600"/>
      <c r="G102" s="600"/>
      <c r="H102" s="600"/>
      <c r="I102" s="600"/>
      <c r="J102" s="600"/>
      <c r="K102" s="600"/>
      <c r="L102" s="601"/>
      <c r="M102" s="36"/>
    </row>
    <row r="103" spans="1:16" s="10" customFormat="1" x14ac:dyDescent="0.35">
      <c r="A103" s="7"/>
      <c r="B103" s="599"/>
      <c r="C103" s="600"/>
      <c r="D103" s="600"/>
      <c r="E103" s="600"/>
      <c r="F103" s="600"/>
      <c r="G103" s="600"/>
      <c r="H103" s="600"/>
      <c r="I103" s="600"/>
      <c r="J103" s="600"/>
      <c r="K103" s="600"/>
      <c r="L103" s="601"/>
      <c r="M103" s="36"/>
    </row>
    <row r="104" spans="1:16" s="10" customFormat="1" x14ac:dyDescent="0.35">
      <c r="A104" s="7"/>
      <c r="B104" s="599"/>
      <c r="C104" s="600"/>
      <c r="D104" s="600"/>
      <c r="E104" s="600"/>
      <c r="F104" s="600"/>
      <c r="G104" s="600"/>
      <c r="H104" s="600"/>
      <c r="I104" s="600"/>
      <c r="J104" s="600"/>
      <c r="K104" s="600"/>
      <c r="L104" s="601"/>
      <c r="M104" s="36"/>
    </row>
    <row r="105" spans="1:16" s="10" customFormat="1" x14ac:dyDescent="0.35">
      <c r="A105" s="7"/>
      <c r="B105" s="599"/>
      <c r="C105" s="600"/>
      <c r="D105" s="600"/>
      <c r="E105" s="600"/>
      <c r="F105" s="600"/>
      <c r="G105" s="600"/>
      <c r="H105" s="600"/>
      <c r="I105" s="600"/>
      <c r="J105" s="600"/>
      <c r="K105" s="600"/>
      <c r="L105" s="601"/>
      <c r="M105" s="36"/>
    </row>
    <row r="106" spans="1:16" s="10" customFormat="1" x14ac:dyDescent="0.35">
      <c r="A106" s="7"/>
      <c r="B106" s="599"/>
      <c r="C106" s="600"/>
      <c r="D106" s="600"/>
      <c r="E106" s="600"/>
      <c r="F106" s="600"/>
      <c r="G106" s="600"/>
      <c r="H106" s="600"/>
      <c r="I106" s="600"/>
      <c r="J106" s="600"/>
      <c r="K106" s="600"/>
      <c r="L106" s="601"/>
      <c r="M106" s="36"/>
    </row>
    <row r="107" spans="1:16" x14ac:dyDescent="0.35">
      <c r="B107" s="68"/>
      <c r="C107" s="65"/>
      <c r="D107" s="65"/>
      <c r="E107" s="65"/>
      <c r="F107" s="65"/>
      <c r="G107" s="65"/>
      <c r="H107" s="65"/>
      <c r="I107" s="65"/>
      <c r="J107" s="65"/>
      <c r="K107" s="65"/>
      <c r="L107" s="66"/>
      <c r="M107" s="9"/>
    </row>
    <row r="108" spans="1:16" s="42" customFormat="1" x14ac:dyDescent="0.35">
      <c r="A108" s="71"/>
      <c r="B108" s="4"/>
      <c r="C108" s="72"/>
      <c r="D108" s="72"/>
      <c r="E108" s="72"/>
      <c r="F108" s="72"/>
      <c r="G108" s="72"/>
      <c r="H108" s="72"/>
      <c r="I108" s="72"/>
      <c r="J108" s="72"/>
      <c r="K108" s="72"/>
      <c r="L108" s="72"/>
      <c r="N108" s="73"/>
    </row>
    <row r="109" spans="1:16" s="42" customFormat="1" x14ac:dyDescent="0.35">
      <c r="A109" s="71"/>
      <c r="B109" s="4"/>
      <c r="C109" s="72"/>
      <c r="D109" s="72"/>
      <c r="E109" s="72"/>
      <c r="F109" s="72"/>
      <c r="G109" s="72"/>
      <c r="H109" s="72"/>
      <c r="I109" s="72"/>
      <c r="J109" s="72"/>
      <c r="K109" s="72"/>
      <c r="L109" s="72"/>
      <c r="N109" s="73"/>
    </row>
    <row r="110" spans="1:16" s="42" customFormat="1" x14ac:dyDescent="0.35">
      <c r="A110" s="71"/>
      <c r="B110" s="4"/>
      <c r="C110" s="72"/>
      <c r="D110" s="72"/>
      <c r="E110" s="72"/>
      <c r="F110" s="72"/>
      <c r="G110" s="72"/>
      <c r="H110" s="72"/>
      <c r="I110" s="72"/>
      <c r="J110" s="72"/>
      <c r="K110" s="72"/>
      <c r="L110" s="72"/>
      <c r="N110" s="73"/>
    </row>
    <row r="111" spans="1:16" s="42" customFormat="1" x14ac:dyDescent="0.35">
      <c r="A111" s="71"/>
      <c r="B111" s="4"/>
      <c r="C111" s="72"/>
      <c r="D111" s="72"/>
      <c r="E111" s="72"/>
      <c r="F111" s="72"/>
      <c r="G111" s="72"/>
      <c r="H111" s="72"/>
      <c r="I111" s="72"/>
      <c r="J111" s="72"/>
      <c r="K111" s="72"/>
      <c r="L111" s="72"/>
      <c r="N111" s="73"/>
    </row>
    <row r="112" spans="1:16" s="42" customFormat="1" x14ac:dyDescent="0.35">
      <c r="A112" s="71"/>
      <c r="B112" s="4"/>
      <c r="C112" s="72"/>
      <c r="D112" s="72"/>
      <c r="E112" s="72"/>
      <c r="F112" s="72"/>
      <c r="G112" s="72"/>
      <c r="H112" s="72"/>
      <c r="I112" s="72"/>
      <c r="J112" s="72"/>
      <c r="K112" s="72"/>
      <c r="L112" s="72"/>
      <c r="N112" s="73"/>
    </row>
  </sheetData>
  <sheetProtection algorithmName="SHA-512" hashValue="/TSX2Y//7l0eHB63s3odHlj+ZH1f/i5Dwba1Fd5fucUYsksLFI4tRI10UP//+E8aXuc6O7mYH9tK3A9oLaSFsQ==" saltValue="HDB+TIDfMwMD7ql7tXjBxQ==" spinCount="100000" sheet="1" objects="1" scenarios="1" selectLockedCells="1"/>
  <mergeCells count="71">
    <mergeCell ref="B39:C41"/>
    <mergeCell ref="D40:F40"/>
    <mergeCell ref="D41:F41"/>
    <mergeCell ref="D39:F39"/>
    <mergeCell ref="B45:L45"/>
    <mergeCell ref="B43:L43"/>
    <mergeCell ref="B56:L56"/>
    <mergeCell ref="G47:G48"/>
    <mergeCell ref="H47:H48"/>
    <mergeCell ref="I47:I48"/>
    <mergeCell ref="J47:J48"/>
    <mergeCell ref="K47:K48"/>
    <mergeCell ref="J52:J54"/>
    <mergeCell ref="K52:K54"/>
    <mergeCell ref="G52:G54"/>
    <mergeCell ref="H52:H54"/>
    <mergeCell ref="I52:I54"/>
    <mergeCell ref="G49:G50"/>
    <mergeCell ref="H49:H50"/>
    <mergeCell ref="F52:F54"/>
    <mergeCell ref="B52:E54"/>
    <mergeCell ref="I49:I50"/>
    <mergeCell ref="B8:L8"/>
    <mergeCell ref="B9:L9"/>
    <mergeCell ref="B10:L10"/>
    <mergeCell ref="B12:L12"/>
    <mergeCell ref="B13:L14"/>
    <mergeCell ref="D35:F35"/>
    <mergeCell ref="B36:C38"/>
    <mergeCell ref="D37:F37"/>
    <mergeCell ref="D38:F38"/>
    <mergeCell ref="B21:L21"/>
    <mergeCell ref="B4:L4"/>
    <mergeCell ref="B5:L5"/>
    <mergeCell ref="B6:L6"/>
    <mergeCell ref="D27:F27"/>
    <mergeCell ref="D28:F28"/>
    <mergeCell ref="B27:C29"/>
    <mergeCell ref="D29:F29"/>
    <mergeCell ref="B20:L20"/>
    <mergeCell ref="G25:G26"/>
    <mergeCell ref="H25:H26"/>
    <mergeCell ref="I25:I26"/>
    <mergeCell ref="J25:J26"/>
    <mergeCell ref="K25:K26"/>
    <mergeCell ref="B18:L18"/>
    <mergeCell ref="B23:L23"/>
    <mergeCell ref="B15:L15"/>
    <mergeCell ref="B16:L16"/>
    <mergeCell ref="B17:L17"/>
    <mergeCell ref="B58:L65"/>
    <mergeCell ref="B72:L79"/>
    <mergeCell ref="B86:L93"/>
    <mergeCell ref="J49:J50"/>
    <mergeCell ref="K49:K50"/>
    <mergeCell ref="B51:E51"/>
    <mergeCell ref="D36:F36"/>
    <mergeCell ref="B30:C32"/>
    <mergeCell ref="D30:F30"/>
    <mergeCell ref="D31:F31"/>
    <mergeCell ref="D32:F32"/>
    <mergeCell ref="B33:C35"/>
    <mergeCell ref="D33:F33"/>
    <mergeCell ref="D34:F34"/>
    <mergeCell ref="B99:L106"/>
    <mergeCell ref="B69:L70"/>
    <mergeCell ref="B83:L84"/>
    <mergeCell ref="B97:L97"/>
    <mergeCell ref="B67:L67"/>
    <mergeCell ref="B81:L81"/>
    <mergeCell ref="B95:L95"/>
  </mergeCells>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58 B72 B86 B99" xr:uid="{6ACA9FFF-56F8-4677-B2D1-6AF270682371}">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5:K35 G41:K41 G38:K38 G29 H27:K29 G32:K32 G51:K52" xr:uid="{98978244-0A96-4FE2-821D-5B2C774BD175}">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0:K31 G33:K34" xr:uid="{7045C76A-A201-4E84-80FD-CF6874172F23}">
      <formula1>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7:G28 G36:K37 G39:K40" xr:uid="{8AE2778F-8075-4543-8699-72EA58983E45}">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6" min="1" max="11"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285C6-02EC-4901-81DA-5891BA963E71}">
  <sheetPr codeName="Sheet13">
    <tabColor rgb="FF92D050"/>
    <pageSetUpPr fitToPage="1"/>
  </sheetPr>
  <dimension ref="A1:P63"/>
  <sheetViews>
    <sheetView showGridLines="0" zoomScaleNormal="100" workbookViewId="0"/>
  </sheetViews>
  <sheetFormatPr defaultColWidth="9.1796875" defaultRowHeight="14" x14ac:dyDescent="0.35"/>
  <cols>
    <col min="1" max="1" width="1.81640625" style="7" customWidth="1"/>
    <col min="2" max="12" width="14.54296875" style="1" customWidth="1"/>
    <col min="13" max="13" width="14.54296875" style="8" customWidth="1"/>
    <col min="14" max="14" width="14.54296875" style="9" customWidth="1"/>
    <col min="15" max="16" width="14.54296875" style="9" hidden="1" customWidth="1"/>
    <col min="17" max="17" width="9.1796875" style="9" customWidth="1"/>
    <col min="18" max="16384" width="9.1796875" style="9"/>
  </cols>
  <sheetData>
    <row r="1" spans="1:16" x14ac:dyDescent="0.35">
      <c r="O1" s="9" t="s">
        <v>433</v>
      </c>
      <c r="P1" s="9" t="s">
        <v>433</v>
      </c>
    </row>
    <row r="2" spans="1:16" x14ac:dyDescent="0.35">
      <c r="B2" s="11" t="str">
        <f>Pro!B2</f>
        <v>PROTECTED</v>
      </c>
      <c r="C2" s="11"/>
      <c r="O2" s="10" t="s">
        <v>91</v>
      </c>
      <c r="P2" s="10" t="s">
        <v>107</v>
      </c>
    </row>
    <row r="3" spans="1:16" x14ac:dyDescent="0.35">
      <c r="B3" s="12"/>
      <c r="C3" s="12"/>
      <c r="O3" s="2"/>
      <c r="P3" s="2"/>
    </row>
    <row r="4" spans="1:16" s="2" customFormat="1" x14ac:dyDescent="0.35">
      <c r="A4" s="4"/>
      <c r="B4" s="476" t="str">
        <f>Info!B4</f>
        <v>IMPORTER QUESTIONNAIRE</v>
      </c>
      <c r="C4" s="477"/>
      <c r="D4" s="477"/>
      <c r="E4" s="477"/>
      <c r="F4" s="477"/>
      <c r="G4" s="477"/>
      <c r="H4" s="477"/>
      <c r="I4" s="477"/>
      <c r="J4" s="477"/>
      <c r="K4" s="477"/>
      <c r="L4" s="478"/>
      <c r="M4" s="24"/>
      <c r="N4" s="24"/>
      <c r="O4" s="18"/>
      <c r="P4" s="18"/>
    </row>
    <row r="5" spans="1:16" s="2" customFormat="1" x14ac:dyDescent="0.35">
      <c r="A5" s="4"/>
      <c r="B5" s="626" t="str">
        <f>Info!B5</f>
        <v>NQ-2026-003</v>
      </c>
      <c r="C5" s="627"/>
      <c r="D5" s="627"/>
      <c r="E5" s="627"/>
      <c r="F5" s="627"/>
      <c r="G5" s="627"/>
      <c r="H5" s="627"/>
      <c r="I5" s="627"/>
      <c r="J5" s="627"/>
      <c r="K5" s="627"/>
      <c r="L5" s="628"/>
      <c r="M5" s="24"/>
      <c r="N5" s="24"/>
      <c r="O5" s="18"/>
      <c r="P5" s="18"/>
    </row>
    <row r="6" spans="1:16" s="6" customFormat="1" ht="14.25" customHeight="1" x14ac:dyDescent="0.35">
      <c r="A6" s="4"/>
      <c r="B6" s="659" t="str">
        <f>Info!B6</f>
        <v>UNARMOURED BUILDING CABLES</v>
      </c>
      <c r="C6" s="660"/>
      <c r="D6" s="660"/>
      <c r="E6" s="660"/>
      <c r="F6" s="660"/>
      <c r="G6" s="660"/>
      <c r="H6" s="660"/>
      <c r="I6" s="660"/>
      <c r="J6" s="660"/>
      <c r="K6" s="660"/>
      <c r="L6" s="661"/>
      <c r="M6" s="18"/>
      <c r="N6" s="18"/>
      <c r="O6" s="14"/>
      <c r="P6" s="14"/>
    </row>
    <row r="7" spans="1:16" s="6" customFormat="1" x14ac:dyDescent="0.35">
      <c r="A7" s="4"/>
      <c r="B7" s="13"/>
      <c r="C7" s="13"/>
      <c r="D7" s="3"/>
      <c r="E7" s="3"/>
      <c r="F7" s="3"/>
      <c r="G7" s="3"/>
      <c r="H7" s="3"/>
      <c r="I7" s="3"/>
      <c r="J7" s="3"/>
      <c r="K7" s="3"/>
      <c r="L7" s="3"/>
      <c r="O7" s="14"/>
      <c r="P7" s="14"/>
    </row>
    <row r="8" spans="1:16" x14ac:dyDescent="0.35">
      <c r="B8" s="473" t="str">
        <f>IF(Intro!$G$21="English",O8,P8)</f>
        <v>PROTECTED COMMENTS</v>
      </c>
      <c r="C8" s="474"/>
      <c r="D8" s="474"/>
      <c r="E8" s="474"/>
      <c r="F8" s="474"/>
      <c r="G8" s="474"/>
      <c r="H8" s="474"/>
      <c r="I8" s="474"/>
      <c r="J8" s="474"/>
      <c r="K8" s="474"/>
      <c r="L8" s="475"/>
      <c r="M8" s="9"/>
      <c r="O8" s="9" t="s">
        <v>86</v>
      </c>
      <c r="P8" s="9" t="s">
        <v>205</v>
      </c>
    </row>
    <row r="9" spans="1:16" x14ac:dyDescent="0.35">
      <c r="B9" s="15"/>
      <c r="C9" s="33"/>
      <c r="D9" s="34"/>
      <c r="E9" s="34"/>
      <c r="F9" s="34"/>
      <c r="G9" s="34"/>
      <c r="H9" s="34"/>
      <c r="I9" s="34"/>
      <c r="J9" s="34"/>
      <c r="K9" s="34"/>
      <c r="L9" s="16"/>
      <c r="M9" s="9"/>
    </row>
    <row r="10" spans="1:16" x14ac:dyDescent="0.35">
      <c r="B10" s="492" t="str">
        <f>AddPub!B10</f>
        <v>Should your firm wish to add any comments related to its responses, submit them here. Be sure to indicate the applicable question number.</v>
      </c>
      <c r="C10" s="493"/>
      <c r="D10" s="493"/>
      <c r="E10" s="493"/>
      <c r="F10" s="493"/>
      <c r="G10" s="493"/>
      <c r="H10" s="493"/>
      <c r="I10" s="493"/>
      <c r="J10" s="493"/>
      <c r="K10" s="493"/>
      <c r="L10" s="494"/>
      <c r="M10" s="9"/>
      <c r="O10" s="17"/>
    </row>
    <row r="11" spans="1:16" x14ac:dyDescent="0.35">
      <c r="B11" s="58"/>
      <c r="C11" s="33"/>
      <c r="D11" s="34"/>
      <c r="E11" s="34"/>
      <c r="F11" s="34"/>
      <c r="G11" s="34"/>
      <c r="H11" s="34"/>
      <c r="I11" s="34"/>
      <c r="J11" s="34"/>
      <c r="K11" s="34"/>
      <c r="L11" s="16"/>
      <c r="M11" s="9"/>
      <c r="O11" s="44" t="s">
        <v>425</v>
      </c>
      <c r="P11" s="44" t="s">
        <v>426</v>
      </c>
    </row>
    <row r="12" spans="1:16" ht="28" x14ac:dyDescent="0.35">
      <c r="A12" s="7" t="s">
        <v>483</v>
      </c>
      <c r="B12" s="58"/>
      <c r="C12" s="143" t="str">
        <f>IF(Intro!$G$21="English",O11,P11)</f>
        <v>Tab and Question</v>
      </c>
      <c r="D12" s="648" t="str">
        <f>IF(Intro!$G$21="English",O12,P12)</f>
        <v>Comments</v>
      </c>
      <c r="E12" s="649"/>
      <c r="F12" s="649"/>
      <c r="G12" s="649"/>
      <c r="H12" s="649"/>
      <c r="I12" s="649"/>
      <c r="J12" s="649"/>
      <c r="K12" s="649"/>
      <c r="L12" s="650"/>
      <c r="M12" s="9"/>
      <c r="O12" s="17" t="s">
        <v>127</v>
      </c>
      <c r="P12" s="9" t="s">
        <v>128</v>
      </c>
    </row>
    <row r="13" spans="1:16" x14ac:dyDescent="0.35">
      <c r="B13" s="655" t="str">
        <f>IF(Intro!$G$21="English",O13,P13)</f>
        <v>Comment 1</v>
      </c>
      <c r="C13" s="636"/>
      <c r="D13" s="639"/>
      <c r="E13" s="640"/>
      <c r="F13" s="640"/>
      <c r="G13" s="640"/>
      <c r="H13" s="640"/>
      <c r="I13" s="640"/>
      <c r="J13" s="640"/>
      <c r="K13" s="640"/>
      <c r="L13" s="641"/>
      <c r="M13" s="9"/>
      <c r="O13" s="17" t="s">
        <v>129</v>
      </c>
      <c r="P13" s="9" t="s">
        <v>130</v>
      </c>
    </row>
    <row r="14" spans="1:16" x14ac:dyDescent="0.35">
      <c r="B14" s="656"/>
      <c r="C14" s="637"/>
      <c r="D14" s="642"/>
      <c r="E14" s="643"/>
      <c r="F14" s="643"/>
      <c r="G14" s="643"/>
      <c r="H14" s="643"/>
      <c r="I14" s="643"/>
      <c r="J14" s="643"/>
      <c r="K14" s="643"/>
      <c r="L14" s="644"/>
      <c r="M14" s="9"/>
      <c r="O14" s="17"/>
    </row>
    <row r="15" spans="1:16" x14ac:dyDescent="0.35">
      <c r="B15" s="656"/>
      <c r="C15" s="637"/>
      <c r="D15" s="642"/>
      <c r="E15" s="643"/>
      <c r="F15" s="643"/>
      <c r="G15" s="643"/>
      <c r="H15" s="643"/>
      <c r="I15" s="643"/>
      <c r="J15" s="643"/>
      <c r="K15" s="643"/>
      <c r="L15" s="644"/>
      <c r="M15" s="9"/>
      <c r="O15" s="17"/>
    </row>
    <row r="16" spans="1:16" x14ac:dyDescent="0.35">
      <c r="B16" s="656"/>
      <c r="C16" s="637"/>
      <c r="D16" s="642"/>
      <c r="E16" s="643"/>
      <c r="F16" s="643"/>
      <c r="G16" s="643"/>
      <c r="H16" s="643"/>
      <c r="I16" s="643"/>
      <c r="J16" s="643"/>
      <c r="K16" s="643"/>
      <c r="L16" s="644"/>
      <c r="M16" s="9"/>
      <c r="O16" s="17"/>
    </row>
    <row r="17" spans="2:16" x14ac:dyDescent="0.35">
      <c r="B17" s="656"/>
      <c r="C17" s="637"/>
      <c r="D17" s="642"/>
      <c r="E17" s="643"/>
      <c r="F17" s="643"/>
      <c r="G17" s="643"/>
      <c r="H17" s="643"/>
      <c r="I17" s="643"/>
      <c r="J17" s="643"/>
      <c r="K17" s="643"/>
      <c r="L17" s="644"/>
      <c r="M17" s="9"/>
      <c r="O17" s="17"/>
    </row>
    <row r="18" spans="2:16" x14ac:dyDescent="0.35">
      <c r="B18" s="656"/>
      <c r="C18" s="637"/>
      <c r="D18" s="642"/>
      <c r="E18" s="643"/>
      <c r="F18" s="643"/>
      <c r="G18" s="643"/>
      <c r="H18" s="643"/>
      <c r="I18" s="643"/>
      <c r="J18" s="643"/>
      <c r="K18" s="643"/>
      <c r="L18" s="644"/>
      <c r="M18" s="9"/>
      <c r="O18" s="17"/>
    </row>
    <row r="19" spans="2:16" x14ac:dyDescent="0.35">
      <c r="B19" s="656"/>
      <c r="C19" s="637"/>
      <c r="D19" s="642"/>
      <c r="E19" s="643"/>
      <c r="F19" s="643"/>
      <c r="G19" s="643"/>
      <c r="H19" s="643"/>
      <c r="I19" s="643"/>
      <c r="J19" s="643"/>
      <c r="K19" s="643"/>
      <c r="L19" s="644"/>
      <c r="M19" s="9"/>
      <c r="O19" s="17"/>
    </row>
    <row r="20" spans="2:16" x14ac:dyDescent="0.35">
      <c r="B20" s="656"/>
      <c r="C20" s="637"/>
      <c r="D20" s="642"/>
      <c r="E20" s="643"/>
      <c r="F20" s="643"/>
      <c r="G20" s="643"/>
      <c r="H20" s="643"/>
      <c r="I20" s="643"/>
      <c r="J20" s="643"/>
      <c r="K20" s="643"/>
      <c r="L20" s="644"/>
      <c r="M20" s="9"/>
      <c r="O20" s="17"/>
    </row>
    <row r="21" spans="2:16" x14ac:dyDescent="0.35">
      <c r="B21" s="656"/>
      <c r="C21" s="637"/>
      <c r="D21" s="642"/>
      <c r="E21" s="643"/>
      <c r="F21" s="643"/>
      <c r="G21" s="643"/>
      <c r="H21" s="643"/>
      <c r="I21" s="643"/>
      <c r="J21" s="643"/>
      <c r="K21" s="643"/>
      <c r="L21" s="644"/>
      <c r="M21" s="9"/>
      <c r="O21" s="17"/>
    </row>
    <row r="22" spans="2:16" x14ac:dyDescent="0.35">
      <c r="B22" s="657"/>
      <c r="C22" s="654"/>
      <c r="D22" s="651"/>
      <c r="E22" s="652"/>
      <c r="F22" s="652"/>
      <c r="G22" s="652"/>
      <c r="H22" s="652"/>
      <c r="I22" s="652"/>
      <c r="J22" s="652"/>
      <c r="K22" s="652"/>
      <c r="L22" s="653"/>
      <c r="M22" s="9"/>
      <c r="O22" s="17"/>
    </row>
    <row r="23" spans="2:16" x14ac:dyDescent="0.35">
      <c r="B23" s="655" t="str">
        <f>IF(Intro!$G$21="English",O23,P23)</f>
        <v>Comment 2</v>
      </c>
      <c r="C23" s="636"/>
      <c r="D23" s="639"/>
      <c r="E23" s="640"/>
      <c r="F23" s="640"/>
      <c r="G23" s="640"/>
      <c r="H23" s="640"/>
      <c r="I23" s="640"/>
      <c r="J23" s="640"/>
      <c r="K23" s="640"/>
      <c r="L23" s="641"/>
      <c r="M23" s="9"/>
      <c r="O23" s="17" t="s">
        <v>131</v>
      </c>
      <c r="P23" s="9" t="s">
        <v>132</v>
      </c>
    </row>
    <row r="24" spans="2:16" x14ac:dyDescent="0.35">
      <c r="B24" s="656"/>
      <c r="C24" s="637"/>
      <c r="D24" s="642"/>
      <c r="E24" s="643"/>
      <c r="F24" s="643"/>
      <c r="G24" s="643"/>
      <c r="H24" s="643"/>
      <c r="I24" s="643"/>
      <c r="J24" s="643"/>
      <c r="K24" s="643"/>
      <c r="L24" s="644"/>
      <c r="M24" s="9"/>
    </row>
    <row r="25" spans="2:16" x14ac:dyDescent="0.35">
      <c r="B25" s="656"/>
      <c r="C25" s="637"/>
      <c r="D25" s="642"/>
      <c r="E25" s="643"/>
      <c r="F25" s="643"/>
      <c r="G25" s="643"/>
      <c r="H25" s="643"/>
      <c r="I25" s="643"/>
      <c r="J25" s="643"/>
      <c r="K25" s="643"/>
      <c r="L25" s="644"/>
      <c r="M25" s="9"/>
    </row>
    <row r="26" spans="2:16" x14ac:dyDescent="0.35">
      <c r="B26" s="656"/>
      <c r="C26" s="637"/>
      <c r="D26" s="642"/>
      <c r="E26" s="643"/>
      <c r="F26" s="643"/>
      <c r="G26" s="643"/>
      <c r="H26" s="643"/>
      <c r="I26" s="643"/>
      <c r="J26" s="643"/>
      <c r="K26" s="643"/>
      <c r="L26" s="644"/>
      <c r="M26" s="9"/>
      <c r="O26" s="17"/>
    </row>
    <row r="27" spans="2:16" x14ac:dyDescent="0.35">
      <c r="B27" s="656"/>
      <c r="C27" s="637"/>
      <c r="D27" s="642"/>
      <c r="E27" s="643"/>
      <c r="F27" s="643"/>
      <c r="G27" s="643"/>
      <c r="H27" s="643"/>
      <c r="I27" s="643"/>
      <c r="J27" s="643"/>
      <c r="K27" s="643"/>
      <c r="L27" s="644"/>
      <c r="M27" s="9"/>
      <c r="O27" s="17"/>
    </row>
    <row r="28" spans="2:16" x14ac:dyDescent="0.35">
      <c r="B28" s="656"/>
      <c r="C28" s="637"/>
      <c r="D28" s="642"/>
      <c r="E28" s="643"/>
      <c r="F28" s="643"/>
      <c r="G28" s="643"/>
      <c r="H28" s="643"/>
      <c r="I28" s="643"/>
      <c r="J28" s="643"/>
      <c r="K28" s="643"/>
      <c r="L28" s="644"/>
      <c r="M28" s="9"/>
    </row>
    <row r="29" spans="2:16" x14ac:dyDescent="0.35">
      <c r="B29" s="656"/>
      <c r="C29" s="637"/>
      <c r="D29" s="642"/>
      <c r="E29" s="643"/>
      <c r="F29" s="643"/>
      <c r="G29" s="643"/>
      <c r="H29" s="643"/>
      <c r="I29" s="643"/>
      <c r="J29" s="643"/>
      <c r="K29" s="643"/>
      <c r="L29" s="644"/>
      <c r="M29" s="9"/>
      <c r="O29" s="17"/>
    </row>
    <row r="30" spans="2:16" x14ac:dyDescent="0.35">
      <c r="B30" s="656"/>
      <c r="C30" s="637"/>
      <c r="D30" s="642"/>
      <c r="E30" s="643"/>
      <c r="F30" s="643"/>
      <c r="G30" s="643"/>
      <c r="H30" s="643"/>
      <c r="I30" s="643"/>
      <c r="J30" s="643"/>
      <c r="K30" s="643"/>
      <c r="L30" s="644"/>
      <c r="M30" s="9"/>
      <c r="O30" s="17"/>
    </row>
    <row r="31" spans="2:16" x14ac:dyDescent="0.35">
      <c r="B31" s="656"/>
      <c r="C31" s="637"/>
      <c r="D31" s="642"/>
      <c r="E31" s="643"/>
      <c r="F31" s="643"/>
      <c r="G31" s="643"/>
      <c r="H31" s="643"/>
      <c r="I31" s="643"/>
      <c r="J31" s="643"/>
      <c r="K31" s="643"/>
      <c r="L31" s="644"/>
      <c r="M31" s="9"/>
      <c r="O31" s="17"/>
    </row>
    <row r="32" spans="2:16" x14ac:dyDescent="0.35">
      <c r="B32" s="657"/>
      <c r="C32" s="654"/>
      <c r="D32" s="651"/>
      <c r="E32" s="652"/>
      <c r="F32" s="652"/>
      <c r="G32" s="652"/>
      <c r="H32" s="652"/>
      <c r="I32" s="652"/>
      <c r="J32" s="652"/>
      <c r="K32" s="652"/>
      <c r="L32" s="653"/>
      <c r="M32" s="9"/>
      <c r="O32" s="17"/>
    </row>
    <row r="33" spans="2:16" x14ac:dyDescent="0.35">
      <c r="B33" s="655" t="str">
        <f>IF(Intro!$G$21="English",O33,P33)</f>
        <v>Comment 3</v>
      </c>
      <c r="C33" s="636"/>
      <c r="D33" s="639"/>
      <c r="E33" s="640"/>
      <c r="F33" s="640"/>
      <c r="G33" s="640"/>
      <c r="H33" s="640"/>
      <c r="I33" s="640"/>
      <c r="J33" s="640"/>
      <c r="K33" s="640"/>
      <c r="L33" s="641"/>
      <c r="M33" s="9"/>
      <c r="O33" s="17" t="s">
        <v>133</v>
      </c>
      <c r="P33" s="9" t="s">
        <v>134</v>
      </c>
    </row>
    <row r="34" spans="2:16" x14ac:dyDescent="0.35">
      <c r="B34" s="656"/>
      <c r="C34" s="637"/>
      <c r="D34" s="642"/>
      <c r="E34" s="643"/>
      <c r="F34" s="643"/>
      <c r="G34" s="643"/>
      <c r="H34" s="643"/>
      <c r="I34" s="643"/>
      <c r="J34" s="643"/>
      <c r="K34" s="643"/>
      <c r="L34" s="644"/>
      <c r="M34" s="9"/>
      <c r="O34" s="17"/>
    </row>
    <row r="35" spans="2:16" x14ac:dyDescent="0.35">
      <c r="B35" s="656"/>
      <c r="C35" s="637"/>
      <c r="D35" s="642"/>
      <c r="E35" s="643"/>
      <c r="F35" s="643"/>
      <c r="G35" s="643"/>
      <c r="H35" s="643"/>
      <c r="I35" s="643"/>
      <c r="J35" s="643"/>
      <c r="K35" s="643"/>
      <c r="L35" s="644"/>
      <c r="M35" s="9"/>
      <c r="O35" s="17"/>
    </row>
    <row r="36" spans="2:16" x14ac:dyDescent="0.35">
      <c r="B36" s="656"/>
      <c r="C36" s="637"/>
      <c r="D36" s="642"/>
      <c r="E36" s="643"/>
      <c r="F36" s="643"/>
      <c r="G36" s="643"/>
      <c r="H36" s="643"/>
      <c r="I36" s="643"/>
      <c r="J36" s="643"/>
      <c r="K36" s="643"/>
      <c r="L36" s="644"/>
      <c r="M36" s="9"/>
      <c r="O36" s="17"/>
    </row>
    <row r="37" spans="2:16" x14ac:dyDescent="0.35">
      <c r="B37" s="656"/>
      <c r="C37" s="637"/>
      <c r="D37" s="642"/>
      <c r="E37" s="643"/>
      <c r="F37" s="643"/>
      <c r="G37" s="643"/>
      <c r="H37" s="643"/>
      <c r="I37" s="643"/>
      <c r="J37" s="643"/>
      <c r="K37" s="643"/>
      <c r="L37" s="644"/>
      <c r="M37" s="9"/>
      <c r="O37" s="17"/>
    </row>
    <row r="38" spans="2:16" x14ac:dyDescent="0.35">
      <c r="B38" s="656"/>
      <c r="C38" s="637"/>
      <c r="D38" s="642"/>
      <c r="E38" s="643"/>
      <c r="F38" s="643"/>
      <c r="G38" s="643"/>
      <c r="H38" s="643"/>
      <c r="I38" s="643"/>
      <c r="J38" s="643"/>
      <c r="K38" s="643"/>
      <c r="L38" s="644"/>
      <c r="M38" s="9"/>
      <c r="O38" s="17"/>
    </row>
    <row r="39" spans="2:16" x14ac:dyDescent="0.35">
      <c r="B39" s="656"/>
      <c r="C39" s="637"/>
      <c r="D39" s="642"/>
      <c r="E39" s="643"/>
      <c r="F39" s="643"/>
      <c r="G39" s="643"/>
      <c r="H39" s="643"/>
      <c r="I39" s="643"/>
      <c r="J39" s="643"/>
      <c r="K39" s="643"/>
      <c r="L39" s="644"/>
      <c r="M39" s="9"/>
      <c r="O39" s="17"/>
    </row>
    <row r="40" spans="2:16" x14ac:dyDescent="0.35">
      <c r="B40" s="656"/>
      <c r="C40" s="637"/>
      <c r="D40" s="642"/>
      <c r="E40" s="643"/>
      <c r="F40" s="643"/>
      <c r="G40" s="643"/>
      <c r="H40" s="643"/>
      <c r="I40" s="643"/>
      <c r="J40" s="643"/>
      <c r="K40" s="643"/>
      <c r="L40" s="644"/>
      <c r="M40" s="9"/>
      <c r="O40" s="17"/>
    </row>
    <row r="41" spans="2:16" x14ac:dyDescent="0.35">
      <c r="B41" s="656"/>
      <c r="C41" s="637"/>
      <c r="D41" s="642"/>
      <c r="E41" s="643"/>
      <c r="F41" s="643"/>
      <c r="G41" s="643"/>
      <c r="H41" s="643"/>
      <c r="I41" s="643"/>
      <c r="J41" s="643"/>
      <c r="K41" s="643"/>
      <c r="L41" s="644"/>
      <c r="M41" s="9"/>
      <c r="O41" s="17"/>
    </row>
    <row r="42" spans="2:16" x14ac:dyDescent="0.35">
      <c r="B42" s="657"/>
      <c r="C42" s="654"/>
      <c r="D42" s="651"/>
      <c r="E42" s="652"/>
      <c r="F42" s="652"/>
      <c r="G42" s="652"/>
      <c r="H42" s="652"/>
      <c r="I42" s="652"/>
      <c r="J42" s="652"/>
      <c r="K42" s="652"/>
      <c r="L42" s="653"/>
      <c r="M42" s="9"/>
      <c r="O42" s="17"/>
    </row>
    <row r="43" spans="2:16" x14ac:dyDescent="0.35">
      <c r="B43" s="655" t="str">
        <f>IF(Intro!$G$21="English",O43,P43)</f>
        <v>Comment 4</v>
      </c>
      <c r="C43" s="636"/>
      <c r="D43" s="639"/>
      <c r="E43" s="640"/>
      <c r="F43" s="640"/>
      <c r="G43" s="640"/>
      <c r="H43" s="640"/>
      <c r="I43" s="640"/>
      <c r="J43" s="640"/>
      <c r="K43" s="640"/>
      <c r="L43" s="641"/>
      <c r="M43" s="9"/>
      <c r="O43" s="17" t="s">
        <v>135</v>
      </c>
      <c r="P43" s="9" t="s">
        <v>136</v>
      </c>
    </row>
    <row r="44" spans="2:16" x14ac:dyDescent="0.35">
      <c r="B44" s="656"/>
      <c r="C44" s="637"/>
      <c r="D44" s="642"/>
      <c r="E44" s="643"/>
      <c r="F44" s="643"/>
      <c r="G44" s="643"/>
      <c r="H44" s="643"/>
      <c r="I44" s="643"/>
      <c r="J44" s="643"/>
      <c r="K44" s="643"/>
      <c r="L44" s="644"/>
      <c r="M44" s="9"/>
      <c r="O44" s="17"/>
    </row>
    <row r="45" spans="2:16" x14ac:dyDescent="0.35">
      <c r="B45" s="656"/>
      <c r="C45" s="637"/>
      <c r="D45" s="642"/>
      <c r="E45" s="643"/>
      <c r="F45" s="643"/>
      <c r="G45" s="643"/>
      <c r="H45" s="643"/>
      <c r="I45" s="643"/>
      <c r="J45" s="643"/>
      <c r="K45" s="643"/>
      <c r="L45" s="644"/>
      <c r="M45" s="9"/>
      <c r="O45" s="17"/>
    </row>
    <row r="46" spans="2:16" x14ac:dyDescent="0.35">
      <c r="B46" s="656"/>
      <c r="C46" s="637"/>
      <c r="D46" s="642"/>
      <c r="E46" s="643"/>
      <c r="F46" s="643"/>
      <c r="G46" s="643"/>
      <c r="H46" s="643"/>
      <c r="I46" s="643"/>
      <c r="J46" s="643"/>
      <c r="K46" s="643"/>
      <c r="L46" s="644"/>
      <c r="M46" s="9"/>
      <c r="O46" s="17"/>
    </row>
    <row r="47" spans="2:16" x14ac:dyDescent="0.35">
      <c r="B47" s="656"/>
      <c r="C47" s="637"/>
      <c r="D47" s="642"/>
      <c r="E47" s="643"/>
      <c r="F47" s="643"/>
      <c r="G47" s="643"/>
      <c r="H47" s="643"/>
      <c r="I47" s="643"/>
      <c r="J47" s="643"/>
      <c r="K47" s="643"/>
      <c r="L47" s="644"/>
      <c r="M47" s="9"/>
      <c r="O47" s="17"/>
    </row>
    <row r="48" spans="2:16" x14ac:dyDescent="0.35">
      <c r="B48" s="656"/>
      <c r="C48" s="637"/>
      <c r="D48" s="642"/>
      <c r="E48" s="643"/>
      <c r="F48" s="643"/>
      <c r="G48" s="643"/>
      <c r="H48" s="643"/>
      <c r="I48" s="643"/>
      <c r="J48" s="643"/>
      <c r="K48" s="643"/>
      <c r="L48" s="644"/>
      <c r="M48" s="9"/>
      <c r="O48" s="17"/>
    </row>
    <row r="49" spans="1:16" x14ac:dyDescent="0.35">
      <c r="B49" s="656"/>
      <c r="C49" s="637"/>
      <c r="D49" s="642"/>
      <c r="E49" s="643"/>
      <c r="F49" s="643"/>
      <c r="G49" s="643"/>
      <c r="H49" s="643"/>
      <c r="I49" s="643"/>
      <c r="J49" s="643"/>
      <c r="K49" s="643"/>
      <c r="L49" s="644"/>
      <c r="M49" s="9"/>
      <c r="O49" s="17"/>
    </row>
    <row r="50" spans="1:16" x14ac:dyDescent="0.35">
      <c r="B50" s="656"/>
      <c r="C50" s="637"/>
      <c r="D50" s="642"/>
      <c r="E50" s="643"/>
      <c r="F50" s="643"/>
      <c r="G50" s="643"/>
      <c r="H50" s="643"/>
      <c r="I50" s="643"/>
      <c r="J50" s="643"/>
      <c r="K50" s="643"/>
      <c r="L50" s="644"/>
      <c r="M50" s="9"/>
      <c r="O50" s="17"/>
    </row>
    <row r="51" spans="1:16" x14ac:dyDescent="0.35">
      <c r="B51" s="656"/>
      <c r="C51" s="637"/>
      <c r="D51" s="642"/>
      <c r="E51" s="643"/>
      <c r="F51" s="643"/>
      <c r="G51" s="643"/>
      <c r="H51" s="643"/>
      <c r="I51" s="643"/>
      <c r="J51" s="643"/>
      <c r="K51" s="643"/>
      <c r="L51" s="644"/>
      <c r="M51" s="9"/>
      <c r="O51" s="17"/>
    </row>
    <row r="52" spans="1:16" x14ac:dyDescent="0.35">
      <c r="B52" s="657"/>
      <c r="C52" s="654"/>
      <c r="D52" s="651"/>
      <c r="E52" s="652"/>
      <c r="F52" s="652"/>
      <c r="G52" s="652"/>
      <c r="H52" s="652"/>
      <c r="I52" s="652"/>
      <c r="J52" s="652"/>
      <c r="K52" s="652"/>
      <c r="L52" s="653"/>
      <c r="M52" s="9"/>
      <c r="O52" s="17"/>
    </row>
    <row r="53" spans="1:16" x14ac:dyDescent="0.35">
      <c r="B53" s="655" t="str">
        <f>IF(Intro!$G$21="English",O53,P53)</f>
        <v>Comment 5</v>
      </c>
      <c r="C53" s="636"/>
      <c r="D53" s="639"/>
      <c r="E53" s="640"/>
      <c r="F53" s="640"/>
      <c r="G53" s="640"/>
      <c r="H53" s="640"/>
      <c r="I53" s="640"/>
      <c r="J53" s="640"/>
      <c r="K53" s="640"/>
      <c r="L53" s="641"/>
      <c r="M53" s="9"/>
      <c r="O53" s="17" t="s">
        <v>137</v>
      </c>
      <c r="P53" s="9" t="s">
        <v>138</v>
      </c>
    </row>
    <row r="54" spans="1:16" x14ac:dyDescent="0.35">
      <c r="B54" s="656"/>
      <c r="C54" s="637"/>
      <c r="D54" s="642"/>
      <c r="E54" s="643"/>
      <c r="F54" s="643"/>
      <c r="G54" s="643"/>
      <c r="H54" s="643"/>
      <c r="I54" s="643"/>
      <c r="J54" s="643"/>
      <c r="K54" s="643"/>
      <c r="L54" s="644"/>
      <c r="M54" s="9"/>
      <c r="O54" s="17"/>
    </row>
    <row r="55" spans="1:16" x14ac:dyDescent="0.35">
      <c r="B55" s="656"/>
      <c r="C55" s="637"/>
      <c r="D55" s="642"/>
      <c r="E55" s="643"/>
      <c r="F55" s="643"/>
      <c r="G55" s="643"/>
      <c r="H55" s="643"/>
      <c r="I55" s="643"/>
      <c r="J55" s="643"/>
      <c r="K55" s="643"/>
      <c r="L55" s="644"/>
      <c r="M55" s="9"/>
      <c r="O55" s="17"/>
    </row>
    <row r="56" spans="1:16" x14ac:dyDescent="0.35">
      <c r="B56" s="656"/>
      <c r="C56" s="637"/>
      <c r="D56" s="642"/>
      <c r="E56" s="643"/>
      <c r="F56" s="643"/>
      <c r="G56" s="643"/>
      <c r="H56" s="643"/>
      <c r="I56" s="643"/>
      <c r="J56" s="643"/>
      <c r="K56" s="643"/>
      <c r="L56" s="644"/>
      <c r="M56" s="9"/>
      <c r="O56" s="17"/>
    </row>
    <row r="57" spans="1:16" x14ac:dyDescent="0.35">
      <c r="B57" s="656"/>
      <c r="C57" s="637"/>
      <c r="D57" s="642"/>
      <c r="E57" s="643"/>
      <c r="F57" s="643"/>
      <c r="G57" s="643"/>
      <c r="H57" s="643"/>
      <c r="I57" s="643"/>
      <c r="J57" s="643"/>
      <c r="K57" s="643"/>
      <c r="L57" s="644"/>
      <c r="M57" s="9"/>
      <c r="O57" s="17"/>
    </row>
    <row r="58" spans="1:16" x14ac:dyDescent="0.35">
      <c r="B58" s="656"/>
      <c r="C58" s="637"/>
      <c r="D58" s="642"/>
      <c r="E58" s="643"/>
      <c r="F58" s="643"/>
      <c r="G58" s="643"/>
      <c r="H58" s="643"/>
      <c r="I58" s="643"/>
      <c r="J58" s="643"/>
      <c r="K58" s="643"/>
      <c r="L58" s="644"/>
      <c r="M58" s="9"/>
      <c r="O58" s="17"/>
    </row>
    <row r="59" spans="1:16" x14ac:dyDescent="0.35">
      <c r="B59" s="656"/>
      <c r="C59" s="637"/>
      <c r="D59" s="642"/>
      <c r="E59" s="643"/>
      <c r="F59" s="643"/>
      <c r="G59" s="643"/>
      <c r="H59" s="643"/>
      <c r="I59" s="643"/>
      <c r="J59" s="643"/>
      <c r="K59" s="643"/>
      <c r="L59" s="644"/>
      <c r="M59" s="9"/>
      <c r="O59" s="17"/>
    </row>
    <row r="60" spans="1:16" x14ac:dyDescent="0.35">
      <c r="B60" s="656"/>
      <c r="C60" s="637"/>
      <c r="D60" s="642"/>
      <c r="E60" s="643"/>
      <c r="F60" s="643"/>
      <c r="G60" s="643"/>
      <c r="H60" s="643"/>
      <c r="I60" s="643"/>
      <c r="J60" s="643"/>
      <c r="K60" s="643"/>
      <c r="L60" s="644"/>
      <c r="M60" s="9"/>
      <c r="O60" s="17"/>
    </row>
    <row r="61" spans="1:16" x14ac:dyDescent="0.35">
      <c r="B61" s="656"/>
      <c r="C61" s="637"/>
      <c r="D61" s="642"/>
      <c r="E61" s="643"/>
      <c r="F61" s="643"/>
      <c r="G61" s="643"/>
      <c r="H61" s="643"/>
      <c r="I61" s="643"/>
      <c r="J61" s="643"/>
      <c r="K61" s="643"/>
      <c r="L61" s="644"/>
      <c r="M61" s="9"/>
      <c r="O61" s="17"/>
    </row>
    <row r="62" spans="1:16" x14ac:dyDescent="0.35">
      <c r="B62" s="658"/>
      <c r="C62" s="638"/>
      <c r="D62" s="645"/>
      <c r="E62" s="646"/>
      <c r="F62" s="646"/>
      <c r="G62" s="646"/>
      <c r="H62" s="646"/>
      <c r="I62" s="646"/>
      <c r="J62" s="646"/>
      <c r="K62" s="646"/>
      <c r="L62" s="647"/>
      <c r="M62" s="9"/>
      <c r="O62" s="17"/>
    </row>
    <row r="63" spans="1:16" s="42" customFormat="1" x14ac:dyDescent="0.35">
      <c r="A63" s="71"/>
      <c r="B63" s="4"/>
      <c r="C63" s="72"/>
      <c r="D63" s="72"/>
      <c r="E63" s="72"/>
      <c r="F63" s="72"/>
      <c r="G63" s="72"/>
      <c r="H63" s="72"/>
      <c r="I63" s="72"/>
      <c r="J63" s="72"/>
      <c r="K63" s="72"/>
      <c r="L63" s="72"/>
      <c r="N63" s="73"/>
    </row>
  </sheetData>
  <sheetProtection algorithmName="SHA-512" hashValue="qMuLDTM3bRkWZ9iraEgT5y/dEjI/I8KxNR14bmEhwNHegT5ZlJuMB2M32KQ5B4WaRpd/9Ij4WBDi0TtaBEawsg==" saltValue="YJypjxuZ2YN2kaNuwIpH5w==" spinCount="100000" sheet="1" objects="1" scenarios="1" selectLockedCells="1"/>
  <mergeCells count="21">
    <mergeCell ref="B53:B62"/>
    <mergeCell ref="C53:C62"/>
    <mergeCell ref="D53:L62"/>
    <mergeCell ref="B4:L4"/>
    <mergeCell ref="B5:L5"/>
    <mergeCell ref="B6:L6"/>
    <mergeCell ref="B10:L10"/>
    <mergeCell ref="B8:L8"/>
    <mergeCell ref="B33:B42"/>
    <mergeCell ref="C33:C42"/>
    <mergeCell ref="D33:L42"/>
    <mergeCell ref="B43:B52"/>
    <mergeCell ref="C43:C52"/>
    <mergeCell ref="D43:L52"/>
    <mergeCell ref="D12:L12"/>
    <mergeCell ref="B13:B22"/>
    <mergeCell ref="C13:C22"/>
    <mergeCell ref="D13:L22"/>
    <mergeCell ref="B23:B32"/>
    <mergeCell ref="C23:C32"/>
    <mergeCell ref="D23:L32"/>
  </mergeCells>
  <printOptions horizontalCentered="1"/>
  <pageMargins left="0.25" right="0.25" top="0.75" bottom="0.75" header="0.3" footer="0.3"/>
  <pageSetup scale="63" fitToHeight="0" orientation="portrait" r:id="rId1"/>
  <headerFooter>
    <oddFooter>&amp;L&amp;A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E6E06-317F-43E4-A6C6-377C9C18C326}">
  <sheetPr codeName="Sheet14">
    <tabColor rgb="FF00B0F0"/>
    <pageSetUpPr fitToPage="1"/>
  </sheetPr>
  <dimension ref="A1:P45"/>
  <sheetViews>
    <sheetView showGridLines="0" zoomScaleNormal="100" workbookViewId="0"/>
  </sheetViews>
  <sheetFormatPr defaultColWidth="9.1796875" defaultRowHeight="14" x14ac:dyDescent="0.35"/>
  <cols>
    <col min="1" max="1" width="1.81640625" style="7" customWidth="1"/>
    <col min="2" max="12" width="14.54296875" style="1" customWidth="1"/>
    <col min="13" max="13" width="14.54296875" style="8" customWidth="1"/>
    <col min="14" max="14" width="14.54296875" style="9" customWidth="1"/>
    <col min="15" max="16" width="14.54296875" style="9" hidden="1" customWidth="1"/>
    <col min="17" max="19" width="9.1796875" style="9" customWidth="1"/>
    <col min="20" max="16384" width="9.1796875" style="9"/>
  </cols>
  <sheetData>
    <row r="1" spans="1:16" x14ac:dyDescent="0.35">
      <c r="O1" s="9" t="s">
        <v>433</v>
      </c>
      <c r="P1" s="9" t="s">
        <v>433</v>
      </c>
    </row>
    <row r="2" spans="1:16" x14ac:dyDescent="0.35">
      <c r="B2" s="11" t="s">
        <v>66</v>
      </c>
      <c r="O2" s="10" t="s">
        <v>91</v>
      </c>
      <c r="P2" s="10" t="s">
        <v>107</v>
      </c>
    </row>
    <row r="3" spans="1:16" x14ac:dyDescent="0.35">
      <c r="B3" s="12"/>
      <c r="O3" s="2"/>
      <c r="P3" s="2"/>
    </row>
    <row r="4" spans="1:16" s="2" customFormat="1" x14ac:dyDescent="0.35">
      <c r="A4" s="4"/>
      <c r="B4" s="476" t="str">
        <f>Info!B4</f>
        <v>IMPORTER QUESTIONNAIRE</v>
      </c>
      <c r="C4" s="477"/>
      <c r="D4" s="477"/>
      <c r="E4" s="477"/>
      <c r="F4" s="477"/>
      <c r="G4" s="477"/>
      <c r="H4" s="477"/>
      <c r="I4" s="477"/>
      <c r="J4" s="477"/>
      <c r="K4" s="477"/>
      <c r="L4" s="478"/>
      <c r="M4" s="24"/>
      <c r="N4" s="24"/>
      <c r="O4" s="18"/>
      <c r="P4" s="18"/>
    </row>
    <row r="5" spans="1:16" s="2" customFormat="1" x14ac:dyDescent="0.35">
      <c r="A5" s="4"/>
      <c r="B5" s="626" t="str">
        <f>Info!B5</f>
        <v>NQ-2026-003</v>
      </c>
      <c r="C5" s="627"/>
      <c r="D5" s="627"/>
      <c r="E5" s="627"/>
      <c r="F5" s="627"/>
      <c r="G5" s="627"/>
      <c r="H5" s="627"/>
      <c r="I5" s="627"/>
      <c r="J5" s="627"/>
      <c r="K5" s="627"/>
      <c r="L5" s="628"/>
      <c r="M5" s="24"/>
      <c r="N5" s="24"/>
      <c r="O5" s="18"/>
      <c r="P5" s="18"/>
    </row>
    <row r="6" spans="1:16" s="6" customFormat="1" ht="14.25" customHeight="1" x14ac:dyDescent="0.35">
      <c r="A6" s="4"/>
      <c r="B6" s="659" t="str">
        <f>Info!B6</f>
        <v>UNARMOURED BUILDING CABLES</v>
      </c>
      <c r="C6" s="660"/>
      <c r="D6" s="660"/>
      <c r="E6" s="660"/>
      <c r="F6" s="660"/>
      <c r="G6" s="660"/>
      <c r="H6" s="660"/>
      <c r="I6" s="660"/>
      <c r="J6" s="660"/>
      <c r="K6" s="660"/>
      <c r="L6" s="661"/>
      <c r="M6" s="18"/>
      <c r="N6" s="18"/>
      <c r="O6" s="14"/>
      <c r="P6" s="14"/>
    </row>
    <row r="7" spans="1:16" s="6" customFormat="1" x14ac:dyDescent="0.35">
      <c r="A7" s="4"/>
      <c r="B7" s="13"/>
      <c r="C7" s="3"/>
      <c r="D7" s="3"/>
      <c r="E7" s="3"/>
      <c r="F7" s="3"/>
      <c r="G7" s="3"/>
      <c r="H7" s="3"/>
      <c r="I7" s="3"/>
      <c r="J7" s="3"/>
      <c r="K7" s="3"/>
      <c r="L7" s="3"/>
      <c r="O7" s="14"/>
      <c r="P7" s="14"/>
    </row>
    <row r="8" spans="1:16" x14ac:dyDescent="0.35">
      <c r="B8" s="473" t="str">
        <f>IF(Intro!$G$21="English",O8,P8)</f>
        <v>CONFIRMATION OF REPORTED DATA</v>
      </c>
      <c r="C8" s="474"/>
      <c r="D8" s="474"/>
      <c r="E8" s="474"/>
      <c r="F8" s="474"/>
      <c r="G8" s="474"/>
      <c r="H8" s="474"/>
      <c r="I8" s="474"/>
      <c r="J8" s="474"/>
      <c r="K8" s="474"/>
      <c r="L8" s="475"/>
      <c r="M8" s="9"/>
      <c r="O8" s="9" t="s">
        <v>60</v>
      </c>
      <c r="P8" s="9" t="s">
        <v>29</v>
      </c>
    </row>
    <row r="9" spans="1:16" x14ac:dyDescent="0.35">
      <c r="B9" s="473" t="str">
        <f>IF(Intro!$G$21="English",O9,P9)</f>
        <v>GENERAL</v>
      </c>
      <c r="C9" s="474"/>
      <c r="D9" s="474"/>
      <c r="E9" s="474"/>
      <c r="F9" s="474"/>
      <c r="G9" s="474"/>
      <c r="H9" s="474"/>
      <c r="I9" s="474"/>
      <c r="J9" s="474"/>
      <c r="K9" s="474"/>
      <c r="L9" s="475"/>
      <c r="M9" s="9"/>
      <c r="O9" s="89" t="s">
        <v>326</v>
      </c>
      <c r="P9" s="89" t="s">
        <v>327</v>
      </c>
    </row>
    <row r="10" spans="1:16" x14ac:dyDescent="0.35">
      <c r="B10" s="70"/>
      <c r="C10" s="38"/>
      <c r="D10" s="38"/>
      <c r="E10" s="38"/>
      <c r="F10" s="38"/>
      <c r="G10" s="38"/>
      <c r="H10" s="38"/>
      <c r="I10" s="38"/>
      <c r="J10" s="38"/>
      <c r="K10" s="38"/>
      <c r="L10" s="55"/>
      <c r="M10" s="9"/>
    </row>
    <row r="11" spans="1:16" s="8" customFormat="1" x14ac:dyDescent="0.35">
      <c r="A11" s="129"/>
      <c r="B11" s="155"/>
      <c r="C11" s="1"/>
      <c r="D11" s="1"/>
      <c r="E11" s="1"/>
      <c r="F11" s="1"/>
      <c r="G11" s="1"/>
      <c r="H11" s="1"/>
      <c r="I11" s="1"/>
      <c r="J11" s="161" t="str">
        <f>IF(Intro!$G$21="English",O11,P11)</f>
        <v>Select Yes or No</v>
      </c>
      <c r="K11" s="1"/>
      <c r="L11" s="130"/>
      <c r="O11" s="8" t="s">
        <v>170</v>
      </c>
      <c r="P11" s="8" t="s">
        <v>405</v>
      </c>
    </row>
    <row r="12" spans="1:16" s="36" customFormat="1" x14ac:dyDescent="0.35">
      <c r="A12" s="46"/>
      <c r="B12" s="466" t="str">
        <f>IF(Intro!$G$21="English",O12,P12)</f>
        <v>Confirm that all data reported in this questionnaire pertain to the goods as defined in the "Intro" tab.</v>
      </c>
      <c r="C12" s="516"/>
      <c r="D12" s="516"/>
      <c r="E12" s="516"/>
      <c r="F12" s="516"/>
      <c r="G12" s="516"/>
      <c r="H12" s="516"/>
      <c r="I12" s="516"/>
      <c r="J12" s="98"/>
      <c r="K12" s="1"/>
      <c r="L12" s="51"/>
      <c r="O12" s="36" t="s">
        <v>423</v>
      </c>
      <c r="P12" s="36" t="s">
        <v>424</v>
      </c>
    </row>
    <row r="13" spans="1:16" s="36" customFormat="1" x14ac:dyDescent="0.35">
      <c r="A13" s="46"/>
      <c r="B13" s="466" t="str">
        <f>IF(Intro!$G$21="English",O13,P13)</f>
        <v>Confirm that all the sources of imports (countries) of the goods have been reported in this questionnaire.</v>
      </c>
      <c r="C13" s="516"/>
      <c r="D13" s="516"/>
      <c r="E13" s="516"/>
      <c r="F13" s="516"/>
      <c r="G13" s="516"/>
      <c r="H13" s="516"/>
      <c r="I13" s="516"/>
      <c r="J13" s="98"/>
      <c r="K13" s="1"/>
      <c r="L13" s="51"/>
      <c r="O13" s="36" t="s">
        <v>477</v>
      </c>
      <c r="P13" s="36" t="s">
        <v>478</v>
      </c>
    </row>
    <row r="14" spans="1:16" s="36" customFormat="1" x14ac:dyDescent="0.35">
      <c r="A14" s="46"/>
      <c r="B14" s="466" t="str">
        <f>IF(Intro!$G$21="English",O14,P14)</f>
        <v>Confirm that all volumes reported in this questionnaire are in metres.</v>
      </c>
      <c r="C14" s="516"/>
      <c r="D14" s="516"/>
      <c r="E14" s="516"/>
      <c r="F14" s="516"/>
      <c r="G14" s="516"/>
      <c r="H14" s="516"/>
      <c r="I14" s="516"/>
      <c r="J14" s="98"/>
      <c r="K14" s="1"/>
      <c r="L14" s="67"/>
      <c r="O14" s="36" t="str">
        <f>"Confirm that all volumes reported in this questionnaire are in "&amp;(Variables!B23)&amp;"."</f>
        <v>Confirm that all volumes reported in this questionnaire are in metres.</v>
      </c>
      <c r="P14" s="36" t="str">
        <f>"Confirmez que tous les volumes déclarés dans ce questionnaire sont en "&amp;(Variables!C23)&amp;"."</f>
        <v>Confirmez que tous les volumes déclarés dans ce questionnaire sont en mètres.</v>
      </c>
    </row>
    <row r="15" spans="1:16" s="36" customFormat="1" x14ac:dyDescent="0.35">
      <c r="A15" s="46"/>
      <c r="B15" s="466" t="str">
        <f>IF(Intro!$G$21="English",O15,P15)</f>
        <v>Confirm that all values reported in this questionnaire are in Canadian dollars.</v>
      </c>
      <c r="C15" s="516" t="str">
        <f>IF(SUM(Pro!E20:E20)&lt;&gt;0,"X","-")</f>
        <v>-</v>
      </c>
      <c r="D15" s="516" t="str">
        <f>IF(SUM(Pro!F20:F20)&lt;&gt;0,"X","-")</f>
        <v>-</v>
      </c>
      <c r="E15" s="516" t="str">
        <f>IF(SUM(Pro!G20:G20)&lt;&gt;0,"X","-")</f>
        <v>-</v>
      </c>
      <c r="F15" s="516" t="str">
        <f>IF(SUM(Pro!H20:H20)&lt;&gt;0,"X","-")</f>
        <v>-</v>
      </c>
      <c r="G15" s="516" t="str">
        <f>IF(SUM(Pro!I20:I20)&lt;&gt;0,"X","-")</f>
        <v>-</v>
      </c>
      <c r="H15" s="516"/>
      <c r="I15" s="516"/>
      <c r="J15" s="98"/>
      <c r="K15" s="1"/>
      <c r="L15" s="67"/>
      <c r="O15" s="36" t="s">
        <v>207</v>
      </c>
      <c r="P15" s="36" t="s">
        <v>206</v>
      </c>
    </row>
    <row r="16" spans="1:16" s="36" customFormat="1" x14ac:dyDescent="0.35">
      <c r="A16" s="46"/>
      <c r="B16" s="466" t="str">
        <f>IF(Intro!$G$21="English",O16,P16)</f>
        <v>Confirm that all information is reported on a calendar-year basis.</v>
      </c>
      <c r="C16" s="516" t="e">
        <f>IF(SUM(Pro!#REF!)&lt;&gt;0,"X","-")</f>
        <v>#REF!</v>
      </c>
      <c r="D16" s="516" t="e">
        <f>IF(SUM(Pro!#REF!)&lt;&gt;0,"X","-")</f>
        <v>#REF!</v>
      </c>
      <c r="E16" s="516" t="e">
        <f>IF(SUM(Pro!#REF!)&lt;&gt;0,"X","-")</f>
        <v>#REF!</v>
      </c>
      <c r="F16" s="516" t="e">
        <f>IF(SUM(Pro!#REF!)&lt;&gt;0,"X","-")</f>
        <v>#REF!</v>
      </c>
      <c r="G16" s="516" t="e">
        <f>IF(SUM(Pro!#REF!)&lt;&gt;0,"X","-")</f>
        <v>#REF!</v>
      </c>
      <c r="H16" s="516"/>
      <c r="I16" s="516"/>
      <c r="J16" s="98"/>
      <c r="K16" s="1"/>
      <c r="L16" s="51"/>
      <c r="O16" s="36" t="s">
        <v>87</v>
      </c>
      <c r="P16" s="36" t="s">
        <v>88</v>
      </c>
    </row>
    <row r="17" spans="1:16" x14ac:dyDescent="0.35">
      <c r="B17" s="70"/>
      <c r="C17" s="38"/>
      <c r="D17" s="38"/>
      <c r="E17" s="38"/>
      <c r="F17" s="38"/>
      <c r="G17" s="38"/>
      <c r="H17" s="38"/>
      <c r="I17" s="38"/>
      <c r="J17" s="38"/>
      <c r="K17" s="38"/>
      <c r="L17" s="55"/>
      <c r="M17" s="9"/>
    </row>
    <row r="18" spans="1:16" x14ac:dyDescent="0.35">
      <c r="B18" s="492" t="str">
        <f>IF(Intro!$G$21="English",O18,P18)</f>
        <v>If no, explain.</v>
      </c>
      <c r="C18" s="493"/>
      <c r="D18" s="493"/>
      <c r="E18" s="493"/>
      <c r="F18" s="493"/>
      <c r="G18" s="493"/>
      <c r="H18" s="493"/>
      <c r="I18" s="493"/>
      <c r="J18" s="493"/>
      <c r="K18" s="493"/>
      <c r="L18" s="494"/>
      <c r="M18" s="9"/>
      <c r="O18" s="52" t="s">
        <v>357</v>
      </c>
      <c r="P18" s="6" t="s">
        <v>358</v>
      </c>
    </row>
    <row r="19" spans="1:16" s="36" customFormat="1" x14ac:dyDescent="0.35">
      <c r="A19" s="46"/>
      <c r="B19" s="50"/>
      <c r="C19" s="80"/>
      <c r="D19" s="80"/>
      <c r="E19" s="80"/>
      <c r="F19" s="80"/>
      <c r="G19" s="80"/>
      <c r="H19" s="80"/>
      <c r="I19" s="80"/>
      <c r="J19" s="80"/>
      <c r="K19" s="80"/>
      <c r="L19" s="51"/>
      <c r="O19" s="6"/>
      <c r="P19" s="6"/>
    </row>
    <row r="20" spans="1:16" s="10" customFormat="1" x14ac:dyDescent="0.35">
      <c r="A20" s="7"/>
      <c r="B20" s="599"/>
      <c r="C20" s="600"/>
      <c r="D20" s="600"/>
      <c r="E20" s="600"/>
      <c r="F20" s="600"/>
      <c r="G20" s="600"/>
      <c r="H20" s="600"/>
      <c r="I20" s="600"/>
      <c r="J20" s="600"/>
      <c r="K20" s="600"/>
      <c r="L20" s="601"/>
      <c r="M20" s="36"/>
      <c r="O20" s="115"/>
      <c r="P20" s="115"/>
    </row>
    <row r="21" spans="1:16" s="10" customFormat="1" x14ac:dyDescent="0.35">
      <c r="A21" s="7"/>
      <c r="B21" s="599"/>
      <c r="C21" s="600"/>
      <c r="D21" s="600"/>
      <c r="E21" s="600"/>
      <c r="F21" s="600"/>
      <c r="G21" s="600"/>
      <c r="H21" s="600"/>
      <c r="I21" s="600"/>
      <c r="J21" s="600"/>
      <c r="K21" s="600"/>
      <c r="L21" s="601"/>
      <c r="M21" s="36"/>
      <c r="O21" s="115"/>
      <c r="P21" s="115"/>
    </row>
    <row r="22" spans="1:16" s="10" customFormat="1" x14ac:dyDescent="0.35">
      <c r="A22" s="7"/>
      <c r="B22" s="599"/>
      <c r="C22" s="600"/>
      <c r="D22" s="600"/>
      <c r="E22" s="600"/>
      <c r="F22" s="600"/>
      <c r="G22" s="600"/>
      <c r="H22" s="600"/>
      <c r="I22" s="600"/>
      <c r="J22" s="600"/>
      <c r="K22" s="600"/>
      <c r="L22" s="601"/>
      <c r="M22" s="36"/>
      <c r="O22" s="115"/>
      <c r="P22" s="115"/>
    </row>
    <row r="23" spans="1:16" s="10" customFormat="1" x14ac:dyDescent="0.35">
      <c r="A23" s="7"/>
      <c r="B23" s="599"/>
      <c r="C23" s="600"/>
      <c r="D23" s="600"/>
      <c r="E23" s="600"/>
      <c r="F23" s="600"/>
      <c r="G23" s="600"/>
      <c r="H23" s="600"/>
      <c r="I23" s="600"/>
      <c r="J23" s="600"/>
      <c r="K23" s="600"/>
      <c r="L23" s="601"/>
      <c r="M23" s="36"/>
      <c r="O23" s="115"/>
      <c r="P23" s="115"/>
    </row>
    <row r="24" spans="1:16" s="10" customFormat="1" x14ac:dyDescent="0.35">
      <c r="A24" s="7"/>
      <c r="B24" s="599"/>
      <c r="C24" s="600"/>
      <c r="D24" s="600"/>
      <c r="E24" s="600"/>
      <c r="F24" s="600"/>
      <c r="G24" s="600"/>
      <c r="H24" s="600"/>
      <c r="I24" s="600"/>
      <c r="J24" s="600"/>
      <c r="K24" s="600"/>
      <c r="L24" s="601"/>
      <c r="M24" s="36"/>
      <c r="O24" s="115"/>
      <c r="P24" s="115"/>
    </row>
    <row r="25" spans="1:16" s="10" customFormat="1" x14ac:dyDescent="0.35">
      <c r="A25" s="7"/>
      <c r="B25" s="599"/>
      <c r="C25" s="600"/>
      <c r="D25" s="600"/>
      <c r="E25" s="600"/>
      <c r="F25" s="600"/>
      <c r="G25" s="600"/>
      <c r="H25" s="600"/>
      <c r="I25" s="600"/>
      <c r="J25" s="600"/>
      <c r="K25" s="600"/>
      <c r="L25" s="601"/>
      <c r="M25" s="36"/>
      <c r="O25" s="115"/>
      <c r="P25" s="115"/>
    </row>
    <row r="26" spans="1:16" s="10" customFormat="1" x14ac:dyDescent="0.35">
      <c r="A26" s="7"/>
      <c r="B26" s="599"/>
      <c r="C26" s="600"/>
      <c r="D26" s="600"/>
      <c r="E26" s="600"/>
      <c r="F26" s="600"/>
      <c r="G26" s="600"/>
      <c r="H26" s="600"/>
      <c r="I26" s="600"/>
      <c r="J26" s="600"/>
      <c r="K26" s="600"/>
      <c r="L26" s="601"/>
      <c r="M26" s="36"/>
      <c r="O26" s="115"/>
      <c r="P26" s="115"/>
    </row>
    <row r="27" spans="1:16" s="10" customFormat="1" x14ac:dyDescent="0.35">
      <c r="A27" s="7"/>
      <c r="B27" s="599"/>
      <c r="C27" s="600"/>
      <c r="D27" s="600"/>
      <c r="E27" s="600"/>
      <c r="F27" s="600"/>
      <c r="G27" s="600"/>
      <c r="H27" s="600"/>
      <c r="I27" s="600"/>
      <c r="J27" s="600"/>
      <c r="K27" s="600"/>
      <c r="L27" s="601"/>
      <c r="M27" s="36"/>
      <c r="O27" s="115"/>
      <c r="P27" s="115"/>
    </row>
    <row r="28" spans="1:16" x14ac:dyDescent="0.35">
      <c r="B28" s="70"/>
      <c r="C28" s="38"/>
      <c r="D28" s="38"/>
      <c r="E28" s="38"/>
      <c r="F28" s="38"/>
      <c r="G28" s="38"/>
      <c r="H28" s="38"/>
      <c r="I28" s="38"/>
      <c r="J28" s="38"/>
      <c r="K28" s="38"/>
      <c r="L28" s="55"/>
      <c r="M28" s="9"/>
    </row>
    <row r="29" spans="1:16" x14ac:dyDescent="0.35">
      <c r="B29" s="473" t="str">
        <f>IF(Intro!$G$21="English",O29,P29)</f>
        <v>IMPORTS AND SALES</v>
      </c>
      <c r="C29" s="474"/>
      <c r="D29" s="474"/>
      <c r="E29" s="474"/>
      <c r="F29" s="474"/>
      <c r="G29" s="474"/>
      <c r="H29" s="474"/>
      <c r="I29" s="474"/>
      <c r="J29" s="474"/>
      <c r="K29" s="474"/>
      <c r="L29" s="475"/>
      <c r="M29" s="9"/>
      <c r="O29" s="89" t="s">
        <v>311</v>
      </c>
      <c r="P29" s="89" t="s">
        <v>312</v>
      </c>
    </row>
    <row r="30" spans="1:16" x14ac:dyDescent="0.35">
      <c r="B30" s="70"/>
      <c r="C30" s="38"/>
      <c r="D30" s="38"/>
      <c r="E30" s="38"/>
      <c r="F30" s="38"/>
      <c r="G30" s="38"/>
      <c r="H30" s="38"/>
      <c r="I30" s="38"/>
      <c r="J30" s="38"/>
      <c r="K30" s="38"/>
      <c r="L30" s="55"/>
      <c r="M30" s="9"/>
    </row>
    <row r="31" spans="1:16" x14ac:dyDescent="0.35">
      <c r="B31" s="470" t="str">
        <f>IF(Intro!$G$21="English",O31,P31)</f>
        <v>Note: Public/non-confidential information in this table is automatically generated from the information provided in the "Imp" tabs and "Invent-Stock" tab. Any changes to this public summary must therefore be made in those tabs.</v>
      </c>
      <c r="C31" s="471"/>
      <c r="D31" s="471"/>
      <c r="E31" s="471"/>
      <c r="F31" s="471"/>
      <c r="G31" s="471"/>
      <c r="H31" s="471"/>
      <c r="I31" s="471"/>
      <c r="J31" s="471"/>
      <c r="K31" s="471"/>
      <c r="L31" s="472"/>
      <c r="M31" s="9"/>
      <c r="O31" s="9" t="s">
        <v>341</v>
      </c>
      <c r="P31" s="9" t="s">
        <v>169</v>
      </c>
    </row>
    <row r="32" spans="1:16" x14ac:dyDescent="0.35">
      <c r="B32" s="470"/>
      <c r="C32" s="471"/>
      <c r="D32" s="471"/>
      <c r="E32" s="471"/>
      <c r="F32" s="471"/>
      <c r="G32" s="471"/>
      <c r="H32" s="471"/>
      <c r="I32" s="471"/>
      <c r="J32" s="471"/>
      <c r="K32" s="471"/>
      <c r="L32" s="472"/>
      <c r="M32" s="9"/>
    </row>
    <row r="33" spans="1:15" x14ac:dyDescent="0.35">
      <c r="B33" s="70"/>
      <c r="C33" s="38"/>
      <c r="D33" s="38"/>
      <c r="E33" s="38"/>
      <c r="F33" s="38"/>
      <c r="G33" s="38"/>
      <c r="H33" s="38"/>
      <c r="I33" s="38"/>
      <c r="J33" s="38"/>
      <c r="K33" s="38"/>
      <c r="L33" s="55"/>
      <c r="M33" s="9"/>
    </row>
    <row r="34" spans="1:15" x14ac:dyDescent="0.35">
      <c r="B34" s="58"/>
      <c r="D34" s="93"/>
      <c r="E34" s="667">
        <f>Variables!B6</f>
        <v>2023</v>
      </c>
      <c r="F34" s="667">
        <f>E34+1</f>
        <v>2024</v>
      </c>
      <c r="G34" s="667">
        <f>F34+1</f>
        <v>2025</v>
      </c>
      <c r="H34" s="667" t="str">
        <f>IF(Intro!$G$21="English",Variables!B9,Variables!C9)</f>
        <v>Jan-Mar 2025</v>
      </c>
      <c r="I34" s="667" t="str">
        <f>IF(Intro!$G$21="English",Variables!B10,Variables!C10)</f>
        <v>Jan-Mar 2026</v>
      </c>
      <c r="J34" s="36"/>
      <c r="K34" s="36"/>
      <c r="L34" s="67"/>
      <c r="M34" s="9"/>
      <c r="O34" s="17"/>
    </row>
    <row r="35" spans="1:15" x14ac:dyDescent="0.35">
      <c r="B35" s="58"/>
      <c r="D35" s="93"/>
      <c r="E35" s="667"/>
      <c r="F35" s="667"/>
      <c r="G35" s="667"/>
      <c r="H35" s="667"/>
      <c r="I35" s="667"/>
      <c r="J35" s="36"/>
      <c r="K35" s="36"/>
      <c r="L35" s="67"/>
      <c r="M35" s="9"/>
      <c r="O35" s="17"/>
    </row>
    <row r="36" spans="1:15" s="36" customFormat="1" x14ac:dyDescent="0.35">
      <c r="A36" s="46"/>
      <c r="B36" s="74"/>
      <c r="C36" s="75"/>
      <c r="D36" s="112" t="str">
        <f>IF(Intro!$G$21="English","Imports from "&amp;Variables!B47,"Importations de "&amp;Variables!C47)</f>
        <v>Imports from China</v>
      </c>
      <c r="E36" s="113" t="str">
        <f>IF(SUM(Begin:EndSubject!G27:G28)&lt;&gt;0,"X","-")</f>
        <v>-</v>
      </c>
      <c r="F36" s="113" t="str">
        <f>IF(SUM(Begin:EndSubject!H27:H28)&lt;&gt;0,"X","-")</f>
        <v>-</v>
      </c>
      <c r="G36" s="113" t="str">
        <f>IF(SUM(Begin:EndSubject!I27:I28)&lt;&gt;0,"X","-")</f>
        <v>-</v>
      </c>
      <c r="H36" s="113" t="str">
        <f>IF(SUM(Begin:EndSubject!J27:J28)&lt;&gt;0,"X","-")</f>
        <v>-</v>
      </c>
      <c r="I36" s="113" t="str">
        <f>IF(SUM(Begin:EndSubject!K27:K28)&lt;&gt;0,"X","-")</f>
        <v>-</v>
      </c>
      <c r="L36" s="67"/>
    </row>
    <row r="37" spans="1:15" s="36" customFormat="1" x14ac:dyDescent="0.35">
      <c r="A37" s="46"/>
      <c r="B37" s="74"/>
      <c r="C37" s="75"/>
      <c r="D37" s="112" t="str">
        <f>IF(Intro!$G$21="English","Imports from "&amp;Variables!B48,"Importations de "&amp;Variables!C48)</f>
        <v>Imports from United States of America</v>
      </c>
      <c r="E37" s="113" t="str">
        <f>IF(SUM('Imp-US'!G27:G28)&lt;&gt;0,"X","-")</f>
        <v>-</v>
      </c>
      <c r="F37" s="113" t="str">
        <f>IF(SUM('Imp-US'!H27:H28)&lt;&gt;0,"X","-")</f>
        <v>-</v>
      </c>
      <c r="G37" s="113" t="str">
        <f>IF(SUM('Imp-US'!I27:I28)&lt;&gt;0,"X","-")</f>
        <v>-</v>
      </c>
      <c r="H37" s="113" t="str">
        <f>IF(SUM('Imp-US'!J27:J28)&lt;&gt;0,"X","-")</f>
        <v>-</v>
      </c>
      <c r="I37" s="113" t="str">
        <f>IF(SUM('Imp-US'!K27:K28)&lt;&gt;0,"X","-")</f>
        <v>-</v>
      </c>
      <c r="L37" s="67"/>
    </row>
    <row r="38" spans="1:15" s="36" customFormat="1" x14ac:dyDescent="0.35">
      <c r="A38" s="46"/>
      <c r="B38" s="74"/>
      <c r="C38" s="75"/>
      <c r="D38" s="112" t="str">
        <f>IF(Intro!$G$21="English","Imports from "&amp;Variables!B49,"Importations de "&amp;Variables!C49)</f>
        <v>Imports from Other Countries</v>
      </c>
      <c r="E38" s="113" t="str">
        <f>IF(SUM('Imp-Other-Autre'!G27:G28)&lt;&gt;0,"X","-")</f>
        <v>-</v>
      </c>
      <c r="F38" s="113" t="str">
        <f>IF(SUM('Imp-Other-Autre'!H27:H28)&lt;&gt;0,"X","-")</f>
        <v>-</v>
      </c>
      <c r="G38" s="113" t="str">
        <f>IF(SUM('Imp-Other-Autre'!I27:I28)&lt;&gt;0,"X","-")</f>
        <v>-</v>
      </c>
      <c r="H38" s="113" t="str">
        <f>IF(SUM('Imp-Other-Autre'!J27:J28)&lt;&gt;0,"X","-")</f>
        <v>-</v>
      </c>
      <c r="I38" s="113" t="str">
        <f>IF(SUM('Imp-Other-Autre'!K27:K28)&lt;&gt;0,"X","-")</f>
        <v>-</v>
      </c>
      <c r="L38" s="67"/>
    </row>
    <row r="39" spans="1:15" s="36" customFormat="1" x14ac:dyDescent="0.35">
      <c r="A39" s="46"/>
      <c r="B39" s="74"/>
      <c r="C39" s="75"/>
      <c r="D39" s="112" t="str">
        <f>'Imp-Other-Autre'!B23</f>
        <v xml:space="preserve">Other countries include: </v>
      </c>
      <c r="E39" s="771" t="str">
        <f>IF('Imp-Other-Autre'!D23="","-",'Imp-Other-Autre'!D23)</f>
        <v>-</v>
      </c>
      <c r="F39" s="771"/>
      <c r="G39" s="771"/>
      <c r="H39" s="771"/>
      <c r="I39" s="771"/>
      <c r="L39" s="67"/>
    </row>
    <row r="40" spans="1:15" s="36" customFormat="1" x14ac:dyDescent="0.35">
      <c r="A40" s="46"/>
      <c r="B40" s="74"/>
      <c r="C40" s="75"/>
      <c r="D40" s="112"/>
      <c r="E40" s="771"/>
      <c r="F40" s="771"/>
      <c r="G40" s="771"/>
      <c r="H40" s="771"/>
      <c r="I40" s="771"/>
      <c r="L40" s="67"/>
    </row>
    <row r="41" spans="1:15" s="36" customFormat="1" x14ac:dyDescent="0.35">
      <c r="A41" s="46"/>
      <c r="B41" s="74"/>
      <c r="C41" s="75"/>
      <c r="D41" s="112"/>
      <c r="E41" s="771"/>
      <c r="F41" s="771"/>
      <c r="G41" s="771"/>
      <c r="H41" s="771"/>
      <c r="I41" s="771"/>
      <c r="L41" s="67"/>
    </row>
    <row r="42" spans="1:15" s="36" customFormat="1" x14ac:dyDescent="0.35">
      <c r="A42" s="46"/>
      <c r="B42" s="74"/>
      <c r="C42" s="75"/>
      <c r="D42" s="112" t="str">
        <f>'Imp-Exp1-CHN'!B31</f>
        <v>Sales to distributors in Canada</v>
      </c>
      <c r="E42" s="113" t="str">
        <f>IF(SUM(Begin:End!G33:G34)&lt;&gt;0,"X","-")</f>
        <v>-</v>
      </c>
      <c r="F42" s="113" t="str">
        <f>IF(SUM(Begin:End!H33:H34)&lt;&gt;0,"X","-")</f>
        <v>-</v>
      </c>
      <c r="G42" s="113" t="str">
        <f>IF(SUM(Begin:End!I33:I34)&lt;&gt;0,"X","-")</f>
        <v>-</v>
      </c>
      <c r="H42" s="113" t="str">
        <f>IF(SUM(Begin:End!J33:J34)&lt;&gt;0,"X","-")</f>
        <v>-</v>
      </c>
      <c r="I42" s="113" t="str">
        <f>IF(SUM(Begin:End!K33:K34)&lt;&gt;0,"X","-")</f>
        <v>-</v>
      </c>
      <c r="L42" s="67"/>
    </row>
    <row r="43" spans="1:15" s="36" customFormat="1" x14ac:dyDescent="0.35">
      <c r="A43" s="46"/>
      <c r="B43" s="74"/>
      <c r="C43" s="75"/>
      <c r="D43" s="112" t="str">
        <f>'Imp-Exp1-CHN'!B34</f>
        <v>Sales to retailers/end users in Canada</v>
      </c>
      <c r="E43" s="113" t="str">
        <f>IF(SUM(Begin:End!G36:G37)&lt;&gt;0,"X","-")</f>
        <v>-</v>
      </c>
      <c r="F43" s="113" t="str">
        <f>IF(SUM(Begin:End!H36:H37)&lt;&gt;0,"X","-")</f>
        <v>-</v>
      </c>
      <c r="G43" s="113" t="str">
        <f>IF(SUM(Begin:End!I36:I37)&lt;&gt;0,"X","-")</f>
        <v>-</v>
      </c>
      <c r="H43" s="113" t="str">
        <f>IF(SUM(Begin:End!J36:J37)&lt;&gt;0,"X","-")</f>
        <v>-</v>
      </c>
      <c r="I43" s="113" t="str">
        <f>IF(SUM(Begin:End!K36:K37)&lt;&gt;0,"X","-")</f>
        <v>-</v>
      </c>
      <c r="L43" s="67"/>
    </row>
    <row r="44" spans="1:15" s="36" customFormat="1" x14ac:dyDescent="0.35">
      <c r="A44" s="46"/>
      <c r="B44" s="74"/>
      <c r="C44" s="75"/>
      <c r="D44" s="112" t="str">
        <f>'Invent-Stock'!B36</f>
        <v>Export sales</v>
      </c>
      <c r="E44" s="113" t="str">
        <f>IF(SUM('Invent-Stock'!G36:G37)&lt;&gt;0,"X","-")</f>
        <v>-</v>
      </c>
      <c r="F44" s="113" t="str">
        <f>IF(SUM('Invent-Stock'!H36:H37)&lt;&gt;0,"X","-")</f>
        <v>-</v>
      </c>
      <c r="G44" s="113" t="str">
        <f>IF(SUM('Invent-Stock'!I36:I37)&lt;&gt;0,"X","-")</f>
        <v>-</v>
      </c>
      <c r="H44" s="113" t="str">
        <f>IF(SUM('Invent-Stock'!J36:J37)&lt;&gt;0,"X","-")</f>
        <v>-</v>
      </c>
      <c r="I44" s="113" t="str">
        <f>IF(SUM('Invent-Stock'!K36:K37)&lt;&gt;0,"X","-")</f>
        <v>-</v>
      </c>
      <c r="L44" s="67"/>
    </row>
    <row r="45" spans="1:15" x14ac:dyDescent="0.35">
      <c r="B45" s="68"/>
      <c r="C45" s="65"/>
      <c r="D45" s="65"/>
      <c r="E45" s="65"/>
      <c r="F45" s="65"/>
      <c r="G45" s="65"/>
      <c r="H45" s="65"/>
      <c r="I45" s="65"/>
      <c r="J45" s="65"/>
      <c r="K45" s="65"/>
      <c r="L45" s="66"/>
      <c r="M45" s="9"/>
    </row>
  </sheetData>
  <sheetProtection algorithmName="SHA-512" hashValue="L2SGqGrrr2TNpH9sDip/pXMEd8Mh4XWj/IHSvcXaIOzbIDbyT4GIs5Dcy7we/BoI5cSfZ8MQhiAmWElbppBQjA==" saltValue="1MxxxTCAHhE6wBPkhU2AOw==" spinCount="100000" sheet="1" objects="1" scenarios="1" selectLockedCells="1"/>
  <mergeCells count="20">
    <mergeCell ref="E39:I41"/>
    <mergeCell ref="B31:L32"/>
    <mergeCell ref="B14:I14"/>
    <mergeCell ref="B15:I15"/>
    <mergeCell ref="B16:I16"/>
    <mergeCell ref="E34:E35"/>
    <mergeCell ref="F34:F35"/>
    <mergeCell ref="G34:G35"/>
    <mergeCell ref="H34:H35"/>
    <mergeCell ref="I34:I35"/>
    <mergeCell ref="B18:L18"/>
    <mergeCell ref="B20:L27"/>
    <mergeCell ref="B4:L4"/>
    <mergeCell ref="B5:L5"/>
    <mergeCell ref="B6:L6"/>
    <mergeCell ref="B29:L29"/>
    <mergeCell ref="B8:L8"/>
    <mergeCell ref="B9:L9"/>
    <mergeCell ref="B12:I12"/>
    <mergeCell ref="B13:I13"/>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0" xr:uid="{7001EC79-BB29-42CC-BA8E-F10C32CC887D}">
      <formula1>1000</formula1>
    </dataValidation>
  </dataValidations>
  <printOptions horizontalCentered="1"/>
  <pageMargins left="0.25" right="0.25" top="0.75" bottom="0.75" header="0.3" footer="0.3"/>
  <pageSetup scale="63" fitToHeight="0" orientation="portrait" r:id="rId1"/>
  <headerFooter>
    <oddFooter>&amp;L&amp;A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D1480E6A-B19A-423F-ADBE-D835D510D40F}">
          <x14:formula1>
            <xm:f>Variables!$D$56:$D$57</xm:f>
          </x14:formula1>
          <xm:sqref>J12:J16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5BB6-6439-40CC-8D98-71579AC6BDC4}">
  <sheetPr>
    <tabColor rgb="FFFF0000"/>
  </sheetPr>
  <dimension ref="A2:M9"/>
  <sheetViews>
    <sheetView workbookViewId="0"/>
  </sheetViews>
  <sheetFormatPr defaultRowHeight="14.5" x14ac:dyDescent="0.35"/>
  <cols>
    <col min="1" max="1" width="27.81640625" customWidth="1"/>
    <col min="2" max="2" width="36.1796875" bestFit="1" customWidth="1"/>
    <col min="3" max="3" width="27" customWidth="1"/>
    <col min="4" max="4" width="26.81640625" bestFit="1" customWidth="1"/>
    <col min="5" max="5" width="15.1796875" customWidth="1"/>
    <col min="6" max="6" width="17" customWidth="1"/>
    <col min="7" max="7" width="22.81640625" customWidth="1"/>
    <col min="8" max="8" width="27.1796875" bestFit="1" customWidth="1"/>
    <col min="9" max="13" width="8.81640625" customWidth="1"/>
  </cols>
  <sheetData>
    <row r="2" spans="1:13" ht="15" thickBot="1" x14ac:dyDescent="0.4"/>
    <row r="3" spans="1:13" x14ac:dyDescent="0.35">
      <c r="A3" s="197" t="s">
        <v>556</v>
      </c>
      <c r="B3" s="198" t="s">
        <v>557</v>
      </c>
      <c r="C3" s="198" t="s">
        <v>558</v>
      </c>
      <c r="D3" s="199" t="s">
        <v>559</v>
      </c>
      <c r="E3" s="199" t="s">
        <v>560</v>
      </c>
      <c r="F3" s="199" t="s">
        <v>561</v>
      </c>
      <c r="G3" s="200" t="s">
        <v>562</v>
      </c>
      <c r="H3" s="201" t="s">
        <v>563</v>
      </c>
      <c r="I3" s="179">
        <v>2023</v>
      </c>
      <c r="J3" s="179">
        <v>2024</v>
      </c>
      <c r="K3" s="179">
        <v>2025</v>
      </c>
      <c r="L3" s="179" t="s">
        <v>578</v>
      </c>
      <c r="M3" s="180" t="s">
        <v>579</v>
      </c>
    </row>
    <row r="4" spans="1:13" x14ac:dyDescent="0.35">
      <c r="A4" s="278">
        <f>Intro!E93</f>
        <v>0</v>
      </c>
      <c r="B4" s="181" t="s">
        <v>565</v>
      </c>
      <c r="C4" s="181" t="s">
        <v>566</v>
      </c>
      <c r="D4" s="182" t="s">
        <v>567</v>
      </c>
      <c r="E4" s="182" t="s">
        <v>568</v>
      </c>
      <c r="F4" s="182"/>
      <c r="G4" s="181" t="str">
        <f>IF(Public!K17="X","Retailer  |  Détaillant",IF(Public!K19="X","Distributor  |  Distributeur",IF(OR(Public!K21="X",Public!K23="X"),"End user  |  Utilisateur final","-")))</f>
        <v>-</v>
      </c>
      <c r="H4" s="183" t="s">
        <v>569</v>
      </c>
      <c r="I4" s="184" t="str">
        <f>Confirm!E36</f>
        <v>-</v>
      </c>
      <c r="J4" s="185" t="str">
        <f>Confirm!F36</f>
        <v>-</v>
      </c>
      <c r="K4" s="185" t="str">
        <f>Confirm!G36</f>
        <v>-</v>
      </c>
      <c r="L4" s="185" t="str">
        <f>Confirm!H36</f>
        <v>-</v>
      </c>
      <c r="M4" s="186" t="str">
        <f>Confirm!I36</f>
        <v>-</v>
      </c>
    </row>
    <row r="5" spans="1:13" x14ac:dyDescent="0.35">
      <c r="A5" s="279">
        <f>A4</f>
        <v>0</v>
      </c>
      <c r="B5" s="187" t="s">
        <v>565</v>
      </c>
      <c r="C5" s="187" t="s">
        <v>566</v>
      </c>
      <c r="D5" s="188" t="s">
        <v>570</v>
      </c>
      <c r="E5" s="188" t="s">
        <v>571</v>
      </c>
      <c r="F5" s="188"/>
      <c r="G5" s="187" t="str">
        <f>G4</f>
        <v>-</v>
      </c>
      <c r="H5" s="189" t="s">
        <v>569</v>
      </c>
      <c r="I5" s="190" t="str">
        <f>Confirm!E37</f>
        <v>-</v>
      </c>
      <c r="J5" s="191" t="str">
        <f>Confirm!F37</f>
        <v>-</v>
      </c>
      <c r="K5" s="191" t="str">
        <f>Confirm!G37</f>
        <v>-</v>
      </c>
      <c r="L5" s="191" t="str">
        <f>Confirm!H37</f>
        <v>-</v>
      </c>
      <c r="M5" s="192" t="str">
        <f>Confirm!I37</f>
        <v>-</v>
      </c>
    </row>
    <row r="6" spans="1:13" x14ac:dyDescent="0.35">
      <c r="A6" s="280">
        <f>A5</f>
        <v>0</v>
      </c>
      <c r="B6" s="193" t="s">
        <v>565</v>
      </c>
      <c r="C6" s="193" t="s">
        <v>566</v>
      </c>
      <c r="D6" s="194" t="s">
        <v>572</v>
      </c>
      <c r="E6" s="194" t="s">
        <v>571</v>
      </c>
      <c r="F6" s="195" t="str">
        <f>Confirm!E39</f>
        <v>-</v>
      </c>
      <c r="G6" s="193" t="str">
        <f>G5</f>
        <v>-</v>
      </c>
      <c r="H6" s="196" t="s">
        <v>569</v>
      </c>
      <c r="I6" s="190" t="str">
        <f>Confirm!E38</f>
        <v>-</v>
      </c>
      <c r="J6" s="191" t="str">
        <f>Confirm!F38</f>
        <v>-</v>
      </c>
      <c r="K6" s="191" t="str">
        <f>Confirm!G38</f>
        <v>-</v>
      </c>
      <c r="L6" s="191" t="str">
        <f>Confirm!H38</f>
        <v>-</v>
      </c>
      <c r="M6" s="192" t="str">
        <f>Confirm!I38</f>
        <v>-</v>
      </c>
    </row>
    <row r="7" spans="1:13" x14ac:dyDescent="0.35">
      <c r="A7" s="279">
        <f>A6</f>
        <v>0</v>
      </c>
      <c r="B7" s="187" t="s">
        <v>565</v>
      </c>
      <c r="C7" s="187" t="s">
        <v>573</v>
      </c>
      <c r="D7" s="188" t="s">
        <v>574</v>
      </c>
      <c r="E7" s="188" t="s">
        <v>569</v>
      </c>
      <c r="F7" s="188"/>
      <c r="G7" s="187" t="str">
        <f>G6</f>
        <v>-</v>
      </c>
      <c r="H7" s="189" t="s">
        <v>575</v>
      </c>
      <c r="I7" s="190" t="str">
        <f>Confirm!E42</f>
        <v>-</v>
      </c>
      <c r="J7" s="191" t="str">
        <f>Confirm!F42</f>
        <v>-</v>
      </c>
      <c r="K7" s="191" t="str">
        <f>Confirm!G42</f>
        <v>-</v>
      </c>
      <c r="L7" s="191" t="str">
        <f>Confirm!H42</f>
        <v>-</v>
      </c>
      <c r="M7" s="192" t="str">
        <f>Confirm!I42</f>
        <v>-</v>
      </c>
    </row>
    <row r="8" spans="1:13" x14ac:dyDescent="0.35">
      <c r="A8" s="280">
        <f>A7</f>
        <v>0</v>
      </c>
      <c r="B8" s="193" t="s">
        <v>565</v>
      </c>
      <c r="C8" s="193" t="s">
        <v>573</v>
      </c>
      <c r="D8" s="194" t="s">
        <v>574</v>
      </c>
      <c r="E8" s="194" t="s">
        <v>569</v>
      </c>
      <c r="F8" s="194"/>
      <c r="G8" s="193" t="str">
        <f>G7</f>
        <v>-</v>
      </c>
      <c r="H8" s="196" t="s">
        <v>576</v>
      </c>
      <c r="I8" s="190" t="str">
        <f>Confirm!E43</f>
        <v>-</v>
      </c>
      <c r="J8" s="191" t="str">
        <f>Confirm!F43</f>
        <v>-</v>
      </c>
      <c r="K8" s="191" t="str">
        <f>Confirm!G43</f>
        <v>-</v>
      </c>
      <c r="L8" s="191" t="str">
        <f>Confirm!H43</f>
        <v>-</v>
      </c>
      <c r="M8" s="192" t="str">
        <f>Confirm!I43</f>
        <v>-</v>
      </c>
    </row>
    <row r="9" spans="1:13" ht="15" thickBot="1" x14ac:dyDescent="0.4">
      <c r="A9" s="281">
        <f>A8</f>
        <v>0</v>
      </c>
      <c r="B9" s="202" t="s">
        <v>565</v>
      </c>
      <c r="C9" s="202" t="s">
        <v>577</v>
      </c>
      <c r="D9" s="203" t="s">
        <v>574</v>
      </c>
      <c r="E9" s="203" t="s">
        <v>569</v>
      </c>
      <c r="F9" s="203"/>
      <c r="G9" s="202" t="str">
        <f>G8</f>
        <v>-</v>
      </c>
      <c r="H9" s="204" t="s">
        <v>569</v>
      </c>
      <c r="I9" s="205" t="str">
        <f>Confirm!E44</f>
        <v>-</v>
      </c>
      <c r="J9" s="206" t="str">
        <f>Confirm!F44</f>
        <v>-</v>
      </c>
      <c r="K9" s="206" t="str">
        <f>Confirm!G44</f>
        <v>-</v>
      </c>
      <c r="L9" s="206" t="str">
        <f>Confirm!H44</f>
        <v>-</v>
      </c>
      <c r="M9" s="207" t="str">
        <f>Confirm!I44</f>
        <v>-</v>
      </c>
    </row>
  </sheetData>
  <sheetProtection algorithmName="SHA-512" hashValue="yNkkMvpRnmljLvM02eczFyqZpytc+CINhWA38vaJvNv1Scws/SSzdEwXQC19Tqlxpiy9HAlhQVtvGOSZDk8WQw==" saltValue="nigB3dM7NXxjZKVVYPHzVg==" spinCount="100000" sheet="1" objects="1" scenarios="1" selectLockedCells="1"/>
  <dataValidations count="4">
    <dataValidation type="list" allowBlank="1" showInputMessage="1" showErrorMessage="1" sqref="D4:D9" xr:uid="{C42FC65E-C584-440F-955F-7B7C9FF0A5E9}">
      <formula1>$D$1:$D$11</formula1>
    </dataValidation>
    <dataValidation type="list" allowBlank="1" showInputMessage="1" showErrorMessage="1" sqref="H4:H9" xr:uid="{B000D464-2CD5-4ECF-89E8-227821487D5F}">
      <formula1>$H$1:$H$3</formula1>
    </dataValidation>
    <dataValidation type="list" allowBlank="1" showInputMessage="1" showErrorMessage="1" sqref="C4:C9" xr:uid="{1DBE5CFF-B950-4CF1-A347-9799D4D9777C}">
      <formula1>$C$1:$C$6</formula1>
    </dataValidation>
    <dataValidation type="list" allowBlank="1" showInputMessage="1" showErrorMessage="1" sqref="B4" xr:uid="{7079A4BD-7354-4E29-8925-72CE20C58F67}">
      <formula1>$B$1:$B$3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D94DE-E3EE-4383-BEA6-FDECE59389F8}">
  <sheetPr codeName="Sheet2">
    <tabColor rgb="FF00B0F0"/>
    <pageSetUpPr fitToPage="1"/>
  </sheetPr>
  <dimension ref="A1:S150"/>
  <sheetViews>
    <sheetView showGridLines="0" tabSelected="1" zoomScaleNormal="100" workbookViewId="0">
      <selection activeCell="G21" sqref="G21:G22"/>
    </sheetView>
  </sheetViews>
  <sheetFormatPr defaultColWidth="9.1796875" defaultRowHeight="14" x14ac:dyDescent="0.35"/>
  <cols>
    <col min="1" max="1" width="1.81640625" style="7" customWidth="1"/>
    <col min="2" max="12" width="14.54296875" style="1" customWidth="1"/>
    <col min="13" max="13" width="14.54296875" style="8" customWidth="1"/>
    <col min="14" max="14" width="14.54296875" style="9" customWidth="1"/>
    <col min="15" max="15" width="39.81640625" style="9" hidden="1" customWidth="1"/>
    <col min="16" max="16" width="30.54296875" style="9" hidden="1" customWidth="1"/>
    <col min="17" max="23" width="9.1796875" style="9" customWidth="1"/>
    <col min="24" max="16384" width="9.1796875" style="9"/>
  </cols>
  <sheetData>
    <row r="1" spans="1:19" x14ac:dyDescent="0.35">
      <c r="O1" s="9" t="s">
        <v>433</v>
      </c>
      <c r="P1" s="9" t="s">
        <v>433</v>
      </c>
    </row>
    <row r="2" spans="1:19" x14ac:dyDescent="0.35">
      <c r="B2" s="11" t="s">
        <v>66</v>
      </c>
      <c r="C2" s="11"/>
      <c r="O2" s="10" t="s">
        <v>91</v>
      </c>
      <c r="P2" s="10" t="s">
        <v>107</v>
      </c>
    </row>
    <row r="3" spans="1:19" x14ac:dyDescent="0.35">
      <c r="B3" s="12"/>
      <c r="C3" s="12"/>
      <c r="O3" s="39"/>
      <c r="P3" s="39"/>
    </row>
    <row r="4" spans="1:19" s="2" customFormat="1" x14ac:dyDescent="0.35">
      <c r="A4" s="4"/>
      <c r="B4" s="520" t="s">
        <v>729</v>
      </c>
      <c r="C4" s="521"/>
      <c r="D4" s="521"/>
      <c r="E4" s="521"/>
      <c r="F4" s="521"/>
      <c r="G4" s="521"/>
      <c r="H4" s="521"/>
      <c r="I4" s="521"/>
      <c r="J4" s="521"/>
      <c r="K4" s="521"/>
      <c r="L4" s="522"/>
      <c r="M4" s="24"/>
      <c r="N4" s="24"/>
      <c r="O4" s="8"/>
      <c r="P4" s="8"/>
      <c r="Q4" s="39"/>
      <c r="R4" s="39"/>
      <c r="S4" s="39"/>
    </row>
    <row r="5" spans="1:19" s="2" customFormat="1" x14ac:dyDescent="0.35">
      <c r="A5" s="4"/>
      <c r="B5" s="523" t="str">
        <f>Variables!B2</f>
        <v>NQ-2026-003</v>
      </c>
      <c r="C5" s="524"/>
      <c r="D5" s="524"/>
      <c r="E5" s="524"/>
      <c r="F5" s="524"/>
      <c r="G5" s="524"/>
      <c r="H5" s="524"/>
      <c r="I5" s="524"/>
      <c r="J5" s="524"/>
      <c r="K5" s="524"/>
      <c r="L5" s="525"/>
      <c r="M5" s="24"/>
      <c r="N5" s="24"/>
      <c r="O5" s="8"/>
      <c r="P5" s="8"/>
      <c r="Q5" s="39"/>
      <c r="R5" s="39"/>
      <c r="S5" s="39"/>
    </row>
    <row r="6" spans="1:19" s="6" customFormat="1" x14ac:dyDescent="0.35">
      <c r="A6" s="4"/>
      <c r="B6" s="526" t="str">
        <f>UPPER(Variables!B3&amp;" | "&amp;Variables!C3)</f>
        <v>UNARMOURED BUILDING CABLES | CÂBLES DE BÂTIMENTS NON ARMÉS</v>
      </c>
      <c r="C6" s="527"/>
      <c r="D6" s="527"/>
      <c r="E6" s="527"/>
      <c r="F6" s="527"/>
      <c r="G6" s="527"/>
      <c r="H6" s="527"/>
      <c r="I6" s="527"/>
      <c r="J6" s="527"/>
      <c r="K6" s="527"/>
      <c r="L6" s="528"/>
      <c r="M6" s="18"/>
      <c r="N6" s="18"/>
      <c r="O6" s="26"/>
      <c r="P6" s="26"/>
      <c r="Q6" s="9"/>
      <c r="R6" s="9"/>
      <c r="S6" s="9"/>
    </row>
    <row r="7" spans="1:19" s="6" customFormat="1" x14ac:dyDescent="0.35">
      <c r="A7" s="4"/>
      <c r="B7" s="13"/>
      <c r="C7" s="13"/>
      <c r="D7" s="3"/>
      <c r="E7" s="3"/>
      <c r="F7" s="3"/>
      <c r="G7" s="3"/>
      <c r="H7" s="3"/>
      <c r="I7" s="3"/>
      <c r="J7" s="3"/>
      <c r="K7" s="3"/>
      <c r="L7" s="3"/>
      <c r="O7" s="26"/>
      <c r="P7" s="26"/>
      <c r="Q7" s="9"/>
      <c r="R7" s="9"/>
      <c r="S7" s="9"/>
    </row>
    <row r="8" spans="1:19" s="2" customFormat="1" x14ac:dyDescent="0.35">
      <c r="A8" s="4"/>
      <c r="B8" s="495" t="s">
        <v>282</v>
      </c>
      <c r="C8" s="496"/>
      <c r="D8" s="496"/>
      <c r="E8" s="496"/>
      <c r="F8" s="496"/>
      <c r="G8" s="496"/>
      <c r="H8" s="496"/>
      <c r="I8" s="496"/>
      <c r="J8" s="496"/>
      <c r="K8" s="496"/>
      <c r="L8" s="497"/>
      <c r="M8" s="24"/>
      <c r="N8" s="24"/>
      <c r="O8" s="8"/>
      <c r="P8" s="8"/>
      <c r="Q8" s="39"/>
      <c r="R8" s="39"/>
      <c r="S8" s="39"/>
    </row>
    <row r="9" spans="1:19" x14ac:dyDescent="0.35">
      <c r="B9" s="15"/>
      <c r="C9" s="33"/>
      <c r="D9" s="34"/>
      <c r="E9" s="34"/>
      <c r="F9" s="34"/>
      <c r="G9" s="34"/>
      <c r="H9" s="34"/>
      <c r="I9" s="34"/>
      <c r="J9" s="34"/>
      <c r="K9" s="34"/>
      <c r="L9" s="16"/>
      <c r="M9" s="9"/>
      <c r="O9" s="538" t="s">
        <v>422</v>
      </c>
      <c r="P9" s="538"/>
    </row>
    <row r="10" spans="1:19" x14ac:dyDescent="0.35">
      <c r="B10" s="492"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unarmoured building cables (as defined below) originating in or exported from China. Your firm's knowledge and experience would aid the Tribunal in the proper conduct of its inquiry by helping it better understand the Canadian market for unarmoured building cables. The Tribunal therefore requests a response to this questionnaire from your firm.</v>
      </c>
      <c r="C10" s="493"/>
      <c r="D10" s="493"/>
      <c r="E10" s="493"/>
      <c r="F10" s="493"/>
      <c r="G10" s="63"/>
      <c r="H10" s="529" t="str">
        <f>"Le Tribunal canadien du commerce extérieur (le Tribunal) a ouvert une enquête concernant "&amp;Variables!C4&amp;"de "&amp;Variables!C3&amp;" (tels que définis ci-dessous) originaires ou exportés de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câbles de bâtiments non armés (tels que définis ci-dessous) originaires ou exportés de la Chine. Les connaissances et l'expérience de votre entreprise aideraient le Tribunal à mener correctement son enquête en lui permettant de mieux comprendre le marché canadien de câbles de bâtiments non armés. Le Tribunal demande donc à votre entreprise de répondre à ce questionnaire.</v>
      </c>
      <c r="I10" s="529"/>
      <c r="J10" s="529"/>
      <c r="K10" s="529"/>
      <c r="L10" s="530"/>
      <c r="M10" s="9"/>
      <c r="O10" s="538"/>
      <c r="P10" s="538"/>
    </row>
    <row r="11" spans="1:19" x14ac:dyDescent="0.35">
      <c r="B11" s="492"/>
      <c r="C11" s="493"/>
      <c r="D11" s="493"/>
      <c r="E11" s="493"/>
      <c r="F11" s="493"/>
      <c r="G11" s="63"/>
      <c r="H11" s="529"/>
      <c r="I11" s="529"/>
      <c r="J11" s="529"/>
      <c r="K11" s="529"/>
      <c r="L11" s="530"/>
      <c r="M11" s="9"/>
      <c r="O11" s="538"/>
      <c r="P11" s="538"/>
    </row>
    <row r="12" spans="1:19" x14ac:dyDescent="0.35">
      <c r="B12" s="492"/>
      <c r="C12" s="493"/>
      <c r="D12" s="493"/>
      <c r="E12" s="493"/>
      <c r="F12" s="493"/>
      <c r="G12" s="63"/>
      <c r="H12" s="529"/>
      <c r="I12" s="529"/>
      <c r="J12" s="529"/>
      <c r="K12" s="529"/>
      <c r="L12" s="530"/>
      <c r="M12" s="9"/>
      <c r="O12" s="538"/>
      <c r="P12" s="538"/>
    </row>
    <row r="13" spans="1:19" x14ac:dyDescent="0.35">
      <c r="B13" s="492"/>
      <c r="C13" s="493"/>
      <c r="D13" s="493"/>
      <c r="E13" s="493"/>
      <c r="F13" s="493"/>
      <c r="G13" s="63"/>
      <c r="H13" s="529"/>
      <c r="I13" s="529"/>
      <c r="J13" s="529"/>
      <c r="K13" s="529"/>
      <c r="L13" s="530"/>
      <c r="M13" s="9"/>
      <c r="O13" s="538"/>
      <c r="P13" s="538"/>
    </row>
    <row r="14" spans="1:19" x14ac:dyDescent="0.35">
      <c r="B14" s="492"/>
      <c r="C14" s="493"/>
      <c r="D14" s="493"/>
      <c r="E14" s="493"/>
      <c r="F14" s="493"/>
      <c r="G14" s="63"/>
      <c r="H14" s="529"/>
      <c r="I14" s="529"/>
      <c r="J14" s="529"/>
      <c r="K14" s="529"/>
      <c r="L14" s="530"/>
      <c r="M14" s="9"/>
      <c r="O14" s="538"/>
      <c r="P14" s="538"/>
    </row>
    <row r="15" spans="1:19" x14ac:dyDescent="0.35">
      <c r="B15" s="492"/>
      <c r="C15" s="493"/>
      <c r="D15" s="493"/>
      <c r="E15" s="493"/>
      <c r="F15" s="493"/>
      <c r="G15" s="63"/>
      <c r="H15" s="529"/>
      <c r="I15" s="529"/>
      <c r="J15" s="529"/>
      <c r="K15" s="529"/>
      <c r="L15" s="530"/>
      <c r="M15" s="9"/>
      <c r="O15" s="538"/>
      <c r="P15" s="538"/>
    </row>
    <row r="16" spans="1:19" x14ac:dyDescent="0.35">
      <c r="B16" s="492"/>
      <c r="C16" s="493"/>
      <c r="D16" s="493"/>
      <c r="E16" s="493"/>
      <c r="F16" s="493"/>
      <c r="G16" s="63"/>
      <c r="H16" s="529"/>
      <c r="I16" s="529"/>
      <c r="J16" s="529"/>
      <c r="K16" s="529"/>
      <c r="L16" s="530"/>
      <c r="M16" s="9"/>
      <c r="O16" s="538"/>
      <c r="P16" s="538"/>
    </row>
    <row r="17" spans="1:19" x14ac:dyDescent="0.35">
      <c r="B17" s="68"/>
      <c r="C17" s="65"/>
      <c r="D17" s="65"/>
      <c r="E17" s="65"/>
      <c r="F17" s="65"/>
      <c r="G17" s="65"/>
      <c r="H17" s="65"/>
      <c r="I17" s="65"/>
      <c r="J17" s="65"/>
      <c r="K17" s="65"/>
      <c r="L17" s="66"/>
      <c r="M17" s="9"/>
      <c r="O17" s="538"/>
      <c r="P17" s="538"/>
    </row>
    <row r="18" spans="1:19" s="6" customFormat="1" x14ac:dyDescent="0.35">
      <c r="A18" s="4"/>
      <c r="B18" s="13"/>
      <c r="C18" s="13"/>
      <c r="D18" s="3"/>
      <c r="E18" s="3"/>
      <c r="F18" s="3"/>
      <c r="G18" s="3"/>
      <c r="H18" s="3"/>
      <c r="I18" s="3"/>
      <c r="J18" s="3"/>
      <c r="K18" s="3"/>
      <c r="L18" s="3"/>
      <c r="O18" s="26"/>
      <c r="P18" s="26"/>
      <c r="Q18" s="9"/>
      <c r="R18" s="9"/>
      <c r="S18" s="9"/>
    </row>
    <row r="19" spans="1:19" s="2" customFormat="1" x14ac:dyDescent="0.35">
      <c r="A19" s="4"/>
      <c r="B19" s="495" t="s">
        <v>283</v>
      </c>
      <c r="C19" s="496"/>
      <c r="D19" s="496"/>
      <c r="E19" s="496"/>
      <c r="F19" s="496"/>
      <c r="G19" s="496"/>
      <c r="H19" s="496"/>
      <c r="I19" s="496"/>
      <c r="J19" s="496"/>
      <c r="K19" s="496"/>
      <c r="L19" s="497"/>
      <c r="M19" s="24"/>
      <c r="N19" s="24"/>
      <c r="O19" s="8"/>
      <c r="P19" s="8"/>
      <c r="Q19" s="39"/>
      <c r="R19" s="39"/>
      <c r="S19" s="39"/>
    </row>
    <row r="20" spans="1:19" x14ac:dyDescent="0.35">
      <c r="B20" s="15"/>
      <c r="C20" s="33"/>
      <c r="D20" s="34"/>
      <c r="E20" s="34"/>
      <c r="F20" s="34"/>
      <c r="G20" s="34"/>
      <c r="H20" s="34"/>
      <c r="I20" s="34"/>
      <c r="J20" s="34"/>
      <c r="K20" s="34"/>
      <c r="L20" s="16"/>
      <c r="M20" s="9"/>
    </row>
    <row r="21" spans="1:19" x14ac:dyDescent="0.35">
      <c r="B21" s="458" t="s">
        <v>108</v>
      </c>
      <c r="C21" s="459"/>
      <c r="D21" s="459"/>
      <c r="E21" s="459"/>
      <c r="F21" s="459"/>
      <c r="G21" s="539" t="s">
        <v>91</v>
      </c>
      <c r="H21" s="460" t="s">
        <v>196</v>
      </c>
      <c r="I21" s="460"/>
      <c r="J21" s="460"/>
      <c r="K21" s="460"/>
      <c r="L21" s="461"/>
      <c r="M21" s="9"/>
      <c r="O21" s="17"/>
    </row>
    <row r="22" spans="1:19" x14ac:dyDescent="0.35">
      <c r="B22" s="458"/>
      <c r="C22" s="459"/>
      <c r="D22" s="459"/>
      <c r="E22" s="459"/>
      <c r="F22" s="459"/>
      <c r="G22" s="540"/>
      <c r="H22" s="460"/>
      <c r="I22" s="460"/>
      <c r="J22" s="460"/>
      <c r="K22" s="460"/>
      <c r="L22" s="461"/>
      <c r="M22" s="9"/>
      <c r="O22" s="17"/>
    </row>
    <row r="23" spans="1:19" x14ac:dyDescent="0.35">
      <c r="B23" s="68"/>
      <c r="C23" s="65"/>
      <c r="D23" s="65"/>
      <c r="E23" s="65"/>
      <c r="F23" s="65"/>
      <c r="G23" s="65"/>
      <c r="H23" s="65"/>
      <c r="I23" s="65"/>
      <c r="J23" s="65"/>
      <c r="K23" s="65"/>
      <c r="L23" s="66"/>
      <c r="M23" s="9"/>
    </row>
    <row r="24" spans="1:19" s="6" customFormat="1" x14ac:dyDescent="0.35">
      <c r="A24" s="4"/>
      <c r="B24" s="13"/>
      <c r="C24" s="13"/>
      <c r="D24" s="3"/>
      <c r="E24" s="3"/>
      <c r="F24" s="3"/>
      <c r="G24" s="3"/>
      <c r="H24" s="3"/>
      <c r="I24" s="3"/>
      <c r="J24" s="3"/>
      <c r="K24" s="3"/>
      <c r="L24" s="3"/>
      <c r="O24" s="26"/>
      <c r="P24" s="26"/>
      <c r="Q24" s="9"/>
      <c r="R24" s="9"/>
      <c r="S24" s="9"/>
    </row>
    <row r="25" spans="1:19" s="2" customFormat="1" x14ac:dyDescent="0.35">
      <c r="A25" s="4"/>
      <c r="B25" s="495" t="str">
        <f>IF(Intro!$G$21="English",O25,P25)</f>
        <v>DEFINITION OF "THE GOODS"</v>
      </c>
      <c r="C25" s="496" t="str">
        <f>UPPER(IF(Intro!$G$21="English",P25,Q25))</f>
        <v>LA DÉFINITION "DES MARCHANDISES"</v>
      </c>
      <c r="D25" s="496" t="str">
        <f>UPPER(IF(Intro!$G$21="English",Q25,R25))</f>
        <v/>
      </c>
      <c r="E25" s="496" t="str">
        <f>UPPER(IF(Intro!$G$21="English",R25,S25))</f>
        <v/>
      </c>
      <c r="F25" s="496" t="str">
        <f>UPPER(IF(Intro!$G$21="English",S25,T25))</f>
        <v/>
      </c>
      <c r="G25" s="496"/>
      <c r="H25" s="496" t="str">
        <f>UPPER(IF(Intro!$G$21="English",T25,U25))</f>
        <v/>
      </c>
      <c r="I25" s="496" t="str">
        <f>UPPER(IF(Intro!$G$21="English",U25,V25))</f>
        <v/>
      </c>
      <c r="J25" s="496" t="str">
        <f>UPPER(IF(Intro!$G$21="English",V25,W25))</f>
        <v/>
      </c>
      <c r="K25" s="496" t="str">
        <f>UPPER(IF(Intro!$G$21="English",W25,X25))</f>
        <v/>
      </c>
      <c r="L25" s="497" t="str">
        <f>UPPER(IF(Intro!$G$21="English",X25,Y25))</f>
        <v/>
      </c>
      <c r="M25" s="6"/>
      <c r="N25" s="24"/>
      <c r="O25" s="18" t="s">
        <v>284</v>
      </c>
      <c r="P25" s="18" t="s">
        <v>285</v>
      </c>
      <c r="Q25" s="39"/>
      <c r="R25" s="39"/>
      <c r="S25" s="39"/>
    </row>
    <row r="26" spans="1:19" x14ac:dyDescent="0.35">
      <c r="B26" s="15"/>
      <c r="C26" s="33"/>
      <c r="D26" s="34"/>
      <c r="E26" s="34"/>
      <c r="F26" s="34"/>
      <c r="G26" s="34"/>
      <c r="H26" s="34"/>
      <c r="I26" s="34"/>
      <c r="J26" s="34"/>
      <c r="K26" s="34"/>
      <c r="L26" s="16"/>
      <c r="M26" s="9"/>
    </row>
    <row r="27" spans="1:19" x14ac:dyDescent="0.35">
      <c r="B27" s="492" t="str">
        <f>IF(Intro!$G$21="English",O27,P27)</f>
        <v>References to "the goods" in this questionnaire refer to:</v>
      </c>
      <c r="C27" s="493"/>
      <c r="D27" s="493"/>
      <c r="E27" s="493"/>
      <c r="F27" s="493"/>
      <c r="G27" s="493"/>
      <c r="H27" s="493"/>
      <c r="I27" s="493"/>
      <c r="J27" s="493"/>
      <c r="K27" s="493"/>
      <c r="L27" s="494"/>
      <c r="M27" s="9"/>
      <c r="O27" s="9" t="s">
        <v>149</v>
      </c>
      <c r="P27" s="9" t="s">
        <v>150</v>
      </c>
    </row>
    <row r="28" spans="1:19" x14ac:dyDescent="0.35">
      <c r="B28" s="58"/>
      <c r="C28" s="59"/>
      <c r="D28" s="59"/>
      <c r="E28" s="59"/>
      <c r="F28" s="59"/>
      <c r="G28" s="59"/>
      <c r="H28" s="59"/>
      <c r="I28" s="59"/>
      <c r="J28" s="59"/>
      <c r="K28" s="59"/>
      <c r="L28" s="60"/>
      <c r="M28" s="9"/>
    </row>
    <row r="29" spans="1:19" x14ac:dyDescent="0.35">
      <c r="B29" s="70"/>
      <c r="C29" s="541" t="str">
        <f>IF(Intro!$G$21="English",Variables!B16,Variables!C16)</f>
        <v>Unarmoured building cables, and conductors for use in unarmoured building cables, where unarmoured building cables are defined as an assembly of two or three insulated copper or aluminum electrical conductors, plus a metallic conductor intended for use as a bonding wire, and jacketed with a thermoplastic or thermoset, with or without connectors, provided that:
a. each insulated conductor has a voltage rating greater than 80 volts and not exceeding 300 volts;
b. each insulated conductor has a size not less than American Wire Gauge (“AWG”) 14 and not greater than AWG 2;
c. the primary purpose of the electric cable is distribution of electric current to power lighting, appliances, electrical sockets and like items; and
d. the cable is certified to meet applicable Canadian standards by a recognized certifying body.
And excluding:
a. wire and cable in lengths less than 2 metres;
b. extension cords with permanently attached connections at both ends consisting of a 2 or more prong plug at one end and a receptacle at the other end, designed and intended to connect portable electrical equipment or appliances to a source of electrical supply, and not permanently affixed to a building or structure or part of a permanent electrical wiring system;
c. wire and cable that is to be permanently installed in vehicles and mobile equipment, with the exception of “NMD90” and “NMWU” type cables;
d. wiring harnesses; and
e. wire and cable for use as an input in the manufacturing of mechanical or electrical products, not including electric cable installed as part of a modular construction assembly where the cable is used to distribute power from a power source to machinery and equipment attached to the modular construction assembly.
For clarity, the product definition:
a. does not include cables for the distribution of data, signals, information or communications and
b. does not include cables and wiring typically used in vehicles and mobile equipment where the purpose of the cable relates to the vehicular nature or functions of the item.</v>
      </c>
      <c r="D29" s="542"/>
      <c r="E29" s="542"/>
      <c r="F29" s="542"/>
      <c r="G29" s="542"/>
      <c r="H29" s="542"/>
      <c r="I29" s="542"/>
      <c r="J29" s="542"/>
      <c r="K29" s="543"/>
      <c r="L29" s="64"/>
      <c r="M29" s="9"/>
    </row>
    <row r="30" spans="1:19" x14ac:dyDescent="0.35">
      <c r="B30" s="70"/>
      <c r="C30" s="544"/>
      <c r="D30" s="545"/>
      <c r="E30" s="545"/>
      <c r="F30" s="545"/>
      <c r="G30" s="545"/>
      <c r="H30" s="545"/>
      <c r="I30" s="545"/>
      <c r="J30" s="545"/>
      <c r="K30" s="546"/>
      <c r="L30" s="64"/>
      <c r="M30" s="9"/>
    </row>
    <row r="31" spans="1:19" x14ac:dyDescent="0.35">
      <c r="B31" s="70"/>
      <c r="C31" s="544"/>
      <c r="D31" s="545"/>
      <c r="E31" s="545"/>
      <c r="F31" s="545"/>
      <c r="G31" s="545"/>
      <c r="H31" s="545"/>
      <c r="I31" s="545"/>
      <c r="J31" s="545"/>
      <c r="K31" s="546"/>
      <c r="L31" s="64"/>
      <c r="M31" s="9"/>
    </row>
    <row r="32" spans="1:19" x14ac:dyDescent="0.35">
      <c r="B32" s="70"/>
      <c r="C32" s="544"/>
      <c r="D32" s="545"/>
      <c r="E32" s="545"/>
      <c r="F32" s="545"/>
      <c r="G32" s="545"/>
      <c r="H32" s="545"/>
      <c r="I32" s="545"/>
      <c r="J32" s="545"/>
      <c r="K32" s="546"/>
      <c r="L32" s="64"/>
      <c r="M32" s="9"/>
    </row>
    <row r="33" spans="2:13" x14ac:dyDescent="0.35">
      <c r="B33" s="70"/>
      <c r="C33" s="544"/>
      <c r="D33" s="545"/>
      <c r="E33" s="545"/>
      <c r="F33" s="545"/>
      <c r="G33" s="545"/>
      <c r="H33" s="545"/>
      <c r="I33" s="545"/>
      <c r="J33" s="545"/>
      <c r="K33" s="546"/>
      <c r="L33" s="64"/>
      <c r="M33" s="9"/>
    </row>
    <row r="34" spans="2:13" x14ac:dyDescent="0.35">
      <c r="B34" s="70"/>
      <c r="C34" s="544"/>
      <c r="D34" s="545"/>
      <c r="E34" s="545"/>
      <c r="F34" s="545"/>
      <c r="G34" s="545"/>
      <c r="H34" s="545"/>
      <c r="I34" s="545"/>
      <c r="J34" s="545"/>
      <c r="K34" s="546"/>
      <c r="L34" s="64"/>
      <c r="M34" s="9"/>
    </row>
    <row r="35" spans="2:13" x14ac:dyDescent="0.35">
      <c r="B35" s="70"/>
      <c r="C35" s="544"/>
      <c r="D35" s="545"/>
      <c r="E35" s="545"/>
      <c r="F35" s="545"/>
      <c r="G35" s="545"/>
      <c r="H35" s="545"/>
      <c r="I35" s="545"/>
      <c r="J35" s="545"/>
      <c r="K35" s="546"/>
      <c r="L35" s="64"/>
      <c r="M35" s="9"/>
    </row>
    <row r="36" spans="2:13" x14ac:dyDescent="0.35">
      <c r="B36" s="70"/>
      <c r="C36" s="544"/>
      <c r="D36" s="545"/>
      <c r="E36" s="545"/>
      <c r="F36" s="545"/>
      <c r="G36" s="545"/>
      <c r="H36" s="545"/>
      <c r="I36" s="545"/>
      <c r="J36" s="545"/>
      <c r="K36" s="546"/>
      <c r="L36" s="64"/>
      <c r="M36" s="9"/>
    </row>
    <row r="37" spans="2:13" x14ac:dyDescent="0.35">
      <c r="B37" s="70"/>
      <c r="C37" s="544"/>
      <c r="D37" s="545"/>
      <c r="E37" s="545"/>
      <c r="F37" s="545"/>
      <c r="G37" s="545"/>
      <c r="H37" s="545"/>
      <c r="I37" s="545"/>
      <c r="J37" s="545"/>
      <c r="K37" s="546"/>
      <c r="L37" s="64"/>
      <c r="M37" s="9"/>
    </row>
    <row r="38" spans="2:13" x14ac:dyDescent="0.35">
      <c r="B38" s="70"/>
      <c r="C38" s="544"/>
      <c r="D38" s="545"/>
      <c r="E38" s="545"/>
      <c r="F38" s="545"/>
      <c r="G38" s="545"/>
      <c r="H38" s="545"/>
      <c r="I38" s="545"/>
      <c r="J38" s="545"/>
      <c r="K38" s="546"/>
      <c r="L38" s="64"/>
      <c r="M38" s="9"/>
    </row>
    <row r="39" spans="2:13" x14ac:dyDescent="0.35">
      <c r="B39" s="70"/>
      <c r="C39" s="544"/>
      <c r="D39" s="545"/>
      <c r="E39" s="545"/>
      <c r="F39" s="545"/>
      <c r="G39" s="545"/>
      <c r="H39" s="545"/>
      <c r="I39" s="545"/>
      <c r="J39" s="545"/>
      <c r="K39" s="546"/>
      <c r="L39" s="64"/>
      <c r="M39" s="9"/>
    </row>
    <row r="40" spans="2:13" x14ac:dyDescent="0.35">
      <c r="B40" s="70"/>
      <c r="C40" s="544"/>
      <c r="D40" s="545"/>
      <c r="E40" s="545"/>
      <c r="F40" s="545"/>
      <c r="G40" s="545"/>
      <c r="H40" s="545"/>
      <c r="I40" s="545"/>
      <c r="J40" s="545"/>
      <c r="K40" s="546"/>
      <c r="L40" s="64"/>
      <c r="M40" s="9"/>
    </row>
    <row r="41" spans="2:13" x14ac:dyDescent="0.35">
      <c r="B41" s="70"/>
      <c r="C41" s="544"/>
      <c r="D41" s="545"/>
      <c r="E41" s="545"/>
      <c r="F41" s="545"/>
      <c r="G41" s="545"/>
      <c r="H41" s="545"/>
      <c r="I41" s="545"/>
      <c r="J41" s="545"/>
      <c r="K41" s="546"/>
      <c r="L41" s="64"/>
      <c r="M41" s="9"/>
    </row>
    <row r="42" spans="2:13" x14ac:dyDescent="0.35">
      <c r="B42" s="70"/>
      <c r="C42" s="544"/>
      <c r="D42" s="545"/>
      <c r="E42" s="545"/>
      <c r="F42" s="545"/>
      <c r="G42" s="545"/>
      <c r="H42" s="545"/>
      <c r="I42" s="545"/>
      <c r="J42" s="545"/>
      <c r="K42" s="546"/>
      <c r="L42" s="64"/>
      <c r="M42" s="9"/>
    </row>
    <row r="43" spans="2:13" x14ac:dyDescent="0.35">
      <c r="B43" s="70"/>
      <c r="C43" s="544"/>
      <c r="D43" s="545"/>
      <c r="E43" s="545"/>
      <c r="F43" s="545"/>
      <c r="G43" s="545"/>
      <c r="H43" s="545"/>
      <c r="I43" s="545"/>
      <c r="J43" s="545"/>
      <c r="K43" s="546"/>
      <c r="L43" s="64"/>
      <c r="M43" s="9"/>
    </row>
    <row r="44" spans="2:13" x14ac:dyDescent="0.35">
      <c r="B44" s="70"/>
      <c r="C44" s="544"/>
      <c r="D44" s="545"/>
      <c r="E44" s="545"/>
      <c r="F44" s="545"/>
      <c r="G44" s="545"/>
      <c r="H44" s="545"/>
      <c r="I44" s="545"/>
      <c r="J44" s="545"/>
      <c r="K44" s="546"/>
      <c r="L44" s="64"/>
      <c r="M44" s="9"/>
    </row>
    <row r="45" spans="2:13" x14ac:dyDescent="0.35">
      <c r="B45" s="70"/>
      <c r="C45" s="544"/>
      <c r="D45" s="545"/>
      <c r="E45" s="545"/>
      <c r="F45" s="545"/>
      <c r="G45" s="545"/>
      <c r="H45" s="545"/>
      <c r="I45" s="545"/>
      <c r="J45" s="545"/>
      <c r="K45" s="546"/>
      <c r="L45" s="64"/>
      <c r="M45" s="9"/>
    </row>
    <row r="46" spans="2:13" x14ac:dyDescent="0.35">
      <c r="B46" s="70"/>
      <c r="C46" s="544"/>
      <c r="D46" s="545"/>
      <c r="E46" s="545"/>
      <c r="F46" s="545"/>
      <c r="G46" s="545"/>
      <c r="H46" s="545"/>
      <c r="I46" s="545"/>
      <c r="J46" s="545"/>
      <c r="K46" s="546"/>
      <c r="L46" s="64"/>
      <c r="M46" s="9"/>
    </row>
    <row r="47" spans="2:13" x14ac:dyDescent="0.35">
      <c r="B47" s="70"/>
      <c r="C47" s="544"/>
      <c r="D47" s="545"/>
      <c r="E47" s="545"/>
      <c r="F47" s="545"/>
      <c r="G47" s="545"/>
      <c r="H47" s="545"/>
      <c r="I47" s="545"/>
      <c r="J47" s="545"/>
      <c r="K47" s="546"/>
      <c r="L47" s="64"/>
      <c r="M47" s="9"/>
    </row>
    <row r="48" spans="2:13" x14ac:dyDescent="0.35">
      <c r="B48" s="70"/>
      <c r="C48" s="544"/>
      <c r="D48" s="545"/>
      <c r="E48" s="545"/>
      <c r="F48" s="545"/>
      <c r="G48" s="545"/>
      <c r="H48" s="545"/>
      <c r="I48" s="545"/>
      <c r="J48" s="545"/>
      <c r="K48" s="546"/>
      <c r="L48" s="64"/>
      <c r="M48" s="9"/>
    </row>
    <row r="49" spans="1:19" x14ac:dyDescent="0.35">
      <c r="B49" s="70"/>
      <c r="C49" s="544"/>
      <c r="D49" s="545"/>
      <c r="E49" s="545"/>
      <c r="F49" s="545"/>
      <c r="G49" s="545"/>
      <c r="H49" s="545"/>
      <c r="I49" s="545"/>
      <c r="J49" s="545"/>
      <c r="K49" s="546"/>
      <c r="L49" s="64"/>
      <c r="M49" s="9"/>
    </row>
    <row r="50" spans="1:19" x14ac:dyDescent="0.35">
      <c r="B50" s="70"/>
      <c r="C50" s="544"/>
      <c r="D50" s="545"/>
      <c r="E50" s="545"/>
      <c r="F50" s="545"/>
      <c r="G50" s="545"/>
      <c r="H50" s="545"/>
      <c r="I50" s="545"/>
      <c r="J50" s="545"/>
      <c r="K50" s="546"/>
      <c r="L50" s="64"/>
      <c r="M50" s="9"/>
    </row>
    <row r="51" spans="1:19" x14ac:dyDescent="0.35">
      <c r="B51" s="70"/>
      <c r="C51" s="544"/>
      <c r="D51" s="545"/>
      <c r="E51" s="545"/>
      <c r="F51" s="545"/>
      <c r="G51" s="545"/>
      <c r="H51" s="545"/>
      <c r="I51" s="545"/>
      <c r="J51" s="545"/>
      <c r="K51" s="546"/>
      <c r="L51" s="64"/>
      <c r="M51" s="9"/>
    </row>
    <row r="52" spans="1:19" x14ac:dyDescent="0.35">
      <c r="B52" s="70"/>
      <c r="C52" s="547"/>
      <c r="D52" s="548"/>
      <c r="E52" s="548"/>
      <c r="F52" s="548"/>
      <c r="G52" s="548"/>
      <c r="H52" s="548"/>
      <c r="I52" s="548"/>
      <c r="J52" s="548"/>
      <c r="K52" s="549"/>
      <c r="L52" s="64"/>
      <c r="M52" s="9"/>
    </row>
    <row r="53" spans="1:19" x14ac:dyDescent="0.35">
      <c r="B53" s="58"/>
      <c r="C53" s="59"/>
      <c r="D53" s="59"/>
      <c r="E53" s="59"/>
      <c r="F53" s="59"/>
      <c r="G53" s="59"/>
      <c r="H53" s="59"/>
      <c r="I53" s="59"/>
      <c r="J53" s="59"/>
      <c r="K53" s="59"/>
      <c r="L53" s="60"/>
      <c r="M53" s="9"/>
    </row>
    <row r="54" spans="1:19" ht="14.15" customHeight="1" x14ac:dyDescent="0.35">
      <c r="B54" s="470" t="str">
        <f>IF(Intro!$G$21="English",O54,P54)</f>
        <v>For additional product information, including Harmonized Commodity Description and Coding System (HS) tariff classification numbers, please see the link below.</v>
      </c>
      <c r="C54" s="471"/>
      <c r="D54" s="471"/>
      <c r="E54" s="471"/>
      <c r="F54" s="471"/>
      <c r="G54" s="471"/>
      <c r="H54" s="471"/>
      <c r="I54" s="471"/>
      <c r="J54" s="471"/>
      <c r="K54" s="471"/>
      <c r="L54" s="472"/>
      <c r="M54" s="9"/>
      <c r="O54" s="9" t="s">
        <v>533</v>
      </c>
      <c r="P54" s="9" t="s">
        <v>534</v>
      </c>
    </row>
    <row r="55" spans="1:19" x14ac:dyDescent="0.35">
      <c r="B55" s="470"/>
      <c r="C55" s="471"/>
      <c r="D55" s="471"/>
      <c r="E55" s="471"/>
      <c r="F55" s="471"/>
      <c r="G55" s="471"/>
      <c r="H55" s="471"/>
      <c r="I55" s="471"/>
      <c r="J55" s="471"/>
      <c r="K55" s="471"/>
      <c r="L55" s="472"/>
      <c r="M55" s="9"/>
    </row>
    <row r="56" spans="1:19" ht="14.5" x14ac:dyDescent="0.35">
      <c r="B56" s="177" t="s">
        <v>531</v>
      </c>
      <c r="C56" s="488" t="str">
        <f>HYPERLINK(Variables!B17)</f>
        <v>https://www.cbsa-asfc.gc.ca/sima-lmsi/i-e/ubc2026/ubc2026-in-eng.html#3-2</v>
      </c>
      <c r="D56" s="488"/>
      <c r="E56" s="488"/>
      <c r="F56" s="488"/>
      <c r="G56" s="488"/>
      <c r="H56" s="9"/>
      <c r="I56" s="17"/>
      <c r="J56" s="17"/>
      <c r="K56" s="17"/>
      <c r="L56" s="178"/>
      <c r="M56" s="9"/>
    </row>
    <row r="57" spans="1:19" ht="14.5" x14ac:dyDescent="0.35">
      <c r="B57" s="177" t="s">
        <v>532</v>
      </c>
      <c r="C57" s="488" t="str">
        <f>HYPERLINK(Variables!C17)</f>
        <v>https://www.cbsa-asfc.gc.ca/sima-lmsi/i-e/ubc2026/ubc2026-in-fra.html#3-2</v>
      </c>
      <c r="D57" s="488"/>
      <c r="E57" s="488"/>
      <c r="F57" s="488"/>
      <c r="G57" s="488"/>
      <c r="H57" s="59"/>
      <c r="I57" s="59"/>
      <c r="J57" s="59"/>
      <c r="K57" s="59"/>
      <c r="L57" s="60"/>
      <c r="M57" s="9"/>
    </row>
    <row r="58" spans="1:19" x14ac:dyDescent="0.35">
      <c r="B58" s="68"/>
      <c r="C58" s="65"/>
      <c r="D58" s="65"/>
      <c r="E58" s="65"/>
      <c r="F58" s="65"/>
      <c r="G58" s="65"/>
      <c r="H58" s="65"/>
      <c r="I58" s="65"/>
      <c r="J58" s="65"/>
      <c r="K58" s="65"/>
      <c r="L58" s="66"/>
      <c r="M58" s="9"/>
    </row>
    <row r="59" spans="1:19" s="6" customFormat="1" x14ac:dyDescent="0.35">
      <c r="A59" s="4"/>
      <c r="B59" s="13"/>
      <c r="C59" s="13"/>
      <c r="D59" s="3"/>
      <c r="E59" s="3"/>
      <c r="F59" s="3"/>
      <c r="G59" s="3"/>
      <c r="H59" s="3"/>
      <c r="I59" s="3"/>
      <c r="J59" s="3"/>
      <c r="K59" s="3"/>
      <c r="L59" s="3"/>
      <c r="Q59" s="9"/>
      <c r="R59" s="9"/>
      <c r="S59" s="9"/>
    </row>
    <row r="60" spans="1:19" s="2" customFormat="1" x14ac:dyDescent="0.35">
      <c r="A60" s="4"/>
      <c r="B60" s="473" t="str">
        <f>IF(Intro!$G$21="English",O60,P60)</f>
        <v>DO YOU NEED TO COMPLETE THIS QUESTIONNAIRE?</v>
      </c>
      <c r="C60" s="474"/>
      <c r="D60" s="474"/>
      <c r="E60" s="474"/>
      <c r="F60" s="474"/>
      <c r="G60" s="474"/>
      <c r="H60" s="474"/>
      <c r="I60" s="474"/>
      <c r="J60" s="474"/>
      <c r="K60" s="474"/>
      <c r="L60" s="475"/>
      <c r="M60" s="24"/>
      <c r="N60" s="24"/>
      <c r="O60" s="8" t="s">
        <v>286</v>
      </c>
      <c r="P60" s="8" t="s">
        <v>397</v>
      </c>
      <c r="Q60" s="39"/>
      <c r="R60" s="39"/>
      <c r="S60" s="39"/>
    </row>
    <row r="61" spans="1:19" x14ac:dyDescent="0.35">
      <c r="B61" s="15"/>
      <c r="C61" s="33"/>
      <c r="D61" s="34"/>
      <c r="E61" s="34"/>
      <c r="F61" s="34"/>
      <c r="G61" s="34"/>
      <c r="H61" s="34"/>
      <c r="I61" s="34"/>
      <c r="J61" s="34"/>
      <c r="K61" s="34"/>
      <c r="L61" s="16"/>
      <c r="M61" s="9"/>
    </row>
    <row r="62" spans="1:19" x14ac:dyDescent="0.35">
      <c r="B62" s="470" t="str">
        <f>IF(Intro!$G$21="English",O62,P62)</f>
        <v>Has your firm imported the goods as the importer of record from any country since January 1, 2023?</v>
      </c>
      <c r="C62" s="471"/>
      <c r="D62" s="471"/>
      <c r="E62" s="471"/>
      <c r="F62" s="471"/>
      <c r="G62" s="471"/>
      <c r="H62" s="471"/>
      <c r="I62" s="471"/>
      <c r="J62" s="471"/>
      <c r="K62" s="471"/>
      <c r="L62" s="472"/>
      <c r="M62" s="9"/>
      <c r="O62" s="17" t="str">
        <f>"Has your firm imported the goods as the importer of record from any country since January 1, "&amp;Variables!B6&amp;"?"</f>
        <v>Has your firm imported the goods as the importer of record from any country since January 1, 2023?</v>
      </c>
      <c r="P62" s="9" t="str">
        <f>"Votre entreprise a-t-elle importé les marchandises en tant qu'importateur officiel de n'importe quel pays à tout moment depuis le 1er janvier "&amp;Variables!C6&amp;"?"</f>
        <v>Votre entreprise a-t-elle importé les marchandises en tant qu'importateur officiel de n'importe quel pays à tout moment depuis le 1er janvier 2023?</v>
      </c>
    </row>
    <row r="63" spans="1:19" x14ac:dyDescent="0.35">
      <c r="B63" s="70"/>
      <c r="C63" s="38"/>
      <c r="D63" s="9"/>
      <c r="E63" s="9"/>
      <c r="F63" s="9"/>
      <c r="G63" s="95"/>
      <c r="H63" s="95"/>
      <c r="I63" s="95"/>
      <c r="J63" s="95"/>
      <c r="K63" s="95"/>
      <c r="L63" s="96"/>
      <c r="M63" s="9"/>
      <c r="O63" s="9" t="s">
        <v>170</v>
      </c>
      <c r="P63" s="9" t="s">
        <v>405</v>
      </c>
    </row>
    <row r="64" spans="1:19" x14ac:dyDescent="0.35">
      <c r="B64" s="550" t="str">
        <f>IF(Intro!$G$21="English",O63,P63)</f>
        <v>Select Yes or No</v>
      </c>
      <c r="C64" s="551"/>
      <c r="D64" s="479"/>
      <c r="E64" s="552" t="str">
        <f>IF(D64="Yes",O64,IF(D64="Oui",P64,IF(D64="No",O65,IF(D64="Non",P65,""))))</f>
        <v/>
      </c>
      <c r="F64" s="553"/>
      <c r="G64" s="553"/>
      <c r="H64" s="553"/>
      <c r="I64" s="553"/>
      <c r="J64" s="553"/>
      <c r="K64" s="554"/>
      <c r="L64" s="96"/>
      <c r="M64" s="9"/>
      <c r="O64" s="9" t="str">
        <f>"Complete all tabs in this questionnaire and submit it by "&amp;Variables!B11&amp;"."</f>
        <v>Complete all tabs in this questionnaire and submit it by August 20, 2026.</v>
      </c>
      <c r="P64" s="9" t="str">
        <f>"Remplissez tous les onglets de ce questionnaire et soumettez-le avant le "&amp;Variables!C11&amp;"."</f>
        <v>Remplissez tous les onglets de ce questionnaire et soumettez-le avant le 20 août 2026.</v>
      </c>
    </row>
    <row r="65" spans="1:19" x14ac:dyDescent="0.35">
      <c r="B65" s="550"/>
      <c r="C65" s="551"/>
      <c r="D65" s="481"/>
      <c r="E65" s="555"/>
      <c r="F65" s="556"/>
      <c r="G65" s="556"/>
      <c r="H65" s="556"/>
      <c r="I65" s="556"/>
      <c r="J65" s="556"/>
      <c r="K65" s="557"/>
      <c r="L65" s="96"/>
      <c r="M65" s="9"/>
      <c r="O65" s="9" t="str">
        <f>"Provide explanation below. Complete this tab only and submit it by "&amp;Variables!B11&amp;"."</f>
        <v>Provide explanation below. Complete this tab only and submit it by August 20, 2026.</v>
      </c>
      <c r="P65" s="9" t="str">
        <f>"Expliquez ci-dessous. Remplissez cet onglet uniquement et soumettez-le avant le "&amp;Variables!C11&amp;"."</f>
        <v>Expliquez ci-dessous. Remplissez cet onglet uniquement et soumettez-le avant le 20 août 2026.</v>
      </c>
    </row>
    <row r="66" spans="1:19" x14ac:dyDescent="0.35">
      <c r="B66" s="15"/>
      <c r="C66" s="33"/>
      <c r="D66" s="34"/>
      <c r="E66" s="34"/>
      <c r="F66" s="34"/>
      <c r="G66" s="34"/>
      <c r="H66" s="34"/>
      <c r="I66" s="34"/>
      <c r="J66" s="34"/>
      <c r="K66" s="34"/>
      <c r="L66" s="16"/>
      <c r="M66" s="9"/>
    </row>
    <row r="67" spans="1:19" x14ac:dyDescent="0.35">
      <c r="B67" s="470" t="str">
        <f>IF(Intro!$G$21="English",O67,P67)</f>
        <v>If no, explain why import data indicates that you imported using the applicable HS numbers during this period.</v>
      </c>
      <c r="C67" s="471"/>
      <c r="D67" s="471"/>
      <c r="E67" s="471"/>
      <c r="F67" s="471"/>
      <c r="G67" s="471"/>
      <c r="H67" s="471"/>
      <c r="I67" s="471"/>
      <c r="J67" s="471"/>
      <c r="K67" s="471"/>
      <c r="L67" s="472"/>
      <c r="M67" s="9"/>
      <c r="O67" s="9" t="s">
        <v>535</v>
      </c>
      <c r="P67" s="9" t="s">
        <v>536</v>
      </c>
    </row>
    <row r="68" spans="1:19" x14ac:dyDescent="0.35">
      <c r="B68" s="15"/>
      <c r="C68" s="33"/>
      <c r="D68" s="34"/>
      <c r="E68" s="34"/>
      <c r="F68" s="34"/>
      <c r="G68" s="34"/>
      <c r="H68" s="34"/>
      <c r="I68" s="34"/>
      <c r="J68" s="34"/>
      <c r="K68" s="34"/>
      <c r="L68" s="16"/>
      <c r="M68" s="9"/>
    </row>
    <row r="69" spans="1:19" x14ac:dyDescent="0.35">
      <c r="B69" s="558"/>
      <c r="C69" s="559"/>
      <c r="D69" s="559"/>
      <c r="E69" s="559"/>
      <c r="F69" s="559"/>
      <c r="G69" s="559"/>
      <c r="H69" s="559"/>
      <c r="I69" s="559"/>
      <c r="J69" s="559"/>
      <c r="K69" s="559"/>
      <c r="L69" s="560"/>
      <c r="M69" s="9"/>
    </row>
    <row r="70" spans="1:19" x14ac:dyDescent="0.35">
      <c r="B70" s="558"/>
      <c r="C70" s="559"/>
      <c r="D70" s="559"/>
      <c r="E70" s="559"/>
      <c r="F70" s="559"/>
      <c r="G70" s="559"/>
      <c r="H70" s="559"/>
      <c r="I70" s="559"/>
      <c r="J70" s="559"/>
      <c r="K70" s="559"/>
      <c r="L70" s="560"/>
      <c r="M70" s="9"/>
    </row>
    <row r="71" spans="1:19" x14ac:dyDescent="0.35">
      <c r="B71" s="558"/>
      <c r="C71" s="559"/>
      <c r="D71" s="559"/>
      <c r="E71" s="559"/>
      <c r="F71" s="559"/>
      <c r="G71" s="559"/>
      <c r="H71" s="559"/>
      <c r="I71" s="559"/>
      <c r="J71" s="559"/>
      <c r="K71" s="559"/>
      <c r="L71" s="560"/>
      <c r="M71" s="9"/>
    </row>
    <row r="72" spans="1:19" x14ac:dyDescent="0.35">
      <c r="B72" s="558"/>
      <c r="C72" s="559"/>
      <c r="D72" s="559"/>
      <c r="E72" s="559"/>
      <c r="F72" s="559"/>
      <c r="G72" s="559"/>
      <c r="H72" s="559"/>
      <c r="I72" s="559"/>
      <c r="J72" s="559"/>
      <c r="K72" s="559"/>
      <c r="L72" s="560"/>
      <c r="M72" s="9"/>
    </row>
    <row r="73" spans="1:19" x14ac:dyDescent="0.35">
      <c r="B73" s="558"/>
      <c r="C73" s="559"/>
      <c r="D73" s="559"/>
      <c r="E73" s="559"/>
      <c r="F73" s="559"/>
      <c r="G73" s="559"/>
      <c r="H73" s="559"/>
      <c r="I73" s="559"/>
      <c r="J73" s="559"/>
      <c r="K73" s="559"/>
      <c r="L73" s="560"/>
      <c r="M73" s="9"/>
    </row>
    <row r="74" spans="1:19" x14ac:dyDescent="0.35">
      <c r="B74" s="558"/>
      <c r="C74" s="559"/>
      <c r="D74" s="559"/>
      <c r="E74" s="559"/>
      <c r="F74" s="559"/>
      <c r="G74" s="559"/>
      <c r="H74" s="559"/>
      <c r="I74" s="559"/>
      <c r="J74" s="559"/>
      <c r="K74" s="559"/>
      <c r="L74" s="560"/>
      <c r="M74" s="9"/>
    </row>
    <row r="75" spans="1:19" x14ac:dyDescent="0.35">
      <c r="B75" s="558"/>
      <c r="C75" s="559"/>
      <c r="D75" s="559"/>
      <c r="E75" s="559"/>
      <c r="F75" s="559"/>
      <c r="G75" s="559"/>
      <c r="H75" s="559"/>
      <c r="I75" s="559"/>
      <c r="J75" s="559"/>
      <c r="K75" s="559"/>
      <c r="L75" s="560"/>
      <c r="M75" s="9"/>
    </row>
    <row r="76" spans="1:19" x14ac:dyDescent="0.35">
      <c r="B76" s="558"/>
      <c r="C76" s="559"/>
      <c r="D76" s="559"/>
      <c r="E76" s="559"/>
      <c r="F76" s="559"/>
      <c r="G76" s="559"/>
      <c r="H76" s="559"/>
      <c r="I76" s="559"/>
      <c r="J76" s="559"/>
      <c r="K76" s="559"/>
      <c r="L76" s="560"/>
      <c r="M76" s="9"/>
    </row>
    <row r="77" spans="1:19" x14ac:dyDescent="0.35">
      <c r="B77" s="68"/>
      <c r="C77" s="65"/>
      <c r="D77" s="65"/>
      <c r="E77" s="65"/>
      <c r="F77" s="65"/>
      <c r="G77" s="65"/>
      <c r="H77" s="65"/>
      <c r="I77" s="65"/>
      <c r="J77" s="65"/>
      <c r="K77" s="65"/>
      <c r="L77" s="66"/>
      <c r="M77" s="9"/>
    </row>
    <row r="78" spans="1:19" s="6" customFormat="1" x14ac:dyDescent="0.35">
      <c r="A78" s="4"/>
      <c r="B78" s="13"/>
      <c r="C78" s="13"/>
      <c r="D78" s="3"/>
      <c r="E78" s="3"/>
      <c r="F78" s="3"/>
      <c r="G78" s="3"/>
      <c r="H78" s="3"/>
      <c r="I78" s="3"/>
      <c r="J78" s="3"/>
      <c r="K78" s="3"/>
      <c r="L78" s="3"/>
      <c r="O78" s="26"/>
      <c r="P78" s="26"/>
      <c r="Q78" s="9"/>
      <c r="R78" s="9"/>
      <c r="S78" s="9"/>
    </row>
    <row r="79" spans="1:19" s="2" customFormat="1" x14ac:dyDescent="0.35">
      <c r="A79" s="4"/>
      <c r="B79" s="495" t="str">
        <f>UPPER(IF(Intro!$G$21="English",O79,P79))</f>
        <v>QUESTIONNAIRE DUE DATE</v>
      </c>
      <c r="C79" s="496" t="str">
        <f>UPPER(IF(Intro!$G$21="English",P79,Q79))</f>
        <v>DATE D'ÉCHÉANCE DU QUESTIONNAIRE</v>
      </c>
      <c r="D79" s="496" t="str">
        <f>UPPER(IF(Intro!$G$21="English",Q79,R79))</f>
        <v/>
      </c>
      <c r="E79" s="496" t="str">
        <f>UPPER(IF(Intro!$G$21="English",R79,S79))</f>
        <v/>
      </c>
      <c r="F79" s="496" t="str">
        <f>UPPER(IF(Intro!$G$21="English",S79,T79))</f>
        <v/>
      </c>
      <c r="G79" s="496"/>
      <c r="H79" s="496" t="str">
        <f>UPPER(IF(Intro!$G$21="English",T79,U79))</f>
        <v/>
      </c>
      <c r="I79" s="496" t="str">
        <f>UPPER(IF(Intro!$G$21="English",U79,V79))</f>
        <v/>
      </c>
      <c r="J79" s="496" t="str">
        <f>UPPER(IF(Intro!$G$21="English",V79,W79))</f>
        <v/>
      </c>
      <c r="K79" s="496" t="str">
        <f>UPPER(IF(Intro!$G$21="English",W79,X79))</f>
        <v/>
      </c>
      <c r="L79" s="497" t="str">
        <f>UPPER(IF(Intro!$G$21="English",X79,Y79))</f>
        <v/>
      </c>
      <c r="M79" s="6"/>
      <c r="N79" s="24"/>
      <c r="O79" s="8" t="s">
        <v>58</v>
      </c>
      <c r="P79" s="8" t="s">
        <v>59</v>
      </c>
      <c r="Q79" s="39"/>
      <c r="R79" s="39"/>
      <c r="S79" s="39"/>
    </row>
    <row r="80" spans="1:19" x14ac:dyDescent="0.35">
      <c r="B80" s="15"/>
      <c r="C80" s="33"/>
      <c r="D80" s="34"/>
      <c r="E80" s="34"/>
      <c r="F80" s="34"/>
      <c r="G80" s="34"/>
      <c r="H80" s="34"/>
      <c r="I80" s="34"/>
      <c r="J80" s="34"/>
      <c r="K80" s="34"/>
      <c r="L80" s="16"/>
      <c r="M80" s="9"/>
    </row>
    <row r="81" spans="1:19" x14ac:dyDescent="0.35">
      <c r="B81" s="70"/>
      <c r="C81" s="9"/>
      <c r="D81" s="482" t="str">
        <f>IF(Intro!$G$21="English",O81,P81)</f>
        <v>August 20, 2026</v>
      </c>
      <c r="E81" s="483"/>
      <c r="F81" s="483"/>
      <c r="G81" s="483"/>
      <c r="H81" s="483"/>
      <c r="I81" s="483"/>
      <c r="J81" s="484"/>
      <c r="K81" s="9"/>
      <c r="L81" s="81"/>
      <c r="M81" s="9"/>
      <c r="O81" s="37" t="str">
        <f>Variables!B11</f>
        <v>August 20, 2026</v>
      </c>
      <c r="P81" s="37" t="str">
        <f>Variables!C11</f>
        <v>20 août 2026</v>
      </c>
    </row>
    <row r="82" spans="1:19" x14ac:dyDescent="0.35">
      <c r="B82" s="70"/>
      <c r="C82" s="9"/>
      <c r="D82" s="485"/>
      <c r="E82" s="486"/>
      <c r="F82" s="486"/>
      <c r="G82" s="486"/>
      <c r="H82" s="486"/>
      <c r="I82" s="486"/>
      <c r="J82" s="487"/>
      <c r="K82" s="9"/>
      <c r="L82" s="81"/>
      <c r="M82" s="9"/>
      <c r="O82" s="37"/>
      <c r="P82" s="37"/>
    </row>
    <row r="83" spans="1:19" x14ac:dyDescent="0.35">
      <c r="B83" s="68"/>
      <c r="C83" s="65"/>
      <c r="D83" s="65"/>
      <c r="E83" s="65"/>
      <c r="F83" s="65"/>
      <c r="G83" s="65"/>
      <c r="H83" s="65"/>
      <c r="I83" s="65"/>
      <c r="J83" s="65"/>
      <c r="K83" s="65"/>
      <c r="L83" s="66"/>
      <c r="M83" s="9"/>
    </row>
    <row r="84" spans="1:19" s="6" customFormat="1" x14ac:dyDescent="0.35">
      <c r="A84" s="4"/>
      <c r="B84" s="13"/>
      <c r="C84" s="13"/>
      <c r="D84" s="3"/>
      <c r="E84" s="3"/>
      <c r="F84" s="3"/>
      <c r="G84" s="3"/>
      <c r="H84" s="3"/>
      <c r="I84" s="3"/>
      <c r="J84" s="3"/>
      <c r="K84" s="3"/>
      <c r="L84" s="3"/>
      <c r="O84" s="26"/>
      <c r="P84" s="26"/>
      <c r="Q84" s="9"/>
      <c r="R84" s="9"/>
      <c r="S84" s="9"/>
    </row>
    <row r="85" spans="1:19" s="2" customFormat="1" x14ac:dyDescent="0.35">
      <c r="A85" s="4"/>
      <c r="B85" s="495" t="str">
        <f>IF(Intro!$G$21="English",O85,P85)</f>
        <v>FAILURE TO COMPLETE QUESTIONNAIRE</v>
      </c>
      <c r="C85" s="496" t="str">
        <f>UPPER(IF(Intro!$G$21="English",P85,Q85))</f>
        <v>QUESTIONNAIRE NON REMPLI</v>
      </c>
      <c r="D85" s="496" t="str">
        <f>UPPER(IF(Intro!$G$21="English",Q85,R85))</f>
        <v/>
      </c>
      <c r="E85" s="496" t="str">
        <f>UPPER(IF(Intro!$G$21="English",R85,S85))</f>
        <v/>
      </c>
      <c r="F85" s="496" t="str">
        <f>UPPER(IF(Intro!$G$21="English",S85,T85))</f>
        <v/>
      </c>
      <c r="G85" s="496"/>
      <c r="H85" s="496" t="str">
        <f>UPPER(IF(Intro!$G$21="English",T85,U85))</f>
        <v/>
      </c>
      <c r="I85" s="496" t="str">
        <f>UPPER(IF(Intro!$G$21="English",U85,V85))</f>
        <v/>
      </c>
      <c r="J85" s="496" t="str">
        <f>UPPER(IF(Intro!$G$21="English",V85,W85))</f>
        <v/>
      </c>
      <c r="K85" s="496" t="str">
        <f>UPPER(IF(Intro!$G$21="English",W85,X85))</f>
        <v/>
      </c>
      <c r="L85" s="497" t="str">
        <f>UPPER(IF(Intro!$G$21="English",X85,Y85))</f>
        <v/>
      </c>
      <c r="M85" s="6"/>
      <c r="N85" s="24"/>
      <c r="O85" s="18" t="s">
        <v>287</v>
      </c>
      <c r="P85" s="18" t="s">
        <v>288</v>
      </c>
      <c r="Q85" s="39"/>
      <c r="R85" s="39"/>
      <c r="S85" s="39"/>
    </row>
    <row r="86" spans="1:19" x14ac:dyDescent="0.35">
      <c r="B86" s="15"/>
      <c r="C86" s="33"/>
      <c r="D86" s="34"/>
      <c r="E86" s="34"/>
      <c r="F86" s="34"/>
      <c r="G86" s="34"/>
      <c r="H86" s="34"/>
      <c r="I86" s="34"/>
      <c r="J86" s="34"/>
      <c r="K86" s="34"/>
      <c r="L86" s="16"/>
      <c r="M86" s="9"/>
    </row>
    <row r="87" spans="1:19" x14ac:dyDescent="0.35">
      <c r="B87" s="492" t="str">
        <f>IF(Intro!$G$21="English",O87,P87)</f>
        <v>Failure to complete the questionnaire by the due date may result in the Tribunal issuing a production order, pursuant to section 17 of the Canadian International Trade Tribunal Act, to compel the production of a questionnaire response.</v>
      </c>
      <c r="C87" s="493"/>
      <c r="D87" s="493"/>
      <c r="E87" s="493"/>
      <c r="F87" s="493"/>
      <c r="G87" s="493"/>
      <c r="H87" s="493"/>
      <c r="I87" s="493"/>
      <c r="J87" s="493"/>
      <c r="K87" s="493"/>
      <c r="L87" s="494"/>
      <c r="M87" s="9"/>
      <c r="O87" s="9" t="s">
        <v>109</v>
      </c>
      <c r="P87" s="9" t="s">
        <v>237</v>
      </c>
    </row>
    <row r="88" spans="1:19" x14ac:dyDescent="0.35">
      <c r="B88" s="492"/>
      <c r="C88" s="493"/>
      <c r="D88" s="493"/>
      <c r="E88" s="493"/>
      <c r="F88" s="493"/>
      <c r="G88" s="493"/>
      <c r="H88" s="493"/>
      <c r="I88" s="493"/>
      <c r="J88" s="493"/>
      <c r="K88" s="493"/>
      <c r="L88" s="494"/>
      <c r="M88" s="9"/>
    </row>
    <row r="89" spans="1:19" x14ac:dyDescent="0.35">
      <c r="B89" s="68"/>
      <c r="C89" s="65"/>
      <c r="D89" s="65"/>
      <c r="E89" s="65"/>
      <c r="F89" s="65"/>
      <c r="G89" s="65"/>
      <c r="H89" s="65"/>
      <c r="I89" s="65"/>
      <c r="J89" s="65"/>
      <c r="K89" s="65"/>
      <c r="L89" s="66"/>
      <c r="M89" s="9"/>
    </row>
    <row r="90" spans="1:19" s="6" customFormat="1" x14ac:dyDescent="0.35">
      <c r="A90" s="4"/>
      <c r="B90" s="13"/>
      <c r="C90" s="13"/>
      <c r="D90" s="3"/>
      <c r="E90" s="3"/>
      <c r="F90" s="3"/>
      <c r="G90" s="3"/>
      <c r="H90" s="3"/>
      <c r="I90" s="3"/>
      <c r="J90" s="3"/>
      <c r="K90" s="3"/>
      <c r="L90" s="3"/>
      <c r="O90" s="26"/>
      <c r="P90" s="26"/>
      <c r="Q90" s="9"/>
      <c r="R90" s="9"/>
      <c r="S90" s="9"/>
    </row>
    <row r="91" spans="1:19" x14ac:dyDescent="0.35">
      <c r="B91" s="476" t="str">
        <f>IF(Intro!$G$21="English",O91,P91)</f>
        <v>FIRM INFORMATION</v>
      </c>
      <c r="C91" s="477"/>
      <c r="D91" s="477"/>
      <c r="E91" s="477"/>
      <c r="F91" s="477"/>
      <c r="G91" s="477"/>
      <c r="H91" s="477"/>
      <c r="I91" s="477"/>
      <c r="J91" s="477"/>
      <c r="K91" s="477"/>
      <c r="L91" s="478"/>
      <c r="M91" s="9"/>
      <c r="O91" s="9" t="s">
        <v>27</v>
      </c>
      <c r="P91" s="9" t="s">
        <v>28</v>
      </c>
    </row>
    <row r="92" spans="1:19" x14ac:dyDescent="0.35">
      <c r="B92" s="15"/>
      <c r="C92" s="33"/>
      <c r="D92" s="34"/>
      <c r="E92" s="34"/>
      <c r="F92" s="34"/>
      <c r="G92" s="34"/>
      <c r="H92" s="34"/>
      <c r="I92" s="34"/>
      <c r="J92" s="34"/>
      <c r="K92" s="34"/>
      <c r="L92" s="16"/>
      <c r="M92" s="9"/>
    </row>
    <row r="93" spans="1:19" x14ac:dyDescent="0.35">
      <c r="B93" s="466" t="str">
        <f>IF(Intro!$G$21="English",O93,P93)</f>
        <v>Firm Name (In English and French, if applicable)</v>
      </c>
      <c r="C93" s="516"/>
      <c r="D93" s="516"/>
      <c r="E93" s="462"/>
      <c r="F93" s="462"/>
      <c r="G93" s="462"/>
      <c r="H93" s="462"/>
      <c r="I93" s="462"/>
      <c r="J93" s="462"/>
      <c r="K93" s="462"/>
      <c r="L93" s="463"/>
      <c r="M93" s="9"/>
      <c r="O93" s="17" t="s">
        <v>233</v>
      </c>
      <c r="P93" s="9" t="s">
        <v>195</v>
      </c>
    </row>
    <row r="94" spans="1:19" x14ac:dyDescent="0.35">
      <c r="B94" s="466"/>
      <c r="C94" s="516"/>
      <c r="D94" s="516"/>
      <c r="E94" s="464"/>
      <c r="F94" s="464"/>
      <c r="G94" s="464"/>
      <c r="H94" s="464"/>
      <c r="I94" s="464"/>
      <c r="J94" s="464"/>
      <c r="K94" s="464"/>
      <c r="L94" s="465"/>
      <c r="M94" s="9"/>
      <c r="O94" s="17"/>
    </row>
    <row r="95" spans="1:19" x14ac:dyDescent="0.35">
      <c r="B95" s="466" t="str">
        <f>IF(Intro!$G$21="English",O95,P95)</f>
        <v>Firm Address</v>
      </c>
      <c r="C95" s="467"/>
      <c r="D95" s="467"/>
      <c r="E95" s="462"/>
      <c r="F95" s="462"/>
      <c r="G95" s="462"/>
      <c r="H95" s="462"/>
      <c r="I95" s="462"/>
      <c r="J95" s="462"/>
      <c r="K95" s="462"/>
      <c r="L95" s="463"/>
      <c r="M95" s="9"/>
      <c r="O95" s="17" t="s">
        <v>2</v>
      </c>
      <c r="P95" s="9" t="s">
        <v>3</v>
      </c>
    </row>
    <row r="96" spans="1:19" x14ac:dyDescent="0.35">
      <c r="B96" s="468"/>
      <c r="C96" s="469"/>
      <c r="D96" s="469"/>
      <c r="E96" s="464"/>
      <c r="F96" s="464"/>
      <c r="G96" s="464"/>
      <c r="H96" s="464"/>
      <c r="I96" s="464"/>
      <c r="J96" s="464"/>
      <c r="K96" s="464"/>
      <c r="L96" s="465"/>
      <c r="M96" s="9"/>
      <c r="O96" s="17"/>
    </row>
    <row r="97" spans="2:16" x14ac:dyDescent="0.35">
      <c r="B97" s="466" t="str">
        <f>IF(Intro!$G$21="English",O97,P97)</f>
        <v>Website Address</v>
      </c>
      <c r="C97" s="467"/>
      <c r="D97" s="467"/>
      <c r="E97" s="462"/>
      <c r="F97" s="462"/>
      <c r="G97" s="462"/>
      <c r="H97" s="462"/>
      <c r="I97" s="462"/>
      <c r="J97" s="462"/>
      <c r="K97" s="462"/>
      <c r="L97" s="463"/>
      <c r="M97" s="9"/>
      <c r="O97" s="17" t="s">
        <v>32</v>
      </c>
      <c r="P97" s="9" t="s">
        <v>4</v>
      </c>
    </row>
    <row r="98" spans="2:16" x14ac:dyDescent="0.35">
      <c r="B98" s="468"/>
      <c r="C98" s="469"/>
      <c r="D98" s="469"/>
      <c r="E98" s="464"/>
      <c r="F98" s="464"/>
      <c r="G98" s="464"/>
      <c r="H98" s="464"/>
      <c r="I98" s="464"/>
      <c r="J98" s="464"/>
      <c r="K98" s="464"/>
      <c r="L98" s="465"/>
      <c r="M98" s="9"/>
      <c r="O98" s="17"/>
    </row>
    <row r="99" spans="2:16" x14ac:dyDescent="0.35">
      <c r="B99" s="531" t="str">
        <f>IF(Intro!$G$21="English",O99,P99)</f>
        <v>Is your firm registered as a non-resident business with the Canada Revenue Agency?</v>
      </c>
      <c r="C99" s="532"/>
      <c r="D99" s="533"/>
      <c r="E99" s="479"/>
      <c r="F99" s="34"/>
      <c r="G99" s="34"/>
      <c r="H99" s="34"/>
      <c r="I99" s="34"/>
      <c r="J99" s="34"/>
      <c r="K99" s="34"/>
      <c r="L99" s="16"/>
      <c r="M99" s="9"/>
      <c r="O99" s="17" t="s">
        <v>484</v>
      </c>
      <c r="P99" s="9" t="s">
        <v>485</v>
      </c>
    </row>
    <row r="100" spans="2:16" x14ac:dyDescent="0.35">
      <c r="B100" s="470"/>
      <c r="C100" s="471"/>
      <c r="D100" s="534"/>
      <c r="E100" s="480"/>
      <c r="F100" s="34"/>
      <c r="H100" s="34"/>
      <c r="J100" s="34"/>
      <c r="K100" s="34"/>
      <c r="L100" s="16"/>
      <c r="M100" s="9"/>
      <c r="O100" s="17"/>
    </row>
    <row r="101" spans="2:16" x14ac:dyDescent="0.35">
      <c r="B101" s="535"/>
      <c r="C101" s="536"/>
      <c r="D101" s="537"/>
      <c r="E101" s="481"/>
      <c r="F101" s="34"/>
      <c r="G101" s="34"/>
      <c r="H101" s="34"/>
      <c r="I101" s="34"/>
      <c r="J101" s="34"/>
      <c r="K101" s="34"/>
      <c r="L101" s="16"/>
      <c r="M101" s="9"/>
      <c r="O101" s="17"/>
    </row>
    <row r="102" spans="2:16" x14ac:dyDescent="0.35">
      <c r="B102" s="15"/>
      <c r="C102" s="33"/>
      <c r="D102" s="34"/>
      <c r="E102" s="34"/>
      <c r="F102" s="34"/>
      <c r="G102" s="34"/>
      <c r="H102" s="34"/>
      <c r="I102" s="34"/>
      <c r="J102" s="34"/>
      <c r="K102" s="34"/>
      <c r="L102" s="16"/>
      <c r="M102" s="9"/>
    </row>
    <row r="103" spans="2:16" x14ac:dyDescent="0.35">
      <c r="B103" s="492" t="str">
        <f>IF(Intro!$G$21="English",O103,P103)</f>
        <v xml:space="preserve">If your firm has more than one location, facility or outlet, submit a consolidated response to the questionnaire.
</v>
      </c>
      <c r="C103" s="493"/>
      <c r="D103" s="493"/>
      <c r="E103" s="493"/>
      <c r="F103" s="493"/>
      <c r="G103" s="493"/>
      <c r="H103" s="493"/>
      <c r="I103" s="493"/>
      <c r="J103" s="493"/>
      <c r="K103" s="493"/>
      <c r="L103" s="494"/>
      <c r="M103" s="9"/>
      <c r="O103" s="9" t="s">
        <v>171</v>
      </c>
      <c r="P103" s="9" t="s">
        <v>172</v>
      </c>
    </row>
    <row r="104" spans="2:16" x14ac:dyDescent="0.35">
      <c r="B104" s="504" t="str">
        <f>IF(Intro!$G$21="English",O104,P104)</f>
        <v>Provide the names and addresses of other locations, facilities, and outlets in Canada on behalf of which your company is responding.</v>
      </c>
      <c r="C104" s="505"/>
      <c r="D104" s="505"/>
      <c r="E104" s="510"/>
      <c r="F104" s="510"/>
      <c r="G104" s="510"/>
      <c r="H104" s="510"/>
      <c r="I104" s="510"/>
      <c r="J104" s="510"/>
      <c r="K104" s="510"/>
      <c r="L104" s="511"/>
      <c r="M104" s="9"/>
      <c r="O104" s="17" t="s">
        <v>25</v>
      </c>
      <c r="P104" s="9" t="s">
        <v>68</v>
      </c>
    </row>
    <row r="105" spans="2:16" x14ac:dyDescent="0.35">
      <c r="B105" s="506"/>
      <c r="C105" s="507"/>
      <c r="D105" s="507"/>
      <c r="E105" s="512"/>
      <c r="F105" s="512"/>
      <c r="G105" s="512"/>
      <c r="H105" s="512"/>
      <c r="I105" s="512"/>
      <c r="J105" s="512"/>
      <c r="K105" s="512"/>
      <c r="L105" s="513"/>
      <c r="M105" s="9"/>
      <c r="O105" s="17"/>
    </row>
    <row r="106" spans="2:16" x14ac:dyDescent="0.35">
      <c r="B106" s="506"/>
      <c r="C106" s="507"/>
      <c r="D106" s="507"/>
      <c r="E106" s="512"/>
      <c r="F106" s="512"/>
      <c r="G106" s="512"/>
      <c r="H106" s="512"/>
      <c r="I106" s="512"/>
      <c r="J106" s="512"/>
      <c r="K106" s="512"/>
      <c r="L106" s="513"/>
      <c r="M106" s="9"/>
      <c r="O106" s="17"/>
    </row>
    <row r="107" spans="2:16" x14ac:dyDescent="0.35">
      <c r="B107" s="506"/>
      <c r="C107" s="507"/>
      <c r="D107" s="507"/>
      <c r="E107" s="512"/>
      <c r="F107" s="512"/>
      <c r="G107" s="512"/>
      <c r="H107" s="512"/>
      <c r="I107" s="512"/>
      <c r="J107" s="512"/>
      <c r="K107" s="512"/>
      <c r="L107" s="513"/>
      <c r="M107" s="9"/>
      <c r="O107" s="17"/>
    </row>
    <row r="108" spans="2:16" x14ac:dyDescent="0.35">
      <c r="B108" s="506"/>
      <c r="C108" s="507"/>
      <c r="D108" s="507"/>
      <c r="E108" s="512"/>
      <c r="F108" s="512"/>
      <c r="G108" s="512"/>
      <c r="H108" s="512"/>
      <c r="I108" s="512"/>
      <c r="J108" s="512"/>
      <c r="K108" s="512"/>
      <c r="L108" s="513"/>
      <c r="M108" s="9"/>
      <c r="O108" s="17"/>
    </row>
    <row r="109" spans="2:16" x14ac:dyDescent="0.35">
      <c r="B109" s="506"/>
      <c r="C109" s="507"/>
      <c r="D109" s="507"/>
      <c r="E109" s="512"/>
      <c r="F109" s="512"/>
      <c r="G109" s="512"/>
      <c r="H109" s="512"/>
      <c r="I109" s="512"/>
      <c r="J109" s="512"/>
      <c r="K109" s="512"/>
      <c r="L109" s="513"/>
      <c r="M109" s="9"/>
      <c r="O109" s="17"/>
    </row>
    <row r="110" spans="2:16" x14ac:dyDescent="0.35">
      <c r="B110" s="506"/>
      <c r="C110" s="507"/>
      <c r="D110" s="507"/>
      <c r="E110" s="512"/>
      <c r="F110" s="512"/>
      <c r="G110" s="512"/>
      <c r="H110" s="512"/>
      <c r="I110" s="512"/>
      <c r="J110" s="512"/>
      <c r="K110" s="512"/>
      <c r="L110" s="513"/>
      <c r="M110" s="9"/>
      <c r="O110" s="17"/>
    </row>
    <row r="111" spans="2:16" x14ac:dyDescent="0.35">
      <c r="B111" s="506"/>
      <c r="C111" s="507"/>
      <c r="D111" s="507"/>
      <c r="E111" s="512"/>
      <c r="F111" s="512"/>
      <c r="G111" s="512"/>
      <c r="H111" s="512"/>
      <c r="I111" s="512"/>
      <c r="J111" s="512"/>
      <c r="K111" s="512"/>
      <c r="L111" s="513"/>
      <c r="M111" s="9"/>
      <c r="O111" s="17"/>
    </row>
    <row r="112" spans="2:16" x14ac:dyDescent="0.35">
      <c r="B112" s="506"/>
      <c r="C112" s="507"/>
      <c r="D112" s="507"/>
      <c r="E112" s="512"/>
      <c r="F112" s="512"/>
      <c r="G112" s="512"/>
      <c r="H112" s="512"/>
      <c r="I112" s="512"/>
      <c r="J112" s="512"/>
      <c r="K112" s="512"/>
      <c r="L112" s="513"/>
      <c r="M112" s="9"/>
      <c r="O112" s="17"/>
    </row>
    <row r="113" spans="2:16" x14ac:dyDescent="0.35">
      <c r="B113" s="508"/>
      <c r="C113" s="509"/>
      <c r="D113" s="509"/>
      <c r="E113" s="514"/>
      <c r="F113" s="514"/>
      <c r="G113" s="514"/>
      <c r="H113" s="514"/>
      <c r="I113" s="514"/>
      <c r="J113" s="514"/>
      <c r="K113" s="514"/>
      <c r="L113" s="515"/>
      <c r="M113" s="9"/>
      <c r="O113" s="17"/>
    </row>
    <row r="114" spans="2:16" x14ac:dyDescent="0.35">
      <c r="B114" s="68"/>
      <c r="C114" s="65"/>
      <c r="D114" s="65"/>
      <c r="E114" s="65"/>
      <c r="F114" s="65"/>
      <c r="G114" s="65"/>
      <c r="H114" s="65"/>
      <c r="I114" s="65"/>
      <c r="J114" s="65"/>
      <c r="K114" s="65"/>
      <c r="L114" s="66"/>
      <c r="M114" s="9"/>
    </row>
    <row r="116" spans="2:16" x14ac:dyDescent="0.35">
      <c r="B116" s="473" t="str">
        <f>IF(Intro!$G$21="English",O116,P116)</f>
        <v>CERTIFICATION</v>
      </c>
      <c r="C116" s="474"/>
      <c r="D116" s="474"/>
      <c r="E116" s="474"/>
      <c r="F116" s="474"/>
      <c r="G116" s="474"/>
      <c r="H116" s="474"/>
      <c r="I116" s="474"/>
      <c r="J116" s="474"/>
      <c r="K116" s="474"/>
      <c r="L116" s="475"/>
      <c r="M116" s="9"/>
      <c r="O116" s="9" t="s">
        <v>30</v>
      </c>
      <c r="P116" s="9" t="s">
        <v>31</v>
      </c>
    </row>
    <row r="117" spans="2:16" x14ac:dyDescent="0.35">
      <c r="B117" s="15"/>
      <c r="C117" s="33"/>
      <c r="D117" s="34"/>
      <c r="E117" s="34"/>
      <c r="F117" s="34"/>
      <c r="G117" s="34"/>
      <c r="H117" s="34"/>
      <c r="I117" s="34"/>
      <c r="J117" s="34"/>
      <c r="K117" s="34"/>
      <c r="L117" s="16"/>
      <c r="M117" s="9"/>
    </row>
    <row r="118" spans="2:16" x14ac:dyDescent="0.35">
      <c r="B118" s="501" t="str">
        <f>IF(Intro!$G$21="English",O118,P118)</f>
        <v xml:space="preserve">The undersigned certifies that the information supplied herein is complete and correct to the best of their knowledge and belief.
</v>
      </c>
      <c r="C118" s="502"/>
      <c r="D118" s="502"/>
      <c r="E118" s="502"/>
      <c r="F118" s="502"/>
      <c r="G118" s="502"/>
      <c r="H118" s="502"/>
      <c r="I118" s="502"/>
      <c r="J118" s="502"/>
      <c r="K118" s="502"/>
      <c r="L118" s="503"/>
      <c r="M118" s="9"/>
      <c r="O118" s="9" t="s">
        <v>231</v>
      </c>
      <c r="P118" s="8" t="s">
        <v>232</v>
      </c>
    </row>
    <row r="119" spans="2:16" x14ac:dyDescent="0.35">
      <c r="B119" s="70"/>
      <c r="C119" s="38"/>
      <c r="D119" s="38"/>
      <c r="E119" s="38"/>
      <c r="F119" s="38"/>
      <c r="G119" s="38"/>
      <c r="H119" s="38"/>
      <c r="I119" s="38"/>
      <c r="J119" s="38"/>
      <c r="K119" s="38"/>
      <c r="L119" s="55"/>
      <c r="M119" s="9"/>
    </row>
    <row r="120" spans="2:16" x14ac:dyDescent="0.35">
      <c r="B120" s="466" t="str">
        <f>IF(Intro!$G$21="English",O120,P120)</f>
        <v>Name of Authorized Official</v>
      </c>
      <c r="C120" s="516"/>
      <c r="D120" s="516"/>
      <c r="E120" s="462"/>
      <c r="F120" s="462"/>
      <c r="G120" s="462"/>
      <c r="H120" s="462"/>
      <c r="I120" s="462"/>
      <c r="J120" s="462"/>
      <c r="K120" s="462"/>
      <c r="L120" s="463"/>
      <c r="M120" s="9"/>
      <c r="O120" s="17" t="s">
        <v>5</v>
      </c>
      <c r="P120" s="9" t="s">
        <v>6</v>
      </c>
    </row>
    <row r="121" spans="2:16" x14ac:dyDescent="0.35">
      <c r="B121" s="466"/>
      <c r="C121" s="516"/>
      <c r="D121" s="516"/>
      <c r="E121" s="464"/>
      <c r="F121" s="464"/>
      <c r="G121" s="464"/>
      <c r="H121" s="464"/>
      <c r="I121" s="464"/>
      <c r="J121" s="464"/>
      <c r="K121" s="464"/>
      <c r="L121" s="465"/>
      <c r="M121" s="9"/>
      <c r="O121" s="17"/>
    </row>
    <row r="122" spans="2:16" x14ac:dyDescent="0.35">
      <c r="B122" s="466" t="str">
        <f>IF(Intro!$G$21="English",O122,P122)</f>
        <v>Title of Authorized Official</v>
      </c>
      <c r="C122" s="516"/>
      <c r="D122" s="467"/>
      <c r="E122" s="462"/>
      <c r="F122" s="462"/>
      <c r="G122" s="462"/>
      <c r="H122" s="462"/>
      <c r="I122" s="462"/>
      <c r="J122" s="462"/>
      <c r="K122" s="462"/>
      <c r="L122" s="463"/>
      <c r="M122" s="9"/>
      <c r="O122" s="17" t="s">
        <v>7</v>
      </c>
      <c r="P122" s="9" t="s">
        <v>8</v>
      </c>
    </row>
    <row r="123" spans="2:16" x14ac:dyDescent="0.35">
      <c r="B123" s="468"/>
      <c r="C123" s="469"/>
      <c r="D123" s="469"/>
      <c r="E123" s="464"/>
      <c r="F123" s="464"/>
      <c r="G123" s="464"/>
      <c r="H123" s="464"/>
      <c r="I123" s="464"/>
      <c r="J123" s="464"/>
      <c r="K123" s="464"/>
      <c r="L123" s="465"/>
      <c r="M123" s="9"/>
      <c r="O123" s="17"/>
    </row>
    <row r="124" spans="2:16" x14ac:dyDescent="0.35">
      <c r="B124" s="466" t="str">
        <f>IF(Intro!$G$21="English",O124,P124)</f>
        <v>E-mail Address</v>
      </c>
      <c r="C124" s="516"/>
      <c r="D124" s="467"/>
      <c r="E124" s="462"/>
      <c r="F124" s="462"/>
      <c r="G124" s="462"/>
      <c r="H124" s="462"/>
      <c r="I124" s="462"/>
      <c r="J124" s="462"/>
      <c r="K124" s="462"/>
      <c r="L124" s="463"/>
      <c r="M124" s="9"/>
      <c r="O124" s="17" t="s">
        <v>9</v>
      </c>
      <c r="P124" s="9" t="s">
        <v>69</v>
      </c>
    </row>
    <row r="125" spans="2:16" x14ac:dyDescent="0.35">
      <c r="B125" s="468"/>
      <c r="C125" s="469"/>
      <c r="D125" s="469"/>
      <c r="E125" s="464"/>
      <c r="F125" s="464"/>
      <c r="G125" s="464"/>
      <c r="H125" s="464"/>
      <c r="I125" s="464"/>
      <c r="J125" s="464"/>
      <c r="K125" s="464"/>
      <c r="L125" s="465"/>
      <c r="M125" s="9"/>
      <c r="O125" s="17"/>
    </row>
    <row r="126" spans="2:16" x14ac:dyDescent="0.35">
      <c r="B126" s="466" t="str">
        <f>IF(Intro!$G$21="English",O126,P126)</f>
        <v>Telephone</v>
      </c>
      <c r="C126" s="516"/>
      <c r="D126" s="467"/>
      <c r="E126" s="462"/>
      <c r="F126" s="462"/>
      <c r="G126" s="462"/>
      <c r="H126" s="462"/>
      <c r="I126" s="462"/>
      <c r="J126" s="462"/>
      <c r="K126" s="462"/>
      <c r="L126" s="463"/>
      <c r="M126" s="9"/>
      <c r="O126" s="17" t="s">
        <v>10</v>
      </c>
      <c r="P126" s="9" t="s">
        <v>11</v>
      </c>
    </row>
    <row r="127" spans="2:16" x14ac:dyDescent="0.35">
      <c r="B127" s="468"/>
      <c r="C127" s="469"/>
      <c r="D127" s="469"/>
      <c r="E127" s="464"/>
      <c r="F127" s="464"/>
      <c r="G127" s="464"/>
      <c r="H127" s="464"/>
      <c r="I127" s="464"/>
      <c r="J127" s="464"/>
      <c r="K127" s="464"/>
      <c r="L127" s="465"/>
      <c r="M127" s="9"/>
      <c r="O127" s="17"/>
    </row>
    <row r="128" spans="2:16" x14ac:dyDescent="0.35">
      <c r="B128" s="466" t="s">
        <v>70</v>
      </c>
      <c r="C128" s="516"/>
      <c r="D128" s="467"/>
      <c r="E128" s="462"/>
      <c r="F128" s="462"/>
      <c r="G128" s="462"/>
      <c r="H128" s="462"/>
      <c r="I128" s="462"/>
      <c r="J128" s="462"/>
      <c r="K128" s="462"/>
      <c r="L128" s="463"/>
      <c r="M128" s="9"/>
      <c r="O128" s="17"/>
    </row>
    <row r="129" spans="1:19" x14ac:dyDescent="0.35">
      <c r="B129" s="468"/>
      <c r="C129" s="469"/>
      <c r="D129" s="469"/>
      <c r="E129" s="464"/>
      <c r="F129" s="464"/>
      <c r="G129" s="464"/>
      <c r="H129" s="464"/>
      <c r="I129" s="464"/>
      <c r="J129" s="464"/>
      <c r="K129" s="464"/>
      <c r="L129" s="465"/>
      <c r="M129" s="9"/>
      <c r="O129" s="17"/>
    </row>
    <row r="130" spans="1:19" x14ac:dyDescent="0.35">
      <c r="B130" s="70"/>
      <c r="C130" s="38"/>
      <c r="D130" s="38"/>
      <c r="E130" s="38"/>
      <c r="F130" s="38"/>
      <c r="G130" s="38"/>
      <c r="H130" s="38"/>
      <c r="I130" s="38"/>
      <c r="J130" s="38"/>
      <c r="K130" s="38"/>
      <c r="L130" s="55"/>
      <c r="M130" s="9"/>
    </row>
    <row r="131" spans="1:19" ht="21" x14ac:dyDescent="0.35">
      <c r="B131" s="62"/>
      <c r="C131" s="63"/>
      <c r="D131" s="63"/>
      <c r="E131" s="63"/>
      <c r="F131" s="64"/>
      <c r="H131" s="116" t="str">
        <f>IF(Intro!$G$21="English",O131,P131)</f>
        <v>I understand that checking this box constitutes my legally binding signature.</v>
      </c>
      <c r="I131" s="97"/>
      <c r="J131" s="40"/>
      <c r="K131" s="40"/>
      <c r="L131" s="41"/>
      <c r="M131" s="9"/>
      <c r="O131" s="17" t="s">
        <v>61</v>
      </c>
      <c r="P131" s="9" t="s">
        <v>62</v>
      </c>
    </row>
    <row r="132" spans="1:19" x14ac:dyDescent="0.35">
      <c r="B132" s="68"/>
      <c r="C132" s="65"/>
      <c r="D132" s="65"/>
      <c r="E132" s="65"/>
      <c r="F132" s="65"/>
      <c r="G132" s="65"/>
      <c r="H132" s="65"/>
      <c r="I132" s="65"/>
      <c r="J132" s="65"/>
      <c r="K132" s="65"/>
      <c r="L132" s="66"/>
      <c r="M132" s="9"/>
    </row>
    <row r="133" spans="1:19" s="6" customFormat="1" x14ac:dyDescent="0.35">
      <c r="A133" s="4"/>
      <c r="B133" s="13"/>
      <c r="C133" s="13"/>
      <c r="D133" s="3"/>
      <c r="E133" s="3"/>
      <c r="F133" s="3"/>
      <c r="G133" s="3"/>
      <c r="H133" s="3"/>
      <c r="I133" s="3"/>
      <c r="J133" s="3"/>
      <c r="K133" s="3"/>
      <c r="L133" s="3"/>
      <c r="O133" s="26"/>
      <c r="P133" s="26"/>
      <c r="Q133" s="9"/>
      <c r="R133" s="9"/>
      <c r="S133" s="9"/>
    </row>
    <row r="134" spans="1:19" s="2" customFormat="1" x14ac:dyDescent="0.35">
      <c r="A134" s="4"/>
      <c r="B134" s="495" t="str">
        <f>IF(Intro!$G$21="English",O134,P134)</f>
        <v>SUBMITTING THE QUESTIONNAIRE RESPONSE</v>
      </c>
      <c r="C134" s="496" t="str">
        <f>UPPER(IF(Intro!$G$21="English",P134,Q134))</f>
        <v>TRANSMISSION DU QUESTIONNAIRE REMPLI</v>
      </c>
      <c r="D134" s="496" t="str">
        <f>UPPER(IF(Intro!$G$21="English",Q134,R134))</f>
        <v/>
      </c>
      <c r="E134" s="496" t="str">
        <f>UPPER(IF(Intro!$G$21="English",R134,S134))</f>
        <v/>
      </c>
      <c r="F134" s="496" t="str">
        <f>UPPER(IF(Intro!$G$21="English",S134,T134))</f>
        <v/>
      </c>
      <c r="G134" s="496"/>
      <c r="H134" s="496" t="str">
        <f>UPPER(IF(Intro!$G$21="English",T134,U134))</f>
        <v/>
      </c>
      <c r="I134" s="496" t="str">
        <f>UPPER(IF(Intro!$G$21="English",U134,V134))</f>
        <v/>
      </c>
      <c r="J134" s="496" t="str">
        <f>UPPER(IF(Intro!$G$21="English",V134,W134))</f>
        <v/>
      </c>
      <c r="K134" s="496" t="str">
        <f>UPPER(IF(Intro!$G$21="English",W134,X134))</f>
        <v/>
      </c>
      <c r="L134" s="497" t="str">
        <f>UPPER(IF(Intro!$G$21="English",X134,Y134))</f>
        <v/>
      </c>
      <c r="M134" s="6"/>
      <c r="N134" s="24"/>
      <c r="O134" s="8" t="s">
        <v>67</v>
      </c>
      <c r="P134" s="8" t="s">
        <v>0</v>
      </c>
      <c r="Q134" s="39"/>
      <c r="R134" s="39"/>
      <c r="S134" s="39"/>
    </row>
    <row r="135" spans="1:19" x14ac:dyDescent="0.35">
      <c r="B135" s="15"/>
      <c r="C135" s="33"/>
      <c r="D135" s="34"/>
      <c r="E135" s="34"/>
      <c r="F135" s="34"/>
      <c r="G135" s="34"/>
      <c r="H135" s="34"/>
      <c r="I135" s="34"/>
      <c r="J135" s="34"/>
      <c r="K135" s="34"/>
      <c r="L135" s="16"/>
      <c r="M135" s="9"/>
    </row>
    <row r="136" spans="1:19" x14ac:dyDescent="0.35">
      <c r="B136" s="492" t="str">
        <f>IF(Intro!$G$21="English",O136,P136)</f>
        <v>The completed questionnaire can be submitted using one of the following methods:</v>
      </c>
      <c r="C136" s="493"/>
      <c r="D136" s="493"/>
      <c r="E136" s="493"/>
      <c r="F136" s="493"/>
      <c r="G136" s="493"/>
      <c r="H136" s="493"/>
      <c r="I136" s="493"/>
      <c r="J136" s="493"/>
      <c r="K136" s="493"/>
      <c r="L136" s="494"/>
      <c r="M136" s="9"/>
      <c r="O136" s="9" t="s">
        <v>110</v>
      </c>
      <c r="P136" s="9" t="s">
        <v>174</v>
      </c>
    </row>
    <row r="137" spans="1:19" x14ac:dyDescent="0.35">
      <c r="B137" s="498" t="str">
        <f>IF($G$21="English",HYPERLINK("https://e-filing-depot-electronique.citt-tcce.gc.ca/submitNonRegisteredUser-eng.aspx","1. Secure E-filing service;"),IF($G$21="Français",HYPERLINK("https://e-filing-depot-electronique.citt-tcce.gc.ca/submitNonRegisteredUser-fra.aspx?","1. Service sécurisé de dépôt électronique;"),""))</f>
        <v>1. Secure E-filing service;</v>
      </c>
      <c r="C137" s="499"/>
      <c r="D137" s="499"/>
      <c r="E137" s="499"/>
      <c r="F137" s="499"/>
      <c r="G137" s="499"/>
      <c r="H137" s="499"/>
      <c r="I137" s="499"/>
      <c r="J137" s="499"/>
      <c r="K137" s="499"/>
      <c r="L137" s="500"/>
      <c r="M137" s="9"/>
    </row>
    <row r="138" spans="1:19" x14ac:dyDescent="0.35">
      <c r="B138" s="517" t="str">
        <f>IF(Intro!$G$21="English",O138,P138)</f>
        <v xml:space="preserve">When submitting the completed questionnaire using the secure E-filing service, designate the questionnaire as confidential. Note that the information in the public (blue) tabs in your questionnaire will be treated as public information.
</v>
      </c>
      <c r="C138" s="518"/>
      <c r="D138" s="518"/>
      <c r="E138" s="518"/>
      <c r="F138" s="518"/>
      <c r="G138" s="518"/>
      <c r="H138" s="518"/>
      <c r="I138" s="518"/>
      <c r="J138" s="518"/>
      <c r="K138" s="518"/>
      <c r="L138" s="519"/>
      <c r="M138" s="9"/>
      <c r="O138" s="9" t="s">
        <v>173</v>
      </c>
      <c r="P138" s="9" t="s">
        <v>175</v>
      </c>
    </row>
    <row r="139" spans="1:19" x14ac:dyDescent="0.35">
      <c r="B139" s="517"/>
      <c r="C139" s="518"/>
      <c r="D139" s="518"/>
      <c r="E139" s="518"/>
      <c r="F139" s="518"/>
      <c r="G139" s="518"/>
      <c r="H139" s="518"/>
      <c r="I139" s="518"/>
      <c r="J139" s="518"/>
      <c r="K139" s="518"/>
      <c r="L139" s="519"/>
      <c r="M139" s="9"/>
    </row>
    <row r="140" spans="1:19" x14ac:dyDescent="0.35">
      <c r="B140" s="470" t="str">
        <f>IF(Intro!$G$21="English",O140,P140)</f>
        <v>2. E-mail to citt-tcce@tribunal.gc.ca should you accept the associated risks and you are filing information that belongs to your firm only.</v>
      </c>
      <c r="C140" s="471"/>
      <c r="D140" s="471"/>
      <c r="E140" s="471"/>
      <c r="F140" s="471"/>
      <c r="G140" s="471"/>
      <c r="H140" s="471"/>
      <c r="I140" s="471"/>
      <c r="J140" s="471"/>
      <c r="K140" s="471"/>
      <c r="L140" s="472"/>
      <c r="M140" s="9"/>
      <c r="O140" s="9" t="s">
        <v>260</v>
      </c>
      <c r="P140" s="9" t="s">
        <v>261</v>
      </c>
    </row>
    <row r="141" spans="1:19" x14ac:dyDescent="0.35">
      <c r="B141" s="68"/>
      <c r="C141" s="65"/>
      <c r="D141" s="65"/>
      <c r="E141" s="65"/>
      <c r="F141" s="65"/>
      <c r="G141" s="65"/>
      <c r="H141" s="65"/>
      <c r="I141" s="65"/>
      <c r="J141" s="65"/>
      <c r="K141" s="65"/>
      <c r="L141" s="66"/>
      <c r="M141" s="9"/>
    </row>
    <row r="143" spans="1:19" s="2" customFormat="1" x14ac:dyDescent="0.35">
      <c r="A143" s="4"/>
      <c r="B143" s="495" t="s">
        <v>289</v>
      </c>
      <c r="C143" s="496" t="str">
        <f>UPPER(IF(Intro!$G$21="English",P143,Q143))</f>
        <v/>
      </c>
      <c r="D143" s="496" t="str">
        <f>UPPER(IF(Intro!$G$21="English",Q143,R143))</f>
        <v/>
      </c>
      <c r="E143" s="496" t="str">
        <f>UPPER(IF(Intro!$G$21="English",R143,S143))</f>
        <v/>
      </c>
      <c r="F143" s="496" t="str">
        <f>UPPER(IF(Intro!$G$21="English",S143,T143))</f>
        <v/>
      </c>
      <c r="G143" s="496"/>
      <c r="H143" s="496" t="str">
        <f>UPPER(IF(Intro!$G$21="English",T143,U143))</f>
        <v/>
      </c>
      <c r="I143" s="496" t="str">
        <f>UPPER(IF(Intro!$G$21="English",U143,V143))</f>
        <v/>
      </c>
      <c r="J143" s="496" t="str">
        <f>UPPER(IF(Intro!$G$21="English",V143,W143))</f>
        <v/>
      </c>
      <c r="K143" s="496" t="str">
        <f>UPPER(IF(Intro!$G$21="English",W143,X143))</f>
        <v/>
      </c>
      <c r="L143" s="497" t="str">
        <f>UPPER(IF(Intro!$G$21="English",X143,Y143))</f>
        <v/>
      </c>
      <c r="M143" s="6"/>
      <c r="N143" s="24"/>
      <c r="O143" s="8"/>
      <c r="P143" s="8"/>
      <c r="Q143" s="39"/>
      <c r="R143" s="39"/>
      <c r="S143" s="39"/>
    </row>
    <row r="144" spans="1:19" x14ac:dyDescent="0.35">
      <c r="B144" s="15"/>
      <c r="C144" s="33"/>
      <c r="D144" s="34"/>
      <c r="E144" s="34"/>
      <c r="F144" s="34"/>
      <c r="G144" s="34"/>
      <c r="H144" s="34"/>
      <c r="I144" s="34"/>
      <c r="J144" s="34"/>
      <c r="K144" s="34"/>
      <c r="L144" s="16"/>
      <c r="M144" s="9"/>
    </row>
    <row r="145" spans="2:16" x14ac:dyDescent="0.35">
      <c r="B145" s="492" t="str">
        <f>IF(Intro!$G$21="English",O145,P145)</f>
        <v xml:space="preserve">Questions relating to this questionnaire should be directed to:
</v>
      </c>
      <c r="C145" s="493"/>
      <c r="D145" s="493"/>
      <c r="E145" s="493"/>
      <c r="F145" s="493"/>
      <c r="G145" s="493"/>
      <c r="H145" s="493"/>
      <c r="I145" s="493"/>
      <c r="J145" s="493"/>
      <c r="K145" s="493"/>
      <c r="L145" s="494"/>
      <c r="M145" s="9"/>
      <c r="O145" s="9" t="s">
        <v>193</v>
      </c>
      <c r="P145" s="9" t="s">
        <v>194</v>
      </c>
    </row>
    <row r="146" spans="2:16" x14ac:dyDescent="0.35">
      <c r="B146" s="58"/>
      <c r="C146" s="59"/>
      <c r="D146" s="59"/>
      <c r="E146" s="59"/>
      <c r="F146" s="59"/>
      <c r="G146" s="59"/>
      <c r="H146" s="59"/>
      <c r="I146" s="59"/>
      <c r="J146" s="59"/>
      <c r="K146" s="59"/>
      <c r="L146" s="60"/>
      <c r="M146" s="9"/>
    </row>
    <row r="147" spans="2:16" x14ac:dyDescent="0.35">
      <c r="B147" s="489" t="str">
        <f>Variables!B13</f>
        <v>Nicole Lalonde</v>
      </c>
      <c r="C147" s="490"/>
      <c r="D147" s="490"/>
      <c r="E147" s="490" t="str">
        <f>Variables!C13</f>
        <v xml:space="preserve">nicole.lalonde@tribunal.gc.ca </v>
      </c>
      <c r="F147" s="490"/>
      <c r="G147" s="490"/>
      <c r="H147" s="490"/>
      <c r="I147" s="490"/>
      <c r="J147" s="490" t="str">
        <f>Variables!D13</f>
        <v>343-574-8274</v>
      </c>
      <c r="K147" s="490"/>
      <c r="L147" s="491"/>
      <c r="M147" s="9"/>
      <c r="O147" s="17"/>
    </row>
    <row r="148" spans="2:16" x14ac:dyDescent="0.35">
      <c r="B148" s="489" t="str">
        <f>Variables!B14</f>
        <v>Paula Place</v>
      </c>
      <c r="C148" s="490"/>
      <c r="D148" s="490"/>
      <c r="E148" s="490" t="str">
        <f>Variables!C14</f>
        <v>paula.place@tribunal.gc.ca</v>
      </c>
      <c r="F148" s="490"/>
      <c r="G148" s="490"/>
      <c r="H148" s="490"/>
      <c r="I148" s="490"/>
      <c r="J148" s="490" t="str">
        <f>Variables!D14</f>
        <v>343-574-3196</v>
      </c>
      <c r="K148" s="490"/>
      <c r="L148" s="491"/>
      <c r="M148" s="9"/>
      <c r="O148" s="17"/>
    </row>
    <row r="149" spans="2:16" x14ac:dyDescent="0.35">
      <c r="B149" s="489" t="str">
        <f>Variables!B15</f>
        <v>Jornette Dangbedji</v>
      </c>
      <c r="C149" s="490"/>
      <c r="D149" s="490"/>
      <c r="E149" s="490" t="str">
        <f>Variables!C15</f>
        <v>jornette.dangbedji@tribunal.gc.ca</v>
      </c>
      <c r="F149" s="490"/>
      <c r="G149" s="490"/>
      <c r="H149" s="490"/>
      <c r="I149" s="490"/>
      <c r="J149" s="490" t="str">
        <f>Variables!D15</f>
        <v>613-408-8743</v>
      </c>
      <c r="K149" s="490"/>
      <c r="L149" s="491"/>
      <c r="M149" s="9"/>
      <c r="O149" s="17"/>
    </row>
    <row r="150" spans="2:16" x14ac:dyDescent="0.35">
      <c r="B150" s="68"/>
      <c r="C150" s="65"/>
      <c r="D150" s="65"/>
      <c r="E150" s="65"/>
      <c r="F150" s="65"/>
      <c r="G150" s="65"/>
      <c r="H150" s="65"/>
      <c r="I150" s="65"/>
      <c r="J150" s="65"/>
      <c r="K150" s="65"/>
      <c r="L150" s="66"/>
      <c r="M150" s="9"/>
    </row>
  </sheetData>
  <sheetProtection algorithmName="SHA-512" hashValue="QFWQokEwEvAdZolWBKeu9OD87opdqyD359RS92US02IjoxSfg65u4L0g4jwGStlShvOFrtvc/QZID0wvtHIVvQ==" saltValue="IyXqVz2J9RfjSdZmxmKu7A==" spinCount="100000" sheet="1" objects="1" scenarios="1" selectLockedCells="1"/>
  <mergeCells count="68">
    <mergeCell ref="B149:D149"/>
    <mergeCell ref="E149:I149"/>
    <mergeCell ref="J149:L149"/>
    <mergeCell ref="O9:P17"/>
    <mergeCell ref="G21:G22"/>
    <mergeCell ref="B62:L62"/>
    <mergeCell ref="B136:L136"/>
    <mergeCell ref="B60:L60"/>
    <mergeCell ref="B79:L79"/>
    <mergeCell ref="B25:L25"/>
    <mergeCell ref="B27:L27"/>
    <mergeCell ref="C29:K52"/>
    <mergeCell ref="D64:D65"/>
    <mergeCell ref="B64:C65"/>
    <mergeCell ref="E64:K65"/>
    <mergeCell ref="B69:L76"/>
    <mergeCell ref="B128:D129"/>
    <mergeCell ref="E124:L125"/>
    <mergeCell ref="B4:L4"/>
    <mergeCell ref="B5:L5"/>
    <mergeCell ref="B8:L8"/>
    <mergeCell ref="B19:L19"/>
    <mergeCell ref="B6:L6"/>
    <mergeCell ref="B10:F16"/>
    <mergeCell ref="H10:L16"/>
    <mergeCell ref="E126:L127"/>
    <mergeCell ref="B120:D121"/>
    <mergeCell ref="B122:D123"/>
    <mergeCell ref="B124:D125"/>
    <mergeCell ref="B126:D127"/>
    <mergeCell ref="E120:L121"/>
    <mergeCell ref="B99:D101"/>
    <mergeCell ref="B145:L145"/>
    <mergeCell ref="B143:L143"/>
    <mergeCell ref="B134:L134"/>
    <mergeCell ref="B137:L137"/>
    <mergeCell ref="B85:L85"/>
    <mergeCell ref="B103:L103"/>
    <mergeCell ref="B118:L118"/>
    <mergeCell ref="E97:L98"/>
    <mergeCell ref="B104:D113"/>
    <mergeCell ref="E104:L113"/>
    <mergeCell ref="B87:L88"/>
    <mergeCell ref="B93:D94"/>
    <mergeCell ref="B95:D96"/>
    <mergeCell ref="B140:L140"/>
    <mergeCell ref="B138:L139"/>
    <mergeCell ref="E128:L129"/>
    <mergeCell ref="B148:D148"/>
    <mergeCell ref="E147:I147"/>
    <mergeCell ref="E148:I148"/>
    <mergeCell ref="J147:L147"/>
    <mergeCell ref="J148:L148"/>
    <mergeCell ref="B147:D147"/>
    <mergeCell ref="B21:F22"/>
    <mergeCell ref="H21:L22"/>
    <mergeCell ref="E122:L123"/>
    <mergeCell ref="B97:D98"/>
    <mergeCell ref="E93:L94"/>
    <mergeCell ref="E95:L96"/>
    <mergeCell ref="B67:L67"/>
    <mergeCell ref="B116:L116"/>
    <mergeCell ref="B91:L91"/>
    <mergeCell ref="E99:E101"/>
    <mergeCell ref="B54:L55"/>
    <mergeCell ref="D81:J82"/>
    <mergeCell ref="C56:G56"/>
    <mergeCell ref="C57:G57"/>
  </mergeCells>
  <dataValidations count="2">
    <dataValidation type="list" allowBlank="1" showInputMessage="1" showErrorMessage="1" sqref="I131" xr:uid="{EA43E088-98E8-4631-9262-1DAFC17B3891}">
      <formula1>"X"</formula1>
    </dataValidation>
    <dataValidation type="list" allowBlank="1" showInputMessage="1" showErrorMessage="1" sqref="G21" xr:uid="{4AE6BBE5-7FC5-4DF0-963E-0A0A408B8D64}">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78" min="1" max="11"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99504F5-7240-4659-8ECF-F888B838DA02}">
          <x14:formula1>
            <xm:f>Variables!$D$56:$D$57</xm:f>
          </x14:formula1>
          <xm:sqref>D64:D65 E99:E101</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345CA-B65E-442F-91B5-0305FEB7B472}">
  <sheetPr>
    <tabColor rgb="FFFF0000"/>
  </sheetPr>
  <dimension ref="A2:AK30"/>
  <sheetViews>
    <sheetView workbookViewId="0"/>
  </sheetViews>
  <sheetFormatPr defaultRowHeight="14.5" x14ac:dyDescent="0.35"/>
  <cols>
    <col min="1" max="1" width="22.81640625" customWidth="1"/>
    <col min="2" max="2" width="12.1796875" hidden="1" customWidth="1"/>
    <col min="3" max="3" width="11.453125" customWidth="1"/>
    <col min="4" max="4" width="11.81640625" bestFit="1" customWidth="1"/>
    <col min="5" max="6" width="5.1796875" hidden="1" customWidth="1"/>
    <col min="7" max="7" width="15.81640625" customWidth="1"/>
    <col min="8" max="8" width="14.1796875" hidden="1" customWidth="1"/>
    <col min="9" max="9" width="16.453125" customWidth="1"/>
    <col min="10" max="10" width="16" bestFit="1" customWidth="1"/>
    <col min="11" max="11" width="25.54296875" customWidth="1"/>
    <col min="12" max="12" width="11.1796875" customWidth="1"/>
    <col min="13" max="13" width="20.1796875" customWidth="1"/>
    <col min="14" max="14" width="14.453125" customWidth="1"/>
    <col min="15" max="15" width="25.81640625" customWidth="1"/>
    <col min="16" max="16" width="9.1796875" hidden="1" customWidth="1"/>
    <col min="17" max="17" width="12.81640625" bestFit="1" customWidth="1"/>
    <col min="18" max="21" width="13.453125" customWidth="1"/>
    <col min="22" max="22" width="10.81640625" customWidth="1"/>
    <col min="23" max="27" width="12.54296875" customWidth="1"/>
    <col min="28" max="37" width="10.81640625" customWidth="1"/>
  </cols>
  <sheetData>
    <row r="2" spans="1:37" ht="15" thickBot="1" x14ac:dyDescent="0.4"/>
    <row r="3" spans="1:37" ht="35.5" x14ac:dyDescent="0.35">
      <c r="A3" s="233" t="s">
        <v>580</v>
      </c>
      <c r="B3" s="234" t="s">
        <v>581</v>
      </c>
      <c r="C3" s="234" t="s">
        <v>582</v>
      </c>
      <c r="D3" s="234" t="s">
        <v>583</v>
      </c>
      <c r="E3" s="235" t="s">
        <v>584</v>
      </c>
      <c r="F3" s="235" t="s">
        <v>585</v>
      </c>
      <c r="G3" s="235" t="s">
        <v>586</v>
      </c>
      <c r="H3" s="234" t="s">
        <v>587</v>
      </c>
      <c r="I3" s="234" t="s">
        <v>588</v>
      </c>
      <c r="J3" s="236" t="s">
        <v>589</v>
      </c>
      <c r="K3" s="234" t="s">
        <v>590</v>
      </c>
      <c r="L3" s="237" t="s">
        <v>591</v>
      </c>
      <c r="M3" s="234" t="s">
        <v>592</v>
      </c>
      <c r="N3" s="234" t="s">
        <v>593</v>
      </c>
      <c r="O3" s="234" t="s">
        <v>594</v>
      </c>
      <c r="P3" s="234" t="s">
        <v>595</v>
      </c>
      <c r="Q3" s="238" t="s">
        <v>596</v>
      </c>
      <c r="R3" s="238" t="s">
        <v>597</v>
      </c>
      <c r="S3" s="238" t="s">
        <v>598</v>
      </c>
      <c r="T3" s="239" t="s">
        <v>636</v>
      </c>
      <c r="U3" s="239" t="s">
        <v>599</v>
      </c>
      <c r="V3" s="208" t="s">
        <v>600</v>
      </c>
      <c r="W3" s="240" t="s">
        <v>601</v>
      </c>
      <c r="X3" s="240" t="s">
        <v>602</v>
      </c>
      <c r="Y3" s="241" t="s">
        <v>603</v>
      </c>
      <c r="Z3" s="241" t="s">
        <v>604</v>
      </c>
      <c r="AA3" s="242" t="s">
        <v>605</v>
      </c>
      <c r="AB3" s="243" t="s">
        <v>606</v>
      </c>
      <c r="AC3" s="243" t="s">
        <v>607</v>
      </c>
      <c r="AD3" s="243" t="s">
        <v>608</v>
      </c>
      <c r="AE3" s="243" t="s">
        <v>609</v>
      </c>
      <c r="AF3" s="244" t="s">
        <v>610</v>
      </c>
      <c r="AG3" s="245" t="s">
        <v>611</v>
      </c>
      <c r="AH3" s="245" t="s">
        <v>612</v>
      </c>
      <c r="AI3" s="245" t="s">
        <v>613</v>
      </c>
      <c r="AJ3" s="245" t="s">
        <v>614</v>
      </c>
      <c r="AK3" s="246" t="s">
        <v>615</v>
      </c>
    </row>
    <row r="4" spans="1:37" x14ac:dyDescent="0.35">
      <c r="A4" s="282">
        <f>Intro!E93</f>
        <v>0</v>
      </c>
      <c r="B4" s="247" t="s">
        <v>616</v>
      </c>
      <c r="C4" s="247" t="s">
        <v>617</v>
      </c>
      <c r="D4" s="247" t="str">
        <f>IF(Public!K17="X","3 - Retailer",IF(Public!K19="X","1 - Distributor",IF(OR(Public!K21="X",Public!K23="X"),"2 - End user","-")))</f>
        <v>-</v>
      </c>
      <c r="E4" s="248"/>
      <c r="F4" s="248"/>
      <c r="G4" s="262">
        <f>'Imp-Exp1-CHN'!G23</f>
        <v>0</v>
      </c>
      <c r="H4" s="247" t="s">
        <v>619</v>
      </c>
      <c r="I4" s="247" t="s">
        <v>620</v>
      </c>
      <c r="J4" s="247" t="s">
        <v>621</v>
      </c>
      <c r="K4" s="247" t="s">
        <v>567</v>
      </c>
      <c r="L4" s="249"/>
      <c r="M4" s="247" t="s">
        <v>622</v>
      </c>
      <c r="N4" s="250" t="s">
        <v>623</v>
      </c>
      <c r="O4" s="251" t="s">
        <v>569</v>
      </c>
      <c r="P4" s="209" t="s">
        <v>569</v>
      </c>
      <c r="Q4" s="221">
        <f>'Imp-Exp1-CHN'!G27</f>
        <v>0</v>
      </c>
      <c r="R4" s="221">
        <f>'Imp-Exp1-CHN'!H27</f>
        <v>0</v>
      </c>
      <c r="S4" s="221">
        <f>'Imp-Exp1-CHN'!I27</f>
        <v>0</v>
      </c>
      <c r="T4" s="221">
        <f>'Imp-Exp1-CHN'!J27</f>
        <v>0</v>
      </c>
      <c r="U4" s="222">
        <f>'Imp-Exp1-CHN'!K27</f>
        <v>0</v>
      </c>
      <c r="V4" s="223">
        <f>'Imp-Exp1-CHN'!F177</f>
        <v>0</v>
      </c>
      <c r="W4" s="221">
        <f>'Imp-Exp1-CHN'!G28/1000</f>
        <v>0</v>
      </c>
      <c r="X4" s="221">
        <f>'Imp-Exp1-CHN'!H28/1000</f>
        <v>0</v>
      </c>
      <c r="Y4" s="221">
        <f>'Imp-Exp1-CHN'!I28/1000</f>
        <v>0</v>
      </c>
      <c r="Z4" s="221">
        <f>'Imp-Exp1-CHN'!J28/1000</f>
        <v>0</v>
      </c>
      <c r="AA4" s="223">
        <f>'Imp-Exp1-CHN'!K28/1000</f>
        <v>0</v>
      </c>
      <c r="AB4" s="212">
        <f t="shared" ref="AB4:AB21" si="0">(IF(ISERROR(W4/Q4),0,W4/Q4))*1000</f>
        <v>0</v>
      </c>
      <c r="AC4" s="210">
        <f t="shared" ref="AC4:AC21" si="1">(IF(ISERROR(X4/R4),0,X4/R4))*1000</f>
        <v>0</v>
      </c>
      <c r="AD4" s="210">
        <f t="shared" ref="AD4:AD21" si="2">(IF(ISERROR(Y4/S4),0,Y4/S4))*1000</f>
        <v>0</v>
      </c>
      <c r="AE4" s="210">
        <f t="shared" ref="AE4:AE21" si="3">(IF(ISERROR(Z4/T4),0,Z4/T4))*1000</f>
        <v>0</v>
      </c>
      <c r="AF4" s="211">
        <f t="shared" ref="AF4:AF21" si="4">(IF(ISERROR(AA4/U4),0,AA4/U4))*1000</f>
        <v>0</v>
      </c>
      <c r="AG4" s="227">
        <f>W4*(Pro!E$57/100)</f>
        <v>0</v>
      </c>
      <c r="AH4" s="228">
        <f>X4*(Pro!F$57/100)</f>
        <v>0</v>
      </c>
      <c r="AI4" s="228">
        <f>Y4*(Pro!G$57/100)</f>
        <v>0</v>
      </c>
      <c r="AJ4" s="228">
        <f>Z4*(Pro!H$57/100)</f>
        <v>0</v>
      </c>
      <c r="AK4" s="229">
        <f>AA4*(Pro!I$57/100)</f>
        <v>0</v>
      </c>
    </row>
    <row r="5" spans="1:37" ht="15" customHeight="1" x14ac:dyDescent="0.35">
      <c r="A5" s="283">
        <f t="shared" ref="A5:A21" si="5">A4</f>
        <v>0</v>
      </c>
      <c r="B5" s="252" t="s">
        <v>616</v>
      </c>
      <c r="C5" s="252" t="s">
        <v>617</v>
      </c>
      <c r="D5" s="252" t="str">
        <f t="shared" ref="D5:D21" si="6">D4</f>
        <v>-</v>
      </c>
      <c r="E5" s="253"/>
      <c r="F5" s="253"/>
      <c r="G5" s="277">
        <f>G4</f>
        <v>0</v>
      </c>
      <c r="H5" s="252" t="s">
        <v>619</v>
      </c>
      <c r="I5" s="252" t="s">
        <v>620</v>
      </c>
      <c r="J5" s="252" t="s">
        <v>621</v>
      </c>
      <c r="K5" s="252" t="s">
        <v>567</v>
      </c>
      <c r="L5" s="254"/>
      <c r="M5" s="252" t="s">
        <v>622</v>
      </c>
      <c r="N5" s="255" t="s">
        <v>624</v>
      </c>
      <c r="O5" s="256" t="s">
        <v>618</v>
      </c>
      <c r="P5" s="213" t="s">
        <v>569</v>
      </c>
      <c r="Q5" s="224">
        <f>'Imp-Exp1-CHN'!G31</f>
        <v>0</v>
      </c>
      <c r="R5" s="224">
        <f>'Imp-Exp1-CHN'!H31</f>
        <v>0</v>
      </c>
      <c r="S5" s="224">
        <f>'Imp-Exp1-CHN'!I31</f>
        <v>0</v>
      </c>
      <c r="T5" s="224">
        <f>'Imp-Exp1-CHN'!J31</f>
        <v>0</v>
      </c>
      <c r="U5" s="225">
        <f>'Imp-Exp1-CHN'!K31</f>
        <v>0</v>
      </c>
      <c r="V5" s="226"/>
      <c r="W5" s="224">
        <f>'Imp-Exp1-CHN'!G32/1000</f>
        <v>0</v>
      </c>
      <c r="X5" s="224">
        <f>'Imp-Exp1-CHN'!H32/1000</f>
        <v>0</v>
      </c>
      <c r="Y5" s="224">
        <f>'Imp-Exp1-CHN'!I32/1000</f>
        <v>0</v>
      </c>
      <c r="Z5" s="224">
        <f>'Imp-Exp1-CHN'!J32/1000</f>
        <v>0</v>
      </c>
      <c r="AA5" s="226">
        <f>'Imp-Exp1-CHN'!K32/1000</f>
        <v>0</v>
      </c>
      <c r="AB5" s="216">
        <f t="shared" si="0"/>
        <v>0</v>
      </c>
      <c r="AC5" s="214">
        <f t="shared" si="1"/>
        <v>0</v>
      </c>
      <c r="AD5" s="214">
        <f t="shared" si="2"/>
        <v>0</v>
      </c>
      <c r="AE5" s="214">
        <f t="shared" si="3"/>
        <v>0</v>
      </c>
      <c r="AF5" s="215">
        <f t="shared" si="4"/>
        <v>0</v>
      </c>
      <c r="AG5" s="230">
        <f>W5*(Pro!E$57/100)</f>
        <v>0</v>
      </c>
      <c r="AH5" s="231">
        <f>X5*(Pro!F$57/100)</f>
        <v>0</v>
      </c>
      <c r="AI5" s="231">
        <f>Y5*(Pro!G$57/100)</f>
        <v>0</v>
      </c>
      <c r="AJ5" s="231">
        <f>Z5*(Pro!H$57/100)</f>
        <v>0</v>
      </c>
      <c r="AK5" s="232">
        <f>AA5*(Pro!I$57/100)</f>
        <v>0</v>
      </c>
    </row>
    <row r="6" spans="1:37" ht="15" customHeight="1" x14ac:dyDescent="0.35">
      <c r="A6" s="283">
        <f t="shared" si="5"/>
        <v>0</v>
      </c>
      <c r="B6" s="252" t="s">
        <v>616</v>
      </c>
      <c r="C6" s="252" t="s">
        <v>617</v>
      </c>
      <c r="D6" s="252" t="str">
        <f t="shared" si="6"/>
        <v>-</v>
      </c>
      <c r="E6" s="253"/>
      <c r="F6" s="253"/>
      <c r="G6" s="277">
        <f>G5</f>
        <v>0</v>
      </c>
      <c r="H6" s="252" t="s">
        <v>619</v>
      </c>
      <c r="I6" s="252" t="s">
        <v>620</v>
      </c>
      <c r="J6" s="252" t="s">
        <v>621</v>
      </c>
      <c r="K6" s="252" t="s">
        <v>567</v>
      </c>
      <c r="L6" s="254"/>
      <c r="M6" s="252" t="s">
        <v>622</v>
      </c>
      <c r="N6" s="255" t="s">
        <v>624</v>
      </c>
      <c r="O6" s="256" t="s">
        <v>625</v>
      </c>
      <c r="P6" s="213" t="s">
        <v>569</v>
      </c>
      <c r="Q6" s="224">
        <f>'Imp-Exp1-CHN'!G34</f>
        <v>0</v>
      </c>
      <c r="R6" s="224">
        <f>'Imp-Exp1-CHN'!H34</f>
        <v>0</v>
      </c>
      <c r="S6" s="224">
        <f>'Imp-Exp1-CHN'!I34</f>
        <v>0</v>
      </c>
      <c r="T6" s="224">
        <f>'Imp-Exp1-CHN'!J34</f>
        <v>0</v>
      </c>
      <c r="U6" s="225">
        <f>'Imp-Exp1-CHN'!K34</f>
        <v>0</v>
      </c>
      <c r="V6" s="226"/>
      <c r="W6" s="224">
        <f>'Imp-Exp1-CHN'!G35/1000</f>
        <v>0</v>
      </c>
      <c r="X6" s="224">
        <f>'Imp-Exp1-CHN'!H35/1000</f>
        <v>0</v>
      </c>
      <c r="Y6" s="224">
        <f>'Imp-Exp1-CHN'!I35/1000</f>
        <v>0</v>
      </c>
      <c r="Z6" s="224">
        <f>'Imp-Exp1-CHN'!J35/1000</f>
        <v>0</v>
      </c>
      <c r="AA6" s="226">
        <f>'Imp-Exp1-CHN'!K35/1000</f>
        <v>0</v>
      </c>
      <c r="AB6" s="216">
        <f t="shared" si="0"/>
        <v>0</v>
      </c>
      <c r="AC6" s="214">
        <f t="shared" si="1"/>
        <v>0</v>
      </c>
      <c r="AD6" s="214">
        <f t="shared" si="2"/>
        <v>0</v>
      </c>
      <c r="AE6" s="214">
        <f t="shared" si="3"/>
        <v>0</v>
      </c>
      <c r="AF6" s="215">
        <f t="shared" si="4"/>
        <v>0</v>
      </c>
      <c r="AG6" s="230">
        <f>W6*(Pro!E$57/100)</f>
        <v>0</v>
      </c>
      <c r="AH6" s="231">
        <f>X6*(Pro!F$57/100)</f>
        <v>0</v>
      </c>
      <c r="AI6" s="231">
        <f>Y6*(Pro!G$57/100)</f>
        <v>0</v>
      </c>
      <c r="AJ6" s="231">
        <f>Z6*(Pro!H$57/100)</f>
        <v>0</v>
      </c>
      <c r="AK6" s="232">
        <f>AA6*(Pro!I$57/100)</f>
        <v>0</v>
      </c>
    </row>
    <row r="7" spans="1:37" ht="15" customHeight="1" x14ac:dyDescent="0.35">
      <c r="A7" s="284">
        <f t="shared" si="5"/>
        <v>0</v>
      </c>
      <c r="B7" s="247" t="s">
        <v>616</v>
      </c>
      <c r="C7" s="247" t="s">
        <v>617</v>
      </c>
      <c r="D7" s="247" t="str">
        <f t="shared" si="6"/>
        <v>-</v>
      </c>
      <c r="E7" s="248"/>
      <c r="F7" s="248"/>
      <c r="G7" s="262">
        <f>'Imp-Exp2-CHN'!G23</f>
        <v>0</v>
      </c>
      <c r="H7" s="247" t="s">
        <v>626</v>
      </c>
      <c r="I7" s="247" t="s">
        <v>620</v>
      </c>
      <c r="J7" s="247" t="s">
        <v>621</v>
      </c>
      <c r="K7" s="247" t="s">
        <v>567</v>
      </c>
      <c r="L7" s="249"/>
      <c r="M7" s="247" t="s">
        <v>622</v>
      </c>
      <c r="N7" s="250" t="s">
        <v>623</v>
      </c>
      <c r="O7" s="251" t="s">
        <v>569</v>
      </c>
      <c r="P7" s="209" t="s">
        <v>569</v>
      </c>
      <c r="Q7" s="221">
        <f>'Imp-Exp2-CHN'!G27</f>
        <v>0</v>
      </c>
      <c r="R7" s="221">
        <f>'Imp-Exp2-CHN'!H27</f>
        <v>0</v>
      </c>
      <c r="S7" s="221">
        <f>'Imp-Exp2-CHN'!I27</f>
        <v>0</v>
      </c>
      <c r="T7" s="221">
        <f>'Imp-Exp2-CHN'!J27</f>
        <v>0</v>
      </c>
      <c r="U7" s="222">
        <f>'Imp-Exp2-CHN'!K27</f>
        <v>0</v>
      </c>
      <c r="V7" s="223">
        <f>'Imp-Exp2-CHN'!F177</f>
        <v>0</v>
      </c>
      <c r="W7" s="221">
        <f>'Imp-Exp2-CHN'!G28/1000</f>
        <v>0</v>
      </c>
      <c r="X7" s="221">
        <f>'Imp-Exp2-CHN'!H28/1000</f>
        <v>0</v>
      </c>
      <c r="Y7" s="221">
        <f>'Imp-Exp2-CHN'!I28/1000</f>
        <v>0</v>
      </c>
      <c r="Z7" s="221">
        <f>'Imp-Exp2-CHN'!J28/1000</f>
        <v>0</v>
      </c>
      <c r="AA7" s="223">
        <f>'Imp-Exp2-CHN'!K28/1000</f>
        <v>0</v>
      </c>
      <c r="AB7" s="212">
        <f t="shared" si="0"/>
        <v>0</v>
      </c>
      <c r="AC7" s="210">
        <f t="shared" si="1"/>
        <v>0</v>
      </c>
      <c r="AD7" s="210">
        <f t="shared" si="2"/>
        <v>0</v>
      </c>
      <c r="AE7" s="210">
        <f t="shared" si="3"/>
        <v>0</v>
      </c>
      <c r="AF7" s="211">
        <f t="shared" si="4"/>
        <v>0</v>
      </c>
      <c r="AG7" s="227">
        <f>W7*(Pro!E$57/100)</f>
        <v>0</v>
      </c>
      <c r="AH7" s="228">
        <f>X7*(Pro!F$57/100)</f>
        <v>0</v>
      </c>
      <c r="AI7" s="228">
        <f>Y7*(Pro!G$57/100)</f>
        <v>0</v>
      </c>
      <c r="AJ7" s="228">
        <f>Z7*(Pro!H$57/100)</f>
        <v>0</v>
      </c>
      <c r="AK7" s="229">
        <f>AA7*(Pro!I$57/100)</f>
        <v>0</v>
      </c>
    </row>
    <row r="8" spans="1:37" ht="15" customHeight="1" x14ac:dyDescent="0.35">
      <c r="A8" s="283">
        <f t="shared" si="5"/>
        <v>0</v>
      </c>
      <c r="B8" s="252" t="s">
        <v>616</v>
      </c>
      <c r="C8" s="252" t="s">
        <v>617</v>
      </c>
      <c r="D8" s="252" t="str">
        <f t="shared" si="6"/>
        <v>-</v>
      </c>
      <c r="E8" s="253"/>
      <c r="F8" s="253"/>
      <c r="G8" s="277">
        <f>G7</f>
        <v>0</v>
      </c>
      <c r="H8" s="252" t="s">
        <v>626</v>
      </c>
      <c r="I8" s="252" t="s">
        <v>620</v>
      </c>
      <c r="J8" s="252" t="s">
        <v>621</v>
      </c>
      <c r="K8" s="252" t="s">
        <v>567</v>
      </c>
      <c r="L8" s="254"/>
      <c r="M8" s="252" t="s">
        <v>622</v>
      </c>
      <c r="N8" s="255" t="s">
        <v>624</v>
      </c>
      <c r="O8" s="256" t="s">
        <v>618</v>
      </c>
      <c r="P8" s="213" t="s">
        <v>569</v>
      </c>
      <c r="Q8" s="224">
        <f>'Imp-Exp2-CHN'!G31</f>
        <v>0</v>
      </c>
      <c r="R8" s="224">
        <f>'Imp-Exp2-CHN'!H31</f>
        <v>0</v>
      </c>
      <c r="S8" s="224">
        <f>'Imp-Exp2-CHN'!I31</f>
        <v>0</v>
      </c>
      <c r="T8" s="224">
        <f>'Imp-Exp2-CHN'!J31</f>
        <v>0</v>
      </c>
      <c r="U8" s="225">
        <f>'Imp-Exp2-CHN'!K31</f>
        <v>0</v>
      </c>
      <c r="V8" s="226"/>
      <c r="W8" s="224">
        <f>'Imp-Exp2-CHN'!G32/1000</f>
        <v>0</v>
      </c>
      <c r="X8" s="224">
        <f>'Imp-Exp2-CHN'!H32/1000</f>
        <v>0</v>
      </c>
      <c r="Y8" s="224">
        <f>'Imp-Exp2-CHN'!I32/1000</f>
        <v>0</v>
      </c>
      <c r="Z8" s="224">
        <f>'Imp-Exp2-CHN'!J32/1000</f>
        <v>0</v>
      </c>
      <c r="AA8" s="226">
        <f>'Imp-Exp2-CHN'!K32/1000</f>
        <v>0</v>
      </c>
      <c r="AB8" s="216">
        <f t="shared" si="0"/>
        <v>0</v>
      </c>
      <c r="AC8" s="214">
        <f t="shared" si="1"/>
        <v>0</v>
      </c>
      <c r="AD8" s="214">
        <f t="shared" si="2"/>
        <v>0</v>
      </c>
      <c r="AE8" s="214">
        <f t="shared" si="3"/>
        <v>0</v>
      </c>
      <c r="AF8" s="215">
        <f t="shared" si="4"/>
        <v>0</v>
      </c>
      <c r="AG8" s="230">
        <f>W8*(Pro!E$57/100)</f>
        <v>0</v>
      </c>
      <c r="AH8" s="231">
        <f>X8*(Pro!F$57/100)</f>
        <v>0</v>
      </c>
      <c r="AI8" s="231">
        <f>Y8*(Pro!G$57/100)</f>
        <v>0</v>
      </c>
      <c r="AJ8" s="231">
        <f>Z8*(Pro!H$57/100)</f>
        <v>0</v>
      </c>
      <c r="AK8" s="232">
        <f>AA8*(Pro!I$57/100)</f>
        <v>0</v>
      </c>
    </row>
    <row r="9" spans="1:37" ht="15" customHeight="1" x14ac:dyDescent="0.35">
      <c r="A9" s="283">
        <f t="shared" si="5"/>
        <v>0</v>
      </c>
      <c r="B9" s="252" t="s">
        <v>616</v>
      </c>
      <c r="C9" s="252" t="s">
        <v>617</v>
      </c>
      <c r="D9" s="252" t="str">
        <f t="shared" si="6"/>
        <v>-</v>
      </c>
      <c r="E9" s="253"/>
      <c r="F9" s="253"/>
      <c r="G9" s="277">
        <f>G8</f>
        <v>0</v>
      </c>
      <c r="H9" s="252" t="s">
        <v>626</v>
      </c>
      <c r="I9" s="252" t="s">
        <v>620</v>
      </c>
      <c r="J9" s="252" t="s">
        <v>621</v>
      </c>
      <c r="K9" s="252" t="s">
        <v>567</v>
      </c>
      <c r="L9" s="254"/>
      <c r="M9" s="252" t="s">
        <v>622</v>
      </c>
      <c r="N9" s="255" t="s">
        <v>624</v>
      </c>
      <c r="O9" s="256" t="s">
        <v>625</v>
      </c>
      <c r="P9" s="213" t="s">
        <v>569</v>
      </c>
      <c r="Q9" s="224">
        <f>'Imp-Exp2-CHN'!G34</f>
        <v>0</v>
      </c>
      <c r="R9" s="224">
        <f>'Imp-Exp2-CHN'!H34</f>
        <v>0</v>
      </c>
      <c r="S9" s="224">
        <f>'Imp-Exp2-CHN'!I34</f>
        <v>0</v>
      </c>
      <c r="T9" s="224">
        <f>'Imp-Exp2-CHN'!J34</f>
        <v>0</v>
      </c>
      <c r="U9" s="225">
        <f>'Imp-Exp2-CHN'!K34</f>
        <v>0</v>
      </c>
      <c r="V9" s="226"/>
      <c r="W9" s="224">
        <f>'Imp-Exp2-CHN'!G35/1000</f>
        <v>0</v>
      </c>
      <c r="X9" s="224">
        <f>'Imp-Exp2-CHN'!H35/1000</f>
        <v>0</v>
      </c>
      <c r="Y9" s="224">
        <f>'Imp-Exp2-CHN'!I35/1000</f>
        <v>0</v>
      </c>
      <c r="Z9" s="224">
        <f>'Imp-Exp2-CHN'!J35/1000</f>
        <v>0</v>
      </c>
      <c r="AA9" s="226">
        <f>'Imp-Exp2-CHN'!K35/1000</f>
        <v>0</v>
      </c>
      <c r="AB9" s="216">
        <f t="shared" si="0"/>
        <v>0</v>
      </c>
      <c r="AC9" s="214">
        <f t="shared" si="1"/>
        <v>0</v>
      </c>
      <c r="AD9" s="214">
        <f t="shared" si="2"/>
        <v>0</v>
      </c>
      <c r="AE9" s="214">
        <f t="shared" si="3"/>
        <v>0</v>
      </c>
      <c r="AF9" s="215">
        <f t="shared" si="4"/>
        <v>0</v>
      </c>
      <c r="AG9" s="230">
        <f>W9*(Pro!E$57/100)</f>
        <v>0</v>
      </c>
      <c r="AH9" s="231">
        <f>X9*(Pro!F$57/100)</f>
        <v>0</v>
      </c>
      <c r="AI9" s="231">
        <f>Y9*(Pro!G$57/100)</f>
        <v>0</v>
      </c>
      <c r="AJ9" s="231">
        <f>Z9*(Pro!H$57/100)</f>
        <v>0</v>
      </c>
      <c r="AK9" s="232">
        <f>AA9*(Pro!I$57/100)</f>
        <v>0</v>
      </c>
    </row>
    <row r="10" spans="1:37" ht="15" customHeight="1" x14ac:dyDescent="0.35">
      <c r="A10" s="284">
        <f t="shared" si="5"/>
        <v>0</v>
      </c>
      <c r="B10" s="247" t="s">
        <v>616</v>
      </c>
      <c r="C10" s="247" t="s">
        <v>617</v>
      </c>
      <c r="D10" s="247" t="str">
        <f t="shared" si="6"/>
        <v>-</v>
      </c>
      <c r="E10" s="248"/>
      <c r="F10" s="248"/>
      <c r="G10" s="262">
        <f>'Imp-Exp3-CHN'!G23</f>
        <v>0</v>
      </c>
      <c r="H10" s="247" t="s">
        <v>627</v>
      </c>
      <c r="I10" s="247" t="s">
        <v>620</v>
      </c>
      <c r="J10" s="247" t="s">
        <v>621</v>
      </c>
      <c r="K10" s="247" t="s">
        <v>567</v>
      </c>
      <c r="L10" s="249"/>
      <c r="M10" s="247" t="s">
        <v>622</v>
      </c>
      <c r="N10" s="250" t="s">
        <v>623</v>
      </c>
      <c r="O10" s="251" t="s">
        <v>569</v>
      </c>
      <c r="P10" s="209" t="s">
        <v>569</v>
      </c>
      <c r="Q10" s="221">
        <f>'Imp-Exp3-CHN'!G27</f>
        <v>0</v>
      </c>
      <c r="R10" s="221">
        <f>'Imp-Exp3-CHN'!H27</f>
        <v>0</v>
      </c>
      <c r="S10" s="221">
        <f>'Imp-Exp3-CHN'!I27</f>
        <v>0</v>
      </c>
      <c r="T10" s="221">
        <f>'Imp-Exp3-CHN'!J27</f>
        <v>0</v>
      </c>
      <c r="U10" s="222">
        <f>'Imp-Exp3-CHN'!K27</f>
        <v>0</v>
      </c>
      <c r="V10" s="223">
        <f>'Imp-Exp3-CHN'!F177</f>
        <v>0</v>
      </c>
      <c r="W10" s="221">
        <f>'Imp-Exp3-CHN'!G28/1000</f>
        <v>0</v>
      </c>
      <c r="X10" s="221">
        <f>'Imp-Exp3-CHN'!H28/1000</f>
        <v>0</v>
      </c>
      <c r="Y10" s="221">
        <f>'Imp-Exp3-CHN'!I28/1000</f>
        <v>0</v>
      </c>
      <c r="Z10" s="221">
        <f>'Imp-Exp3-CHN'!J28/1000</f>
        <v>0</v>
      </c>
      <c r="AA10" s="223">
        <f>'Imp-Exp3-CHN'!K28/1000</f>
        <v>0</v>
      </c>
      <c r="AB10" s="212">
        <f t="shared" si="0"/>
        <v>0</v>
      </c>
      <c r="AC10" s="210">
        <f t="shared" si="1"/>
        <v>0</v>
      </c>
      <c r="AD10" s="210">
        <f t="shared" si="2"/>
        <v>0</v>
      </c>
      <c r="AE10" s="210">
        <f t="shared" si="3"/>
        <v>0</v>
      </c>
      <c r="AF10" s="211">
        <f t="shared" si="4"/>
        <v>0</v>
      </c>
      <c r="AG10" s="227">
        <f>W10*(Pro!E$57/100)</f>
        <v>0</v>
      </c>
      <c r="AH10" s="228">
        <f>X10*(Pro!F$57/100)</f>
        <v>0</v>
      </c>
      <c r="AI10" s="228">
        <f>Y10*(Pro!G$57/100)</f>
        <v>0</v>
      </c>
      <c r="AJ10" s="228">
        <f>Z10*(Pro!H$57/100)</f>
        <v>0</v>
      </c>
      <c r="AK10" s="229">
        <f>AA10*(Pro!I$57/100)</f>
        <v>0</v>
      </c>
    </row>
    <row r="11" spans="1:37" ht="15" customHeight="1" x14ac:dyDescent="0.35">
      <c r="A11" s="283">
        <f t="shared" si="5"/>
        <v>0</v>
      </c>
      <c r="B11" s="252" t="s">
        <v>616</v>
      </c>
      <c r="C11" s="252" t="s">
        <v>617</v>
      </c>
      <c r="D11" s="252" t="str">
        <f t="shared" si="6"/>
        <v>-</v>
      </c>
      <c r="E11" s="253"/>
      <c r="F11" s="253"/>
      <c r="G11" s="277">
        <f>G10</f>
        <v>0</v>
      </c>
      <c r="H11" s="252" t="s">
        <v>627</v>
      </c>
      <c r="I11" s="252" t="s">
        <v>620</v>
      </c>
      <c r="J11" s="252" t="s">
        <v>621</v>
      </c>
      <c r="K11" s="252" t="s">
        <v>567</v>
      </c>
      <c r="L11" s="254"/>
      <c r="M11" s="252" t="s">
        <v>622</v>
      </c>
      <c r="N11" s="255" t="s">
        <v>624</v>
      </c>
      <c r="O11" s="256" t="s">
        <v>618</v>
      </c>
      <c r="P11" s="213" t="s">
        <v>569</v>
      </c>
      <c r="Q11" s="224">
        <f>'Imp-Exp3-CHN'!G31</f>
        <v>0</v>
      </c>
      <c r="R11" s="224">
        <f>'Imp-Exp3-CHN'!H31</f>
        <v>0</v>
      </c>
      <c r="S11" s="224">
        <f>'Imp-Exp3-CHN'!I31</f>
        <v>0</v>
      </c>
      <c r="T11" s="224">
        <f>'Imp-Exp3-CHN'!J31</f>
        <v>0</v>
      </c>
      <c r="U11" s="225">
        <f>'Imp-Exp3-CHN'!K31</f>
        <v>0</v>
      </c>
      <c r="V11" s="226"/>
      <c r="W11" s="224">
        <f>'Imp-Exp3-CHN'!G32/1000</f>
        <v>0</v>
      </c>
      <c r="X11" s="224">
        <f>'Imp-Exp3-CHN'!H32/1000</f>
        <v>0</v>
      </c>
      <c r="Y11" s="224">
        <f>'Imp-Exp3-CHN'!I32/1000</f>
        <v>0</v>
      </c>
      <c r="Z11" s="224">
        <f>'Imp-Exp3-CHN'!J32/1000</f>
        <v>0</v>
      </c>
      <c r="AA11" s="226">
        <f>'Imp-Exp3-CHN'!K32/1000</f>
        <v>0</v>
      </c>
      <c r="AB11" s="216">
        <f t="shared" si="0"/>
        <v>0</v>
      </c>
      <c r="AC11" s="214">
        <f t="shared" si="1"/>
        <v>0</v>
      </c>
      <c r="AD11" s="214">
        <f t="shared" si="2"/>
        <v>0</v>
      </c>
      <c r="AE11" s="214">
        <f t="shared" si="3"/>
        <v>0</v>
      </c>
      <c r="AF11" s="215">
        <f t="shared" si="4"/>
        <v>0</v>
      </c>
      <c r="AG11" s="230">
        <f>W11*(Pro!E$57/100)</f>
        <v>0</v>
      </c>
      <c r="AH11" s="231">
        <f>X11*(Pro!F$57/100)</f>
        <v>0</v>
      </c>
      <c r="AI11" s="231">
        <f>Y11*(Pro!G$57/100)</f>
        <v>0</v>
      </c>
      <c r="AJ11" s="231">
        <f>Z11*(Pro!H$57/100)</f>
        <v>0</v>
      </c>
      <c r="AK11" s="232">
        <f>AA11*(Pro!I$57/100)</f>
        <v>0</v>
      </c>
    </row>
    <row r="12" spans="1:37" ht="15" customHeight="1" x14ac:dyDescent="0.35">
      <c r="A12" s="283">
        <f t="shared" si="5"/>
        <v>0</v>
      </c>
      <c r="B12" s="252" t="s">
        <v>616</v>
      </c>
      <c r="C12" s="252" t="s">
        <v>617</v>
      </c>
      <c r="D12" s="252" t="str">
        <f t="shared" si="6"/>
        <v>-</v>
      </c>
      <c r="E12" s="253"/>
      <c r="F12" s="253"/>
      <c r="G12" s="277">
        <f>G11</f>
        <v>0</v>
      </c>
      <c r="H12" s="252" t="s">
        <v>627</v>
      </c>
      <c r="I12" s="252" t="s">
        <v>620</v>
      </c>
      <c r="J12" s="252" t="s">
        <v>621</v>
      </c>
      <c r="K12" s="252" t="s">
        <v>567</v>
      </c>
      <c r="L12" s="254"/>
      <c r="M12" s="252" t="s">
        <v>622</v>
      </c>
      <c r="N12" s="255" t="s">
        <v>624</v>
      </c>
      <c r="O12" s="256" t="s">
        <v>625</v>
      </c>
      <c r="P12" s="213" t="s">
        <v>569</v>
      </c>
      <c r="Q12" s="224">
        <f>'Imp-Exp3-CHN'!G34</f>
        <v>0</v>
      </c>
      <c r="R12" s="224">
        <f>'Imp-Exp3-CHN'!H34</f>
        <v>0</v>
      </c>
      <c r="S12" s="224">
        <f>'Imp-Exp3-CHN'!I34</f>
        <v>0</v>
      </c>
      <c r="T12" s="224">
        <f>'Imp-Exp3-CHN'!J34</f>
        <v>0</v>
      </c>
      <c r="U12" s="225">
        <f>'Imp-Exp3-CHN'!K34</f>
        <v>0</v>
      </c>
      <c r="V12" s="226"/>
      <c r="W12" s="224">
        <f>'Imp-Exp3-CHN'!G35/1000</f>
        <v>0</v>
      </c>
      <c r="X12" s="224">
        <f>'Imp-Exp3-CHN'!H35/1000</f>
        <v>0</v>
      </c>
      <c r="Y12" s="224">
        <f>'Imp-Exp3-CHN'!I35/1000</f>
        <v>0</v>
      </c>
      <c r="Z12" s="224">
        <f>'Imp-Exp3-CHN'!J35/1000</f>
        <v>0</v>
      </c>
      <c r="AA12" s="226">
        <f>'Imp-Exp3-CHN'!K35/1000</f>
        <v>0</v>
      </c>
      <c r="AB12" s="216">
        <f t="shared" si="0"/>
        <v>0</v>
      </c>
      <c r="AC12" s="214">
        <f t="shared" si="1"/>
        <v>0</v>
      </c>
      <c r="AD12" s="214">
        <f t="shared" si="2"/>
        <v>0</v>
      </c>
      <c r="AE12" s="214">
        <f t="shared" si="3"/>
        <v>0</v>
      </c>
      <c r="AF12" s="215">
        <f t="shared" si="4"/>
        <v>0</v>
      </c>
      <c r="AG12" s="230">
        <f>W12*(Pro!E$57/100)</f>
        <v>0</v>
      </c>
      <c r="AH12" s="231">
        <f>X12*(Pro!F$57/100)</f>
        <v>0</v>
      </c>
      <c r="AI12" s="231">
        <f>Y12*(Pro!G$57/100)</f>
        <v>0</v>
      </c>
      <c r="AJ12" s="231">
        <f>Z12*(Pro!H$57/100)</f>
        <v>0</v>
      </c>
      <c r="AK12" s="232">
        <f>AA12*(Pro!I$57/100)</f>
        <v>0</v>
      </c>
    </row>
    <row r="13" spans="1:37" ht="15" customHeight="1" x14ac:dyDescent="0.35">
      <c r="A13" s="284">
        <f t="shared" si="5"/>
        <v>0</v>
      </c>
      <c r="B13" s="247" t="s">
        <v>616</v>
      </c>
      <c r="C13" s="247" t="s">
        <v>617</v>
      </c>
      <c r="D13" s="247" t="str">
        <f t="shared" si="6"/>
        <v>-</v>
      </c>
      <c r="E13" s="248"/>
      <c r="F13" s="248"/>
      <c r="G13" s="262">
        <f>'Imp-Exp4-CHN'!G23</f>
        <v>0</v>
      </c>
      <c r="H13" s="247" t="s">
        <v>628</v>
      </c>
      <c r="I13" s="247" t="s">
        <v>620</v>
      </c>
      <c r="J13" s="247" t="s">
        <v>621</v>
      </c>
      <c r="K13" s="247" t="s">
        <v>567</v>
      </c>
      <c r="L13" s="249"/>
      <c r="M13" s="247" t="s">
        <v>622</v>
      </c>
      <c r="N13" s="250" t="s">
        <v>623</v>
      </c>
      <c r="O13" s="251" t="s">
        <v>569</v>
      </c>
      <c r="P13" s="209" t="s">
        <v>569</v>
      </c>
      <c r="Q13" s="221">
        <f>'Imp-Exp4-CHN'!G27</f>
        <v>0</v>
      </c>
      <c r="R13" s="221">
        <f>'Imp-Exp4-CHN'!H27</f>
        <v>0</v>
      </c>
      <c r="S13" s="221">
        <f>'Imp-Exp4-CHN'!I27</f>
        <v>0</v>
      </c>
      <c r="T13" s="221">
        <f>'Imp-Exp4-CHN'!J27</f>
        <v>0</v>
      </c>
      <c r="U13" s="222">
        <f>'Imp-Exp4-CHN'!K27</f>
        <v>0</v>
      </c>
      <c r="V13" s="223">
        <f>'Imp-Exp4-CHN'!F177</f>
        <v>0</v>
      </c>
      <c r="W13" s="221">
        <f>'Imp-Exp4-CHN'!G28/1000</f>
        <v>0</v>
      </c>
      <c r="X13" s="221">
        <f>'Imp-Exp4-CHN'!H28/1000</f>
        <v>0</v>
      </c>
      <c r="Y13" s="221">
        <f>'Imp-Exp4-CHN'!I28/1000</f>
        <v>0</v>
      </c>
      <c r="Z13" s="221">
        <f>'Imp-Exp4-CHN'!J28/1000</f>
        <v>0</v>
      </c>
      <c r="AA13" s="223">
        <f>'Imp-Exp4-CHN'!K28/1000</f>
        <v>0</v>
      </c>
      <c r="AB13" s="212">
        <f t="shared" si="0"/>
        <v>0</v>
      </c>
      <c r="AC13" s="210">
        <f t="shared" si="1"/>
        <v>0</v>
      </c>
      <c r="AD13" s="210">
        <f t="shared" si="2"/>
        <v>0</v>
      </c>
      <c r="AE13" s="210">
        <f t="shared" si="3"/>
        <v>0</v>
      </c>
      <c r="AF13" s="211">
        <f t="shared" si="4"/>
        <v>0</v>
      </c>
      <c r="AG13" s="227">
        <f>W13*(Pro!E$57/100)</f>
        <v>0</v>
      </c>
      <c r="AH13" s="228">
        <f>X13*(Pro!F$57/100)</f>
        <v>0</v>
      </c>
      <c r="AI13" s="228">
        <f>Y13*(Pro!G$57/100)</f>
        <v>0</v>
      </c>
      <c r="AJ13" s="228">
        <f>Z13*(Pro!H$57/100)</f>
        <v>0</v>
      </c>
      <c r="AK13" s="229">
        <f>AA13*(Pro!I$57/100)</f>
        <v>0</v>
      </c>
    </row>
    <row r="14" spans="1:37" ht="15" customHeight="1" x14ac:dyDescent="0.35">
      <c r="A14" s="283">
        <f t="shared" si="5"/>
        <v>0</v>
      </c>
      <c r="B14" s="252" t="s">
        <v>616</v>
      </c>
      <c r="C14" s="252" t="s">
        <v>617</v>
      </c>
      <c r="D14" s="252" t="str">
        <f t="shared" si="6"/>
        <v>-</v>
      </c>
      <c r="E14" s="253"/>
      <c r="F14" s="253"/>
      <c r="G14" s="277">
        <f>G13</f>
        <v>0</v>
      </c>
      <c r="H14" s="252" t="s">
        <v>628</v>
      </c>
      <c r="I14" s="252" t="s">
        <v>620</v>
      </c>
      <c r="J14" s="252" t="s">
        <v>621</v>
      </c>
      <c r="K14" s="252" t="s">
        <v>567</v>
      </c>
      <c r="L14" s="254"/>
      <c r="M14" s="252" t="s">
        <v>622</v>
      </c>
      <c r="N14" s="255" t="s">
        <v>624</v>
      </c>
      <c r="O14" s="256" t="s">
        <v>618</v>
      </c>
      <c r="P14" s="213" t="s">
        <v>569</v>
      </c>
      <c r="Q14" s="224">
        <f>'Imp-Exp4-CHN'!G31</f>
        <v>0</v>
      </c>
      <c r="R14" s="224">
        <f>'Imp-Exp4-CHN'!H31</f>
        <v>0</v>
      </c>
      <c r="S14" s="224">
        <f>'Imp-Exp4-CHN'!I31</f>
        <v>0</v>
      </c>
      <c r="T14" s="224">
        <f>'Imp-Exp4-CHN'!J31</f>
        <v>0</v>
      </c>
      <c r="U14" s="225">
        <f>'Imp-Exp4-CHN'!K31</f>
        <v>0</v>
      </c>
      <c r="V14" s="226"/>
      <c r="W14" s="224">
        <f>'Imp-Exp4-CHN'!G32/1000</f>
        <v>0</v>
      </c>
      <c r="X14" s="224">
        <f>'Imp-Exp4-CHN'!H32/1000</f>
        <v>0</v>
      </c>
      <c r="Y14" s="224">
        <f>'Imp-Exp4-CHN'!I32/1000</f>
        <v>0</v>
      </c>
      <c r="Z14" s="224">
        <f>'Imp-Exp4-CHN'!J32/1000</f>
        <v>0</v>
      </c>
      <c r="AA14" s="226">
        <f>'Imp-Exp4-CHN'!K32/1000</f>
        <v>0</v>
      </c>
      <c r="AB14" s="216">
        <f t="shared" si="0"/>
        <v>0</v>
      </c>
      <c r="AC14" s="214">
        <f t="shared" si="1"/>
        <v>0</v>
      </c>
      <c r="AD14" s="214">
        <f t="shared" si="2"/>
        <v>0</v>
      </c>
      <c r="AE14" s="214">
        <f t="shared" si="3"/>
        <v>0</v>
      </c>
      <c r="AF14" s="215">
        <f t="shared" si="4"/>
        <v>0</v>
      </c>
      <c r="AG14" s="230">
        <f>W14*(Pro!E$57/100)</f>
        <v>0</v>
      </c>
      <c r="AH14" s="231">
        <f>X14*(Pro!F$57/100)</f>
        <v>0</v>
      </c>
      <c r="AI14" s="231">
        <f>Y14*(Pro!G$57/100)</f>
        <v>0</v>
      </c>
      <c r="AJ14" s="231">
        <f>Z14*(Pro!H$57/100)</f>
        <v>0</v>
      </c>
      <c r="AK14" s="232">
        <f>AA14*(Pro!I$57/100)</f>
        <v>0</v>
      </c>
    </row>
    <row r="15" spans="1:37" ht="15" customHeight="1" x14ac:dyDescent="0.35">
      <c r="A15" s="283">
        <f t="shared" si="5"/>
        <v>0</v>
      </c>
      <c r="B15" s="252" t="s">
        <v>616</v>
      </c>
      <c r="C15" s="252" t="s">
        <v>617</v>
      </c>
      <c r="D15" s="252" t="str">
        <f t="shared" si="6"/>
        <v>-</v>
      </c>
      <c r="E15" s="253"/>
      <c r="F15" s="253"/>
      <c r="G15" s="277">
        <f>G14</f>
        <v>0</v>
      </c>
      <c r="H15" s="252" t="s">
        <v>628</v>
      </c>
      <c r="I15" s="252" t="s">
        <v>620</v>
      </c>
      <c r="J15" s="252" t="s">
        <v>621</v>
      </c>
      <c r="K15" s="252" t="s">
        <v>567</v>
      </c>
      <c r="L15" s="254"/>
      <c r="M15" s="252" t="s">
        <v>622</v>
      </c>
      <c r="N15" s="255" t="s">
        <v>624</v>
      </c>
      <c r="O15" s="256" t="s">
        <v>625</v>
      </c>
      <c r="P15" s="213" t="s">
        <v>569</v>
      </c>
      <c r="Q15" s="224">
        <f>'Imp-Exp4-CHN'!G34</f>
        <v>0</v>
      </c>
      <c r="R15" s="224">
        <f>'Imp-Exp4-CHN'!H34</f>
        <v>0</v>
      </c>
      <c r="S15" s="224">
        <f>'Imp-Exp4-CHN'!I34</f>
        <v>0</v>
      </c>
      <c r="T15" s="224">
        <f>'Imp-Exp4-CHN'!J34</f>
        <v>0</v>
      </c>
      <c r="U15" s="225">
        <f>'Imp-Exp4-CHN'!K34</f>
        <v>0</v>
      </c>
      <c r="V15" s="226"/>
      <c r="W15" s="224">
        <f>'Imp-Exp4-CHN'!G35/1000</f>
        <v>0</v>
      </c>
      <c r="X15" s="224">
        <f>'Imp-Exp4-CHN'!H35/1000</f>
        <v>0</v>
      </c>
      <c r="Y15" s="224">
        <f>'Imp-Exp4-CHN'!I35/1000</f>
        <v>0</v>
      </c>
      <c r="Z15" s="224">
        <f>'Imp-Exp4-CHN'!J35/1000</f>
        <v>0</v>
      </c>
      <c r="AA15" s="226">
        <f>'Imp-Exp4-CHN'!K35/1000</f>
        <v>0</v>
      </c>
      <c r="AB15" s="216">
        <f t="shared" si="0"/>
        <v>0</v>
      </c>
      <c r="AC15" s="214">
        <f t="shared" si="1"/>
        <v>0</v>
      </c>
      <c r="AD15" s="214">
        <f t="shared" si="2"/>
        <v>0</v>
      </c>
      <c r="AE15" s="214">
        <f t="shared" si="3"/>
        <v>0</v>
      </c>
      <c r="AF15" s="215">
        <f t="shared" si="4"/>
        <v>0</v>
      </c>
      <c r="AG15" s="230">
        <f>W15*(Pro!E$57/100)</f>
        <v>0</v>
      </c>
      <c r="AH15" s="231">
        <f>X15*(Pro!F$57/100)</f>
        <v>0</v>
      </c>
      <c r="AI15" s="231">
        <f>Y15*(Pro!G$57/100)</f>
        <v>0</v>
      </c>
      <c r="AJ15" s="231">
        <f>Z15*(Pro!H$57/100)</f>
        <v>0</v>
      </c>
      <c r="AK15" s="232">
        <f>AA15*(Pro!I$57/100)</f>
        <v>0</v>
      </c>
    </row>
    <row r="16" spans="1:37" ht="15" customHeight="1" x14ac:dyDescent="0.35">
      <c r="A16" s="285">
        <f t="shared" si="5"/>
        <v>0</v>
      </c>
      <c r="B16" s="257" t="s">
        <v>616</v>
      </c>
      <c r="C16" s="257" t="s">
        <v>617</v>
      </c>
      <c r="D16" s="257" t="str">
        <f t="shared" si="6"/>
        <v>-</v>
      </c>
      <c r="E16" s="258"/>
      <c r="F16" s="258"/>
      <c r="G16" s="258"/>
      <c r="H16" s="257" t="s">
        <v>629</v>
      </c>
      <c r="I16" s="257" t="s">
        <v>630</v>
      </c>
      <c r="J16" s="257" t="s">
        <v>631</v>
      </c>
      <c r="K16" s="257" t="s">
        <v>632</v>
      </c>
      <c r="L16" s="259"/>
      <c r="M16" s="257" t="s">
        <v>633</v>
      </c>
      <c r="N16" s="260" t="s">
        <v>623</v>
      </c>
      <c r="O16" s="261" t="s">
        <v>569</v>
      </c>
      <c r="P16" s="217" t="s">
        <v>569</v>
      </c>
      <c r="Q16" s="221">
        <f>'Imp-US'!G27</f>
        <v>0</v>
      </c>
      <c r="R16" s="221">
        <f>'Imp-US'!H27</f>
        <v>0</v>
      </c>
      <c r="S16" s="221">
        <f>'Imp-US'!I27</f>
        <v>0</v>
      </c>
      <c r="T16" s="221">
        <f>'Imp-US'!J27</f>
        <v>0</v>
      </c>
      <c r="U16" s="222">
        <f>'Imp-US'!K27</f>
        <v>0</v>
      </c>
      <c r="V16" s="223">
        <f>'Imp-US'!F177</f>
        <v>0</v>
      </c>
      <c r="W16" s="221">
        <f>'Imp-US'!G28/1000</f>
        <v>0</v>
      </c>
      <c r="X16" s="221">
        <f>'Imp-US'!H28/1000</f>
        <v>0</v>
      </c>
      <c r="Y16" s="221">
        <f>'Imp-US'!I28/1000</f>
        <v>0</v>
      </c>
      <c r="Z16" s="221">
        <f>'Imp-US'!J28/1000</f>
        <v>0</v>
      </c>
      <c r="AA16" s="223">
        <f>'Imp-US'!K28/1000</f>
        <v>0</v>
      </c>
      <c r="AB16" s="220">
        <f t="shared" si="0"/>
        <v>0</v>
      </c>
      <c r="AC16" s="218">
        <f t="shared" si="1"/>
        <v>0</v>
      </c>
      <c r="AD16" s="218">
        <f t="shared" si="2"/>
        <v>0</v>
      </c>
      <c r="AE16" s="218">
        <f t="shared" si="3"/>
        <v>0</v>
      </c>
      <c r="AF16" s="219">
        <f t="shared" si="4"/>
        <v>0</v>
      </c>
      <c r="AG16" s="227">
        <f>W16*(Pro!E$57/100)</f>
        <v>0</v>
      </c>
      <c r="AH16" s="228">
        <f>X16*(Pro!F$57/100)</f>
        <v>0</v>
      </c>
      <c r="AI16" s="228">
        <f>Y16*(Pro!G$57/100)</f>
        <v>0</v>
      </c>
      <c r="AJ16" s="228">
        <f>Z16*(Pro!H$57/100)</f>
        <v>0</v>
      </c>
      <c r="AK16" s="229">
        <f>AA16*(Pro!I$57/100)</f>
        <v>0</v>
      </c>
    </row>
    <row r="17" spans="1:37" ht="15" customHeight="1" x14ac:dyDescent="0.35">
      <c r="A17" s="283">
        <f t="shared" si="5"/>
        <v>0</v>
      </c>
      <c r="B17" s="252" t="s">
        <v>616</v>
      </c>
      <c r="C17" s="252" t="s">
        <v>617</v>
      </c>
      <c r="D17" s="252" t="str">
        <f t="shared" si="6"/>
        <v>-</v>
      </c>
      <c r="E17" s="253"/>
      <c r="F17" s="253"/>
      <c r="G17" s="253"/>
      <c r="H17" s="252" t="s">
        <v>629</v>
      </c>
      <c r="I17" s="252" t="s">
        <v>630</v>
      </c>
      <c r="J17" s="252" t="s">
        <v>631</v>
      </c>
      <c r="K17" s="252" t="s">
        <v>632</v>
      </c>
      <c r="L17" s="254"/>
      <c r="M17" s="252" t="s">
        <v>633</v>
      </c>
      <c r="N17" s="255" t="s">
        <v>624</v>
      </c>
      <c r="O17" s="256" t="s">
        <v>618</v>
      </c>
      <c r="P17" s="213" t="s">
        <v>569</v>
      </c>
      <c r="Q17" s="224">
        <f>'Imp-US'!G31</f>
        <v>0</v>
      </c>
      <c r="R17" s="224">
        <f>'Imp-US'!H31</f>
        <v>0</v>
      </c>
      <c r="S17" s="224">
        <f>'Imp-US'!I31</f>
        <v>0</v>
      </c>
      <c r="T17" s="224">
        <f>'Imp-US'!J31</f>
        <v>0</v>
      </c>
      <c r="U17" s="225">
        <f>'Imp-US'!K31</f>
        <v>0</v>
      </c>
      <c r="V17" s="226"/>
      <c r="W17" s="224">
        <f>'Imp-US'!G32/1000</f>
        <v>0</v>
      </c>
      <c r="X17" s="224">
        <f>'Imp-US'!H32/1000</f>
        <v>0</v>
      </c>
      <c r="Y17" s="224">
        <f>'Imp-US'!I32/1000</f>
        <v>0</v>
      </c>
      <c r="Z17" s="224">
        <f>'Imp-US'!J32/1000</f>
        <v>0</v>
      </c>
      <c r="AA17" s="226">
        <f>'Imp-US'!K32/1000</f>
        <v>0</v>
      </c>
      <c r="AB17" s="216">
        <f t="shared" si="0"/>
        <v>0</v>
      </c>
      <c r="AC17" s="214">
        <f t="shared" si="1"/>
        <v>0</v>
      </c>
      <c r="AD17" s="214">
        <f t="shared" si="2"/>
        <v>0</v>
      </c>
      <c r="AE17" s="214">
        <f t="shared" si="3"/>
        <v>0</v>
      </c>
      <c r="AF17" s="215">
        <f t="shared" si="4"/>
        <v>0</v>
      </c>
      <c r="AG17" s="230">
        <f>W17*(Pro!E$57/100)</f>
        <v>0</v>
      </c>
      <c r="AH17" s="231">
        <f>X17*(Pro!F$57/100)</f>
        <v>0</v>
      </c>
      <c r="AI17" s="231">
        <f>Y17*(Pro!G$57/100)</f>
        <v>0</v>
      </c>
      <c r="AJ17" s="231">
        <f>Z17*(Pro!H$57/100)</f>
        <v>0</v>
      </c>
      <c r="AK17" s="232">
        <f>AA17*(Pro!I$57/100)</f>
        <v>0</v>
      </c>
    </row>
    <row r="18" spans="1:37" ht="15" customHeight="1" x14ac:dyDescent="0.35">
      <c r="A18" s="283">
        <f t="shared" si="5"/>
        <v>0</v>
      </c>
      <c r="B18" s="252" t="s">
        <v>616</v>
      </c>
      <c r="C18" s="252" t="s">
        <v>617</v>
      </c>
      <c r="D18" s="252" t="str">
        <f t="shared" si="6"/>
        <v>-</v>
      </c>
      <c r="E18" s="253"/>
      <c r="F18" s="253"/>
      <c r="G18" s="253"/>
      <c r="H18" s="252" t="s">
        <v>629</v>
      </c>
      <c r="I18" s="252" t="s">
        <v>630</v>
      </c>
      <c r="J18" s="252" t="s">
        <v>631</v>
      </c>
      <c r="K18" s="252" t="s">
        <v>632</v>
      </c>
      <c r="L18" s="254"/>
      <c r="M18" s="252" t="s">
        <v>633</v>
      </c>
      <c r="N18" s="255" t="s">
        <v>624</v>
      </c>
      <c r="O18" s="256" t="s">
        <v>625</v>
      </c>
      <c r="P18" s="213" t="s">
        <v>569</v>
      </c>
      <c r="Q18" s="224">
        <f>'Imp-US'!G34</f>
        <v>0</v>
      </c>
      <c r="R18" s="224">
        <f>'Imp-US'!H34</f>
        <v>0</v>
      </c>
      <c r="S18" s="224">
        <f>'Imp-US'!I34</f>
        <v>0</v>
      </c>
      <c r="T18" s="224">
        <f>'Imp-US'!J34</f>
        <v>0</v>
      </c>
      <c r="U18" s="225">
        <f>'Imp-US'!K34</f>
        <v>0</v>
      </c>
      <c r="V18" s="226"/>
      <c r="W18" s="224">
        <f>'Imp-US'!G35/1000</f>
        <v>0</v>
      </c>
      <c r="X18" s="224">
        <f>'Imp-US'!H35/1000</f>
        <v>0</v>
      </c>
      <c r="Y18" s="224">
        <f>'Imp-US'!I35/1000</f>
        <v>0</v>
      </c>
      <c r="Z18" s="224">
        <f>'Imp-US'!J35/1000</f>
        <v>0</v>
      </c>
      <c r="AA18" s="226">
        <f>'Imp-US'!K35/1000</f>
        <v>0</v>
      </c>
      <c r="AB18" s="216">
        <f t="shared" si="0"/>
        <v>0</v>
      </c>
      <c r="AC18" s="214">
        <f t="shared" si="1"/>
        <v>0</v>
      </c>
      <c r="AD18" s="214">
        <f t="shared" si="2"/>
        <v>0</v>
      </c>
      <c r="AE18" s="214">
        <f t="shared" si="3"/>
        <v>0</v>
      </c>
      <c r="AF18" s="215">
        <f t="shared" si="4"/>
        <v>0</v>
      </c>
      <c r="AG18" s="230">
        <f>W18*(Pro!E$57/100)</f>
        <v>0</v>
      </c>
      <c r="AH18" s="231">
        <f>X18*(Pro!F$57/100)</f>
        <v>0</v>
      </c>
      <c r="AI18" s="231">
        <f>Y18*(Pro!G$57/100)</f>
        <v>0</v>
      </c>
      <c r="AJ18" s="231">
        <f>Z18*(Pro!H$57/100)</f>
        <v>0</v>
      </c>
      <c r="AK18" s="232">
        <f>AA18*(Pro!I$57/100)</f>
        <v>0</v>
      </c>
    </row>
    <row r="19" spans="1:37" ht="15" customHeight="1" x14ac:dyDescent="0.35">
      <c r="A19" s="285">
        <f t="shared" si="5"/>
        <v>0</v>
      </c>
      <c r="B19" s="257" t="s">
        <v>616</v>
      </c>
      <c r="C19" s="257" t="s">
        <v>617</v>
      </c>
      <c r="D19" s="257" t="str">
        <f t="shared" si="6"/>
        <v>-</v>
      </c>
      <c r="E19" s="258"/>
      <c r="F19" s="258"/>
      <c r="G19" s="258"/>
      <c r="H19" s="257" t="s">
        <v>634</v>
      </c>
      <c r="I19" s="257" t="s">
        <v>630</v>
      </c>
      <c r="J19" s="257" t="s">
        <v>635</v>
      </c>
      <c r="K19" s="257" t="s">
        <v>572</v>
      </c>
      <c r="L19" s="262">
        <f>'Imp-Other-Autre'!D23</f>
        <v>0</v>
      </c>
      <c r="M19" s="257" t="s">
        <v>633</v>
      </c>
      <c r="N19" s="260" t="s">
        <v>623</v>
      </c>
      <c r="O19" s="261" t="s">
        <v>569</v>
      </c>
      <c r="P19" s="217" t="s">
        <v>569</v>
      </c>
      <c r="Q19" s="221">
        <f>'Imp-Other-Autre'!G27</f>
        <v>0</v>
      </c>
      <c r="R19" s="221">
        <f>'Imp-Other-Autre'!H27</f>
        <v>0</v>
      </c>
      <c r="S19" s="221">
        <f>'Imp-Other-Autre'!I27</f>
        <v>0</v>
      </c>
      <c r="T19" s="221">
        <f>'Imp-Other-Autre'!J27</f>
        <v>0</v>
      </c>
      <c r="U19" s="222">
        <f>'Imp-Other-Autre'!K27</f>
        <v>0</v>
      </c>
      <c r="V19" s="223">
        <f>'Imp-Other-Autre'!F177</f>
        <v>0</v>
      </c>
      <c r="W19" s="221">
        <f>'Imp-Other-Autre'!G28/1000</f>
        <v>0</v>
      </c>
      <c r="X19" s="221">
        <f>'Imp-Other-Autre'!H28/1000</f>
        <v>0</v>
      </c>
      <c r="Y19" s="221">
        <f>'Imp-Other-Autre'!I28/1000</f>
        <v>0</v>
      </c>
      <c r="Z19" s="221">
        <f>'Imp-Other-Autre'!J28/1000</f>
        <v>0</v>
      </c>
      <c r="AA19" s="223">
        <f>'Imp-Other-Autre'!K28/1000</f>
        <v>0</v>
      </c>
      <c r="AB19" s="220">
        <f t="shared" si="0"/>
        <v>0</v>
      </c>
      <c r="AC19" s="218">
        <f t="shared" si="1"/>
        <v>0</v>
      </c>
      <c r="AD19" s="218">
        <f t="shared" si="2"/>
        <v>0</v>
      </c>
      <c r="AE19" s="218">
        <f t="shared" si="3"/>
        <v>0</v>
      </c>
      <c r="AF19" s="219">
        <f t="shared" si="4"/>
        <v>0</v>
      </c>
      <c r="AG19" s="227">
        <f>W19*(Pro!E$57/100)</f>
        <v>0</v>
      </c>
      <c r="AH19" s="228">
        <f>X19*(Pro!F$57/100)</f>
        <v>0</v>
      </c>
      <c r="AI19" s="228">
        <f>Y19*(Pro!G$57/100)</f>
        <v>0</v>
      </c>
      <c r="AJ19" s="228">
        <f>Z19*(Pro!H$57/100)</f>
        <v>0</v>
      </c>
      <c r="AK19" s="229">
        <f>AA19*(Pro!I$57/100)</f>
        <v>0</v>
      </c>
    </row>
    <row r="20" spans="1:37" ht="15" customHeight="1" x14ac:dyDescent="0.35">
      <c r="A20" s="283">
        <f t="shared" si="5"/>
        <v>0</v>
      </c>
      <c r="B20" s="252" t="s">
        <v>616</v>
      </c>
      <c r="C20" s="252" t="s">
        <v>617</v>
      </c>
      <c r="D20" s="252" t="str">
        <f t="shared" si="6"/>
        <v>-</v>
      </c>
      <c r="E20" s="253"/>
      <c r="F20" s="253"/>
      <c r="G20" s="253"/>
      <c r="H20" s="252" t="s">
        <v>634</v>
      </c>
      <c r="I20" s="252" t="s">
        <v>630</v>
      </c>
      <c r="J20" s="252" t="s">
        <v>635</v>
      </c>
      <c r="K20" s="252" t="s">
        <v>572</v>
      </c>
      <c r="L20" s="255">
        <f>L19</f>
        <v>0</v>
      </c>
      <c r="M20" s="252" t="s">
        <v>633</v>
      </c>
      <c r="N20" s="255" t="s">
        <v>624</v>
      </c>
      <c r="O20" s="256" t="s">
        <v>618</v>
      </c>
      <c r="P20" s="213" t="s">
        <v>569</v>
      </c>
      <c r="Q20" s="224">
        <f>'Imp-Other-Autre'!G31</f>
        <v>0</v>
      </c>
      <c r="R20" s="224">
        <f>'Imp-Other-Autre'!H31</f>
        <v>0</v>
      </c>
      <c r="S20" s="224">
        <f>'Imp-Other-Autre'!I31</f>
        <v>0</v>
      </c>
      <c r="T20" s="224">
        <f>'Imp-Other-Autre'!J31</f>
        <v>0</v>
      </c>
      <c r="U20" s="225">
        <f>'Imp-Other-Autre'!K31</f>
        <v>0</v>
      </c>
      <c r="V20" s="226"/>
      <c r="W20" s="224">
        <f>'Imp-Other-Autre'!G32/1000</f>
        <v>0</v>
      </c>
      <c r="X20" s="224">
        <f>'Imp-Other-Autre'!H32/1000</f>
        <v>0</v>
      </c>
      <c r="Y20" s="224">
        <f>'Imp-Other-Autre'!I32/1000</f>
        <v>0</v>
      </c>
      <c r="Z20" s="224">
        <f>'Imp-Other-Autre'!J32/1000</f>
        <v>0</v>
      </c>
      <c r="AA20" s="226">
        <f>'Imp-Other-Autre'!K32/1000</f>
        <v>0</v>
      </c>
      <c r="AB20" s="216">
        <f t="shared" si="0"/>
        <v>0</v>
      </c>
      <c r="AC20" s="214">
        <f t="shared" si="1"/>
        <v>0</v>
      </c>
      <c r="AD20" s="214">
        <f t="shared" si="2"/>
        <v>0</v>
      </c>
      <c r="AE20" s="214">
        <f t="shared" si="3"/>
        <v>0</v>
      </c>
      <c r="AF20" s="215">
        <f t="shared" si="4"/>
        <v>0</v>
      </c>
      <c r="AG20" s="230">
        <f>W20*(Pro!E$57/100)</f>
        <v>0</v>
      </c>
      <c r="AH20" s="231">
        <f>X20*(Pro!F$57/100)</f>
        <v>0</v>
      </c>
      <c r="AI20" s="231">
        <f>Y20*(Pro!G$57/100)</f>
        <v>0</v>
      </c>
      <c r="AJ20" s="231">
        <f>Z20*(Pro!H$57/100)</f>
        <v>0</v>
      </c>
      <c r="AK20" s="232">
        <f>AA20*(Pro!I$57/100)</f>
        <v>0</v>
      </c>
    </row>
    <row r="21" spans="1:37" ht="15" customHeight="1" thickBot="1" x14ac:dyDescent="0.4">
      <c r="A21" s="286">
        <f t="shared" si="5"/>
        <v>0</v>
      </c>
      <c r="B21" s="263" t="s">
        <v>616</v>
      </c>
      <c r="C21" s="263" t="s">
        <v>617</v>
      </c>
      <c r="D21" s="263" t="str">
        <f t="shared" si="6"/>
        <v>-</v>
      </c>
      <c r="E21" s="264"/>
      <c r="F21" s="264"/>
      <c r="G21" s="264"/>
      <c r="H21" s="263" t="s">
        <v>634</v>
      </c>
      <c r="I21" s="263" t="s">
        <v>630</v>
      </c>
      <c r="J21" s="263" t="s">
        <v>635</v>
      </c>
      <c r="K21" s="263" t="s">
        <v>572</v>
      </c>
      <c r="L21" s="265">
        <f>L20</f>
        <v>0</v>
      </c>
      <c r="M21" s="263" t="s">
        <v>633</v>
      </c>
      <c r="N21" s="265" t="s">
        <v>624</v>
      </c>
      <c r="O21" s="266" t="s">
        <v>625</v>
      </c>
      <c r="P21" s="267" t="s">
        <v>569</v>
      </c>
      <c r="Q21" s="268">
        <f>'Imp-Other-Autre'!G34</f>
        <v>0</v>
      </c>
      <c r="R21" s="268">
        <f>'Imp-Other-Autre'!H34</f>
        <v>0</v>
      </c>
      <c r="S21" s="268">
        <f>'Imp-Other-Autre'!I34</f>
        <v>0</v>
      </c>
      <c r="T21" s="268">
        <f>'Imp-Other-Autre'!J34</f>
        <v>0</v>
      </c>
      <c r="U21" s="269">
        <f>'Imp-Other-Autre'!K34</f>
        <v>0</v>
      </c>
      <c r="V21" s="270"/>
      <c r="W21" s="268">
        <f>'Imp-Other-Autre'!G35/1000</f>
        <v>0</v>
      </c>
      <c r="X21" s="268">
        <f>'Imp-Other-Autre'!H35/1000</f>
        <v>0</v>
      </c>
      <c r="Y21" s="268">
        <f>'Imp-Other-Autre'!I35/1000</f>
        <v>0</v>
      </c>
      <c r="Z21" s="268">
        <f>'Imp-Other-Autre'!J35/1000</f>
        <v>0</v>
      </c>
      <c r="AA21" s="270">
        <f>'Imp-Other-Autre'!K35/1000</f>
        <v>0</v>
      </c>
      <c r="AB21" s="271">
        <f t="shared" si="0"/>
        <v>0</v>
      </c>
      <c r="AC21" s="272">
        <f t="shared" si="1"/>
        <v>0</v>
      </c>
      <c r="AD21" s="272">
        <f t="shared" si="2"/>
        <v>0</v>
      </c>
      <c r="AE21" s="272">
        <f t="shared" si="3"/>
        <v>0</v>
      </c>
      <c r="AF21" s="273">
        <f t="shared" si="4"/>
        <v>0</v>
      </c>
      <c r="AG21" s="274">
        <f>W21*(Pro!E$57/100)</f>
        <v>0</v>
      </c>
      <c r="AH21" s="275">
        <f>X21*(Pro!F$57/100)</f>
        <v>0</v>
      </c>
      <c r="AI21" s="275">
        <f>Y21*(Pro!G$57/100)</f>
        <v>0</v>
      </c>
      <c r="AJ21" s="275">
        <f>Z21*(Pro!H$57/100)</f>
        <v>0</v>
      </c>
      <c r="AK21" s="276">
        <f>AA21*(Pro!I$57/100)</f>
        <v>0</v>
      </c>
    </row>
    <row r="28" spans="1:37" ht="15" thickBot="1" x14ac:dyDescent="0.4">
      <c r="Q28" s="772" t="s">
        <v>655</v>
      </c>
      <c r="R28" s="772"/>
      <c r="S28" s="772"/>
      <c r="T28" s="772"/>
      <c r="U28" s="772"/>
      <c r="V28" s="772" t="s">
        <v>656</v>
      </c>
      <c r="W28" s="772"/>
      <c r="X28" s="772"/>
      <c r="Y28" s="772"/>
      <c r="Z28" s="772"/>
      <c r="AA28" s="772" t="s">
        <v>657</v>
      </c>
      <c r="AB28" s="772"/>
      <c r="AC28" s="772"/>
      <c r="AD28" s="772"/>
      <c r="AE28" s="772"/>
    </row>
    <row r="29" spans="1:37" x14ac:dyDescent="0.35">
      <c r="N29" s="287" t="s">
        <v>580</v>
      </c>
      <c r="O29" s="288" t="s">
        <v>637</v>
      </c>
      <c r="P29" s="288" t="s">
        <v>638</v>
      </c>
      <c r="Q29" s="289">
        <v>2023</v>
      </c>
      <c r="R29" s="289">
        <v>2024</v>
      </c>
      <c r="S29" s="289">
        <v>2025</v>
      </c>
      <c r="T29" s="289">
        <v>2025</v>
      </c>
      <c r="U29" s="289">
        <v>2026</v>
      </c>
      <c r="V29" s="289">
        <f t="shared" ref="V29:AE29" si="7">Q29</f>
        <v>2023</v>
      </c>
      <c r="W29" s="289">
        <f t="shared" si="7"/>
        <v>2024</v>
      </c>
      <c r="X29" s="289">
        <f t="shared" si="7"/>
        <v>2025</v>
      </c>
      <c r="Y29" s="289">
        <f t="shared" si="7"/>
        <v>2025</v>
      </c>
      <c r="Z29" s="289">
        <f t="shared" si="7"/>
        <v>2026</v>
      </c>
      <c r="AA29" s="289">
        <f t="shared" si="7"/>
        <v>2023</v>
      </c>
      <c r="AB29" s="289">
        <f t="shared" si="7"/>
        <v>2024</v>
      </c>
      <c r="AC29" s="289">
        <f t="shared" si="7"/>
        <v>2025</v>
      </c>
      <c r="AD29" s="289">
        <f t="shared" si="7"/>
        <v>2025</v>
      </c>
      <c r="AE29" s="290">
        <f t="shared" si="7"/>
        <v>2026</v>
      </c>
    </row>
    <row r="30" spans="1:37" ht="15" thickBot="1" x14ac:dyDescent="0.4">
      <c r="N30" s="297">
        <f>Intro!E93</f>
        <v>0</v>
      </c>
      <c r="O30" s="291" t="s">
        <v>640</v>
      </c>
      <c r="P30" s="291" t="s">
        <v>569</v>
      </c>
      <c r="Q30" s="296">
        <f>'Invent-Stock'!G39</f>
        <v>0</v>
      </c>
      <c r="R30" s="294">
        <f>'Invent-Stock'!H39</f>
        <v>0</v>
      </c>
      <c r="S30" s="294">
        <f>'Invent-Stock'!I39</f>
        <v>0</v>
      </c>
      <c r="T30" s="294">
        <f>'Invent-Stock'!J39</f>
        <v>0</v>
      </c>
      <c r="U30" s="295">
        <f>'Invent-Stock'!K39</f>
        <v>0</v>
      </c>
      <c r="V30" s="294">
        <f>'Invent-Stock'!G40/1000</f>
        <v>0</v>
      </c>
      <c r="W30" s="294">
        <f>'Invent-Stock'!H40/1000</f>
        <v>0</v>
      </c>
      <c r="X30" s="294">
        <f>'Invent-Stock'!I40/1000</f>
        <v>0</v>
      </c>
      <c r="Y30" s="294">
        <f>'Invent-Stock'!J40/1000</f>
        <v>0</v>
      </c>
      <c r="Z30" s="295">
        <f>'Invent-Stock'!K40/1000</f>
        <v>0</v>
      </c>
      <c r="AA30" s="292">
        <f>IF(ISERROR(V30/Q30),0,V30/Q30)*1000</f>
        <v>0</v>
      </c>
      <c r="AB30" s="292">
        <f t="shared" ref="AB30:AE30" si="8">IF(ISERROR(W30/R30),0,W30/R30)*1000</f>
        <v>0</v>
      </c>
      <c r="AC30" s="292">
        <f t="shared" si="8"/>
        <v>0</v>
      </c>
      <c r="AD30" s="292">
        <f t="shared" si="8"/>
        <v>0</v>
      </c>
      <c r="AE30" s="293">
        <f t="shared" si="8"/>
        <v>0</v>
      </c>
    </row>
  </sheetData>
  <sheetProtection algorithmName="SHA-512" hashValue="QGk0Tqgvumj3yPidA3Ky17r1vOljPs8O1A62A0MOzN+3yS6z10kkRagktXLoWR/v1YxxkYGi+TxqNVXjiT0S6w==" saltValue="cQ9V+oUoDpmfUhXGaRVpmA==" spinCount="100000" sheet="1" objects="1" scenarios="1" selectLockedCells="1"/>
  <mergeCells count="3">
    <mergeCell ref="Q28:U28"/>
    <mergeCell ref="V28:Z28"/>
    <mergeCell ref="AA28:AE28"/>
  </mergeCells>
  <dataValidations count="4">
    <dataValidation type="list" allowBlank="1" showInputMessage="1" showErrorMessage="1" sqref="N4:N21" xr:uid="{116706AB-76FF-4ADE-99B1-F797CB1539D4}">
      <formula1>$N$3:$N$9</formula1>
    </dataValidation>
    <dataValidation type="list" allowBlank="1" showInputMessage="1" showErrorMessage="1" sqref="P4:P21" xr:uid="{682E2F25-9F7B-4C02-9F11-C9EE78C8F85F}">
      <formula1>$P$3:$P$8</formula1>
    </dataValidation>
    <dataValidation type="list" allowBlank="1" showInputMessage="1" showErrorMessage="1" sqref="O4:O21" xr:uid="{5D6B6488-B50F-414E-985C-D9D7E8C24B47}">
      <formula1>$O$3:$O$7</formula1>
    </dataValidation>
    <dataValidation type="list" allowBlank="1" showInputMessage="1" showErrorMessage="1" sqref="H4:H21" xr:uid="{6C41B489-FD3C-486E-8189-281A134E25A5}">
      <formula1>$H$5:$H$30</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C20AC-D688-4839-9CF4-50DDA96E2B47}">
  <sheetPr>
    <tabColor rgb="FFFF0000"/>
  </sheetPr>
  <dimension ref="A2:W9"/>
  <sheetViews>
    <sheetView workbookViewId="0"/>
  </sheetViews>
  <sheetFormatPr defaultRowHeight="14.5" x14ac:dyDescent="0.35"/>
  <cols>
    <col min="1" max="1" width="37.54296875" customWidth="1"/>
    <col min="2" max="2" width="13" hidden="1" customWidth="1"/>
    <col min="3" max="3" width="11.81640625" customWidth="1"/>
    <col min="4" max="4" width="12.453125" customWidth="1"/>
    <col min="5" max="5" width="11.81640625" customWidth="1"/>
    <col min="6" max="6" width="10.1796875" hidden="1" customWidth="1"/>
    <col min="7" max="8" width="12.1796875" customWidth="1"/>
    <col min="9" max="9" width="8.54296875" customWidth="1"/>
    <col min="10" max="10" width="14.1796875" customWidth="1"/>
    <col min="11" max="11" width="21.1796875" bestFit="1" customWidth="1"/>
  </cols>
  <sheetData>
    <row r="2" spans="1:23" ht="15" thickBot="1" x14ac:dyDescent="0.4"/>
    <row r="3" spans="1:23" ht="35.5" x14ac:dyDescent="0.35">
      <c r="A3" s="303" t="s">
        <v>580</v>
      </c>
      <c r="B3" s="304" t="s">
        <v>581</v>
      </c>
      <c r="C3" s="304" t="s">
        <v>582</v>
      </c>
      <c r="D3" s="304" t="s">
        <v>583</v>
      </c>
      <c r="E3" s="304" t="s">
        <v>641</v>
      </c>
      <c r="F3" s="304" t="s">
        <v>587</v>
      </c>
      <c r="G3" s="304" t="s">
        <v>588</v>
      </c>
      <c r="H3" s="305" t="s">
        <v>589</v>
      </c>
      <c r="I3" s="304" t="s">
        <v>590</v>
      </c>
      <c r="J3" s="306" t="s">
        <v>642</v>
      </c>
      <c r="K3" s="304" t="s">
        <v>592</v>
      </c>
      <c r="L3" s="307" t="s">
        <v>643</v>
      </c>
      <c r="M3" s="307" t="s">
        <v>644</v>
      </c>
      <c r="N3" s="307" t="s">
        <v>645</v>
      </c>
      <c r="O3" s="308" t="s">
        <v>646</v>
      </c>
      <c r="P3" s="308" t="s">
        <v>647</v>
      </c>
      <c r="Q3" s="309" t="s">
        <v>648</v>
      </c>
      <c r="R3" s="310" t="s">
        <v>649</v>
      </c>
      <c r="S3" s="311" t="s">
        <v>650</v>
      </c>
      <c r="T3" s="312" t="s">
        <v>651</v>
      </c>
      <c r="U3" s="312" t="s">
        <v>652</v>
      </c>
      <c r="V3" s="312" t="s">
        <v>653</v>
      </c>
      <c r="W3" s="313" t="s">
        <v>654</v>
      </c>
    </row>
    <row r="4" spans="1:23" x14ac:dyDescent="0.35">
      <c r="A4" s="331">
        <f>Intro!E93</f>
        <v>0</v>
      </c>
      <c r="B4" s="298">
        <f>A4</f>
        <v>0</v>
      </c>
      <c r="C4" s="298" t="s">
        <v>617</v>
      </c>
      <c r="D4" s="298" t="str">
        <f>IF(Public!K17="X","3 - Retailer",IF(Public!K19="X","1 - Distributor",IF(OR(Public!K21="X",Public!K23="X"),"2 - End user","-")))</f>
        <v>-</v>
      </c>
      <c r="E4" s="298" t="str">
        <f>IF(Public!K17="X","RET",IF(Public!K19="X","DIST",IF(OR(Public!K21="X",Public!K23="X"),"EU","-")))</f>
        <v>-</v>
      </c>
      <c r="F4" s="298" t="s">
        <v>619</v>
      </c>
      <c r="G4" s="298" t="s">
        <v>620</v>
      </c>
      <c r="H4" s="298" t="s">
        <v>621</v>
      </c>
      <c r="I4" s="298" t="s">
        <v>567</v>
      </c>
      <c r="J4" s="298"/>
      <c r="K4" s="298" t="s">
        <v>622</v>
      </c>
      <c r="L4" s="315">
        <f>'Imp-Exp1-CHN'!E188</f>
        <v>0</v>
      </c>
      <c r="M4" s="316">
        <f>'Imp-Exp1-CHN'!F188</f>
        <v>0</v>
      </c>
      <c r="N4" s="316">
        <f>'Imp-Exp1-CHN'!G188</f>
        <v>0</v>
      </c>
      <c r="O4" s="316">
        <f>'Imp-Exp1-CHN'!H188</f>
        <v>0</v>
      </c>
      <c r="P4" s="316">
        <f>'Imp-Exp1-CHN'!I188</f>
        <v>0</v>
      </c>
      <c r="Q4" s="317">
        <f>'Imp-Exp1-CHN'!J188</f>
        <v>0</v>
      </c>
      <c r="R4" s="315">
        <f>'Imp-Exp1-CHN'!E189</f>
        <v>0</v>
      </c>
      <c r="S4" s="316">
        <f>'Imp-Exp1-CHN'!F189</f>
        <v>0</v>
      </c>
      <c r="T4" s="316">
        <f>'Imp-Exp1-CHN'!G189</f>
        <v>0</v>
      </c>
      <c r="U4" s="316">
        <f>'Imp-Exp1-CHN'!H189</f>
        <v>0</v>
      </c>
      <c r="V4" s="316">
        <f>'Imp-Exp1-CHN'!I189</f>
        <v>0</v>
      </c>
      <c r="W4" s="318">
        <f>'Imp-Exp1-CHN'!J189</f>
        <v>0</v>
      </c>
    </row>
    <row r="5" spans="1:23" x14ac:dyDescent="0.35">
      <c r="A5" s="332">
        <f t="shared" ref="A5:B9" si="0">A4</f>
        <v>0</v>
      </c>
      <c r="B5" s="299">
        <f t="shared" si="0"/>
        <v>0</v>
      </c>
      <c r="C5" s="299" t="s">
        <v>617</v>
      </c>
      <c r="D5" s="299" t="str">
        <f t="shared" ref="D5:E9" si="1">D4</f>
        <v>-</v>
      </c>
      <c r="E5" s="299" t="str">
        <f t="shared" si="1"/>
        <v>-</v>
      </c>
      <c r="F5" s="299" t="s">
        <v>626</v>
      </c>
      <c r="G5" s="300" t="s">
        <v>620</v>
      </c>
      <c r="H5" s="300" t="s">
        <v>621</v>
      </c>
      <c r="I5" s="300" t="s">
        <v>567</v>
      </c>
      <c r="J5" s="299"/>
      <c r="K5" s="300" t="s">
        <v>622</v>
      </c>
      <c r="L5" s="319">
        <f>'Imp-Exp2-CHN'!E188</f>
        <v>0</v>
      </c>
      <c r="M5" s="320">
        <f>'Imp-Exp2-CHN'!F188</f>
        <v>0</v>
      </c>
      <c r="N5" s="320">
        <f>'Imp-Exp2-CHN'!G188</f>
        <v>0</v>
      </c>
      <c r="O5" s="320">
        <f>'Imp-Exp2-CHN'!H188</f>
        <v>0</v>
      </c>
      <c r="P5" s="320">
        <f>'Imp-Exp2-CHN'!I188</f>
        <v>0</v>
      </c>
      <c r="Q5" s="321">
        <f>'Imp-Exp2-CHN'!J188</f>
        <v>0</v>
      </c>
      <c r="R5" s="319">
        <f>'Imp-Exp2-CHN'!E189</f>
        <v>0</v>
      </c>
      <c r="S5" s="320">
        <f>'Imp-Exp2-CHN'!F189</f>
        <v>0</v>
      </c>
      <c r="T5" s="320">
        <f>'Imp-Exp2-CHN'!G189</f>
        <v>0</v>
      </c>
      <c r="U5" s="320">
        <f>'Imp-Exp2-CHN'!H189</f>
        <v>0</v>
      </c>
      <c r="V5" s="320">
        <f>'Imp-Exp2-CHN'!I189</f>
        <v>0</v>
      </c>
      <c r="W5" s="322">
        <f>'Imp-Exp2-CHN'!J189</f>
        <v>0</v>
      </c>
    </row>
    <row r="6" spans="1:23" x14ac:dyDescent="0.35">
      <c r="A6" s="333">
        <f t="shared" si="0"/>
        <v>0</v>
      </c>
      <c r="B6" s="301">
        <f t="shared" si="0"/>
        <v>0</v>
      </c>
      <c r="C6" s="301" t="s">
        <v>617</v>
      </c>
      <c r="D6" s="301" t="str">
        <f t="shared" si="1"/>
        <v>-</v>
      </c>
      <c r="E6" s="301" t="str">
        <f t="shared" si="1"/>
        <v>-</v>
      </c>
      <c r="F6" s="301" t="s">
        <v>627</v>
      </c>
      <c r="G6" s="302" t="s">
        <v>620</v>
      </c>
      <c r="H6" s="302" t="s">
        <v>621</v>
      </c>
      <c r="I6" s="302" t="s">
        <v>567</v>
      </c>
      <c r="J6" s="301"/>
      <c r="K6" s="302" t="s">
        <v>622</v>
      </c>
      <c r="L6" s="323">
        <f>'Imp-Exp3-CHN'!E188</f>
        <v>0</v>
      </c>
      <c r="M6" s="324">
        <f>'Imp-Exp3-CHN'!F188</f>
        <v>0</v>
      </c>
      <c r="N6" s="324">
        <f>'Imp-Exp3-CHN'!G188</f>
        <v>0</v>
      </c>
      <c r="O6" s="324">
        <f>'Imp-Exp3-CHN'!H188</f>
        <v>0</v>
      </c>
      <c r="P6" s="324">
        <f>'Imp-Exp3-CHN'!I188</f>
        <v>0</v>
      </c>
      <c r="Q6" s="325">
        <f>'Imp-Exp3-CHN'!J188</f>
        <v>0</v>
      </c>
      <c r="R6" s="323">
        <f>'Imp-Exp3-CHN'!E189</f>
        <v>0</v>
      </c>
      <c r="S6" s="324">
        <f>'Imp-Exp3-CHN'!F189</f>
        <v>0</v>
      </c>
      <c r="T6" s="324">
        <f>'Imp-Exp3-CHN'!G189</f>
        <v>0</v>
      </c>
      <c r="U6" s="324">
        <f>'Imp-Exp3-CHN'!H189</f>
        <v>0</v>
      </c>
      <c r="V6" s="324">
        <f>'Imp-Exp3-CHN'!I189</f>
        <v>0</v>
      </c>
      <c r="W6" s="326">
        <f>'Imp-Exp3-CHN'!J189</f>
        <v>0</v>
      </c>
    </row>
    <row r="7" spans="1:23" x14ac:dyDescent="0.35">
      <c r="A7" s="332">
        <f t="shared" si="0"/>
        <v>0</v>
      </c>
      <c r="B7" s="299">
        <f t="shared" si="0"/>
        <v>0</v>
      </c>
      <c r="C7" s="299" t="s">
        <v>617</v>
      </c>
      <c r="D7" s="299" t="str">
        <f t="shared" si="1"/>
        <v>-</v>
      </c>
      <c r="E7" s="299" t="str">
        <f t="shared" si="1"/>
        <v>-</v>
      </c>
      <c r="F7" s="299" t="s">
        <v>628</v>
      </c>
      <c r="G7" s="300" t="s">
        <v>620</v>
      </c>
      <c r="H7" s="300" t="s">
        <v>621</v>
      </c>
      <c r="I7" s="300" t="s">
        <v>567</v>
      </c>
      <c r="J7" s="299"/>
      <c r="K7" s="300" t="s">
        <v>622</v>
      </c>
      <c r="L7" s="319">
        <f>'Imp-Exp4-CHN'!E188</f>
        <v>0</v>
      </c>
      <c r="M7" s="320">
        <f>'Imp-Exp4-CHN'!F188</f>
        <v>0</v>
      </c>
      <c r="N7" s="320">
        <f>'Imp-Exp4-CHN'!G188</f>
        <v>0</v>
      </c>
      <c r="O7" s="320">
        <f>'Imp-Exp4-CHN'!H188</f>
        <v>0</v>
      </c>
      <c r="P7" s="320">
        <f>'Imp-Exp4-CHN'!I188</f>
        <v>0</v>
      </c>
      <c r="Q7" s="321">
        <f>'Imp-Exp4-CHN'!J188</f>
        <v>0</v>
      </c>
      <c r="R7" s="319">
        <f>'Imp-Exp4-CHN'!E189</f>
        <v>0</v>
      </c>
      <c r="S7" s="320">
        <f>'Imp-Exp4-CHN'!F189</f>
        <v>0</v>
      </c>
      <c r="T7" s="320">
        <f>'Imp-Exp4-CHN'!G189</f>
        <v>0</v>
      </c>
      <c r="U7" s="320">
        <f>'Imp-Exp4-CHN'!H189</f>
        <v>0</v>
      </c>
      <c r="V7" s="320">
        <f>'Imp-Exp4-CHN'!I189</f>
        <v>0</v>
      </c>
      <c r="W7" s="322">
        <f>'Imp-Exp4-CHN'!J189</f>
        <v>0</v>
      </c>
    </row>
    <row r="8" spans="1:23" x14ac:dyDescent="0.35">
      <c r="A8" s="333">
        <f t="shared" si="0"/>
        <v>0</v>
      </c>
      <c r="B8" s="301">
        <f t="shared" si="0"/>
        <v>0</v>
      </c>
      <c r="C8" s="301" t="s">
        <v>617</v>
      </c>
      <c r="D8" s="301" t="str">
        <f t="shared" si="1"/>
        <v>-</v>
      </c>
      <c r="E8" s="301" t="str">
        <f t="shared" si="1"/>
        <v>-</v>
      </c>
      <c r="F8" s="301" t="s">
        <v>629</v>
      </c>
      <c r="G8" s="301" t="s">
        <v>630</v>
      </c>
      <c r="H8" s="301" t="s">
        <v>631</v>
      </c>
      <c r="I8" s="301" t="s">
        <v>632</v>
      </c>
      <c r="J8" s="301"/>
      <c r="K8" s="301" t="s">
        <v>633</v>
      </c>
      <c r="L8" s="323">
        <f>'Imp-US'!E188</f>
        <v>0</v>
      </c>
      <c r="M8" s="324">
        <f>'Imp-US'!F188</f>
        <v>0</v>
      </c>
      <c r="N8" s="324">
        <f>'Imp-US'!G188</f>
        <v>0</v>
      </c>
      <c r="O8" s="324">
        <f>'Imp-US'!H188</f>
        <v>0</v>
      </c>
      <c r="P8" s="324">
        <f>'Imp-US'!I188</f>
        <v>0</v>
      </c>
      <c r="Q8" s="325">
        <f>'Imp-US'!J188</f>
        <v>0</v>
      </c>
      <c r="R8" s="323">
        <f>'Imp-US'!E189</f>
        <v>0</v>
      </c>
      <c r="S8" s="324">
        <f>'Imp-US'!F189</f>
        <v>0</v>
      </c>
      <c r="T8" s="324">
        <f>'Imp-US'!G189</f>
        <v>0</v>
      </c>
      <c r="U8" s="324">
        <f>'Imp-US'!H189</f>
        <v>0</v>
      </c>
      <c r="V8" s="324">
        <f>'Imp-US'!I189</f>
        <v>0</v>
      </c>
      <c r="W8" s="326">
        <f>'Imp-US'!J189</f>
        <v>0</v>
      </c>
    </row>
    <row r="9" spans="1:23" ht="15" thickBot="1" x14ac:dyDescent="0.4">
      <c r="A9" s="334">
        <f t="shared" si="0"/>
        <v>0</v>
      </c>
      <c r="B9" s="314">
        <f t="shared" si="0"/>
        <v>0</v>
      </c>
      <c r="C9" s="314" t="s">
        <v>617</v>
      </c>
      <c r="D9" s="314" t="str">
        <f t="shared" si="1"/>
        <v>-</v>
      </c>
      <c r="E9" s="314" t="str">
        <f t="shared" si="1"/>
        <v>-</v>
      </c>
      <c r="F9" s="314" t="s">
        <v>634</v>
      </c>
      <c r="G9" s="314" t="s">
        <v>630</v>
      </c>
      <c r="H9" s="314" t="s">
        <v>635</v>
      </c>
      <c r="I9" s="314" t="s">
        <v>572</v>
      </c>
      <c r="J9" s="314"/>
      <c r="K9" s="314" t="s">
        <v>633</v>
      </c>
      <c r="L9" s="327">
        <f>'Imp-Other-Autre'!E188</f>
        <v>0</v>
      </c>
      <c r="M9" s="328">
        <f>'Imp-Other-Autre'!F188</f>
        <v>0</v>
      </c>
      <c r="N9" s="328">
        <f>'Imp-Other-Autre'!G188</f>
        <v>0</v>
      </c>
      <c r="O9" s="328">
        <f>'Imp-Other-Autre'!H188</f>
        <v>0</v>
      </c>
      <c r="P9" s="328">
        <f>'Imp-Other-Autre'!I188</f>
        <v>0</v>
      </c>
      <c r="Q9" s="329">
        <f>'Imp-Other-Autre'!J188</f>
        <v>0</v>
      </c>
      <c r="R9" s="327">
        <f>'Imp-Other-Autre'!E189</f>
        <v>0</v>
      </c>
      <c r="S9" s="328">
        <f>'Imp-Other-Autre'!F189</f>
        <v>0</v>
      </c>
      <c r="T9" s="328">
        <f>'Imp-Other-Autre'!G189</f>
        <v>0</v>
      </c>
      <c r="U9" s="328">
        <f>'Imp-Other-Autre'!H189</f>
        <v>0</v>
      </c>
      <c r="V9" s="328">
        <f>'Imp-Other-Autre'!I189</f>
        <v>0</v>
      </c>
      <c r="W9" s="330">
        <f>'Imp-Other-Autre'!J189</f>
        <v>0</v>
      </c>
    </row>
  </sheetData>
  <sheetProtection algorithmName="SHA-512" hashValue="joRyP3LEtU0lxF+bhQ+lvnn5dQzHFCi0VTS/1EU8Z+tMu+TpTumy28g5F8FNUapD9SPAvZE8rqnndoipbiQZAQ==" saltValue="hF52KzkP0nGrL8IPf94OuQ==" spinCount="100000" sheet="1" objects="1" scenarios="1" selectLockedCells="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9FC29-A4E0-4C82-99B4-9A1E2B40D250}">
  <sheetPr>
    <tabColor rgb="FFFF0000"/>
  </sheetPr>
  <dimension ref="A2:AN75"/>
  <sheetViews>
    <sheetView workbookViewId="0"/>
  </sheetViews>
  <sheetFormatPr defaultRowHeight="14.5" x14ac:dyDescent="0.35"/>
  <cols>
    <col min="1" max="1" width="21.1796875" bestFit="1" customWidth="1"/>
    <col min="2" max="2" width="21.54296875" customWidth="1"/>
    <col min="3" max="3" width="12" customWidth="1"/>
    <col min="4" max="4" width="13.1796875" customWidth="1"/>
    <col min="5" max="5" width="5.81640625" hidden="1" customWidth="1"/>
    <col min="6" max="6" width="10.81640625" hidden="1" customWidth="1"/>
    <col min="7" max="7" width="15.81640625" customWidth="1"/>
    <col min="8" max="8" width="33" hidden="1" customWidth="1"/>
    <col min="9" max="9" width="12.54296875" customWidth="1"/>
    <col min="10" max="10" width="16.1796875" customWidth="1"/>
    <col min="11" max="11" width="25.81640625" bestFit="1" customWidth="1"/>
    <col min="12" max="12" width="7.54296875" customWidth="1"/>
    <col min="13" max="13" width="23.453125" bestFit="1" customWidth="1"/>
    <col min="14" max="14" width="20.81640625" customWidth="1"/>
    <col min="15" max="15" width="41.81640625" bestFit="1" customWidth="1"/>
    <col min="16" max="16" width="12.81640625" customWidth="1"/>
    <col min="17" max="32" width="18.453125" customWidth="1"/>
    <col min="33" max="40" width="17.54296875" customWidth="1"/>
  </cols>
  <sheetData>
    <row r="2" spans="1:40" ht="15" thickBot="1" x14ac:dyDescent="0.4"/>
    <row r="3" spans="1:40" ht="24.5" x14ac:dyDescent="0.35">
      <c r="A3" s="335" t="s">
        <v>580</v>
      </c>
      <c r="B3" s="336" t="s">
        <v>658</v>
      </c>
      <c r="C3" s="336" t="s">
        <v>582</v>
      </c>
      <c r="D3" s="336" t="s">
        <v>583</v>
      </c>
      <c r="E3" s="337" t="s">
        <v>659</v>
      </c>
      <c r="F3" s="337" t="s">
        <v>585</v>
      </c>
      <c r="G3" s="337" t="s">
        <v>586</v>
      </c>
      <c r="H3" s="336" t="s">
        <v>587</v>
      </c>
      <c r="I3" s="336" t="s">
        <v>588</v>
      </c>
      <c r="J3" s="305" t="s">
        <v>589</v>
      </c>
      <c r="K3" s="336" t="s">
        <v>590</v>
      </c>
      <c r="L3" s="336" t="s">
        <v>591</v>
      </c>
      <c r="M3" s="336" t="s">
        <v>592</v>
      </c>
      <c r="N3" s="336" t="s">
        <v>660</v>
      </c>
      <c r="O3" s="336" t="s">
        <v>661</v>
      </c>
      <c r="P3" s="336" t="s">
        <v>593</v>
      </c>
      <c r="Q3" s="338" t="s">
        <v>662</v>
      </c>
      <c r="R3" s="338" t="s">
        <v>663</v>
      </c>
      <c r="S3" s="338" t="s">
        <v>664</v>
      </c>
      <c r="T3" s="338" t="s">
        <v>665</v>
      </c>
      <c r="U3" s="338" t="s">
        <v>686</v>
      </c>
      <c r="V3" s="338" t="s">
        <v>687</v>
      </c>
      <c r="W3" s="338" t="s">
        <v>688</v>
      </c>
      <c r="X3" s="339" t="s">
        <v>689</v>
      </c>
      <c r="Y3" s="338" t="s">
        <v>666</v>
      </c>
      <c r="Z3" s="338" t="s">
        <v>667</v>
      </c>
      <c r="AA3" s="338" t="s">
        <v>668</v>
      </c>
      <c r="AB3" s="338" t="s">
        <v>669</v>
      </c>
      <c r="AC3" s="338" t="s">
        <v>690</v>
      </c>
      <c r="AD3" s="338" t="s">
        <v>691</v>
      </c>
      <c r="AE3" s="338" t="s">
        <v>692</v>
      </c>
      <c r="AF3" s="338" t="s">
        <v>693</v>
      </c>
      <c r="AG3" s="338" t="s">
        <v>670</v>
      </c>
      <c r="AH3" s="338" t="s">
        <v>671</v>
      </c>
      <c r="AI3" s="338" t="s">
        <v>672</v>
      </c>
      <c r="AJ3" s="338" t="s">
        <v>673</v>
      </c>
      <c r="AK3" s="338" t="s">
        <v>694</v>
      </c>
      <c r="AL3" s="338" t="s">
        <v>695</v>
      </c>
      <c r="AM3" s="338" t="s">
        <v>696</v>
      </c>
      <c r="AN3" s="339" t="s">
        <v>697</v>
      </c>
    </row>
    <row r="4" spans="1:40" x14ac:dyDescent="0.35">
      <c r="A4" s="369">
        <f>Intro!E93</f>
        <v>0</v>
      </c>
      <c r="B4" s="340">
        <f>A4</f>
        <v>0</v>
      </c>
      <c r="C4" s="340" t="s">
        <v>617</v>
      </c>
      <c r="D4" s="340" t="str">
        <f>IF(Public!K17="X","3 - Ret",IF(Public!K19="X","1 - Dist",IF(OR(Public!K21="X",Public!K23="X"),"2 - EU","-")))</f>
        <v>-</v>
      </c>
      <c r="E4" s="341"/>
      <c r="F4" s="341"/>
      <c r="G4" s="363">
        <f>'Imp-Exp1-CHN'!G23</f>
        <v>0</v>
      </c>
      <c r="H4" s="340" t="s">
        <v>619</v>
      </c>
      <c r="I4" s="340" t="s">
        <v>620</v>
      </c>
      <c r="J4" s="340" t="s">
        <v>621</v>
      </c>
      <c r="K4" s="340" t="s">
        <v>567</v>
      </c>
      <c r="L4" s="340" t="s">
        <v>569</v>
      </c>
      <c r="M4" s="340" t="s">
        <v>622</v>
      </c>
      <c r="N4" s="340" t="s">
        <v>678</v>
      </c>
      <c r="O4" s="340" t="s">
        <v>675</v>
      </c>
      <c r="P4" s="342" t="s">
        <v>623</v>
      </c>
      <c r="Q4" s="370">
        <f>'Imp-Exp1-CHN'!E90</f>
        <v>0</v>
      </c>
      <c r="R4" s="370">
        <f>'Imp-Exp1-CHN'!F90</f>
        <v>0</v>
      </c>
      <c r="S4" s="370">
        <f>'Imp-Exp1-CHN'!G90</f>
        <v>0</v>
      </c>
      <c r="T4" s="370">
        <f>'Imp-Exp1-CHN'!H90</f>
        <v>0</v>
      </c>
      <c r="U4" s="370">
        <f>'Imp-Exp1-CHN'!I90</f>
        <v>0</v>
      </c>
      <c r="V4" s="370">
        <f>'Imp-Exp1-CHN'!J90</f>
        <v>0</v>
      </c>
      <c r="W4" s="370">
        <f>'Imp-Exp1-CHN'!K90</f>
        <v>0</v>
      </c>
      <c r="X4" s="371">
        <f>'Imp-Exp1-CHN'!L90</f>
        <v>0</v>
      </c>
      <c r="Y4" s="370">
        <f>'Imp-Exp1-CHN'!E91/1000</f>
        <v>0</v>
      </c>
      <c r="Z4" s="370">
        <f>'Imp-Exp1-CHN'!F91/1000</f>
        <v>0</v>
      </c>
      <c r="AA4" s="370">
        <f>'Imp-Exp1-CHN'!G91/1000</f>
        <v>0</v>
      </c>
      <c r="AB4" s="370">
        <f>'Imp-Exp1-CHN'!H91/1000</f>
        <v>0</v>
      </c>
      <c r="AC4" s="370">
        <f>'Imp-Exp1-CHN'!I91/1000</f>
        <v>0</v>
      </c>
      <c r="AD4" s="370">
        <f>'Imp-Exp1-CHN'!J91/1000</f>
        <v>0</v>
      </c>
      <c r="AE4" s="370">
        <f>'Imp-Exp1-CHN'!K91/1000</f>
        <v>0</v>
      </c>
      <c r="AF4" s="371">
        <f>'Imp-Exp1-CHN'!L91/1000</f>
        <v>0</v>
      </c>
      <c r="AG4" s="343">
        <f>IF(ISERROR(Y4/Q4),0,Y4/Q4)*1000</f>
        <v>0</v>
      </c>
      <c r="AH4" s="343">
        <f t="shared" ref="AH4" si="0">IF(ISERROR(Z4/R4),0,Z4/R4)*1000</f>
        <v>0</v>
      </c>
      <c r="AI4" s="343">
        <f t="shared" ref="AI4" si="1">IF(ISERROR(AA4/S4),0,AA4/S4)*1000</f>
        <v>0</v>
      </c>
      <c r="AJ4" s="343">
        <f t="shared" ref="AJ4" si="2">IF(ISERROR(AB4/T4),0,AB4/T4)*1000</f>
        <v>0</v>
      </c>
      <c r="AK4" s="343">
        <f t="shared" ref="AK4" si="3">IF(ISERROR(AC4/U4),0,AC4/U4)*1000</f>
        <v>0</v>
      </c>
      <c r="AL4" s="343">
        <f t="shared" ref="AL4" si="4">IF(ISERROR(AD4/V4),0,AD4/V4)*1000</f>
        <v>0</v>
      </c>
      <c r="AM4" s="343">
        <f t="shared" ref="AM4" si="5">IF(ISERROR(AE4/W4),0,AE4/W4)*1000</f>
        <v>0</v>
      </c>
      <c r="AN4" s="344">
        <f t="shared" ref="AN4" si="6">IF(ISERROR(AF4/X4),0,AF4/X4)*1000</f>
        <v>0</v>
      </c>
    </row>
    <row r="5" spans="1:40" x14ac:dyDescent="0.35">
      <c r="A5" s="345">
        <f>A4</f>
        <v>0</v>
      </c>
      <c r="B5" s="346">
        <f>B4</f>
        <v>0</v>
      </c>
      <c r="C5" s="346" t="s">
        <v>617</v>
      </c>
      <c r="D5" s="346" t="str">
        <f>D4</f>
        <v>-</v>
      </c>
      <c r="E5" s="347"/>
      <c r="F5" s="347"/>
      <c r="G5" s="364">
        <f>G4</f>
        <v>0</v>
      </c>
      <c r="H5" s="346" t="s">
        <v>619</v>
      </c>
      <c r="I5" s="346" t="s">
        <v>620</v>
      </c>
      <c r="J5" s="346" t="s">
        <v>621</v>
      </c>
      <c r="K5" s="346" t="s">
        <v>567</v>
      </c>
      <c r="L5" s="346" t="s">
        <v>569</v>
      </c>
      <c r="M5" s="346" t="s">
        <v>622</v>
      </c>
      <c r="N5" s="346" t="s">
        <v>674</v>
      </c>
      <c r="O5" s="346" t="s">
        <v>677</v>
      </c>
      <c r="P5" s="348" t="s">
        <v>623</v>
      </c>
      <c r="Q5" s="372">
        <f>'Imp-Exp1-CHN'!E94</f>
        <v>0</v>
      </c>
      <c r="R5" s="372">
        <f>'Imp-Exp1-CHN'!F94</f>
        <v>0</v>
      </c>
      <c r="S5" s="372">
        <f>'Imp-Exp1-CHN'!G94</f>
        <v>0</v>
      </c>
      <c r="T5" s="372">
        <f>'Imp-Exp1-CHN'!H94</f>
        <v>0</v>
      </c>
      <c r="U5" s="372">
        <f>'Imp-Exp1-CHN'!I94</f>
        <v>0</v>
      </c>
      <c r="V5" s="372">
        <f>'Imp-Exp1-CHN'!J94</f>
        <v>0</v>
      </c>
      <c r="W5" s="372">
        <f>'Imp-Exp1-CHN'!K94</f>
        <v>0</v>
      </c>
      <c r="X5" s="373">
        <f>'Imp-Exp1-CHN'!L94</f>
        <v>0</v>
      </c>
      <c r="Y5" s="372">
        <f>'Imp-Exp1-CHN'!E95/1000</f>
        <v>0</v>
      </c>
      <c r="Z5" s="372">
        <f>'Imp-Exp1-CHN'!F95/1000</f>
        <v>0</v>
      </c>
      <c r="AA5" s="372">
        <f>'Imp-Exp1-CHN'!G95/1000</f>
        <v>0</v>
      </c>
      <c r="AB5" s="372">
        <f>'Imp-Exp1-CHN'!H95/1000</f>
        <v>0</v>
      </c>
      <c r="AC5" s="372">
        <f>'Imp-Exp1-CHN'!I95/1000</f>
        <v>0</v>
      </c>
      <c r="AD5" s="372">
        <f>'Imp-Exp1-CHN'!J95/1000</f>
        <v>0</v>
      </c>
      <c r="AE5" s="372">
        <f>'Imp-Exp1-CHN'!K95/1000</f>
        <v>0</v>
      </c>
      <c r="AF5" s="373">
        <f>'Imp-Exp1-CHN'!L95/1000</f>
        <v>0</v>
      </c>
      <c r="AG5" s="349">
        <f t="shared" ref="AG5:AG68" si="7">IF(ISERROR(Y5/Q5),0,Y5/Q5)*1000</f>
        <v>0</v>
      </c>
      <c r="AH5" s="349">
        <f t="shared" ref="AH5:AH68" si="8">IF(ISERROR(Z5/R5),0,Z5/R5)*1000</f>
        <v>0</v>
      </c>
      <c r="AI5" s="349">
        <f t="shared" ref="AI5:AI68" si="9">IF(ISERROR(AA5/S5),0,AA5/S5)*1000</f>
        <v>0</v>
      </c>
      <c r="AJ5" s="349">
        <f t="shared" ref="AJ5:AJ68" si="10">IF(ISERROR(AB5/T5),0,AB5/T5)*1000</f>
        <v>0</v>
      </c>
      <c r="AK5" s="349">
        <f t="shared" ref="AK5:AK68" si="11">IF(ISERROR(AC5/U5),0,AC5/U5)*1000</f>
        <v>0</v>
      </c>
      <c r="AL5" s="349">
        <f t="shared" ref="AL5:AL68" si="12">IF(ISERROR(AD5/V5),0,AD5/V5)*1000</f>
        <v>0</v>
      </c>
      <c r="AM5" s="349">
        <f t="shared" ref="AM5:AM68" si="13">IF(ISERROR(AE5/W5),0,AE5/W5)*1000</f>
        <v>0</v>
      </c>
      <c r="AN5" s="350">
        <f t="shared" ref="AN5:AN68" si="14">IF(ISERROR(AF5/X5),0,AF5/X5)*1000</f>
        <v>0</v>
      </c>
    </row>
    <row r="6" spans="1:40" x14ac:dyDescent="0.35">
      <c r="A6" s="351">
        <f t="shared" ref="A6:A69" si="15">A5</f>
        <v>0</v>
      </c>
      <c r="B6" s="352">
        <f t="shared" ref="B6:B69" si="16">B5</f>
        <v>0</v>
      </c>
      <c r="C6" s="352" t="s">
        <v>617</v>
      </c>
      <c r="D6" s="352" t="str">
        <f t="shared" ref="D6:D69" si="17">D5</f>
        <v>-</v>
      </c>
      <c r="E6" s="353"/>
      <c r="F6" s="353"/>
      <c r="G6" s="365">
        <f t="shared" ref="G6:G15" si="18">G5</f>
        <v>0</v>
      </c>
      <c r="H6" s="352" t="s">
        <v>619</v>
      </c>
      <c r="I6" s="352" t="s">
        <v>620</v>
      </c>
      <c r="J6" s="352" t="s">
        <v>621</v>
      </c>
      <c r="K6" s="352" t="s">
        <v>567</v>
      </c>
      <c r="L6" s="352" t="s">
        <v>569</v>
      </c>
      <c r="M6" s="352" t="s">
        <v>622</v>
      </c>
      <c r="N6" s="352" t="s">
        <v>676</v>
      </c>
      <c r="O6" s="352" t="s">
        <v>679</v>
      </c>
      <c r="P6" s="354" t="s">
        <v>623</v>
      </c>
      <c r="Q6" s="372">
        <f>'Imp-Exp1-CHN'!E98</f>
        <v>0</v>
      </c>
      <c r="R6" s="374">
        <f>'Imp-Exp1-CHN'!F98</f>
        <v>0</v>
      </c>
      <c r="S6" s="374">
        <f>'Imp-Exp1-CHN'!G98</f>
        <v>0</v>
      </c>
      <c r="T6" s="374">
        <f>'Imp-Exp1-CHN'!H98</f>
        <v>0</v>
      </c>
      <c r="U6" s="374">
        <f>'Imp-Exp1-CHN'!I98</f>
        <v>0</v>
      </c>
      <c r="V6" s="374">
        <f>'Imp-Exp1-CHN'!J98</f>
        <v>0</v>
      </c>
      <c r="W6" s="374">
        <f>'Imp-Exp1-CHN'!K98</f>
        <v>0</v>
      </c>
      <c r="X6" s="373">
        <f>'Imp-Exp1-CHN'!L98</f>
        <v>0</v>
      </c>
      <c r="Y6" s="372">
        <f>'Imp-Exp1-CHN'!E99/1000</f>
        <v>0</v>
      </c>
      <c r="Z6" s="374">
        <f>'Imp-Exp1-CHN'!F99/1000</f>
        <v>0</v>
      </c>
      <c r="AA6" s="374">
        <f>'Imp-Exp1-CHN'!G99/1000</f>
        <v>0</v>
      </c>
      <c r="AB6" s="374">
        <f>'Imp-Exp1-CHN'!H99/1000</f>
        <v>0</v>
      </c>
      <c r="AC6" s="374">
        <f>'Imp-Exp1-CHN'!I99/1000</f>
        <v>0</v>
      </c>
      <c r="AD6" s="374">
        <f>'Imp-Exp1-CHN'!J99/1000</f>
        <v>0</v>
      </c>
      <c r="AE6" s="374">
        <f>'Imp-Exp1-CHN'!K99/1000</f>
        <v>0</v>
      </c>
      <c r="AF6" s="373">
        <f>'Imp-Exp1-CHN'!L99/1000</f>
        <v>0</v>
      </c>
      <c r="AG6" s="355">
        <f t="shared" si="7"/>
        <v>0</v>
      </c>
      <c r="AH6" s="355">
        <f t="shared" si="8"/>
        <v>0</v>
      </c>
      <c r="AI6" s="355">
        <f t="shared" si="9"/>
        <v>0</v>
      </c>
      <c r="AJ6" s="355">
        <f t="shared" si="10"/>
        <v>0</v>
      </c>
      <c r="AK6" s="355">
        <f t="shared" si="11"/>
        <v>0</v>
      </c>
      <c r="AL6" s="355">
        <f t="shared" si="12"/>
        <v>0</v>
      </c>
      <c r="AM6" s="355">
        <f t="shared" si="13"/>
        <v>0</v>
      </c>
      <c r="AN6" s="356">
        <f t="shared" si="14"/>
        <v>0</v>
      </c>
    </row>
    <row r="7" spans="1:40" x14ac:dyDescent="0.35">
      <c r="A7" s="345">
        <f t="shared" si="15"/>
        <v>0</v>
      </c>
      <c r="B7" s="346">
        <f t="shared" si="16"/>
        <v>0</v>
      </c>
      <c r="C7" s="346" t="s">
        <v>617</v>
      </c>
      <c r="D7" s="346" t="str">
        <f t="shared" si="17"/>
        <v>-</v>
      </c>
      <c r="E7" s="347"/>
      <c r="F7" s="347"/>
      <c r="G7" s="364">
        <f t="shared" si="18"/>
        <v>0</v>
      </c>
      <c r="H7" s="346" t="s">
        <v>619</v>
      </c>
      <c r="I7" s="346" t="s">
        <v>620</v>
      </c>
      <c r="J7" s="346" t="s">
        <v>621</v>
      </c>
      <c r="K7" s="346" t="s">
        <v>567</v>
      </c>
      <c r="L7" s="346" t="s">
        <v>569</v>
      </c>
      <c r="M7" s="346" t="s">
        <v>622</v>
      </c>
      <c r="N7" s="346" t="s">
        <v>683</v>
      </c>
      <c r="O7" s="346" t="s">
        <v>680</v>
      </c>
      <c r="P7" s="348" t="s">
        <v>623</v>
      </c>
      <c r="Q7" s="372">
        <f>'Imp-Exp1-CHN'!E102</f>
        <v>0</v>
      </c>
      <c r="R7" s="372">
        <f>'Imp-Exp1-CHN'!F102</f>
        <v>0</v>
      </c>
      <c r="S7" s="372">
        <f>'Imp-Exp1-CHN'!G102</f>
        <v>0</v>
      </c>
      <c r="T7" s="372">
        <f>'Imp-Exp1-CHN'!H102</f>
        <v>0</v>
      </c>
      <c r="U7" s="372">
        <f>'Imp-Exp1-CHN'!I102</f>
        <v>0</v>
      </c>
      <c r="V7" s="372">
        <f>'Imp-Exp1-CHN'!J102</f>
        <v>0</v>
      </c>
      <c r="W7" s="372">
        <f>'Imp-Exp1-CHN'!K102</f>
        <v>0</v>
      </c>
      <c r="X7" s="373">
        <f>'Imp-Exp1-CHN'!L102</f>
        <v>0</v>
      </c>
      <c r="Y7" s="372">
        <f>'Imp-Exp1-CHN'!E103/1000</f>
        <v>0</v>
      </c>
      <c r="Z7" s="372">
        <f>'Imp-Exp1-CHN'!F103/1000</f>
        <v>0</v>
      </c>
      <c r="AA7" s="372">
        <f>'Imp-Exp1-CHN'!G103/1000</f>
        <v>0</v>
      </c>
      <c r="AB7" s="372">
        <f>'Imp-Exp1-CHN'!H103/1000</f>
        <v>0</v>
      </c>
      <c r="AC7" s="372">
        <f>'Imp-Exp1-CHN'!I103/1000</f>
        <v>0</v>
      </c>
      <c r="AD7" s="372">
        <f>'Imp-Exp1-CHN'!J103/1000</f>
        <v>0</v>
      </c>
      <c r="AE7" s="372">
        <f>'Imp-Exp1-CHN'!K103/1000</f>
        <v>0</v>
      </c>
      <c r="AF7" s="373">
        <f>'Imp-Exp1-CHN'!L103/1000</f>
        <v>0</v>
      </c>
      <c r="AG7" s="349">
        <f t="shared" si="7"/>
        <v>0</v>
      </c>
      <c r="AH7" s="349">
        <f t="shared" si="8"/>
        <v>0</v>
      </c>
      <c r="AI7" s="349">
        <f t="shared" si="9"/>
        <v>0</v>
      </c>
      <c r="AJ7" s="349">
        <f t="shared" si="10"/>
        <v>0</v>
      </c>
      <c r="AK7" s="349">
        <f t="shared" si="11"/>
        <v>0</v>
      </c>
      <c r="AL7" s="349">
        <f t="shared" si="12"/>
        <v>0</v>
      </c>
      <c r="AM7" s="349">
        <f t="shared" si="13"/>
        <v>0</v>
      </c>
      <c r="AN7" s="350">
        <f t="shared" si="14"/>
        <v>0</v>
      </c>
    </row>
    <row r="8" spans="1:40" x14ac:dyDescent="0.35">
      <c r="A8" s="351">
        <f t="shared" si="15"/>
        <v>0</v>
      </c>
      <c r="B8" s="352">
        <f t="shared" si="16"/>
        <v>0</v>
      </c>
      <c r="C8" s="352" t="s">
        <v>617</v>
      </c>
      <c r="D8" s="352" t="str">
        <f t="shared" si="17"/>
        <v>-</v>
      </c>
      <c r="E8" s="353"/>
      <c r="F8" s="353"/>
      <c r="G8" s="365">
        <f t="shared" si="18"/>
        <v>0</v>
      </c>
      <c r="H8" s="352" t="s">
        <v>619</v>
      </c>
      <c r="I8" s="352" t="s">
        <v>620</v>
      </c>
      <c r="J8" s="352" t="s">
        <v>621</v>
      </c>
      <c r="K8" s="352" t="s">
        <v>567</v>
      </c>
      <c r="L8" s="352" t="s">
        <v>569</v>
      </c>
      <c r="M8" s="352" t="s">
        <v>622</v>
      </c>
      <c r="N8" s="352" t="s">
        <v>684</v>
      </c>
      <c r="O8" s="352" t="s">
        <v>681</v>
      </c>
      <c r="P8" s="354" t="s">
        <v>623</v>
      </c>
      <c r="Q8" s="372">
        <f>'Imp-Exp1-CHN'!E106</f>
        <v>0</v>
      </c>
      <c r="R8" s="374">
        <f>'Imp-Exp1-CHN'!F106</f>
        <v>0</v>
      </c>
      <c r="S8" s="374">
        <f>'Imp-Exp1-CHN'!G106</f>
        <v>0</v>
      </c>
      <c r="T8" s="374">
        <f>'Imp-Exp1-CHN'!H106</f>
        <v>0</v>
      </c>
      <c r="U8" s="374">
        <f>'Imp-Exp1-CHN'!I106</f>
        <v>0</v>
      </c>
      <c r="V8" s="374">
        <f>'Imp-Exp1-CHN'!J106</f>
        <v>0</v>
      </c>
      <c r="W8" s="374">
        <f>'Imp-Exp1-CHN'!K106</f>
        <v>0</v>
      </c>
      <c r="X8" s="373">
        <f>'Imp-Exp1-CHN'!L106</f>
        <v>0</v>
      </c>
      <c r="Y8" s="372">
        <f>'Imp-Exp1-CHN'!E107/1000</f>
        <v>0</v>
      </c>
      <c r="Z8" s="374">
        <f>'Imp-Exp1-CHN'!F107/1000</f>
        <v>0</v>
      </c>
      <c r="AA8" s="374">
        <f>'Imp-Exp1-CHN'!G107/1000</f>
        <v>0</v>
      </c>
      <c r="AB8" s="374">
        <f>'Imp-Exp1-CHN'!H107/1000</f>
        <v>0</v>
      </c>
      <c r="AC8" s="374">
        <f>'Imp-Exp1-CHN'!I107/1000</f>
        <v>0</v>
      </c>
      <c r="AD8" s="374">
        <f>'Imp-Exp1-CHN'!J107/1000</f>
        <v>0</v>
      </c>
      <c r="AE8" s="374">
        <f>'Imp-Exp1-CHN'!K107/1000</f>
        <v>0</v>
      </c>
      <c r="AF8" s="373">
        <f>'Imp-Exp1-CHN'!L107/1000</f>
        <v>0</v>
      </c>
      <c r="AG8" s="355">
        <f t="shared" si="7"/>
        <v>0</v>
      </c>
      <c r="AH8" s="355">
        <f t="shared" si="8"/>
        <v>0</v>
      </c>
      <c r="AI8" s="355">
        <f t="shared" si="9"/>
        <v>0</v>
      </c>
      <c r="AJ8" s="355">
        <f t="shared" si="10"/>
        <v>0</v>
      </c>
      <c r="AK8" s="355">
        <f t="shared" si="11"/>
        <v>0</v>
      </c>
      <c r="AL8" s="355">
        <f t="shared" si="12"/>
        <v>0</v>
      </c>
      <c r="AM8" s="355">
        <f t="shared" si="13"/>
        <v>0</v>
      </c>
      <c r="AN8" s="356">
        <f t="shared" si="14"/>
        <v>0</v>
      </c>
    </row>
    <row r="9" spans="1:40" x14ac:dyDescent="0.35">
      <c r="A9" s="345">
        <f t="shared" si="15"/>
        <v>0</v>
      </c>
      <c r="B9" s="346">
        <f t="shared" si="16"/>
        <v>0</v>
      </c>
      <c r="C9" s="346" t="s">
        <v>617</v>
      </c>
      <c r="D9" s="346" t="str">
        <f t="shared" si="17"/>
        <v>-</v>
      </c>
      <c r="E9" s="347"/>
      <c r="F9" s="347"/>
      <c r="G9" s="364">
        <f t="shared" si="18"/>
        <v>0</v>
      </c>
      <c r="H9" s="346" t="s">
        <v>619</v>
      </c>
      <c r="I9" s="346" t="s">
        <v>620</v>
      </c>
      <c r="J9" s="346" t="s">
        <v>621</v>
      </c>
      <c r="K9" s="346" t="s">
        <v>567</v>
      </c>
      <c r="L9" s="346" t="s">
        <v>569</v>
      </c>
      <c r="M9" s="346" t="s">
        <v>622</v>
      </c>
      <c r="N9" s="346" t="s">
        <v>685</v>
      </c>
      <c r="O9" s="346" t="s">
        <v>682</v>
      </c>
      <c r="P9" s="348" t="s">
        <v>623</v>
      </c>
      <c r="Q9" s="372">
        <f>'Imp-Exp1-CHN'!E110</f>
        <v>0</v>
      </c>
      <c r="R9" s="372">
        <f>'Imp-Exp1-CHN'!F110</f>
        <v>0</v>
      </c>
      <c r="S9" s="372">
        <f>'Imp-Exp1-CHN'!G110</f>
        <v>0</v>
      </c>
      <c r="T9" s="372">
        <f>'Imp-Exp1-CHN'!H110</f>
        <v>0</v>
      </c>
      <c r="U9" s="372">
        <f>'Imp-Exp1-CHN'!I110</f>
        <v>0</v>
      </c>
      <c r="V9" s="372">
        <f>'Imp-Exp1-CHN'!J110</f>
        <v>0</v>
      </c>
      <c r="W9" s="372">
        <f>'Imp-Exp1-CHN'!K110</f>
        <v>0</v>
      </c>
      <c r="X9" s="373">
        <f>'Imp-Exp1-CHN'!L110</f>
        <v>0</v>
      </c>
      <c r="Y9" s="372">
        <f>'Imp-Exp1-CHN'!E111/1000</f>
        <v>0</v>
      </c>
      <c r="Z9" s="372">
        <f>'Imp-Exp1-CHN'!F111/1000</f>
        <v>0</v>
      </c>
      <c r="AA9" s="372">
        <f>'Imp-Exp1-CHN'!G111/1000</f>
        <v>0</v>
      </c>
      <c r="AB9" s="372">
        <f>'Imp-Exp1-CHN'!H111/1000</f>
        <v>0</v>
      </c>
      <c r="AC9" s="372">
        <f>'Imp-Exp1-CHN'!I111/1000</f>
        <v>0</v>
      </c>
      <c r="AD9" s="372">
        <f>'Imp-Exp1-CHN'!J111/1000</f>
        <v>0</v>
      </c>
      <c r="AE9" s="372">
        <f>'Imp-Exp1-CHN'!K111/1000</f>
        <v>0</v>
      </c>
      <c r="AF9" s="373">
        <f>'Imp-Exp1-CHN'!L111/1000</f>
        <v>0</v>
      </c>
      <c r="AG9" s="349">
        <f t="shared" si="7"/>
        <v>0</v>
      </c>
      <c r="AH9" s="349">
        <f t="shared" si="8"/>
        <v>0</v>
      </c>
      <c r="AI9" s="349">
        <f t="shared" si="9"/>
        <v>0</v>
      </c>
      <c r="AJ9" s="349">
        <f t="shared" si="10"/>
        <v>0</v>
      </c>
      <c r="AK9" s="349">
        <f t="shared" si="11"/>
        <v>0</v>
      </c>
      <c r="AL9" s="349">
        <f t="shared" si="12"/>
        <v>0</v>
      </c>
      <c r="AM9" s="349">
        <f t="shared" si="13"/>
        <v>0</v>
      </c>
      <c r="AN9" s="350">
        <f t="shared" si="14"/>
        <v>0</v>
      </c>
    </row>
    <row r="10" spans="1:40" x14ac:dyDescent="0.35">
      <c r="A10" s="351">
        <f t="shared" si="15"/>
        <v>0</v>
      </c>
      <c r="B10" s="352">
        <f t="shared" si="16"/>
        <v>0</v>
      </c>
      <c r="C10" s="352" t="s">
        <v>617</v>
      </c>
      <c r="D10" s="352" t="str">
        <f t="shared" si="17"/>
        <v>-</v>
      </c>
      <c r="E10" s="353"/>
      <c r="F10" s="353"/>
      <c r="G10" s="365">
        <f>G9</f>
        <v>0</v>
      </c>
      <c r="H10" s="352" t="s">
        <v>619</v>
      </c>
      <c r="I10" s="352" t="s">
        <v>620</v>
      </c>
      <c r="J10" s="352" t="s">
        <v>621</v>
      </c>
      <c r="K10" s="352" t="s">
        <v>567</v>
      </c>
      <c r="L10" s="352" t="s">
        <v>569</v>
      </c>
      <c r="M10" s="352" t="s">
        <v>622</v>
      </c>
      <c r="N10" s="352" t="s">
        <v>678</v>
      </c>
      <c r="O10" s="352" t="s">
        <v>675</v>
      </c>
      <c r="P10" s="354" t="s">
        <v>624</v>
      </c>
      <c r="Q10" s="372">
        <f>'Imp-Exp1-CHN'!E135</f>
        <v>0</v>
      </c>
      <c r="R10" s="374">
        <f>'Imp-Exp1-CHN'!F135</f>
        <v>0</v>
      </c>
      <c r="S10" s="374">
        <f>'Imp-Exp1-CHN'!G135</f>
        <v>0</v>
      </c>
      <c r="T10" s="374">
        <f>'Imp-Exp1-CHN'!H135</f>
        <v>0</v>
      </c>
      <c r="U10" s="374">
        <f>'Imp-Exp1-CHN'!I135</f>
        <v>0</v>
      </c>
      <c r="V10" s="374">
        <f>'Imp-Exp1-CHN'!J135</f>
        <v>0</v>
      </c>
      <c r="W10" s="374">
        <f>'Imp-Exp1-CHN'!K135</f>
        <v>0</v>
      </c>
      <c r="X10" s="373">
        <f>'Imp-Exp1-CHN'!L135</f>
        <v>0</v>
      </c>
      <c r="Y10" s="372">
        <f>'Imp-Exp1-CHN'!E136/1000</f>
        <v>0</v>
      </c>
      <c r="Z10" s="374">
        <f>'Imp-Exp1-CHN'!F136/1000</f>
        <v>0</v>
      </c>
      <c r="AA10" s="374">
        <f>'Imp-Exp1-CHN'!G136/1000</f>
        <v>0</v>
      </c>
      <c r="AB10" s="374">
        <f>'Imp-Exp1-CHN'!H136/1000</f>
        <v>0</v>
      </c>
      <c r="AC10" s="374">
        <f>'Imp-Exp1-CHN'!I136/1000</f>
        <v>0</v>
      </c>
      <c r="AD10" s="374">
        <f>'Imp-Exp1-CHN'!J136/1000</f>
        <v>0</v>
      </c>
      <c r="AE10" s="374">
        <f>'Imp-Exp1-CHN'!K136/1000</f>
        <v>0</v>
      </c>
      <c r="AF10" s="373">
        <f>'Imp-Exp1-CHN'!L136/1000</f>
        <v>0</v>
      </c>
      <c r="AG10" s="355">
        <f t="shared" si="7"/>
        <v>0</v>
      </c>
      <c r="AH10" s="355">
        <f t="shared" si="8"/>
        <v>0</v>
      </c>
      <c r="AI10" s="355">
        <f t="shared" si="9"/>
        <v>0</v>
      </c>
      <c r="AJ10" s="355">
        <f t="shared" si="10"/>
        <v>0</v>
      </c>
      <c r="AK10" s="355">
        <f t="shared" si="11"/>
        <v>0</v>
      </c>
      <c r="AL10" s="355">
        <f t="shared" si="12"/>
        <v>0</v>
      </c>
      <c r="AM10" s="355">
        <f t="shared" si="13"/>
        <v>0</v>
      </c>
      <c r="AN10" s="356">
        <f t="shared" si="14"/>
        <v>0</v>
      </c>
    </row>
    <row r="11" spans="1:40" x14ac:dyDescent="0.35">
      <c r="A11" s="345">
        <f t="shared" si="15"/>
        <v>0</v>
      </c>
      <c r="B11" s="346">
        <f t="shared" si="16"/>
        <v>0</v>
      </c>
      <c r="C11" s="346" t="s">
        <v>617</v>
      </c>
      <c r="D11" s="346" t="str">
        <f t="shared" si="17"/>
        <v>-</v>
      </c>
      <c r="E11" s="347"/>
      <c r="F11" s="347"/>
      <c r="G11" s="364">
        <f t="shared" si="18"/>
        <v>0</v>
      </c>
      <c r="H11" s="346" t="s">
        <v>619</v>
      </c>
      <c r="I11" s="346" t="s">
        <v>620</v>
      </c>
      <c r="J11" s="346" t="s">
        <v>621</v>
      </c>
      <c r="K11" s="346" t="s">
        <v>567</v>
      </c>
      <c r="L11" s="346" t="s">
        <v>569</v>
      </c>
      <c r="M11" s="346" t="s">
        <v>622</v>
      </c>
      <c r="N11" s="346" t="s">
        <v>674</v>
      </c>
      <c r="O11" s="346" t="s">
        <v>677</v>
      </c>
      <c r="P11" s="348" t="s">
        <v>624</v>
      </c>
      <c r="Q11" s="372">
        <f>'Imp-Exp1-CHN'!E139</f>
        <v>0</v>
      </c>
      <c r="R11" s="372">
        <f>'Imp-Exp1-CHN'!F139</f>
        <v>0</v>
      </c>
      <c r="S11" s="372">
        <f>'Imp-Exp1-CHN'!G139</f>
        <v>0</v>
      </c>
      <c r="T11" s="372">
        <f>'Imp-Exp1-CHN'!H139</f>
        <v>0</v>
      </c>
      <c r="U11" s="372">
        <f>'Imp-Exp1-CHN'!I139</f>
        <v>0</v>
      </c>
      <c r="V11" s="372">
        <f>'Imp-Exp1-CHN'!J139</f>
        <v>0</v>
      </c>
      <c r="W11" s="372">
        <f>'Imp-Exp1-CHN'!K139</f>
        <v>0</v>
      </c>
      <c r="X11" s="373">
        <f>'Imp-Exp1-CHN'!L139</f>
        <v>0</v>
      </c>
      <c r="Y11" s="372">
        <f>'Imp-Exp1-CHN'!E140/1000</f>
        <v>0</v>
      </c>
      <c r="Z11" s="372">
        <f>'Imp-Exp1-CHN'!F140/1000</f>
        <v>0</v>
      </c>
      <c r="AA11" s="372">
        <f>'Imp-Exp1-CHN'!G140/1000</f>
        <v>0</v>
      </c>
      <c r="AB11" s="372">
        <f>'Imp-Exp1-CHN'!H140/1000</f>
        <v>0</v>
      </c>
      <c r="AC11" s="372">
        <f>'Imp-Exp1-CHN'!I140/1000</f>
        <v>0</v>
      </c>
      <c r="AD11" s="372">
        <f>'Imp-Exp1-CHN'!J140/1000</f>
        <v>0</v>
      </c>
      <c r="AE11" s="372">
        <f>'Imp-Exp1-CHN'!K140/1000</f>
        <v>0</v>
      </c>
      <c r="AF11" s="373">
        <f>'Imp-Exp1-CHN'!L140/1000</f>
        <v>0</v>
      </c>
      <c r="AG11" s="349">
        <f t="shared" si="7"/>
        <v>0</v>
      </c>
      <c r="AH11" s="349">
        <f t="shared" si="8"/>
        <v>0</v>
      </c>
      <c r="AI11" s="349">
        <f t="shared" si="9"/>
        <v>0</v>
      </c>
      <c r="AJ11" s="349">
        <f t="shared" si="10"/>
        <v>0</v>
      </c>
      <c r="AK11" s="349">
        <f t="shared" si="11"/>
        <v>0</v>
      </c>
      <c r="AL11" s="349">
        <f t="shared" si="12"/>
        <v>0</v>
      </c>
      <c r="AM11" s="349">
        <f t="shared" si="13"/>
        <v>0</v>
      </c>
      <c r="AN11" s="350">
        <f t="shared" si="14"/>
        <v>0</v>
      </c>
    </row>
    <row r="12" spans="1:40" x14ac:dyDescent="0.35">
      <c r="A12" s="351">
        <f t="shared" si="15"/>
        <v>0</v>
      </c>
      <c r="B12" s="352">
        <f t="shared" si="16"/>
        <v>0</v>
      </c>
      <c r="C12" s="352" t="s">
        <v>617</v>
      </c>
      <c r="D12" s="352" t="str">
        <f t="shared" si="17"/>
        <v>-</v>
      </c>
      <c r="E12" s="353"/>
      <c r="F12" s="353"/>
      <c r="G12" s="365">
        <f t="shared" si="18"/>
        <v>0</v>
      </c>
      <c r="H12" s="352" t="s">
        <v>619</v>
      </c>
      <c r="I12" s="352" t="s">
        <v>620</v>
      </c>
      <c r="J12" s="352" t="s">
        <v>621</v>
      </c>
      <c r="K12" s="352" t="s">
        <v>567</v>
      </c>
      <c r="L12" s="352" t="s">
        <v>569</v>
      </c>
      <c r="M12" s="352" t="s">
        <v>622</v>
      </c>
      <c r="N12" s="352" t="s">
        <v>676</v>
      </c>
      <c r="O12" s="352" t="s">
        <v>679</v>
      </c>
      <c r="P12" s="354" t="s">
        <v>624</v>
      </c>
      <c r="Q12" s="372">
        <f>'Imp-Exp1-CHN'!E143</f>
        <v>0</v>
      </c>
      <c r="R12" s="374">
        <f>'Imp-Exp1-CHN'!F143</f>
        <v>0</v>
      </c>
      <c r="S12" s="374">
        <f>'Imp-Exp1-CHN'!G143</f>
        <v>0</v>
      </c>
      <c r="T12" s="374">
        <f>'Imp-Exp1-CHN'!H143</f>
        <v>0</v>
      </c>
      <c r="U12" s="374">
        <f>'Imp-Exp1-CHN'!I143</f>
        <v>0</v>
      </c>
      <c r="V12" s="374">
        <f>'Imp-Exp1-CHN'!J143</f>
        <v>0</v>
      </c>
      <c r="W12" s="374">
        <f>'Imp-Exp1-CHN'!K143</f>
        <v>0</v>
      </c>
      <c r="X12" s="373">
        <f>'Imp-Exp1-CHN'!L143</f>
        <v>0</v>
      </c>
      <c r="Y12" s="372">
        <f>'Imp-Exp1-CHN'!E144/1000</f>
        <v>0</v>
      </c>
      <c r="Z12" s="374">
        <f>'Imp-Exp1-CHN'!F144/1000</f>
        <v>0</v>
      </c>
      <c r="AA12" s="374">
        <f>'Imp-Exp1-CHN'!G144/1000</f>
        <v>0</v>
      </c>
      <c r="AB12" s="374">
        <f>'Imp-Exp1-CHN'!H144/1000</f>
        <v>0</v>
      </c>
      <c r="AC12" s="374">
        <f>'Imp-Exp1-CHN'!I144/1000</f>
        <v>0</v>
      </c>
      <c r="AD12" s="374">
        <f>'Imp-Exp1-CHN'!J144/1000</f>
        <v>0</v>
      </c>
      <c r="AE12" s="374">
        <f>'Imp-Exp1-CHN'!K144/1000</f>
        <v>0</v>
      </c>
      <c r="AF12" s="373">
        <f>'Imp-Exp1-CHN'!L144/1000</f>
        <v>0</v>
      </c>
      <c r="AG12" s="355">
        <f t="shared" si="7"/>
        <v>0</v>
      </c>
      <c r="AH12" s="355">
        <f t="shared" si="8"/>
        <v>0</v>
      </c>
      <c r="AI12" s="355">
        <f t="shared" si="9"/>
        <v>0</v>
      </c>
      <c r="AJ12" s="355">
        <f t="shared" si="10"/>
        <v>0</v>
      </c>
      <c r="AK12" s="355">
        <f t="shared" si="11"/>
        <v>0</v>
      </c>
      <c r="AL12" s="355">
        <f t="shared" si="12"/>
        <v>0</v>
      </c>
      <c r="AM12" s="355">
        <f t="shared" si="13"/>
        <v>0</v>
      </c>
      <c r="AN12" s="356">
        <f t="shared" si="14"/>
        <v>0</v>
      </c>
    </row>
    <row r="13" spans="1:40" x14ac:dyDescent="0.35">
      <c r="A13" s="345">
        <f t="shared" si="15"/>
        <v>0</v>
      </c>
      <c r="B13" s="346">
        <f t="shared" si="16"/>
        <v>0</v>
      </c>
      <c r="C13" s="346" t="s">
        <v>617</v>
      </c>
      <c r="D13" s="346" t="str">
        <f t="shared" si="17"/>
        <v>-</v>
      </c>
      <c r="E13" s="347"/>
      <c r="F13" s="347"/>
      <c r="G13" s="364">
        <f t="shared" si="18"/>
        <v>0</v>
      </c>
      <c r="H13" s="346" t="s">
        <v>619</v>
      </c>
      <c r="I13" s="346" t="s">
        <v>620</v>
      </c>
      <c r="J13" s="346" t="s">
        <v>621</v>
      </c>
      <c r="K13" s="346" t="s">
        <v>567</v>
      </c>
      <c r="L13" s="346" t="s">
        <v>569</v>
      </c>
      <c r="M13" s="346" t="s">
        <v>622</v>
      </c>
      <c r="N13" s="346" t="s">
        <v>683</v>
      </c>
      <c r="O13" s="346" t="s">
        <v>680</v>
      </c>
      <c r="P13" s="348" t="s">
        <v>624</v>
      </c>
      <c r="Q13" s="372">
        <f>'Imp-Exp1-CHN'!E147</f>
        <v>0</v>
      </c>
      <c r="R13" s="372">
        <f>'Imp-Exp1-CHN'!F147</f>
        <v>0</v>
      </c>
      <c r="S13" s="372">
        <f>'Imp-Exp1-CHN'!G147</f>
        <v>0</v>
      </c>
      <c r="T13" s="372">
        <f>'Imp-Exp1-CHN'!H147</f>
        <v>0</v>
      </c>
      <c r="U13" s="372">
        <f>'Imp-Exp1-CHN'!I147</f>
        <v>0</v>
      </c>
      <c r="V13" s="372">
        <f>'Imp-Exp1-CHN'!J147</f>
        <v>0</v>
      </c>
      <c r="W13" s="372">
        <f>'Imp-Exp1-CHN'!K147</f>
        <v>0</v>
      </c>
      <c r="X13" s="373">
        <f>'Imp-Exp1-CHN'!L147</f>
        <v>0</v>
      </c>
      <c r="Y13" s="372">
        <f>'Imp-Exp1-CHN'!E148/1000</f>
        <v>0</v>
      </c>
      <c r="Z13" s="372">
        <f>'Imp-Exp1-CHN'!F148/1000</f>
        <v>0</v>
      </c>
      <c r="AA13" s="372">
        <f>'Imp-Exp1-CHN'!G148/1000</f>
        <v>0</v>
      </c>
      <c r="AB13" s="372">
        <f>'Imp-Exp1-CHN'!H148/1000</f>
        <v>0</v>
      </c>
      <c r="AC13" s="372">
        <f>'Imp-Exp1-CHN'!I148/1000</f>
        <v>0</v>
      </c>
      <c r="AD13" s="372">
        <f>'Imp-Exp1-CHN'!J148/1000</f>
        <v>0</v>
      </c>
      <c r="AE13" s="372">
        <f>'Imp-Exp1-CHN'!K148/1000</f>
        <v>0</v>
      </c>
      <c r="AF13" s="373">
        <f>'Imp-Exp1-CHN'!L148/1000</f>
        <v>0</v>
      </c>
      <c r="AG13" s="349">
        <f t="shared" si="7"/>
        <v>0</v>
      </c>
      <c r="AH13" s="349">
        <f t="shared" si="8"/>
        <v>0</v>
      </c>
      <c r="AI13" s="349">
        <f t="shared" si="9"/>
        <v>0</v>
      </c>
      <c r="AJ13" s="349">
        <f t="shared" si="10"/>
        <v>0</v>
      </c>
      <c r="AK13" s="349">
        <f t="shared" si="11"/>
        <v>0</v>
      </c>
      <c r="AL13" s="349">
        <f t="shared" si="12"/>
        <v>0</v>
      </c>
      <c r="AM13" s="349">
        <f t="shared" si="13"/>
        <v>0</v>
      </c>
      <c r="AN13" s="350">
        <f t="shared" si="14"/>
        <v>0</v>
      </c>
    </row>
    <row r="14" spans="1:40" x14ac:dyDescent="0.35">
      <c r="A14" s="351">
        <f t="shared" si="15"/>
        <v>0</v>
      </c>
      <c r="B14" s="352">
        <f t="shared" si="16"/>
        <v>0</v>
      </c>
      <c r="C14" s="352" t="s">
        <v>617</v>
      </c>
      <c r="D14" s="352" t="str">
        <f t="shared" si="17"/>
        <v>-</v>
      </c>
      <c r="E14" s="353"/>
      <c r="F14" s="353"/>
      <c r="G14" s="365">
        <f t="shared" si="18"/>
        <v>0</v>
      </c>
      <c r="H14" s="352" t="s">
        <v>619</v>
      </c>
      <c r="I14" s="352" t="s">
        <v>620</v>
      </c>
      <c r="J14" s="352" t="s">
        <v>621</v>
      </c>
      <c r="K14" s="352" t="s">
        <v>567</v>
      </c>
      <c r="L14" s="352" t="s">
        <v>569</v>
      </c>
      <c r="M14" s="352" t="s">
        <v>622</v>
      </c>
      <c r="N14" s="352" t="s">
        <v>684</v>
      </c>
      <c r="O14" s="352" t="s">
        <v>681</v>
      </c>
      <c r="P14" s="354" t="s">
        <v>624</v>
      </c>
      <c r="Q14" s="372">
        <f>'Imp-Exp1-CHN'!E151</f>
        <v>0</v>
      </c>
      <c r="R14" s="374">
        <f>'Imp-Exp1-CHN'!F151</f>
        <v>0</v>
      </c>
      <c r="S14" s="374">
        <f>'Imp-Exp1-CHN'!G151</f>
        <v>0</v>
      </c>
      <c r="T14" s="374">
        <f>'Imp-Exp1-CHN'!H151</f>
        <v>0</v>
      </c>
      <c r="U14" s="374">
        <f>'Imp-Exp1-CHN'!I151</f>
        <v>0</v>
      </c>
      <c r="V14" s="374">
        <f>'Imp-Exp1-CHN'!J151</f>
        <v>0</v>
      </c>
      <c r="W14" s="374">
        <f>'Imp-Exp1-CHN'!K151</f>
        <v>0</v>
      </c>
      <c r="X14" s="373">
        <f>'Imp-Exp1-CHN'!L151</f>
        <v>0</v>
      </c>
      <c r="Y14" s="372">
        <f>'Imp-Exp1-CHN'!E152/1000</f>
        <v>0</v>
      </c>
      <c r="Z14" s="374">
        <f>'Imp-Exp1-CHN'!F152/1000</f>
        <v>0</v>
      </c>
      <c r="AA14" s="374">
        <f>'Imp-Exp1-CHN'!G152/1000</f>
        <v>0</v>
      </c>
      <c r="AB14" s="374">
        <f>'Imp-Exp1-CHN'!H152/1000</f>
        <v>0</v>
      </c>
      <c r="AC14" s="374">
        <f>'Imp-Exp1-CHN'!I152/1000</f>
        <v>0</v>
      </c>
      <c r="AD14" s="374">
        <f>'Imp-Exp1-CHN'!J152/1000</f>
        <v>0</v>
      </c>
      <c r="AE14" s="374">
        <f>'Imp-Exp1-CHN'!K152/1000</f>
        <v>0</v>
      </c>
      <c r="AF14" s="373">
        <f>'Imp-Exp1-CHN'!L152/1000</f>
        <v>0</v>
      </c>
      <c r="AG14" s="355">
        <f t="shared" si="7"/>
        <v>0</v>
      </c>
      <c r="AH14" s="355">
        <f t="shared" si="8"/>
        <v>0</v>
      </c>
      <c r="AI14" s="355">
        <f t="shared" si="9"/>
        <v>0</v>
      </c>
      <c r="AJ14" s="355">
        <f t="shared" si="10"/>
        <v>0</v>
      </c>
      <c r="AK14" s="355">
        <f t="shared" si="11"/>
        <v>0</v>
      </c>
      <c r="AL14" s="355">
        <f t="shared" si="12"/>
        <v>0</v>
      </c>
      <c r="AM14" s="355">
        <f t="shared" si="13"/>
        <v>0</v>
      </c>
      <c r="AN14" s="356">
        <f t="shared" si="14"/>
        <v>0</v>
      </c>
    </row>
    <row r="15" spans="1:40" x14ac:dyDescent="0.35">
      <c r="A15" s="345">
        <f t="shared" si="15"/>
        <v>0</v>
      </c>
      <c r="B15" s="346">
        <f t="shared" si="16"/>
        <v>0</v>
      </c>
      <c r="C15" s="346" t="s">
        <v>617</v>
      </c>
      <c r="D15" s="346" t="str">
        <f t="shared" si="17"/>
        <v>-</v>
      </c>
      <c r="E15" s="347"/>
      <c r="F15" s="347"/>
      <c r="G15" s="364">
        <f t="shared" si="18"/>
        <v>0</v>
      </c>
      <c r="H15" s="346" t="s">
        <v>619</v>
      </c>
      <c r="I15" s="346" t="s">
        <v>620</v>
      </c>
      <c r="J15" s="346" t="s">
        <v>621</v>
      </c>
      <c r="K15" s="346" t="s">
        <v>567</v>
      </c>
      <c r="L15" s="346" t="s">
        <v>569</v>
      </c>
      <c r="M15" s="346" t="s">
        <v>622</v>
      </c>
      <c r="N15" s="346" t="s">
        <v>685</v>
      </c>
      <c r="O15" s="346" t="s">
        <v>682</v>
      </c>
      <c r="P15" s="348" t="s">
        <v>624</v>
      </c>
      <c r="Q15" s="372">
        <f>'Imp-Exp1-CHN'!E155</f>
        <v>0</v>
      </c>
      <c r="R15" s="372">
        <f>'Imp-Exp1-CHN'!F155</f>
        <v>0</v>
      </c>
      <c r="S15" s="372">
        <f>'Imp-Exp1-CHN'!G155</f>
        <v>0</v>
      </c>
      <c r="T15" s="372">
        <f>'Imp-Exp1-CHN'!H155</f>
        <v>0</v>
      </c>
      <c r="U15" s="372">
        <f>'Imp-Exp1-CHN'!I155</f>
        <v>0</v>
      </c>
      <c r="V15" s="372">
        <f>'Imp-Exp1-CHN'!J155</f>
        <v>0</v>
      </c>
      <c r="W15" s="372">
        <f>'Imp-Exp1-CHN'!K155</f>
        <v>0</v>
      </c>
      <c r="X15" s="373">
        <f>'Imp-Exp1-CHN'!L155</f>
        <v>0</v>
      </c>
      <c r="Y15" s="372">
        <f>'Imp-Exp1-CHN'!E156/1000</f>
        <v>0</v>
      </c>
      <c r="Z15" s="372">
        <f>'Imp-Exp1-CHN'!F156/1000</f>
        <v>0</v>
      </c>
      <c r="AA15" s="372">
        <f>'Imp-Exp1-CHN'!G156/1000</f>
        <v>0</v>
      </c>
      <c r="AB15" s="372">
        <f>'Imp-Exp1-CHN'!H156/1000</f>
        <v>0</v>
      </c>
      <c r="AC15" s="372">
        <f>'Imp-Exp1-CHN'!I156/1000</f>
        <v>0</v>
      </c>
      <c r="AD15" s="372">
        <f>'Imp-Exp1-CHN'!J156/1000</f>
        <v>0</v>
      </c>
      <c r="AE15" s="372">
        <f>'Imp-Exp1-CHN'!K156/1000</f>
        <v>0</v>
      </c>
      <c r="AF15" s="373">
        <f>'Imp-Exp1-CHN'!L156/1000</f>
        <v>0</v>
      </c>
      <c r="AG15" s="349">
        <f t="shared" si="7"/>
        <v>0</v>
      </c>
      <c r="AH15" s="349">
        <f t="shared" si="8"/>
        <v>0</v>
      </c>
      <c r="AI15" s="349">
        <f t="shared" si="9"/>
        <v>0</v>
      </c>
      <c r="AJ15" s="349">
        <f t="shared" si="10"/>
        <v>0</v>
      </c>
      <c r="AK15" s="349">
        <f t="shared" si="11"/>
        <v>0</v>
      </c>
      <c r="AL15" s="349">
        <f t="shared" si="12"/>
        <v>0</v>
      </c>
      <c r="AM15" s="349">
        <f t="shared" si="13"/>
        <v>0</v>
      </c>
      <c r="AN15" s="350">
        <f t="shared" si="14"/>
        <v>0</v>
      </c>
    </row>
    <row r="16" spans="1:40" x14ac:dyDescent="0.35">
      <c r="A16" s="351">
        <f t="shared" si="15"/>
        <v>0</v>
      </c>
      <c r="B16" s="352">
        <f t="shared" si="16"/>
        <v>0</v>
      </c>
      <c r="C16" s="352" t="s">
        <v>617</v>
      </c>
      <c r="D16" s="352" t="str">
        <f t="shared" si="17"/>
        <v>-</v>
      </c>
      <c r="E16" s="353"/>
      <c r="F16" s="353"/>
      <c r="G16" s="365">
        <f>'Imp-Exp2-CHN'!G23</f>
        <v>0</v>
      </c>
      <c r="H16" s="352" t="s">
        <v>626</v>
      </c>
      <c r="I16" s="352" t="s">
        <v>620</v>
      </c>
      <c r="J16" s="352" t="s">
        <v>621</v>
      </c>
      <c r="K16" s="352" t="s">
        <v>567</v>
      </c>
      <c r="L16" s="352" t="s">
        <v>569</v>
      </c>
      <c r="M16" s="352" t="s">
        <v>622</v>
      </c>
      <c r="N16" s="352" t="s">
        <v>678</v>
      </c>
      <c r="O16" s="352" t="s">
        <v>675</v>
      </c>
      <c r="P16" s="354" t="s">
        <v>623</v>
      </c>
      <c r="Q16" s="372">
        <f>'Imp-Exp2-CHN'!E90</f>
        <v>0</v>
      </c>
      <c r="R16" s="374">
        <f>'Imp-Exp2-CHN'!F90</f>
        <v>0</v>
      </c>
      <c r="S16" s="374">
        <f>'Imp-Exp2-CHN'!G90</f>
        <v>0</v>
      </c>
      <c r="T16" s="374">
        <f>'Imp-Exp2-CHN'!H90</f>
        <v>0</v>
      </c>
      <c r="U16" s="374">
        <f>'Imp-Exp2-CHN'!I90</f>
        <v>0</v>
      </c>
      <c r="V16" s="374">
        <f>'Imp-Exp2-CHN'!J90</f>
        <v>0</v>
      </c>
      <c r="W16" s="374">
        <f>'Imp-Exp2-CHN'!K90</f>
        <v>0</v>
      </c>
      <c r="X16" s="373">
        <f>'Imp-Exp2-CHN'!L90</f>
        <v>0</v>
      </c>
      <c r="Y16" s="372">
        <f>'Imp-Exp2-CHN'!E91/1000</f>
        <v>0</v>
      </c>
      <c r="Z16" s="374">
        <f>'Imp-Exp2-CHN'!F91/1000</f>
        <v>0</v>
      </c>
      <c r="AA16" s="374">
        <f>'Imp-Exp2-CHN'!G91/1000</f>
        <v>0</v>
      </c>
      <c r="AB16" s="374">
        <f>'Imp-Exp2-CHN'!H91/1000</f>
        <v>0</v>
      </c>
      <c r="AC16" s="374">
        <f>'Imp-Exp2-CHN'!I91/1000</f>
        <v>0</v>
      </c>
      <c r="AD16" s="374">
        <f>'Imp-Exp2-CHN'!J91/1000</f>
        <v>0</v>
      </c>
      <c r="AE16" s="374">
        <f>'Imp-Exp2-CHN'!K91/1000</f>
        <v>0</v>
      </c>
      <c r="AF16" s="373">
        <f>'Imp-Exp2-CHN'!L91/1000</f>
        <v>0</v>
      </c>
      <c r="AG16" s="355">
        <f t="shared" si="7"/>
        <v>0</v>
      </c>
      <c r="AH16" s="355">
        <f t="shared" si="8"/>
        <v>0</v>
      </c>
      <c r="AI16" s="355">
        <f t="shared" si="9"/>
        <v>0</v>
      </c>
      <c r="AJ16" s="355">
        <f t="shared" si="10"/>
        <v>0</v>
      </c>
      <c r="AK16" s="355">
        <f t="shared" si="11"/>
        <v>0</v>
      </c>
      <c r="AL16" s="355">
        <f t="shared" si="12"/>
        <v>0</v>
      </c>
      <c r="AM16" s="355">
        <f t="shared" si="13"/>
        <v>0</v>
      </c>
      <c r="AN16" s="356">
        <f t="shared" si="14"/>
        <v>0</v>
      </c>
    </row>
    <row r="17" spans="1:40" x14ac:dyDescent="0.35">
      <c r="A17" s="345">
        <f t="shared" si="15"/>
        <v>0</v>
      </c>
      <c r="B17" s="346">
        <f t="shared" si="16"/>
        <v>0</v>
      </c>
      <c r="C17" s="346" t="s">
        <v>617</v>
      </c>
      <c r="D17" s="346" t="str">
        <f t="shared" si="17"/>
        <v>-</v>
      </c>
      <c r="E17" s="347"/>
      <c r="F17" s="347"/>
      <c r="G17" s="364">
        <f>G16</f>
        <v>0</v>
      </c>
      <c r="H17" s="346" t="s">
        <v>626</v>
      </c>
      <c r="I17" s="346" t="s">
        <v>620</v>
      </c>
      <c r="J17" s="346" t="s">
        <v>621</v>
      </c>
      <c r="K17" s="346" t="s">
        <v>567</v>
      </c>
      <c r="L17" s="346" t="s">
        <v>569</v>
      </c>
      <c r="M17" s="346" t="s">
        <v>622</v>
      </c>
      <c r="N17" s="346" t="s">
        <v>674</v>
      </c>
      <c r="O17" s="346" t="s">
        <v>677</v>
      </c>
      <c r="P17" s="348" t="s">
        <v>623</v>
      </c>
      <c r="Q17" s="372">
        <f>'Imp-Exp2-CHN'!E94</f>
        <v>0</v>
      </c>
      <c r="R17" s="372">
        <f>'Imp-Exp2-CHN'!F94</f>
        <v>0</v>
      </c>
      <c r="S17" s="372">
        <f>'Imp-Exp2-CHN'!G94</f>
        <v>0</v>
      </c>
      <c r="T17" s="372">
        <f>'Imp-Exp2-CHN'!H94</f>
        <v>0</v>
      </c>
      <c r="U17" s="372">
        <f>'Imp-Exp2-CHN'!I94</f>
        <v>0</v>
      </c>
      <c r="V17" s="372">
        <f>'Imp-Exp2-CHN'!J94</f>
        <v>0</v>
      </c>
      <c r="W17" s="372">
        <f>'Imp-Exp2-CHN'!K94</f>
        <v>0</v>
      </c>
      <c r="X17" s="373">
        <f>'Imp-Exp2-CHN'!L94</f>
        <v>0</v>
      </c>
      <c r="Y17" s="372">
        <f>'Imp-Exp2-CHN'!E95/1000</f>
        <v>0</v>
      </c>
      <c r="Z17" s="372">
        <f>'Imp-Exp2-CHN'!F95/1000</f>
        <v>0</v>
      </c>
      <c r="AA17" s="372">
        <f>'Imp-Exp2-CHN'!G95/1000</f>
        <v>0</v>
      </c>
      <c r="AB17" s="372">
        <f>'Imp-Exp2-CHN'!H95/1000</f>
        <v>0</v>
      </c>
      <c r="AC17" s="372">
        <f>'Imp-Exp2-CHN'!I95/1000</f>
        <v>0</v>
      </c>
      <c r="AD17" s="372">
        <f>'Imp-Exp2-CHN'!J95/1000</f>
        <v>0</v>
      </c>
      <c r="AE17" s="372">
        <f>'Imp-Exp2-CHN'!K95/1000</f>
        <v>0</v>
      </c>
      <c r="AF17" s="373">
        <f>'Imp-Exp2-CHN'!L95/1000</f>
        <v>0</v>
      </c>
      <c r="AG17" s="349">
        <f t="shared" si="7"/>
        <v>0</v>
      </c>
      <c r="AH17" s="349">
        <f t="shared" si="8"/>
        <v>0</v>
      </c>
      <c r="AI17" s="349">
        <f t="shared" si="9"/>
        <v>0</v>
      </c>
      <c r="AJ17" s="349">
        <f t="shared" si="10"/>
        <v>0</v>
      </c>
      <c r="AK17" s="349">
        <f t="shared" si="11"/>
        <v>0</v>
      </c>
      <c r="AL17" s="349">
        <f t="shared" si="12"/>
        <v>0</v>
      </c>
      <c r="AM17" s="349">
        <f t="shared" si="13"/>
        <v>0</v>
      </c>
      <c r="AN17" s="350">
        <f t="shared" si="14"/>
        <v>0</v>
      </c>
    </row>
    <row r="18" spans="1:40" x14ac:dyDescent="0.35">
      <c r="A18" s="351">
        <f t="shared" si="15"/>
        <v>0</v>
      </c>
      <c r="B18" s="352">
        <f t="shared" si="16"/>
        <v>0</v>
      </c>
      <c r="C18" s="352" t="s">
        <v>617</v>
      </c>
      <c r="D18" s="352" t="str">
        <f t="shared" si="17"/>
        <v>-</v>
      </c>
      <c r="E18" s="353"/>
      <c r="F18" s="353"/>
      <c r="G18" s="365">
        <f t="shared" ref="G18:G27" si="19">G17</f>
        <v>0</v>
      </c>
      <c r="H18" s="352" t="s">
        <v>626</v>
      </c>
      <c r="I18" s="352" t="s">
        <v>620</v>
      </c>
      <c r="J18" s="352" t="s">
        <v>621</v>
      </c>
      <c r="K18" s="352" t="s">
        <v>567</v>
      </c>
      <c r="L18" s="352" t="s">
        <v>569</v>
      </c>
      <c r="M18" s="352" t="s">
        <v>622</v>
      </c>
      <c r="N18" s="352" t="s">
        <v>676</v>
      </c>
      <c r="O18" s="352" t="s">
        <v>679</v>
      </c>
      <c r="P18" s="354" t="s">
        <v>623</v>
      </c>
      <c r="Q18" s="372">
        <f>'Imp-Exp2-CHN'!E98</f>
        <v>0</v>
      </c>
      <c r="R18" s="374">
        <f>'Imp-Exp2-CHN'!F98</f>
        <v>0</v>
      </c>
      <c r="S18" s="374">
        <f>'Imp-Exp2-CHN'!G98</f>
        <v>0</v>
      </c>
      <c r="T18" s="374">
        <f>'Imp-Exp2-CHN'!H98</f>
        <v>0</v>
      </c>
      <c r="U18" s="374">
        <f>'Imp-Exp2-CHN'!I98</f>
        <v>0</v>
      </c>
      <c r="V18" s="374">
        <f>'Imp-Exp2-CHN'!J98</f>
        <v>0</v>
      </c>
      <c r="W18" s="374">
        <f>'Imp-Exp2-CHN'!K98</f>
        <v>0</v>
      </c>
      <c r="X18" s="373">
        <f>'Imp-Exp2-CHN'!L98</f>
        <v>0</v>
      </c>
      <c r="Y18" s="372">
        <f>'Imp-Exp2-CHN'!E99/1000</f>
        <v>0</v>
      </c>
      <c r="Z18" s="374">
        <f>'Imp-Exp2-CHN'!F99/1000</f>
        <v>0</v>
      </c>
      <c r="AA18" s="374">
        <f>'Imp-Exp2-CHN'!G99/1000</f>
        <v>0</v>
      </c>
      <c r="AB18" s="374">
        <f>'Imp-Exp2-CHN'!H99/1000</f>
        <v>0</v>
      </c>
      <c r="AC18" s="374">
        <f>'Imp-Exp2-CHN'!I99/1000</f>
        <v>0</v>
      </c>
      <c r="AD18" s="374">
        <f>'Imp-Exp2-CHN'!J99/1000</f>
        <v>0</v>
      </c>
      <c r="AE18" s="374">
        <f>'Imp-Exp2-CHN'!K99/1000</f>
        <v>0</v>
      </c>
      <c r="AF18" s="373">
        <f>'Imp-Exp2-CHN'!L99/1000</f>
        <v>0</v>
      </c>
      <c r="AG18" s="355">
        <f t="shared" si="7"/>
        <v>0</v>
      </c>
      <c r="AH18" s="355">
        <f t="shared" si="8"/>
        <v>0</v>
      </c>
      <c r="AI18" s="355">
        <f t="shared" si="9"/>
        <v>0</v>
      </c>
      <c r="AJ18" s="355">
        <f t="shared" si="10"/>
        <v>0</v>
      </c>
      <c r="AK18" s="355">
        <f t="shared" si="11"/>
        <v>0</v>
      </c>
      <c r="AL18" s="355">
        <f t="shared" si="12"/>
        <v>0</v>
      </c>
      <c r="AM18" s="355">
        <f t="shared" si="13"/>
        <v>0</v>
      </c>
      <c r="AN18" s="356">
        <f t="shared" si="14"/>
        <v>0</v>
      </c>
    </row>
    <row r="19" spans="1:40" x14ac:dyDescent="0.35">
      <c r="A19" s="345">
        <f t="shared" si="15"/>
        <v>0</v>
      </c>
      <c r="B19" s="346">
        <f t="shared" si="16"/>
        <v>0</v>
      </c>
      <c r="C19" s="346" t="s">
        <v>617</v>
      </c>
      <c r="D19" s="346" t="str">
        <f t="shared" si="17"/>
        <v>-</v>
      </c>
      <c r="E19" s="347"/>
      <c r="F19" s="347"/>
      <c r="G19" s="364">
        <f t="shared" si="19"/>
        <v>0</v>
      </c>
      <c r="H19" s="346" t="s">
        <v>626</v>
      </c>
      <c r="I19" s="346" t="s">
        <v>620</v>
      </c>
      <c r="J19" s="346" t="s">
        <v>621</v>
      </c>
      <c r="K19" s="346" t="s">
        <v>567</v>
      </c>
      <c r="L19" s="346" t="s">
        <v>569</v>
      </c>
      <c r="M19" s="346" t="s">
        <v>622</v>
      </c>
      <c r="N19" s="346" t="s">
        <v>683</v>
      </c>
      <c r="O19" s="346" t="s">
        <v>680</v>
      </c>
      <c r="P19" s="348" t="s">
        <v>623</v>
      </c>
      <c r="Q19" s="372">
        <f>'Imp-Exp2-CHN'!E102</f>
        <v>0</v>
      </c>
      <c r="R19" s="372">
        <f>'Imp-Exp2-CHN'!F102</f>
        <v>0</v>
      </c>
      <c r="S19" s="372">
        <f>'Imp-Exp2-CHN'!G102</f>
        <v>0</v>
      </c>
      <c r="T19" s="372">
        <f>'Imp-Exp2-CHN'!H102</f>
        <v>0</v>
      </c>
      <c r="U19" s="372">
        <f>'Imp-Exp2-CHN'!I102</f>
        <v>0</v>
      </c>
      <c r="V19" s="372">
        <f>'Imp-Exp2-CHN'!J102</f>
        <v>0</v>
      </c>
      <c r="W19" s="372">
        <f>'Imp-Exp2-CHN'!K102</f>
        <v>0</v>
      </c>
      <c r="X19" s="373">
        <f>'Imp-Exp2-CHN'!L102</f>
        <v>0</v>
      </c>
      <c r="Y19" s="372">
        <f>'Imp-Exp2-CHN'!E103/1000</f>
        <v>0</v>
      </c>
      <c r="Z19" s="372">
        <f>'Imp-Exp2-CHN'!F103/1000</f>
        <v>0</v>
      </c>
      <c r="AA19" s="372">
        <f>'Imp-Exp2-CHN'!G103/1000</f>
        <v>0</v>
      </c>
      <c r="AB19" s="372">
        <f>'Imp-Exp2-CHN'!H103/1000</f>
        <v>0</v>
      </c>
      <c r="AC19" s="372">
        <f>'Imp-Exp2-CHN'!I103/1000</f>
        <v>0</v>
      </c>
      <c r="AD19" s="372">
        <f>'Imp-Exp2-CHN'!J103/1000</f>
        <v>0</v>
      </c>
      <c r="AE19" s="372">
        <f>'Imp-Exp2-CHN'!K103/1000</f>
        <v>0</v>
      </c>
      <c r="AF19" s="373">
        <f>'Imp-Exp2-CHN'!L103/1000</f>
        <v>0</v>
      </c>
      <c r="AG19" s="349">
        <f t="shared" si="7"/>
        <v>0</v>
      </c>
      <c r="AH19" s="349">
        <f t="shared" si="8"/>
        <v>0</v>
      </c>
      <c r="AI19" s="349">
        <f t="shared" si="9"/>
        <v>0</v>
      </c>
      <c r="AJ19" s="349">
        <f t="shared" si="10"/>
        <v>0</v>
      </c>
      <c r="AK19" s="349">
        <f t="shared" si="11"/>
        <v>0</v>
      </c>
      <c r="AL19" s="349">
        <f t="shared" si="12"/>
        <v>0</v>
      </c>
      <c r="AM19" s="349">
        <f t="shared" si="13"/>
        <v>0</v>
      </c>
      <c r="AN19" s="350">
        <f t="shared" si="14"/>
        <v>0</v>
      </c>
    </row>
    <row r="20" spans="1:40" x14ac:dyDescent="0.35">
      <c r="A20" s="351">
        <f t="shared" si="15"/>
        <v>0</v>
      </c>
      <c r="B20" s="352">
        <f t="shared" si="16"/>
        <v>0</v>
      </c>
      <c r="C20" s="352" t="s">
        <v>617</v>
      </c>
      <c r="D20" s="352" t="str">
        <f t="shared" si="17"/>
        <v>-</v>
      </c>
      <c r="E20" s="353"/>
      <c r="F20" s="353"/>
      <c r="G20" s="365">
        <f t="shared" si="19"/>
        <v>0</v>
      </c>
      <c r="H20" s="352" t="s">
        <v>626</v>
      </c>
      <c r="I20" s="352" t="s">
        <v>620</v>
      </c>
      <c r="J20" s="352" t="s">
        <v>621</v>
      </c>
      <c r="K20" s="352" t="s">
        <v>567</v>
      </c>
      <c r="L20" s="352" t="s">
        <v>569</v>
      </c>
      <c r="M20" s="352" t="s">
        <v>622</v>
      </c>
      <c r="N20" s="352" t="s">
        <v>684</v>
      </c>
      <c r="O20" s="352" t="s">
        <v>681</v>
      </c>
      <c r="P20" s="354" t="s">
        <v>623</v>
      </c>
      <c r="Q20" s="372">
        <f>'Imp-Exp2-CHN'!E106</f>
        <v>0</v>
      </c>
      <c r="R20" s="374">
        <f>'Imp-Exp2-CHN'!F106</f>
        <v>0</v>
      </c>
      <c r="S20" s="374">
        <f>'Imp-Exp2-CHN'!G106</f>
        <v>0</v>
      </c>
      <c r="T20" s="374">
        <f>'Imp-Exp2-CHN'!H106</f>
        <v>0</v>
      </c>
      <c r="U20" s="374">
        <f>'Imp-Exp2-CHN'!I106</f>
        <v>0</v>
      </c>
      <c r="V20" s="374">
        <f>'Imp-Exp2-CHN'!J106</f>
        <v>0</v>
      </c>
      <c r="W20" s="374">
        <f>'Imp-Exp2-CHN'!K106</f>
        <v>0</v>
      </c>
      <c r="X20" s="373">
        <f>'Imp-Exp2-CHN'!L106</f>
        <v>0</v>
      </c>
      <c r="Y20" s="372">
        <f>'Imp-Exp2-CHN'!E107/1000</f>
        <v>0</v>
      </c>
      <c r="Z20" s="374">
        <f>'Imp-Exp2-CHN'!F107/1000</f>
        <v>0</v>
      </c>
      <c r="AA20" s="374">
        <f>'Imp-Exp2-CHN'!G107/1000</f>
        <v>0</v>
      </c>
      <c r="AB20" s="374">
        <f>'Imp-Exp2-CHN'!H107/1000</f>
        <v>0</v>
      </c>
      <c r="AC20" s="374">
        <f>'Imp-Exp2-CHN'!I107/1000</f>
        <v>0</v>
      </c>
      <c r="AD20" s="374">
        <f>'Imp-Exp2-CHN'!J107/1000</f>
        <v>0</v>
      </c>
      <c r="AE20" s="374">
        <f>'Imp-Exp2-CHN'!K107/1000</f>
        <v>0</v>
      </c>
      <c r="AF20" s="373">
        <f>'Imp-Exp2-CHN'!L107/1000</f>
        <v>0</v>
      </c>
      <c r="AG20" s="355">
        <f t="shared" si="7"/>
        <v>0</v>
      </c>
      <c r="AH20" s="355">
        <f t="shared" si="8"/>
        <v>0</v>
      </c>
      <c r="AI20" s="355">
        <f t="shared" si="9"/>
        <v>0</v>
      </c>
      <c r="AJ20" s="355">
        <f t="shared" si="10"/>
        <v>0</v>
      </c>
      <c r="AK20" s="355">
        <f t="shared" si="11"/>
        <v>0</v>
      </c>
      <c r="AL20" s="355">
        <f t="shared" si="12"/>
        <v>0</v>
      </c>
      <c r="AM20" s="355">
        <f t="shared" si="13"/>
        <v>0</v>
      </c>
      <c r="AN20" s="356">
        <f t="shared" si="14"/>
        <v>0</v>
      </c>
    </row>
    <row r="21" spans="1:40" x14ac:dyDescent="0.35">
      <c r="A21" s="345">
        <f t="shared" si="15"/>
        <v>0</v>
      </c>
      <c r="B21" s="346">
        <f t="shared" si="16"/>
        <v>0</v>
      </c>
      <c r="C21" s="346" t="s">
        <v>617</v>
      </c>
      <c r="D21" s="346" t="str">
        <f t="shared" si="17"/>
        <v>-</v>
      </c>
      <c r="E21" s="347"/>
      <c r="F21" s="347"/>
      <c r="G21" s="364">
        <f t="shared" si="19"/>
        <v>0</v>
      </c>
      <c r="H21" s="346" t="s">
        <v>626</v>
      </c>
      <c r="I21" s="346" t="s">
        <v>620</v>
      </c>
      <c r="J21" s="346" t="s">
        <v>621</v>
      </c>
      <c r="K21" s="346" t="s">
        <v>567</v>
      </c>
      <c r="L21" s="346" t="s">
        <v>569</v>
      </c>
      <c r="M21" s="346" t="s">
        <v>622</v>
      </c>
      <c r="N21" s="346" t="s">
        <v>685</v>
      </c>
      <c r="O21" s="346" t="s">
        <v>682</v>
      </c>
      <c r="P21" s="348" t="s">
        <v>623</v>
      </c>
      <c r="Q21" s="372">
        <f>'Imp-Exp2-CHN'!E110</f>
        <v>0</v>
      </c>
      <c r="R21" s="372">
        <f>'Imp-Exp2-CHN'!F110</f>
        <v>0</v>
      </c>
      <c r="S21" s="372">
        <f>'Imp-Exp2-CHN'!G110</f>
        <v>0</v>
      </c>
      <c r="T21" s="372">
        <f>'Imp-Exp2-CHN'!H110</f>
        <v>0</v>
      </c>
      <c r="U21" s="372">
        <f>'Imp-Exp2-CHN'!I110</f>
        <v>0</v>
      </c>
      <c r="V21" s="372">
        <f>'Imp-Exp2-CHN'!J110</f>
        <v>0</v>
      </c>
      <c r="W21" s="372">
        <f>'Imp-Exp2-CHN'!K110</f>
        <v>0</v>
      </c>
      <c r="X21" s="373">
        <f>'Imp-Exp2-CHN'!L110</f>
        <v>0</v>
      </c>
      <c r="Y21" s="372">
        <f>'Imp-Exp2-CHN'!E111/1000</f>
        <v>0</v>
      </c>
      <c r="Z21" s="372">
        <f>'Imp-Exp2-CHN'!F111/1000</f>
        <v>0</v>
      </c>
      <c r="AA21" s="372">
        <f>'Imp-Exp2-CHN'!G111/1000</f>
        <v>0</v>
      </c>
      <c r="AB21" s="372">
        <f>'Imp-Exp2-CHN'!H111/1000</f>
        <v>0</v>
      </c>
      <c r="AC21" s="372">
        <f>'Imp-Exp2-CHN'!I111/1000</f>
        <v>0</v>
      </c>
      <c r="AD21" s="372">
        <f>'Imp-Exp2-CHN'!J111/1000</f>
        <v>0</v>
      </c>
      <c r="AE21" s="372">
        <f>'Imp-Exp2-CHN'!K111/1000</f>
        <v>0</v>
      </c>
      <c r="AF21" s="373">
        <f>'Imp-Exp2-CHN'!L111/1000</f>
        <v>0</v>
      </c>
      <c r="AG21" s="349">
        <f t="shared" si="7"/>
        <v>0</v>
      </c>
      <c r="AH21" s="349">
        <f t="shared" si="8"/>
        <v>0</v>
      </c>
      <c r="AI21" s="349">
        <f t="shared" si="9"/>
        <v>0</v>
      </c>
      <c r="AJ21" s="349">
        <f t="shared" si="10"/>
        <v>0</v>
      </c>
      <c r="AK21" s="349">
        <f t="shared" si="11"/>
        <v>0</v>
      </c>
      <c r="AL21" s="349">
        <f t="shared" si="12"/>
        <v>0</v>
      </c>
      <c r="AM21" s="349">
        <f t="shared" si="13"/>
        <v>0</v>
      </c>
      <c r="AN21" s="350">
        <f t="shared" si="14"/>
        <v>0</v>
      </c>
    </row>
    <row r="22" spans="1:40" x14ac:dyDescent="0.35">
      <c r="A22" s="351">
        <f t="shared" si="15"/>
        <v>0</v>
      </c>
      <c r="B22" s="352">
        <f t="shared" si="16"/>
        <v>0</v>
      </c>
      <c r="C22" s="352" t="s">
        <v>617</v>
      </c>
      <c r="D22" s="352" t="str">
        <f t="shared" si="17"/>
        <v>-</v>
      </c>
      <c r="E22" s="353"/>
      <c r="F22" s="353"/>
      <c r="G22" s="365">
        <f>G21</f>
        <v>0</v>
      </c>
      <c r="H22" s="352" t="s">
        <v>626</v>
      </c>
      <c r="I22" s="352" t="s">
        <v>620</v>
      </c>
      <c r="J22" s="352" t="s">
        <v>621</v>
      </c>
      <c r="K22" s="352" t="s">
        <v>567</v>
      </c>
      <c r="L22" s="352" t="s">
        <v>569</v>
      </c>
      <c r="M22" s="352" t="s">
        <v>622</v>
      </c>
      <c r="N22" s="352" t="s">
        <v>678</v>
      </c>
      <c r="O22" s="352" t="s">
        <v>675</v>
      </c>
      <c r="P22" s="354" t="s">
        <v>624</v>
      </c>
      <c r="Q22" s="372">
        <f>'Imp-Exp2-CHN'!E135</f>
        <v>0</v>
      </c>
      <c r="R22" s="374">
        <f>'Imp-Exp2-CHN'!F135</f>
        <v>0</v>
      </c>
      <c r="S22" s="374">
        <f>'Imp-Exp2-CHN'!G135</f>
        <v>0</v>
      </c>
      <c r="T22" s="374">
        <f>'Imp-Exp2-CHN'!H135</f>
        <v>0</v>
      </c>
      <c r="U22" s="374">
        <f>'Imp-Exp2-CHN'!I135</f>
        <v>0</v>
      </c>
      <c r="V22" s="374">
        <f>'Imp-Exp2-CHN'!J135</f>
        <v>0</v>
      </c>
      <c r="W22" s="374">
        <f>'Imp-Exp2-CHN'!K135</f>
        <v>0</v>
      </c>
      <c r="X22" s="373">
        <f>'Imp-Exp2-CHN'!L135</f>
        <v>0</v>
      </c>
      <c r="Y22" s="372">
        <f>'Imp-Exp2-CHN'!E136/1000</f>
        <v>0</v>
      </c>
      <c r="Z22" s="374">
        <f>'Imp-Exp2-CHN'!F136/1000</f>
        <v>0</v>
      </c>
      <c r="AA22" s="374">
        <f>'Imp-Exp2-CHN'!G136/1000</f>
        <v>0</v>
      </c>
      <c r="AB22" s="374">
        <f>'Imp-Exp2-CHN'!H136/1000</f>
        <v>0</v>
      </c>
      <c r="AC22" s="374">
        <f>'Imp-Exp2-CHN'!I136/1000</f>
        <v>0</v>
      </c>
      <c r="AD22" s="374">
        <f>'Imp-Exp2-CHN'!J136/1000</f>
        <v>0</v>
      </c>
      <c r="AE22" s="374">
        <f>'Imp-Exp2-CHN'!K136/1000</f>
        <v>0</v>
      </c>
      <c r="AF22" s="373">
        <f>'Imp-Exp2-CHN'!L136/1000</f>
        <v>0</v>
      </c>
      <c r="AG22" s="355">
        <f t="shared" si="7"/>
        <v>0</v>
      </c>
      <c r="AH22" s="355">
        <f t="shared" si="8"/>
        <v>0</v>
      </c>
      <c r="AI22" s="355">
        <f t="shared" si="9"/>
        <v>0</v>
      </c>
      <c r="AJ22" s="355">
        <f t="shared" si="10"/>
        <v>0</v>
      </c>
      <c r="AK22" s="355">
        <f t="shared" si="11"/>
        <v>0</v>
      </c>
      <c r="AL22" s="355">
        <f t="shared" si="12"/>
        <v>0</v>
      </c>
      <c r="AM22" s="355">
        <f t="shared" si="13"/>
        <v>0</v>
      </c>
      <c r="AN22" s="356">
        <f t="shared" si="14"/>
        <v>0</v>
      </c>
    </row>
    <row r="23" spans="1:40" x14ac:dyDescent="0.35">
      <c r="A23" s="345">
        <f t="shared" si="15"/>
        <v>0</v>
      </c>
      <c r="B23" s="346">
        <f t="shared" si="16"/>
        <v>0</v>
      </c>
      <c r="C23" s="346" t="s">
        <v>617</v>
      </c>
      <c r="D23" s="346" t="str">
        <f t="shared" si="17"/>
        <v>-</v>
      </c>
      <c r="E23" s="347"/>
      <c r="F23" s="347"/>
      <c r="G23" s="364">
        <f t="shared" si="19"/>
        <v>0</v>
      </c>
      <c r="H23" s="346" t="s">
        <v>626</v>
      </c>
      <c r="I23" s="346" t="s">
        <v>620</v>
      </c>
      <c r="J23" s="346" t="s">
        <v>621</v>
      </c>
      <c r="K23" s="346" t="s">
        <v>567</v>
      </c>
      <c r="L23" s="346" t="s">
        <v>569</v>
      </c>
      <c r="M23" s="346" t="s">
        <v>622</v>
      </c>
      <c r="N23" s="346" t="s">
        <v>674</v>
      </c>
      <c r="O23" s="346" t="s">
        <v>677</v>
      </c>
      <c r="P23" s="348" t="s">
        <v>624</v>
      </c>
      <c r="Q23" s="372">
        <f>'Imp-Exp2-CHN'!E139</f>
        <v>0</v>
      </c>
      <c r="R23" s="372">
        <f>'Imp-Exp2-CHN'!F139</f>
        <v>0</v>
      </c>
      <c r="S23" s="372">
        <f>'Imp-Exp2-CHN'!G139</f>
        <v>0</v>
      </c>
      <c r="T23" s="372">
        <f>'Imp-Exp2-CHN'!H139</f>
        <v>0</v>
      </c>
      <c r="U23" s="372">
        <f>'Imp-Exp2-CHN'!I139</f>
        <v>0</v>
      </c>
      <c r="V23" s="372">
        <f>'Imp-Exp2-CHN'!J139</f>
        <v>0</v>
      </c>
      <c r="W23" s="372">
        <f>'Imp-Exp2-CHN'!K139</f>
        <v>0</v>
      </c>
      <c r="X23" s="373">
        <f>'Imp-Exp2-CHN'!L139</f>
        <v>0</v>
      </c>
      <c r="Y23" s="372">
        <f>'Imp-Exp2-CHN'!E140/1000</f>
        <v>0</v>
      </c>
      <c r="Z23" s="372">
        <f>'Imp-Exp2-CHN'!F140/1000</f>
        <v>0</v>
      </c>
      <c r="AA23" s="372">
        <f>'Imp-Exp2-CHN'!G140/1000</f>
        <v>0</v>
      </c>
      <c r="AB23" s="372">
        <f>'Imp-Exp2-CHN'!H140/1000</f>
        <v>0</v>
      </c>
      <c r="AC23" s="372">
        <f>'Imp-Exp2-CHN'!I140/1000</f>
        <v>0</v>
      </c>
      <c r="AD23" s="372">
        <f>'Imp-Exp2-CHN'!J140/1000</f>
        <v>0</v>
      </c>
      <c r="AE23" s="372">
        <f>'Imp-Exp2-CHN'!K140/1000</f>
        <v>0</v>
      </c>
      <c r="AF23" s="373">
        <f>'Imp-Exp2-CHN'!L140/1000</f>
        <v>0</v>
      </c>
      <c r="AG23" s="349">
        <f t="shared" si="7"/>
        <v>0</v>
      </c>
      <c r="AH23" s="349">
        <f t="shared" si="8"/>
        <v>0</v>
      </c>
      <c r="AI23" s="349">
        <f t="shared" si="9"/>
        <v>0</v>
      </c>
      <c r="AJ23" s="349">
        <f t="shared" si="10"/>
        <v>0</v>
      </c>
      <c r="AK23" s="349">
        <f t="shared" si="11"/>
        <v>0</v>
      </c>
      <c r="AL23" s="349">
        <f t="shared" si="12"/>
        <v>0</v>
      </c>
      <c r="AM23" s="349">
        <f t="shared" si="13"/>
        <v>0</v>
      </c>
      <c r="AN23" s="350">
        <f t="shared" si="14"/>
        <v>0</v>
      </c>
    </row>
    <row r="24" spans="1:40" x14ac:dyDescent="0.35">
      <c r="A24" s="351">
        <f t="shared" si="15"/>
        <v>0</v>
      </c>
      <c r="B24" s="352">
        <f t="shared" si="16"/>
        <v>0</v>
      </c>
      <c r="C24" s="352" t="s">
        <v>617</v>
      </c>
      <c r="D24" s="352" t="str">
        <f t="shared" si="17"/>
        <v>-</v>
      </c>
      <c r="E24" s="353"/>
      <c r="F24" s="353"/>
      <c r="G24" s="365">
        <f t="shared" si="19"/>
        <v>0</v>
      </c>
      <c r="H24" s="352" t="s">
        <v>626</v>
      </c>
      <c r="I24" s="352" t="s">
        <v>620</v>
      </c>
      <c r="J24" s="352" t="s">
        <v>621</v>
      </c>
      <c r="K24" s="352" t="s">
        <v>567</v>
      </c>
      <c r="L24" s="352" t="s">
        <v>569</v>
      </c>
      <c r="M24" s="352" t="s">
        <v>622</v>
      </c>
      <c r="N24" s="352" t="s">
        <v>676</v>
      </c>
      <c r="O24" s="352" t="s">
        <v>679</v>
      </c>
      <c r="P24" s="354" t="s">
        <v>624</v>
      </c>
      <c r="Q24" s="372">
        <f>'Imp-Exp2-CHN'!E143</f>
        <v>0</v>
      </c>
      <c r="R24" s="374">
        <f>'Imp-Exp2-CHN'!F143</f>
        <v>0</v>
      </c>
      <c r="S24" s="374">
        <f>'Imp-Exp2-CHN'!G143</f>
        <v>0</v>
      </c>
      <c r="T24" s="374">
        <f>'Imp-Exp2-CHN'!H143</f>
        <v>0</v>
      </c>
      <c r="U24" s="374">
        <f>'Imp-Exp2-CHN'!I143</f>
        <v>0</v>
      </c>
      <c r="V24" s="374">
        <f>'Imp-Exp2-CHN'!J143</f>
        <v>0</v>
      </c>
      <c r="W24" s="374">
        <f>'Imp-Exp2-CHN'!K143</f>
        <v>0</v>
      </c>
      <c r="X24" s="373">
        <f>'Imp-Exp2-CHN'!L143</f>
        <v>0</v>
      </c>
      <c r="Y24" s="372">
        <f>'Imp-Exp2-CHN'!E144/1000</f>
        <v>0</v>
      </c>
      <c r="Z24" s="374">
        <f>'Imp-Exp2-CHN'!F144/1000</f>
        <v>0</v>
      </c>
      <c r="AA24" s="374">
        <f>'Imp-Exp2-CHN'!G144/1000</f>
        <v>0</v>
      </c>
      <c r="AB24" s="374">
        <f>'Imp-Exp2-CHN'!H144/1000</f>
        <v>0</v>
      </c>
      <c r="AC24" s="374">
        <f>'Imp-Exp2-CHN'!I144/1000</f>
        <v>0</v>
      </c>
      <c r="AD24" s="374">
        <f>'Imp-Exp2-CHN'!J144/1000</f>
        <v>0</v>
      </c>
      <c r="AE24" s="374">
        <f>'Imp-Exp2-CHN'!K144/1000</f>
        <v>0</v>
      </c>
      <c r="AF24" s="373">
        <f>'Imp-Exp2-CHN'!L144/1000</f>
        <v>0</v>
      </c>
      <c r="AG24" s="355">
        <f t="shared" si="7"/>
        <v>0</v>
      </c>
      <c r="AH24" s="355">
        <f t="shared" si="8"/>
        <v>0</v>
      </c>
      <c r="AI24" s="355">
        <f t="shared" si="9"/>
        <v>0</v>
      </c>
      <c r="AJ24" s="355">
        <f t="shared" si="10"/>
        <v>0</v>
      </c>
      <c r="AK24" s="355">
        <f t="shared" si="11"/>
        <v>0</v>
      </c>
      <c r="AL24" s="355">
        <f t="shared" si="12"/>
        <v>0</v>
      </c>
      <c r="AM24" s="355">
        <f t="shared" si="13"/>
        <v>0</v>
      </c>
      <c r="AN24" s="356">
        <f t="shared" si="14"/>
        <v>0</v>
      </c>
    </row>
    <row r="25" spans="1:40" x14ac:dyDescent="0.35">
      <c r="A25" s="345">
        <f t="shared" si="15"/>
        <v>0</v>
      </c>
      <c r="B25" s="346">
        <f t="shared" si="16"/>
        <v>0</v>
      </c>
      <c r="C25" s="346" t="s">
        <v>617</v>
      </c>
      <c r="D25" s="346" t="str">
        <f t="shared" si="17"/>
        <v>-</v>
      </c>
      <c r="E25" s="347"/>
      <c r="F25" s="347"/>
      <c r="G25" s="364">
        <f t="shared" si="19"/>
        <v>0</v>
      </c>
      <c r="H25" s="346" t="s">
        <v>626</v>
      </c>
      <c r="I25" s="346" t="s">
        <v>620</v>
      </c>
      <c r="J25" s="346" t="s">
        <v>621</v>
      </c>
      <c r="K25" s="346" t="s">
        <v>567</v>
      </c>
      <c r="L25" s="346" t="s">
        <v>569</v>
      </c>
      <c r="M25" s="346" t="s">
        <v>622</v>
      </c>
      <c r="N25" s="346" t="s">
        <v>683</v>
      </c>
      <c r="O25" s="346" t="s">
        <v>680</v>
      </c>
      <c r="P25" s="348" t="s">
        <v>624</v>
      </c>
      <c r="Q25" s="372">
        <f>'Imp-Exp2-CHN'!E147</f>
        <v>0</v>
      </c>
      <c r="R25" s="372">
        <f>'Imp-Exp2-CHN'!F147</f>
        <v>0</v>
      </c>
      <c r="S25" s="372">
        <f>'Imp-Exp2-CHN'!G147</f>
        <v>0</v>
      </c>
      <c r="T25" s="372">
        <f>'Imp-Exp2-CHN'!H147</f>
        <v>0</v>
      </c>
      <c r="U25" s="372">
        <f>'Imp-Exp2-CHN'!I147</f>
        <v>0</v>
      </c>
      <c r="V25" s="372">
        <f>'Imp-Exp2-CHN'!J147</f>
        <v>0</v>
      </c>
      <c r="W25" s="372">
        <f>'Imp-Exp2-CHN'!K147</f>
        <v>0</v>
      </c>
      <c r="X25" s="373">
        <f>'Imp-Exp2-CHN'!L147</f>
        <v>0</v>
      </c>
      <c r="Y25" s="372">
        <f>'Imp-Exp2-CHN'!E148/1000</f>
        <v>0</v>
      </c>
      <c r="Z25" s="372">
        <f>'Imp-Exp2-CHN'!F148/1000</f>
        <v>0</v>
      </c>
      <c r="AA25" s="372">
        <f>'Imp-Exp2-CHN'!G148/1000</f>
        <v>0</v>
      </c>
      <c r="AB25" s="372">
        <f>'Imp-Exp2-CHN'!H148/1000</f>
        <v>0</v>
      </c>
      <c r="AC25" s="372">
        <f>'Imp-Exp2-CHN'!I148/1000</f>
        <v>0</v>
      </c>
      <c r="AD25" s="372">
        <f>'Imp-Exp2-CHN'!J148/1000</f>
        <v>0</v>
      </c>
      <c r="AE25" s="372">
        <f>'Imp-Exp2-CHN'!K148/1000</f>
        <v>0</v>
      </c>
      <c r="AF25" s="373">
        <f>'Imp-Exp2-CHN'!L148/1000</f>
        <v>0</v>
      </c>
      <c r="AG25" s="349">
        <f t="shared" si="7"/>
        <v>0</v>
      </c>
      <c r="AH25" s="349">
        <f t="shared" si="8"/>
        <v>0</v>
      </c>
      <c r="AI25" s="349">
        <f t="shared" si="9"/>
        <v>0</v>
      </c>
      <c r="AJ25" s="349">
        <f t="shared" si="10"/>
        <v>0</v>
      </c>
      <c r="AK25" s="349">
        <f t="shared" si="11"/>
        <v>0</v>
      </c>
      <c r="AL25" s="349">
        <f t="shared" si="12"/>
        <v>0</v>
      </c>
      <c r="AM25" s="349">
        <f t="shared" si="13"/>
        <v>0</v>
      </c>
      <c r="AN25" s="350">
        <f t="shared" si="14"/>
        <v>0</v>
      </c>
    </row>
    <row r="26" spans="1:40" x14ac:dyDescent="0.35">
      <c r="A26" s="351">
        <f t="shared" si="15"/>
        <v>0</v>
      </c>
      <c r="B26" s="352">
        <f t="shared" si="16"/>
        <v>0</v>
      </c>
      <c r="C26" s="352" t="s">
        <v>617</v>
      </c>
      <c r="D26" s="352" t="str">
        <f t="shared" si="17"/>
        <v>-</v>
      </c>
      <c r="E26" s="353"/>
      <c r="F26" s="353"/>
      <c r="G26" s="365">
        <f t="shared" si="19"/>
        <v>0</v>
      </c>
      <c r="H26" s="352" t="s">
        <v>626</v>
      </c>
      <c r="I26" s="352" t="s">
        <v>620</v>
      </c>
      <c r="J26" s="352" t="s">
        <v>621</v>
      </c>
      <c r="K26" s="352" t="s">
        <v>567</v>
      </c>
      <c r="L26" s="352" t="s">
        <v>569</v>
      </c>
      <c r="M26" s="352" t="s">
        <v>622</v>
      </c>
      <c r="N26" s="352" t="s">
        <v>684</v>
      </c>
      <c r="O26" s="352" t="s">
        <v>681</v>
      </c>
      <c r="P26" s="354" t="s">
        <v>624</v>
      </c>
      <c r="Q26" s="372">
        <f>'Imp-Exp2-CHN'!E151</f>
        <v>0</v>
      </c>
      <c r="R26" s="374">
        <f>'Imp-Exp2-CHN'!F151</f>
        <v>0</v>
      </c>
      <c r="S26" s="374">
        <f>'Imp-Exp2-CHN'!G151</f>
        <v>0</v>
      </c>
      <c r="T26" s="374">
        <f>'Imp-Exp2-CHN'!H151</f>
        <v>0</v>
      </c>
      <c r="U26" s="374">
        <f>'Imp-Exp2-CHN'!I151</f>
        <v>0</v>
      </c>
      <c r="V26" s="374">
        <f>'Imp-Exp2-CHN'!J151</f>
        <v>0</v>
      </c>
      <c r="W26" s="374">
        <f>'Imp-Exp2-CHN'!K151</f>
        <v>0</v>
      </c>
      <c r="X26" s="373">
        <f>'Imp-Exp2-CHN'!L151</f>
        <v>0</v>
      </c>
      <c r="Y26" s="372">
        <f>'Imp-Exp2-CHN'!E152/1000</f>
        <v>0</v>
      </c>
      <c r="Z26" s="374">
        <f>'Imp-Exp2-CHN'!F152/1000</f>
        <v>0</v>
      </c>
      <c r="AA26" s="374">
        <f>'Imp-Exp2-CHN'!G152/1000</f>
        <v>0</v>
      </c>
      <c r="AB26" s="374">
        <f>'Imp-Exp2-CHN'!H152/1000</f>
        <v>0</v>
      </c>
      <c r="AC26" s="374">
        <f>'Imp-Exp2-CHN'!I152/1000</f>
        <v>0</v>
      </c>
      <c r="AD26" s="374">
        <f>'Imp-Exp2-CHN'!J152/1000</f>
        <v>0</v>
      </c>
      <c r="AE26" s="374">
        <f>'Imp-Exp2-CHN'!K152/1000</f>
        <v>0</v>
      </c>
      <c r="AF26" s="373">
        <f>'Imp-Exp2-CHN'!L152/1000</f>
        <v>0</v>
      </c>
      <c r="AG26" s="355">
        <f t="shared" si="7"/>
        <v>0</v>
      </c>
      <c r="AH26" s="355">
        <f t="shared" si="8"/>
        <v>0</v>
      </c>
      <c r="AI26" s="355">
        <f t="shared" si="9"/>
        <v>0</v>
      </c>
      <c r="AJ26" s="355">
        <f t="shared" si="10"/>
        <v>0</v>
      </c>
      <c r="AK26" s="355">
        <f t="shared" si="11"/>
        <v>0</v>
      </c>
      <c r="AL26" s="355">
        <f t="shared" si="12"/>
        <v>0</v>
      </c>
      <c r="AM26" s="355">
        <f t="shared" si="13"/>
        <v>0</v>
      </c>
      <c r="AN26" s="356">
        <f t="shared" si="14"/>
        <v>0</v>
      </c>
    </row>
    <row r="27" spans="1:40" x14ac:dyDescent="0.35">
      <c r="A27" s="345">
        <f t="shared" si="15"/>
        <v>0</v>
      </c>
      <c r="B27" s="346">
        <f t="shared" si="16"/>
        <v>0</v>
      </c>
      <c r="C27" s="346" t="s">
        <v>617</v>
      </c>
      <c r="D27" s="346" t="str">
        <f t="shared" si="17"/>
        <v>-</v>
      </c>
      <c r="E27" s="347"/>
      <c r="F27" s="347"/>
      <c r="G27" s="364">
        <f t="shared" si="19"/>
        <v>0</v>
      </c>
      <c r="H27" s="346" t="s">
        <v>626</v>
      </c>
      <c r="I27" s="346" t="s">
        <v>620</v>
      </c>
      <c r="J27" s="346" t="s">
        <v>621</v>
      </c>
      <c r="K27" s="346" t="s">
        <v>567</v>
      </c>
      <c r="L27" s="346" t="s">
        <v>569</v>
      </c>
      <c r="M27" s="346" t="s">
        <v>622</v>
      </c>
      <c r="N27" s="346" t="s">
        <v>685</v>
      </c>
      <c r="O27" s="346" t="s">
        <v>682</v>
      </c>
      <c r="P27" s="348" t="s">
        <v>624</v>
      </c>
      <c r="Q27" s="372">
        <f>'Imp-Exp2-CHN'!E155</f>
        <v>0</v>
      </c>
      <c r="R27" s="372">
        <f>'Imp-Exp2-CHN'!F155</f>
        <v>0</v>
      </c>
      <c r="S27" s="372">
        <f>'Imp-Exp2-CHN'!G155</f>
        <v>0</v>
      </c>
      <c r="T27" s="372">
        <f>'Imp-Exp2-CHN'!H155</f>
        <v>0</v>
      </c>
      <c r="U27" s="372">
        <f>'Imp-Exp2-CHN'!I155</f>
        <v>0</v>
      </c>
      <c r="V27" s="372">
        <f>'Imp-Exp2-CHN'!J155</f>
        <v>0</v>
      </c>
      <c r="W27" s="372">
        <f>'Imp-Exp2-CHN'!K155</f>
        <v>0</v>
      </c>
      <c r="X27" s="373">
        <f>'Imp-Exp2-CHN'!L155</f>
        <v>0</v>
      </c>
      <c r="Y27" s="372">
        <f>'Imp-Exp2-CHN'!E156/1000</f>
        <v>0</v>
      </c>
      <c r="Z27" s="372">
        <f>'Imp-Exp2-CHN'!F156/1000</f>
        <v>0</v>
      </c>
      <c r="AA27" s="372">
        <f>'Imp-Exp2-CHN'!G156/1000</f>
        <v>0</v>
      </c>
      <c r="AB27" s="372">
        <f>'Imp-Exp2-CHN'!H156/1000</f>
        <v>0</v>
      </c>
      <c r="AC27" s="372">
        <f>'Imp-Exp2-CHN'!I156/1000</f>
        <v>0</v>
      </c>
      <c r="AD27" s="372">
        <f>'Imp-Exp2-CHN'!J156/1000</f>
        <v>0</v>
      </c>
      <c r="AE27" s="372">
        <f>'Imp-Exp2-CHN'!K156/1000</f>
        <v>0</v>
      </c>
      <c r="AF27" s="373">
        <f>'Imp-Exp2-CHN'!L156/1000</f>
        <v>0</v>
      </c>
      <c r="AG27" s="349">
        <f t="shared" si="7"/>
        <v>0</v>
      </c>
      <c r="AH27" s="349">
        <f t="shared" si="8"/>
        <v>0</v>
      </c>
      <c r="AI27" s="349">
        <f t="shared" si="9"/>
        <v>0</v>
      </c>
      <c r="AJ27" s="349">
        <f t="shared" si="10"/>
        <v>0</v>
      </c>
      <c r="AK27" s="349">
        <f t="shared" si="11"/>
        <v>0</v>
      </c>
      <c r="AL27" s="349">
        <f t="shared" si="12"/>
        <v>0</v>
      </c>
      <c r="AM27" s="349">
        <f t="shared" si="13"/>
        <v>0</v>
      </c>
      <c r="AN27" s="350">
        <f t="shared" si="14"/>
        <v>0</v>
      </c>
    </row>
    <row r="28" spans="1:40" x14ac:dyDescent="0.35">
      <c r="A28" s="351">
        <f t="shared" si="15"/>
        <v>0</v>
      </c>
      <c r="B28" s="352">
        <f t="shared" si="16"/>
        <v>0</v>
      </c>
      <c r="C28" s="352" t="s">
        <v>617</v>
      </c>
      <c r="D28" s="352" t="str">
        <f t="shared" si="17"/>
        <v>-</v>
      </c>
      <c r="E28" s="353"/>
      <c r="F28" s="353"/>
      <c r="G28" s="365">
        <f>'Imp-Exp3-CHN'!G23</f>
        <v>0</v>
      </c>
      <c r="H28" s="352" t="s">
        <v>627</v>
      </c>
      <c r="I28" s="352" t="s">
        <v>620</v>
      </c>
      <c r="J28" s="352" t="s">
        <v>621</v>
      </c>
      <c r="K28" s="352" t="s">
        <v>567</v>
      </c>
      <c r="L28" s="352" t="s">
        <v>569</v>
      </c>
      <c r="M28" s="352" t="s">
        <v>622</v>
      </c>
      <c r="N28" s="352" t="s">
        <v>678</v>
      </c>
      <c r="O28" s="352" t="s">
        <v>675</v>
      </c>
      <c r="P28" s="354" t="s">
        <v>623</v>
      </c>
      <c r="Q28" s="372">
        <f>'Imp-Exp3-CHN'!E90</f>
        <v>0</v>
      </c>
      <c r="R28" s="374">
        <f>'Imp-Exp3-CHN'!F90</f>
        <v>0</v>
      </c>
      <c r="S28" s="374">
        <f>'Imp-Exp3-CHN'!G90</f>
        <v>0</v>
      </c>
      <c r="T28" s="374">
        <f>'Imp-Exp3-CHN'!H90</f>
        <v>0</v>
      </c>
      <c r="U28" s="374">
        <f>'Imp-Exp3-CHN'!I90</f>
        <v>0</v>
      </c>
      <c r="V28" s="374">
        <f>'Imp-Exp3-CHN'!J90</f>
        <v>0</v>
      </c>
      <c r="W28" s="374">
        <f>'Imp-Exp3-CHN'!K90</f>
        <v>0</v>
      </c>
      <c r="X28" s="373">
        <f>'Imp-Exp3-CHN'!L90</f>
        <v>0</v>
      </c>
      <c r="Y28" s="372">
        <f>'Imp-Exp3-CHN'!E91/1000</f>
        <v>0</v>
      </c>
      <c r="Z28" s="374">
        <f>'Imp-Exp3-CHN'!F91/1000</f>
        <v>0</v>
      </c>
      <c r="AA28" s="374">
        <f>'Imp-Exp3-CHN'!G91/1000</f>
        <v>0</v>
      </c>
      <c r="AB28" s="374">
        <f>'Imp-Exp3-CHN'!H91/1000</f>
        <v>0</v>
      </c>
      <c r="AC28" s="374">
        <f>'Imp-Exp3-CHN'!I91/1000</f>
        <v>0</v>
      </c>
      <c r="AD28" s="374">
        <f>'Imp-Exp3-CHN'!J91/1000</f>
        <v>0</v>
      </c>
      <c r="AE28" s="374">
        <f>'Imp-Exp3-CHN'!K91/1000</f>
        <v>0</v>
      </c>
      <c r="AF28" s="373">
        <f>'Imp-Exp3-CHN'!L91/1000</f>
        <v>0</v>
      </c>
      <c r="AG28" s="355">
        <f t="shared" si="7"/>
        <v>0</v>
      </c>
      <c r="AH28" s="355">
        <f t="shared" si="8"/>
        <v>0</v>
      </c>
      <c r="AI28" s="355">
        <f t="shared" si="9"/>
        <v>0</v>
      </c>
      <c r="AJ28" s="355">
        <f t="shared" si="10"/>
        <v>0</v>
      </c>
      <c r="AK28" s="355">
        <f t="shared" si="11"/>
        <v>0</v>
      </c>
      <c r="AL28" s="355">
        <f t="shared" si="12"/>
        <v>0</v>
      </c>
      <c r="AM28" s="355">
        <f t="shared" si="13"/>
        <v>0</v>
      </c>
      <c r="AN28" s="356">
        <f t="shared" si="14"/>
        <v>0</v>
      </c>
    </row>
    <row r="29" spans="1:40" x14ac:dyDescent="0.35">
      <c r="A29" s="345">
        <f t="shared" si="15"/>
        <v>0</v>
      </c>
      <c r="B29" s="346">
        <f t="shared" si="16"/>
        <v>0</v>
      </c>
      <c r="C29" s="346" t="s">
        <v>617</v>
      </c>
      <c r="D29" s="346" t="str">
        <f t="shared" si="17"/>
        <v>-</v>
      </c>
      <c r="E29" s="347"/>
      <c r="F29" s="347"/>
      <c r="G29" s="364">
        <f>G28</f>
        <v>0</v>
      </c>
      <c r="H29" s="346" t="s">
        <v>627</v>
      </c>
      <c r="I29" s="346" t="s">
        <v>620</v>
      </c>
      <c r="J29" s="346" t="s">
        <v>621</v>
      </c>
      <c r="K29" s="346" t="s">
        <v>567</v>
      </c>
      <c r="L29" s="346" t="s">
        <v>569</v>
      </c>
      <c r="M29" s="346" t="s">
        <v>622</v>
      </c>
      <c r="N29" s="346" t="s">
        <v>674</v>
      </c>
      <c r="O29" s="346" t="s">
        <v>677</v>
      </c>
      <c r="P29" s="348" t="s">
        <v>623</v>
      </c>
      <c r="Q29" s="372">
        <f>'Imp-Exp3-CHN'!E94</f>
        <v>0</v>
      </c>
      <c r="R29" s="372">
        <f>'Imp-Exp3-CHN'!F94</f>
        <v>0</v>
      </c>
      <c r="S29" s="372">
        <f>'Imp-Exp3-CHN'!G94</f>
        <v>0</v>
      </c>
      <c r="T29" s="372">
        <f>'Imp-Exp3-CHN'!H94</f>
        <v>0</v>
      </c>
      <c r="U29" s="372">
        <f>'Imp-Exp3-CHN'!I94</f>
        <v>0</v>
      </c>
      <c r="V29" s="372">
        <f>'Imp-Exp3-CHN'!J94</f>
        <v>0</v>
      </c>
      <c r="W29" s="372">
        <f>'Imp-Exp3-CHN'!K94</f>
        <v>0</v>
      </c>
      <c r="X29" s="373">
        <f>'Imp-Exp3-CHN'!L94</f>
        <v>0</v>
      </c>
      <c r="Y29" s="372">
        <f>'Imp-Exp3-CHN'!E95/1000</f>
        <v>0</v>
      </c>
      <c r="Z29" s="372">
        <f>'Imp-Exp3-CHN'!F95/1000</f>
        <v>0</v>
      </c>
      <c r="AA29" s="372">
        <f>'Imp-Exp3-CHN'!G95/1000</f>
        <v>0</v>
      </c>
      <c r="AB29" s="372">
        <f>'Imp-Exp3-CHN'!H95/1000</f>
        <v>0</v>
      </c>
      <c r="AC29" s="372">
        <f>'Imp-Exp3-CHN'!I95/1000</f>
        <v>0</v>
      </c>
      <c r="AD29" s="372">
        <f>'Imp-Exp3-CHN'!J95/1000</f>
        <v>0</v>
      </c>
      <c r="AE29" s="372">
        <f>'Imp-Exp3-CHN'!K95/1000</f>
        <v>0</v>
      </c>
      <c r="AF29" s="373">
        <f>'Imp-Exp3-CHN'!L95/1000</f>
        <v>0</v>
      </c>
      <c r="AG29" s="349">
        <f t="shared" si="7"/>
        <v>0</v>
      </c>
      <c r="AH29" s="349">
        <f t="shared" si="8"/>
        <v>0</v>
      </c>
      <c r="AI29" s="349">
        <f t="shared" si="9"/>
        <v>0</v>
      </c>
      <c r="AJ29" s="349">
        <f t="shared" si="10"/>
        <v>0</v>
      </c>
      <c r="AK29" s="349">
        <f t="shared" si="11"/>
        <v>0</v>
      </c>
      <c r="AL29" s="349">
        <f t="shared" si="12"/>
        <v>0</v>
      </c>
      <c r="AM29" s="349">
        <f t="shared" si="13"/>
        <v>0</v>
      </c>
      <c r="AN29" s="350">
        <f t="shared" si="14"/>
        <v>0</v>
      </c>
    </row>
    <row r="30" spans="1:40" x14ac:dyDescent="0.35">
      <c r="A30" s="351">
        <f t="shared" si="15"/>
        <v>0</v>
      </c>
      <c r="B30" s="352">
        <f t="shared" si="16"/>
        <v>0</v>
      </c>
      <c r="C30" s="352" t="s">
        <v>617</v>
      </c>
      <c r="D30" s="352" t="str">
        <f t="shared" si="17"/>
        <v>-</v>
      </c>
      <c r="E30" s="353"/>
      <c r="F30" s="353"/>
      <c r="G30" s="365">
        <f t="shared" ref="G30:G39" si="20">G29</f>
        <v>0</v>
      </c>
      <c r="H30" s="352" t="s">
        <v>627</v>
      </c>
      <c r="I30" s="352" t="s">
        <v>620</v>
      </c>
      <c r="J30" s="352" t="s">
        <v>621</v>
      </c>
      <c r="K30" s="352" t="s">
        <v>567</v>
      </c>
      <c r="L30" s="352" t="s">
        <v>569</v>
      </c>
      <c r="M30" s="352" t="s">
        <v>622</v>
      </c>
      <c r="N30" s="352" t="s">
        <v>676</v>
      </c>
      <c r="O30" s="352" t="s">
        <v>679</v>
      </c>
      <c r="P30" s="354" t="s">
        <v>623</v>
      </c>
      <c r="Q30" s="372">
        <f>'Imp-Exp3-CHN'!E98</f>
        <v>0</v>
      </c>
      <c r="R30" s="374">
        <f>'Imp-Exp3-CHN'!F98</f>
        <v>0</v>
      </c>
      <c r="S30" s="374">
        <f>'Imp-Exp3-CHN'!G98</f>
        <v>0</v>
      </c>
      <c r="T30" s="374">
        <f>'Imp-Exp3-CHN'!H98</f>
        <v>0</v>
      </c>
      <c r="U30" s="374">
        <f>'Imp-Exp3-CHN'!I98</f>
        <v>0</v>
      </c>
      <c r="V30" s="374">
        <f>'Imp-Exp3-CHN'!J98</f>
        <v>0</v>
      </c>
      <c r="W30" s="374">
        <f>'Imp-Exp3-CHN'!K98</f>
        <v>0</v>
      </c>
      <c r="X30" s="373">
        <f>'Imp-Exp3-CHN'!L98</f>
        <v>0</v>
      </c>
      <c r="Y30" s="372">
        <f>'Imp-Exp3-CHN'!E99/1000</f>
        <v>0</v>
      </c>
      <c r="Z30" s="374">
        <f>'Imp-Exp3-CHN'!F99/1000</f>
        <v>0</v>
      </c>
      <c r="AA30" s="374">
        <f>'Imp-Exp3-CHN'!G99/1000</f>
        <v>0</v>
      </c>
      <c r="AB30" s="374">
        <f>'Imp-Exp3-CHN'!H99/1000</f>
        <v>0</v>
      </c>
      <c r="AC30" s="374">
        <f>'Imp-Exp3-CHN'!I99/1000</f>
        <v>0</v>
      </c>
      <c r="AD30" s="374">
        <f>'Imp-Exp3-CHN'!J99/1000</f>
        <v>0</v>
      </c>
      <c r="AE30" s="374">
        <f>'Imp-Exp3-CHN'!K99/1000</f>
        <v>0</v>
      </c>
      <c r="AF30" s="373">
        <f>'Imp-Exp3-CHN'!L99/1000</f>
        <v>0</v>
      </c>
      <c r="AG30" s="355">
        <f t="shared" si="7"/>
        <v>0</v>
      </c>
      <c r="AH30" s="355">
        <f t="shared" si="8"/>
        <v>0</v>
      </c>
      <c r="AI30" s="355">
        <f t="shared" si="9"/>
        <v>0</v>
      </c>
      <c r="AJ30" s="355">
        <f t="shared" si="10"/>
        <v>0</v>
      </c>
      <c r="AK30" s="355">
        <f t="shared" si="11"/>
        <v>0</v>
      </c>
      <c r="AL30" s="355">
        <f t="shared" si="12"/>
        <v>0</v>
      </c>
      <c r="AM30" s="355">
        <f t="shared" si="13"/>
        <v>0</v>
      </c>
      <c r="AN30" s="356">
        <f t="shared" si="14"/>
        <v>0</v>
      </c>
    </row>
    <row r="31" spans="1:40" x14ac:dyDescent="0.35">
      <c r="A31" s="345">
        <f t="shared" si="15"/>
        <v>0</v>
      </c>
      <c r="B31" s="346">
        <f t="shared" si="16"/>
        <v>0</v>
      </c>
      <c r="C31" s="346" t="s">
        <v>617</v>
      </c>
      <c r="D31" s="346" t="str">
        <f t="shared" si="17"/>
        <v>-</v>
      </c>
      <c r="E31" s="347"/>
      <c r="F31" s="347"/>
      <c r="G31" s="364">
        <f t="shared" si="20"/>
        <v>0</v>
      </c>
      <c r="H31" s="346" t="s">
        <v>627</v>
      </c>
      <c r="I31" s="346" t="s">
        <v>620</v>
      </c>
      <c r="J31" s="346" t="s">
        <v>621</v>
      </c>
      <c r="K31" s="346" t="s">
        <v>567</v>
      </c>
      <c r="L31" s="346" t="s">
        <v>569</v>
      </c>
      <c r="M31" s="346" t="s">
        <v>622</v>
      </c>
      <c r="N31" s="346" t="s">
        <v>683</v>
      </c>
      <c r="O31" s="346" t="s">
        <v>680</v>
      </c>
      <c r="P31" s="348" t="s">
        <v>623</v>
      </c>
      <c r="Q31" s="372">
        <f>'Imp-Exp3-CHN'!E102</f>
        <v>0</v>
      </c>
      <c r="R31" s="372">
        <f>'Imp-Exp3-CHN'!F102</f>
        <v>0</v>
      </c>
      <c r="S31" s="372">
        <f>'Imp-Exp3-CHN'!G102</f>
        <v>0</v>
      </c>
      <c r="T31" s="372">
        <f>'Imp-Exp3-CHN'!H102</f>
        <v>0</v>
      </c>
      <c r="U31" s="372">
        <f>'Imp-Exp3-CHN'!I102</f>
        <v>0</v>
      </c>
      <c r="V31" s="372">
        <f>'Imp-Exp3-CHN'!J102</f>
        <v>0</v>
      </c>
      <c r="W31" s="372">
        <f>'Imp-Exp3-CHN'!K102</f>
        <v>0</v>
      </c>
      <c r="X31" s="373">
        <f>'Imp-Exp3-CHN'!L102</f>
        <v>0</v>
      </c>
      <c r="Y31" s="372">
        <f>'Imp-Exp3-CHN'!E103/1000</f>
        <v>0</v>
      </c>
      <c r="Z31" s="372">
        <f>'Imp-Exp3-CHN'!F103/1000</f>
        <v>0</v>
      </c>
      <c r="AA31" s="372">
        <f>'Imp-Exp3-CHN'!G103/1000</f>
        <v>0</v>
      </c>
      <c r="AB31" s="372">
        <f>'Imp-Exp3-CHN'!H103/1000</f>
        <v>0</v>
      </c>
      <c r="AC31" s="372">
        <f>'Imp-Exp3-CHN'!I103/1000</f>
        <v>0</v>
      </c>
      <c r="AD31" s="372">
        <f>'Imp-Exp3-CHN'!J103/1000</f>
        <v>0</v>
      </c>
      <c r="AE31" s="372">
        <f>'Imp-Exp3-CHN'!K103/1000</f>
        <v>0</v>
      </c>
      <c r="AF31" s="373">
        <f>'Imp-Exp3-CHN'!L103/1000</f>
        <v>0</v>
      </c>
      <c r="AG31" s="349">
        <f t="shared" si="7"/>
        <v>0</v>
      </c>
      <c r="AH31" s="349">
        <f t="shared" si="8"/>
        <v>0</v>
      </c>
      <c r="AI31" s="349">
        <f t="shared" si="9"/>
        <v>0</v>
      </c>
      <c r="AJ31" s="349">
        <f t="shared" si="10"/>
        <v>0</v>
      </c>
      <c r="AK31" s="349">
        <f t="shared" si="11"/>
        <v>0</v>
      </c>
      <c r="AL31" s="349">
        <f t="shared" si="12"/>
        <v>0</v>
      </c>
      <c r="AM31" s="349">
        <f t="shared" si="13"/>
        <v>0</v>
      </c>
      <c r="AN31" s="350">
        <f t="shared" si="14"/>
        <v>0</v>
      </c>
    </row>
    <row r="32" spans="1:40" x14ac:dyDescent="0.35">
      <c r="A32" s="351">
        <f t="shared" si="15"/>
        <v>0</v>
      </c>
      <c r="B32" s="352">
        <f t="shared" si="16"/>
        <v>0</v>
      </c>
      <c r="C32" s="352" t="s">
        <v>617</v>
      </c>
      <c r="D32" s="352" t="str">
        <f t="shared" si="17"/>
        <v>-</v>
      </c>
      <c r="E32" s="353"/>
      <c r="F32" s="353"/>
      <c r="G32" s="365">
        <f t="shared" si="20"/>
        <v>0</v>
      </c>
      <c r="H32" s="352" t="s">
        <v>627</v>
      </c>
      <c r="I32" s="352" t="s">
        <v>620</v>
      </c>
      <c r="J32" s="352" t="s">
        <v>621</v>
      </c>
      <c r="K32" s="352" t="s">
        <v>567</v>
      </c>
      <c r="L32" s="352" t="s">
        <v>569</v>
      </c>
      <c r="M32" s="352" t="s">
        <v>622</v>
      </c>
      <c r="N32" s="352" t="s">
        <v>684</v>
      </c>
      <c r="O32" s="352" t="s">
        <v>681</v>
      </c>
      <c r="P32" s="354" t="s">
        <v>623</v>
      </c>
      <c r="Q32" s="372">
        <f>'Imp-Exp3-CHN'!E106</f>
        <v>0</v>
      </c>
      <c r="R32" s="374">
        <f>'Imp-Exp3-CHN'!F106</f>
        <v>0</v>
      </c>
      <c r="S32" s="374">
        <f>'Imp-Exp3-CHN'!G106</f>
        <v>0</v>
      </c>
      <c r="T32" s="374">
        <f>'Imp-Exp3-CHN'!H106</f>
        <v>0</v>
      </c>
      <c r="U32" s="374">
        <f>'Imp-Exp3-CHN'!I106</f>
        <v>0</v>
      </c>
      <c r="V32" s="374">
        <f>'Imp-Exp3-CHN'!J106</f>
        <v>0</v>
      </c>
      <c r="W32" s="374">
        <f>'Imp-Exp3-CHN'!K106</f>
        <v>0</v>
      </c>
      <c r="X32" s="373">
        <f>'Imp-Exp3-CHN'!L106</f>
        <v>0</v>
      </c>
      <c r="Y32" s="372">
        <f>'Imp-Exp3-CHN'!E107/1000</f>
        <v>0</v>
      </c>
      <c r="Z32" s="374">
        <f>'Imp-Exp3-CHN'!F107/1000</f>
        <v>0</v>
      </c>
      <c r="AA32" s="374">
        <f>'Imp-Exp3-CHN'!G107/1000</f>
        <v>0</v>
      </c>
      <c r="AB32" s="374">
        <f>'Imp-Exp3-CHN'!H107/1000</f>
        <v>0</v>
      </c>
      <c r="AC32" s="374">
        <f>'Imp-Exp3-CHN'!I107/1000</f>
        <v>0</v>
      </c>
      <c r="AD32" s="374">
        <f>'Imp-Exp3-CHN'!J107/1000</f>
        <v>0</v>
      </c>
      <c r="AE32" s="374">
        <f>'Imp-Exp3-CHN'!K107/1000</f>
        <v>0</v>
      </c>
      <c r="AF32" s="373">
        <f>'Imp-Exp3-CHN'!L107/1000</f>
        <v>0</v>
      </c>
      <c r="AG32" s="355">
        <f t="shared" si="7"/>
        <v>0</v>
      </c>
      <c r="AH32" s="355">
        <f t="shared" si="8"/>
        <v>0</v>
      </c>
      <c r="AI32" s="355">
        <f t="shared" si="9"/>
        <v>0</v>
      </c>
      <c r="AJ32" s="355">
        <f t="shared" si="10"/>
        <v>0</v>
      </c>
      <c r="AK32" s="355">
        <f t="shared" si="11"/>
        <v>0</v>
      </c>
      <c r="AL32" s="355">
        <f t="shared" si="12"/>
        <v>0</v>
      </c>
      <c r="AM32" s="355">
        <f t="shared" si="13"/>
        <v>0</v>
      </c>
      <c r="AN32" s="356">
        <f t="shared" si="14"/>
        <v>0</v>
      </c>
    </row>
    <row r="33" spans="1:40" x14ac:dyDescent="0.35">
      <c r="A33" s="345">
        <f t="shared" si="15"/>
        <v>0</v>
      </c>
      <c r="B33" s="346">
        <f t="shared" si="16"/>
        <v>0</v>
      </c>
      <c r="C33" s="346" t="s">
        <v>617</v>
      </c>
      <c r="D33" s="346" t="str">
        <f t="shared" si="17"/>
        <v>-</v>
      </c>
      <c r="E33" s="347"/>
      <c r="F33" s="347"/>
      <c r="G33" s="364">
        <f t="shared" si="20"/>
        <v>0</v>
      </c>
      <c r="H33" s="346" t="s">
        <v>627</v>
      </c>
      <c r="I33" s="346" t="s">
        <v>620</v>
      </c>
      <c r="J33" s="346" t="s">
        <v>621</v>
      </c>
      <c r="K33" s="346" t="s">
        <v>567</v>
      </c>
      <c r="L33" s="346" t="s">
        <v>569</v>
      </c>
      <c r="M33" s="346" t="s">
        <v>622</v>
      </c>
      <c r="N33" s="346" t="s">
        <v>685</v>
      </c>
      <c r="O33" s="346" t="s">
        <v>682</v>
      </c>
      <c r="P33" s="348" t="s">
        <v>623</v>
      </c>
      <c r="Q33" s="372">
        <f>'Imp-Exp3-CHN'!E110</f>
        <v>0</v>
      </c>
      <c r="R33" s="372">
        <f>'Imp-Exp3-CHN'!F110</f>
        <v>0</v>
      </c>
      <c r="S33" s="372">
        <f>'Imp-Exp3-CHN'!G110</f>
        <v>0</v>
      </c>
      <c r="T33" s="372">
        <f>'Imp-Exp3-CHN'!H110</f>
        <v>0</v>
      </c>
      <c r="U33" s="372">
        <f>'Imp-Exp3-CHN'!I110</f>
        <v>0</v>
      </c>
      <c r="V33" s="372">
        <f>'Imp-Exp3-CHN'!J110</f>
        <v>0</v>
      </c>
      <c r="W33" s="372">
        <f>'Imp-Exp3-CHN'!K110</f>
        <v>0</v>
      </c>
      <c r="X33" s="373">
        <f>'Imp-Exp3-CHN'!L110</f>
        <v>0</v>
      </c>
      <c r="Y33" s="372">
        <f>'Imp-Exp3-CHN'!E111/1000</f>
        <v>0</v>
      </c>
      <c r="Z33" s="372">
        <f>'Imp-Exp3-CHN'!F111/1000</f>
        <v>0</v>
      </c>
      <c r="AA33" s="372">
        <f>'Imp-Exp3-CHN'!G111/1000</f>
        <v>0</v>
      </c>
      <c r="AB33" s="372">
        <f>'Imp-Exp3-CHN'!H111/1000</f>
        <v>0</v>
      </c>
      <c r="AC33" s="372">
        <f>'Imp-Exp3-CHN'!I111/1000</f>
        <v>0</v>
      </c>
      <c r="AD33" s="372">
        <f>'Imp-Exp3-CHN'!J111/1000</f>
        <v>0</v>
      </c>
      <c r="AE33" s="372">
        <f>'Imp-Exp3-CHN'!K111/1000</f>
        <v>0</v>
      </c>
      <c r="AF33" s="373">
        <f>'Imp-Exp3-CHN'!L111/1000</f>
        <v>0</v>
      </c>
      <c r="AG33" s="349">
        <f t="shared" si="7"/>
        <v>0</v>
      </c>
      <c r="AH33" s="349">
        <f t="shared" si="8"/>
        <v>0</v>
      </c>
      <c r="AI33" s="349">
        <f t="shared" si="9"/>
        <v>0</v>
      </c>
      <c r="AJ33" s="349">
        <f t="shared" si="10"/>
        <v>0</v>
      </c>
      <c r="AK33" s="349">
        <f t="shared" si="11"/>
        <v>0</v>
      </c>
      <c r="AL33" s="349">
        <f t="shared" si="12"/>
        <v>0</v>
      </c>
      <c r="AM33" s="349">
        <f t="shared" si="13"/>
        <v>0</v>
      </c>
      <c r="AN33" s="350">
        <f t="shared" si="14"/>
        <v>0</v>
      </c>
    </row>
    <row r="34" spans="1:40" x14ac:dyDescent="0.35">
      <c r="A34" s="351">
        <f t="shared" si="15"/>
        <v>0</v>
      </c>
      <c r="B34" s="352">
        <f t="shared" si="16"/>
        <v>0</v>
      </c>
      <c r="C34" s="352" t="s">
        <v>617</v>
      </c>
      <c r="D34" s="352" t="str">
        <f t="shared" si="17"/>
        <v>-</v>
      </c>
      <c r="E34" s="353"/>
      <c r="F34" s="353"/>
      <c r="G34" s="365">
        <f>G33</f>
        <v>0</v>
      </c>
      <c r="H34" s="352" t="s">
        <v>627</v>
      </c>
      <c r="I34" s="352" t="s">
        <v>620</v>
      </c>
      <c r="J34" s="352" t="s">
        <v>621</v>
      </c>
      <c r="K34" s="352" t="s">
        <v>567</v>
      </c>
      <c r="L34" s="352" t="s">
        <v>569</v>
      </c>
      <c r="M34" s="352" t="s">
        <v>622</v>
      </c>
      <c r="N34" s="352" t="s">
        <v>678</v>
      </c>
      <c r="O34" s="352" t="s">
        <v>675</v>
      </c>
      <c r="P34" s="354" t="s">
        <v>624</v>
      </c>
      <c r="Q34" s="372">
        <f>'Imp-Exp3-CHN'!E135</f>
        <v>0</v>
      </c>
      <c r="R34" s="374">
        <f>'Imp-Exp3-CHN'!F135</f>
        <v>0</v>
      </c>
      <c r="S34" s="374">
        <f>'Imp-Exp3-CHN'!G135</f>
        <v>0</v>
      </c>
      <c r="T34" s="374">
        <f>'Imp-Exp3-CHN'!H135</f>
        <v>0</v>
      </c>
      <c r="U34" s="374">
        <f>'Imp-Exp3-CHN'!I135</f>
        <v>0</v>
      </c>
      <c r="V34" s="374">
        <f>'Imp-Exp3-CHN'!J135</f>
        <v>0</v>
      </c>
      <c r="W34" s="374">
        <f>'Imp-Exp3-CHN'!K135</f>
        <v>0</v>
      </c>
      <c r="X34" s="373">
        <f>'Imp-Exp3-CHN'!L135</f>
        <v>0</v>
      </c>
      <c r="Y34" s="372">
        <f>'Imp-Exp3-CHN'!E136/1000</f>
        <v>0</v>
      </c>
      <c r="Z34" s="374">
        <f>'Imp-Exp3-CHN'!F136/1000</f>
        <v>0</v>
      </c>
      <c r="AA34" s="374">
        <f>'Imp-Exp3-CHN'!G136/1000</f>
        <v>0</v>
      </c>
      <c r="AB34" s="374">
        <f>'Imp-Exp3-CHN'!H136/1000</f>
        <v>0</v>
      </c>
      <c r="AC34" s="374">
        <f>'Imp-Exp3-CHN'!I136/1000</f>
        <v>0</v>
      </c>
      <c r="AD34" s="374">
        <f>'Imp-Exp3-CHN'!J136/1000</f>
        <v>0</v>
      </c>
      <c r="AE34" s="374">
        <f>'Imp-Exp3-CHN'!K136/1000</f>
        <v>0</v>
      </c>
      <c r="AF34" s="373">
        <f>'Imp-Exp3-CHN'!L136/1000</f>
        <v>0</v>
      </c>
      <c r="AG34" s="355">
        <f t="shared" si="7"/>
        <v>0</v>
      </c>
      <c r="AH34" s="355">
        <f t="shared" si="8"/>
        <v>0</v>
      </c>
      <c r="AI34" s="355">
        <f t="shared" si="9"/>
        <v>0</v>
      </c>
      <c r="AJ34" s="355">
        <f t="shared" si="10"/>
        <v>0</v>
      </c>
      <c r="AK34" s="355">
        <f t="shared" si="11"/>
        <v>0</v>
      </c>
      <c r="AL34" s="355">
        <f t="shared" si="12"/>
        <v>0</v>
      </c>
      <c r="AM34" s="355">
        <f t="shared" si="13"/>
        <v>0</v>
      </c>
      <c r="AN34" s="356">
        <f t="shared" si="14"/>
        <v>0</v>
      </c>
    </row>
    <row r="35" spans="1:40" x14ac:dyDescent="0.35">
      <c r="A35" s="345">
        <f t="shared" si="15"/>
        <v>0</v>
      </c>
      <c r="B35" s="346">
        <f t="shared" si="16"/>
        <v>0</v>
      </c>
      <c r="C35" s="346" t="s">
        <v>617</v>
      </c>
      <c r="D35" s="346" t="str">
        <f t="shared" si="17"/>
        <v>-</v>
      </c>
      <c r="E35" s="347"/>
      <c r="F35" s="347"/>
      <c r="G35" s="364">
        <f t="shared" si="20"/>
        <v>0</v>
      </c>
      <c r="H35" s="346" t="s">
        <v>627</v>
      </c>
      <c r="I35" s="346" t="s">
        <v>620</v>
      </c>
      <c r="J35" s="346" t="s">
        <v>621</v>
      </c>
      <c r="K35" s="346" t="s">
        <v>567</v>
      </c>
      <c r="L35" s="346" t="s">
        <v>569</v>
      </c>
      <c r="M35" s="346" t="s">
        <v>622</v>
      </c>
      <c r="N35" s="346" t="s">
        <v>674</v>
      </c>
      <c r="O35" s="346" t="s">
        <v>677</v>
      </c>
      <c r="P35" s="348" t="s">
        <v>624</v>
      </c>
      <c r="Q35" s="372">
        <f>'Imp-Exp3-CHN'!E139</f>
        <v>0</v>
      </c>
      <c r="R35" s="372">
        <f>'Imp-Exp3-CHN'!F139</f>
        <v>0</v>
      </c>
      <c r="S35" s="372">
        <f>'Imp-Exp3-CHN'!G139</f>
        <v>0</v>
      </c>
      <c r="T35" s="372">
        <f>'Imp-Exp3-CHN'!H139</f>
        <v>0</v>
      </c>
      <c r="U35" s="372">
        <f>'Imp-Exp3-CHN'!I139</f>
        <v>0</v>
      </c>
      <c r="V35" s="372">
        <f>'Imp-Exp3-CHN'!J139</f>
        <v>0</v>
      </c>
      <c r="W35" s="372">
        <f>'Imp-Exp3-CHN'!K139</f>
        <v>0</v>
      </c>
      <c r="X35" s="373">
        <f>'Imp-Exp3-CHN'!L139</f>
        <v>0</v>
      </c>
      <c r="Y35" s="372">
        <f>'Imp-Exp3-CHN'!E140/1000</f>
        <v>0</v>
      </c>
      <c r="Z35" s="372">
        <f>'Imp-Exp3-CHN'!F140/1000</f>
        <v>0</v>
      </c>
      <c r="AA35" s="372">
        <f>'Imp-Exp3-CHN'!G140/1000</f>
        <v>0</v>
      </c>
      <c r="AB35" s="372">
        <f>'Imp-Exp3-CHN'!H140/1000</f>
        <v>0</v>
      </c>
      <c r="AC35" s="372">
        <f>'Imp-Exp3-CHN'!I140/1000</f>
        <v>0</v>
      </c>
      <c r="AD35" s="372">
        <f>'Imp-Exp3-CHN'!J140/1000</f>
        <v>0</v>
      </c>
      <c r="AE35" s="372">
        <f>'Imp-Exp3-CHN'!K140/1000</f>
        <v>0</v>
      </c>
      <c r="AF35" s="373">
        <f>'Imp-Exp3-CHN'!L140/1000</f>
        <v>0</v>
      </c>
      <c r="AG35" s="349">
        <f t="shared" si="7"/>
        <v>0</v>
      </c>
      <c r="AH35" s="349">
        <f t="shared" si="8"/>
        <v>0</v>
      </c>
      <c r="AI35" s="349">
        <f t="shared" si="9"/>
        <v>0</v>
      </c>
      <c r="AJ35" s="349">
        <f t="shared" si="10"/>
        <v>0</v>
      </c>
      <c r="AK35" s="349">
        <f t="shared" si="11"/>
        <v>0</v>
      </c>
      <c r="AL35" s="349">
        <f t="shared" si="12"/>
        <v>0</v>
      </c>
      <c r="AM35" s="349">
        <f t="shared" si="13"/>
        <v>0</v>
      </c>
      <c r="AN35" s="350">
        <f t="shared" si="14"/>
        <v>0</v>
      </c>
    </row>
    <row r="36" spans="1:40" x14ac:dyDescent="0.35">
      <c r="A36" s="351">
        <f t="shared" si="15"/>
        <v>0</v>
      </c>
      <c r="B36" s="352">
        <f t="shared" si="16"/>
        <v>0</v>
      </c>
      <c r="C36" s="352" t="s">
        <v>617</v>
      </c>
      <c r="D36" s="352" t="str">
        <f t="shared" si="17"/>
        <v>-</v>
      </c>
      <c r="E36" s="353"/>
      <c r="F36" s="353"/>
      <c r="G36" s="365">
        <f t="shared" si="20"/>
        <v>0</v>
      </c>
      <c r="H36" s="352" t="s">
        <v>627</v>
      </c>
      <c r="I36" s="352" t="s">
        <v>620</v>
      </c>
      <c r="J36" s="352" t="s">
        <v>621</v>
      </c>
      <c r="K36" s="352" t="s">
        <v>567</v>
      </c>
      <c r="L36" s="352" t="s">
        <v>569</v>
      </c>
      <c r="M36" s="352" t="s">
        <v>622</v>
      </c>
      <c r="N36" s="352" t="s">
        <v>676</v>
      </c>
      <c r="O36" s="352" t="s">
        <v>679</v>
      </c>
      <c r="P36" s="354" t="s">
        <v>624</v>
      </c>
      <c r="Q36" s="372">
        <f>'Imp-Exp3-CHN'!E143</f>
        <v>0</v>
      </c>
      <c r="R36" s="374">
        <f>'Imp-Exp3-CHN'!F143</f>
        <v>0</v>
      </c>
      <c r="S36" s="374">
        <f>'Imp-Exp3-CHN'!G143</f>
        <v>0</v>
      </c>
      <c r="T36" s="374">
        <f>'Imp-Exp3-CHN'!H143</f>
        <v>0</v>
      </c>
      <c r="U36" s="374">
        <f>'Imp-Exp3-CHN'!I143</f>
        <v>0</v>
      </c>
      <c r="V36" s="374">
        <f>'Imp-Exp3-CHN'!J143</f>
        <v>0</v>
      </c>
      <c r="W36" s="374">
        <f>'Imp-Exp3-CHN'!K143</f>
        <v>0</v>
      </c>
      <c r="X36" s="373">
        <f>'Imp-Exp3-CHN'!L143</f>
        <v>0</v>
      </c>
      <c r="Y36" s="372">
        <f>'Imp-Exp3-CHN'!E144/1000</f>
        <v>0</v>
      </c>
      <c r="Z36" s="374">
        <f>'Imp-Exp3-CHN'!F144/1000</f>
        <v>0</v>
      </c>
      <c r="AA36" s="374">
        <f>'Imp-Exp3-CHN'!G144/1000</f>
        <v>0</v>
      </c>
      <c r="AB36" s="374">
        <f>'Imp-Exp3-CHN'!H144/1000</f>
        <v>0</v>
      </c>
      <c r="AC36" s="374">
        <f>'Imp-Exp3-CHN'!I144/1000</f>
        <v>0</v>
      </c>
      <c r="AD36" s="374">
        <f>'Imp-Exp3-CHN'!J144/1000</f>
        <v>0</v>
      </c>
      <c r="AE36" s="374">
        <f>'Imp-Exp3-CHN'!K144/1000</f>
        <v>0</v>
      </c>
      <c r="AF36" s="373">
        <f>'Imp-Exp3-CHN'!L144/1000</f>
        <v>0</v>
      </c>
      <c r="AG36" s="355">
        <f t="shared" si="7"/>
        <v>0</v>
      </c>
      <c r="AH36" s="355">
        <f t="shared" si="8"/>
        <v>0</v>
      </c>
      <c r="AI36" s="355">
        <f t="shared" si="9"/>
        <v>0</v>
      </c>
      <c r="AJ36" s="355">
        <f t="shared" si="10"/>
        <v>0</v>
      </c>
      <c r="AK36" s="355">
        <f t="shared" si="11"/>
        <v>0</v>
      </c>
      <c r="AL36" s="355">
        <f t="shared" si="12"/>
        <v>0</v>
      </c>
      <c r="AM36" s="355">
        <f t="shared" si="13"/>
        <v>0</v>
      </c>
      <c r="AN36" s="356">
        <f t="shared" si="14"/>
        <v>0</v>
      </c>
    </row>
    <row r="37" spans="1:40" x14ac:dyDescent="0.35">
      <c r="A37" s="345">
        <f t="shared" si="15"/>
        <v>0</v>
      </c>
      <c r="B37" s="346">
        <f t="shared" si="16"/>
        <v>0</v>
      </c>
      <c r="C37" s="346" t="s">
        <v>617</v>
      </c>
      <c r="D37" s="346" t="str">
        <f t="shared" si="17"/>
        <v>-</v>
      </c>
      <c r="E37" s="347"/>
      <c r="F37" s="347"/>
      <c r="G37" s="364">
        <f t="shared" si="20"/>
        <v>0</v>
      </c>
      <c r="H37" s="346" t="s">
        <v>627</v>
      </c>
      <c r="I37" s="346" t="s">
        <v>620</v>
      </c>
      <c r="J37" s="346" t="s">
        <v>621</v>
      </c>
      <c r="K37" s="346" t="s">
        <v>567</v>
      </c>
      <c r="L37" s="346" t="s">
        <v>569</v>
      </c>
      <c r="M37" s="346" t="s">
        <v>622</v>
      </c>
      <c r="N37" s="346" t="s">
        <v>683</v>
      </c>
      <c r="O37" s="346" t="s">
        <v>680</v>
      </c>
      <c r="P37" s="348" t="s">
        <v>624</v>
      </c>
      <c r="Q37" s="372">
        <f>'Imp-Exp3-CHN'!E147</f>
        <v>0</v>
      </c>
      <c r="R37" s="372">
        <f>'Imp-Exp3-CHN'!F147</f>
        <v>0</v>
      </c>
      <c r="S37" s="372">
        <f>'Imp-Exp3-CHN'!G147</f>
        <v>0</v>
      </c>
      <c r="T37" s="372">
        <f>'Imp-Exp3-CHN'!H147</f>
        <v>0</v>
      </c>
      <c r="U37" s="372">
        <f>'Imp-Exp3-CHN'!I147</f>
        <v>0</v>
      </c>
      <c r="V37" s="372">
        <f>'Imp-Exp3-CHN'!J147</f>
        <v>0</v>
      </c>
      <c r="W37" s="372">
        <f>'Imp-Exp3-CHN'!K147</f>
        <v>0</v>
      </c>
      <c r="X37" s="373">
        <f>'Imp-Exp3-CHN'!L147</f>
        <v>0</v>
      </c>
      <c r="Y37" s="372">
        <f>'Imp-Exp3-CHN'!E148/1000</f>
        <v>0</v>
      </c>
      <c r="Z37" s="372">
        <f>'Imp-Exp3-CHN'!F148/1000</f>
        <v>0</v>
      </c>
      <c r="AA37" s="372">
        <f>'Imp-Exp3-CHN'!G148/1000</f>
        <v>0</v>
      </c>
      <c r="AB37" s="372">
        <f>'Imp-Exp3-CHN'!H148/1000</f>
        <v>0</v>
      </c>
      <c r="AC37" s="372">
        <f>'Imp-Exp3-CHN'!I148/1000</f>
        <v>0</v>
      </c>
      <c r="AD37" s="372">
        <f>'Imp-Exp3-CHN'!J148/1000</f>
        <v>0</v>
      </c>
      <c r="AE37" s="372">
        <f>'Imp-Exp3-CHN'!K148/1000</f>
        <v>0</v>
      </c>
      <c r="AF37" s="373">
        <f>'Imp-Exp3-CHN'!L148/1000</f>
        <v>0</v>
      </c>
      <c r="AG37" s="349">
        <f t="shared" si="7"/>
        <v>0</v>
      </c>
      <c r="AH37" s="349">
        <f t="shared" si="8"/>
        <v>0</v>
      </c>
      <c r="AI37" s="349">
        <f t="shared" si="9"/>
        <v>0</v>
      </c>
      <c r="AJ37" s="349">
        <f t="shared" si="10"/>
        <v>0</v>
      </c>
      <c r="AK37" s="349">
        <f t="shared" si="11"/>
        <v>0</v>
      </c>
      <c r="AL37" s="349">
        <f t="shared" si="12"/>
        <v>0</v>
      </c>
      <c r="AM37" s="349">
        <f t="shared" si="13"/>
        <v>0</v>
      </c>
      <c r="AN37" s="350">
        <f t="shared" si="14"/>
        <v>0</v>
      </c>
    </row>
    <row r="38" spans="1:40" x14ac:dyDescent="0.35">
      <c r="A38" s="351">
        <f t="shared" si="15"/>
        <v>0</v>
      </c>
      <c r="B38" s="352">
        <f t="shared" si="16"/>
        <v>0</v>
      </c>
      <c r="C38" s="352" t="s">
        <v>617</v>
      </c>
      <c r="D38" s="352" t="str">
        <f t="shared" si="17"/>
        <v>-</v>
      </c>
      <c r="E38" s="353"/>
      <c r="F38" s="353"/>
      <c r="G38" s="365">
        <f t="shared" si="20"/>
        <v>0</v>
      </c>
      <c r="H38" s="352" t="s">
        <v>627</v>
      </c>
      <c r="I38" s="352" t="s">
        <v>620</v>
      </c>
      <c r="J38" s="352" t="s">
        <v>621</v>
      </c>
      <c r="K38" s="352" t="s">
        <v>567</v>
      </c>
      <c r="L38" s="352" t="s">
        <v>569</v>
      </c>
      <c r="M38" s="352" t="s">
        <v>622</v>
      </c>
      <c r="N38" s="352" t="s">
        <v>684</v>
      </c>
      <c r="O38" s="352" t="s">
        <v>681</v>
      </c>
      <c r="P38" s="354" t="s">
        <v>624</v>
      </c>
      <c r="Q38" s="372">
        <f>'Imp-Exp3-CHN'!E151</f>
        <v>0</v>
      </c>
      <c r="R38" s="374">
        <f>'Imp-Exp3-CHN'!F151</f>
        <v>0</v>
      </c>
      <c r="S38" s="374">
        <f>'Imp-Exp3-CHN'!G151</f>
        <v>0</v>
      </c>
      <c r="T38" s="374">
        <f>'Imp-Exp3-CHN'!H151</f>
        <v>0</v>
      </c>
      <c r="U38" s="374">
        <f>'Imp-Exp3-CHN'!I151</f>
        <v>0</v>
      </c>
      <c r="V38" s="374">
        <f>'Imp-Exp3-CHN'!J151</f>
        <v>0</v>
      </c>
      <c r="W38" s="374">
        <f>'Imp-Exp3-CHN'!K151</f>
        <v>0</v>
      </c>
      <c r="X38" s="373">
        <f>'Imp-Exp3-CHN'!L151</f>
        <v>0</v>
      </c>
      <c r="Y38" s="372">
        <f>'Imp-Exp3-CHN'!E152/1000</f>
        <v>0</v>
      </c>
      <c r="Z38" s="374">
        <f>'Imp-Exp3-CHN'!F152/1000</f>
        <v>0</v>
      </c>
      <c r="AA38" s="374">
        <f>'Imp-Exp3-CHN'!G152/1000</f>
        <v>0</v>
      </c>
      <c r="AB38" s="374">
        <f>'Imp-Exp3-CHN'!H152/1000</f>
        <v>0</v>
      </c>
      <c r="AC38" s="374">
        <f>'Imp-Exp3-CHN'!I152/1000</f>
        <v>0</v>
      </c>
      <c r="AD38" s="374">
        <f>'Imp-Exp3-CHN'!J152/1000</f>
        <v>0</v>
      </c>
      <c r="AE38" s="374">
        <f>'Imp-Exp3-CHN'!K152/1000</f>
        <v>0</v>
      </c>
      <c r="AF38" s="373">
        <f>'Imp-Exp3-CHN'!L152/1000</f>
        <v>0</v>
      </c>
      <c r="AG38" s="355">
        <f t="shared" si="7"/>
        <v>0</v>
      </c>
      <c r="AH38" s="355">
        <f t="shared" si="8"/>
        <v>0</v>
      </c>
      <c r="AI38" s="355">
        <f t="shared" si="9"/>
        <v>0</v>
      </c>
      <c r="AJ38" s="355">
        <f t="shared" si="10"/>
        <v>0</v>
      </c>
      <c r="AK38" s="355">
        <f t="shared" si="11"/>
        <v>0</v>
      </c>
      <c r="AL38" s="355">
        <f t="shared" si="12"/>
        <v>0</v>
      </c>
      <c r="AM38" s="355">
        <f t="shared" si="13"/>
        <v>0</v>
      </c>
      <c r="AN38" s="356">
        <f t="shared" si="14"/>
        <v>0</v>
      </c>
    </row>
    <row r="39" spans="1:40" x14ac:dyDescent="0.35">
      <c r="A39" s="345">
        <f t="shared" si="15"/>
        <v>0</v>
      </c>
      <c r="B39" s="346">
        <f t="shared" si="16"/>
        <v>0</v>
      </c>
      <c r="C39" s="346" t="s">
        <v>617</v>
      </c>
      <c r="D39" s="346" t="str">
        <f t="shared" si="17"/>
        <v>-</v>
      </c>
      <c r="E39" s="347"/>
      <c r="F39" s="347"/>
      <c r="G39" s="364">
        <f t="shared" si="20"/>
        <v>0</v>
      </c>
      <c r="H39" s="346" t="s">
        <v>627</v>
      </c>
      <c r="I39" s="346" t="s">
        <v>620</v>
      </c>
      <c r="J39" s="346" t="s">
        <v>621</v>
      </c>
      <c r="K39" s="346" t="s">
        <v>567</v>
      </c>
      <c r="L39" s="346" t="s">
        <v>569</v>
      </c>
      <c r="M39" s="346" t="s">
        <v>622</v>
      </c>
      <c r="N39" s="346" t="s">
        <v>685</v>
      </c>
      <c r="O39" s="346" t="s">
        <v>682</v>
      </c>
      <c r="P39" s="348" t="s">
        <v>624</v>
      </c>
      <c r="Q39" s="372">
        <f>'Imp-Exp3-CHN'!E155</f>
        <v>0</v>
      </c>
      <c r="R39" s="372">
        <f>'Imp-Exp3-CHN'!F155</f>
        <v>0</v>
      </c>
      <c r="S39" s="372">
        <f>'Imp-Exp3-CHN'!G155</f>
        <v>0</v>
      </c>
      <c r="T39" s="372">
        <f>'Imp-Exp3-CHN'!H155</f>
        <v>0</v>
      </c>
      <c r="U39" s="372">
        <f>'Imp-Exp3-CHN'!I155</f>
        <v>0</v>
      </c>
      <c r="V39" s="372">
        <f>'Imp-Exp3-CHN'!J155</f>
        <v>0</v>
      </c>
      <c r="W39" s="372">
        <f>'Imp-Exp3-CHN'!K155</f>
        <v>0</v>
      </c>
      <c r="X39" s="373">
        <f>'Imp-Exp3-CHN'!L155</f>
        <v>0</v>
      </c>
      <c r="Y39" s="372">
        <f>'Imp-Exp3-CHN'!E156/1000</f>
        <v>0</v>
      </c>
      <c r="Z39" s="372">
        <f>'Imp-Exp3-CHN'!F156/1000</f>
        <v>0</v>
      </c>
      <c r="AA39" s="372">
        <f>'Imp-Exp3-CHN'!G156/1000</f>
        <v>0</v>
      </c>
      <c r="AB39" s="372">
        <f>'Imp-Exp3-CHN'!H156/1000</f>
        <v>0</v>
      </c>
      <c r="AC39" s="372">
        <f>'Imp-Exp3-CHN'!I156/1000</f>
        <v>0</v>
      </c>
      <c r="AD39" s="372">
        <f>'Imp-Exp3-CHN'!J156/1000</f>
        <v>0</v>
      </c>
      <c r="AE39" s="372">
        <f>'Imp-Exp3-CHN'!K156/1000</f>
        <v>0</v>
      </c>
      <c r="AF39" s="373">
        <f>'Imp-Exp3-CHN'!L156/1000</f>
        <v>0</v>
      </c>
      <c r="AG39" s="349">
        <f t="shared" si="7"/>
        <v>0</v>
      </c>
      <c r="AH39" s="349">
        <f t="shared" si="8"/>
        <v>0</v>
      </c>
      <c r="AI39" s="349">
        <f t="shared" si="9"/>
        <v>0</v>
      </c>
      <c r="AJ39" s="349">
        <f t="shared" si="10"/>
        <v>0</v>
      </c>
      <c r="AK39" s="349">
        <f t="shared" si="11"/>
        <v>0</v>
      </c>
      <c r="AL39" s="349">
        <f t="shared" si="12"/>
        <v>0</v>
      </c>
      <c r="AM39" s="349">
        <f t="shared" si="13"/>
        <v>0</v>
      </c>
      <c r="AN39" s="350">
        <f t="shared" si="14"/>
        <v>0</v>
      </c>
    </row>
    <row r="40" spans="1:40" x14ac:dyDescent="0.35">
      <c r="A40" s="351">
        <f t="shared" si="15"/>
        <v>0</v>
      </c>
      <c r="B40" s="352">
        <f t="shared" si="16"/>
        <v>0</v>
      </c>
      <c r="C40" s="352" t="s">
        <v>617</v>
      </c>
      <c r="D40" s="352" t="str">
        <f t="shared" si="17"/>
        <v>-</v>
      </c>
      <c r="E40" s="353"/>
      <c r="F40" s="353"/>
      <c r="G40" s="365">
        <f>'Imp-Exp4-CHN'!G23</f>
        <v>0</v>
      </c>
      <c r="H40" s="352" t="s">
        <v>628</v>
      </c>
      <c r="I40" s="352" t="s">
        <v>620</v>
      </c>
      <c r="J40" s="352" t="s">
        <v>621</v>
      </c>
      <c r="K40" s="352" t="s">
        <v>567</v>
      </c>
      <c r="L40" s="352" t="s">
        <v>569</v>
      </c>
      <c r="M40" s="352" t="s">
        <v>622</v>
      </c>
      <c r="N40" s="352" t="s">
        <v>678</v>
      </c>
      <c r="O40" s="352" t="s">
        <v>675</v>
      </c>
      <c r="P40" s="354" t="s">
        <v>623</v>
      </c>
      <c r="Q40" s="372">
        <f>'Imp-Exp4-CHN'!E90</f>
        <v>0</v>
      </c>
      <c r="R40" s="374">
        <f>'Imp-Exp4-CHN'!F90</f>
        <v>0</v>
      </c>
      <c r="S40" s="374">
        <f>'Imp-Exp4-CHN'!G90</f>
        <v>0</v>
      </c>
      <c r="T40" s="374">
        <f>'Imp-Exp4-CHN'!H90</f>
        <v>0</v>
      </c>
      <c r="U40" s="374">
        <f>'Imp-Exp4-CHN'!I90</f>
        <v>0</v>
      </c>
      <c r="V40" s="374">
        <f>'Imp-Exp4-CHN'!J90</f>
        <v>0</v>
      </c>
      <c r="W40" s="374">
        <f>'Imp-Exp4-CHN'!K90</f>
        <v>0</v>
      </c>
      <c r="X40" s="373">
        <f>'Imp-Exp4-CHN'!L90</f>
        <v>0</v>
      </c>
      <c r="Y40" s="372">
        <f>'Imp-Exp4-CHN'!E91/1000</f>
        <v>0</v>
      </c>
      <c r="Z40" s="374">
        <f>'Imp-Exp4-CHN'!F91/1000</f>
        <v>0</v>
      </c>
      <c r="AA40" s="374">
        <f>'Imp-Exp4-CHN'!G91/1000</f>
        <v>0</v>
      </c>
      <c r="AB40" s="374">
        <f>'Imp-Exp4-CHN'!H91/1000</f>
        <v>0</v>
      </c>
      <c r="AC40" s="374">
        <f>'Imp-Exp4-CHN'!I91/1000</f>
        <v>0</v>
      </c>
      <c r="AD40" s="374">
        <f>'Imp-Exp4-CHN'!J91/1000</f>
        <v>0</v>
      </c>
      <c r="AE40" s="374">
        <f>'Imp-Exp4-CHN'!K91/1000</f>
        <v>0</v>
      </c>
      <c r="AF40" s="373">
        <f>'Imp-Exp4-CHN'!L91/1000</f>
        <v>0</v>
      </c>
      <c r="AG40" s="355">
        <f t="shared" si="7"/>
        <v>0</v>
      </c>
      <c r="AH40" s="355">
        <f t="shared" si="8"/>
        <v>0</v>
      </c>
      <c r="AI40" s="355">
        <f t="shared" si="9"/>
        <v>0</v>
      </c>
      <c r="AJ40" s="355">
        <f t="shared" si="10"/>
        <v>0</v>
      </c>
      <c r="AK40" s="355">
        <f t="shared" si="11"/>
        <v>0</v>
      </c>
      <c r="AL40" s="355">
        <f t="shared" si="12"/>
        <v>0</v>
      </c>
      <c r="AM40" s="355">
        <f t="shared" si="13"/>
        <v>0</v>
      </c>
      <c r="AN40" s="356">
        <f t="shared" si="14"/>
        <v>0</v>
      </c>
    </row>
    <row r="41" spans="1:40" x14ac:dyDescent="0.35">
      <c r="A41" s="345">
        <f t="shared" si="15"/>
        <v>0</v>
      </c>
      <c r="B41" s="346">
        <f t="shared" si="16"/>
        <v>0</v>
      </c>
      <c r="C41" s="346" t="s">
        <v>617</v>
      </c>
      <c r="D41" s="346" t="str">
        <f t="shared" si="17"/>
        <v>-</v>
      </c>
      <c r="E41" s="347"/>
      <c r="F41" s="347"/>
      <c r="G41" s="364">
        <f>G40</f>
        <v>0</v>
      </c>
      <c r="H41" s="346" t="s">
        <v>628</v>
      </c>
      <c r="I41" s="346" t="s">
        <v>620</v>
      </c>
      <c r="J41" s="346" t="s">
        <v>621</v>
      </c>
      <c r="K41" s="346" t="s">
        <v>567</v>
      </c>
      <c r="L41" s="346" t="s">
        <v>569</v>
      </c>
      <c r="M41" s="346" t="s">
        <v>622</v>
      </c>
      <c r="N41" s="346" t="s">
        <v>674</v>
      </c>
      <c r="O41" s="346" t="s">
        <v>677</v>
      </c>
      <c r="P41" s="348" t="s">
        <v>623</v>
      </c>
      <c r="Q41" s="372">
        <f>'Imp-Exp4-CHN'!E94</f>
        <v>0</v>
      </c>
      <c r="R41" s="372">
        <f>'Imp-Exp4-CHN'!F94</f>
        <v>0</v>
      </c>
      <c r="S41" s="372">
        <f>'Imp-Exp4-CHN'!G94</f>
        <v>0</v>
      </c>
      <c r="T41" s="372">
        <f>'Imp-Exp4-CHN'!H94</f>
        <v>0</v>
      </c>
      <c r="U41" s="372">
        <f>'Imp-Exp4-CHN'!I94</f>
        <v>0</v>
      </c>
      <c r="V41" s="372">
        <f>'Imp-Exp4-CHN'!J94</f>
        <v>0</v>
      </c>
      <c r="W41" s="372">
        <f>'Imp-Exp4-CHN'!K94</f>
        <v>0</v>
      </c>
      <c r="X41" s="373">
        <f>'Imp-Exp4-CHN'!L94</f>
        <v>0</v>
      </c>
      <c r="Y41" s="372">
        <f>'Imp-Exp4-CHN'!E95/1000</f>
        <v>0</v>
      </c>
      <c r="Z41" s="372">
        <f>'Imp-Exp4-CHN'!F95/1000</f>
        <v>0</v>
      </c>
      <c r="AA41" s="372">
        <f>'Imp-Exp4-CHN'!G95/1000</f>
        <v>0</v>
      </c>
      <c r="AB41" s="372">
        <f>'Imp-Exp4-CHN'!H95/1000</f>
        <v>0</v>
      </c>
      <c r="AC41" s="372">
        <f>'Imp-Exp4-CHN'!I95/1000</f>
        <v>0</v>
      </c>
      <c r="AD41" s="372">
        <f>'Imp-Exp4-CHN'!J95/1000</f>
        <v>0</v>
      </c>
      <c r="AE41" s="372">
        <f>'Imp-Exp4-CHN'!K95/1000</f>
        <v>0</v>
      </c>
      <c r="AF41" s="373">
        <f>'Imp-Exp4-CHN'!L95/1000</f>
        <v>0</v>
      </c>
      <c r="AG41" s="349">
        <f t="shared" si="7"/>
        <v>0</v>
      </c>
      <c r="AH41" s="349">
        <f t="shared" si="8"/>
        <v>0</v>
      </c>
      <c r="AI41" s="349">
        <f t="shared" si="9"/>
        <v>0</v>
      </c>
      <c r="AJ41" s="349">
        <f t="shared" si="10"/>
        <v>0</v>
      </c>
      <c r="AK41" s="349">
        <f t="shared" si="11"/>
        <v>0</v>
      </c>
      <c r="AL41" s="349">
        <f t="shared" si="12"/>
        <v>0</v>
      </c>
      <c r="AM41" s="349">
        <f t="shared" si="13"/>
        <v>0</v>
      </c>
      <c r="AN41" s="350">
        <f t="shared" si="14"/>
        <v>0</v>
      </c>
    </row>
    <row r="42" spans="1:40" x14ac:dyDescent="0.35">
      <c r="A42" s="351">
        <f t="shared" si="15"/>
        <v>0</v>
      </c>
      <c r="B42" s="352">
        <f t="shared" si="16"/>
        <v>0</v>
      </c>
      <c r="C42" s="352" t="s">
        <v>617</v>
      </c>
      <c r="D42" s="352" t="str">
        <f t="shared" si="17"/>
        <v>-</v>
      </c>
      <c r="E42" s="353"/>
      <c r="F42" s="353"/>
      <c r="G42" s="365">
        <f t="shared" ref="G42:G51" si="21">G41</f>
        <v>0</v>
      </c>
      <c r="H42" s="352" t="s">
        <v>628</v>
      </c>
      <c r="I42" s="352" t="s">
        <v>620</v>
      </c>
      <c r="J42" s="352" t="s">
        <v>621</v>
      </c>
      <c r="K42" s="352" t="s">
        <v>567</v>
      </c>
      <c r="L42" s="352" t="s">
        <v>569</v>
      </c>
      <c r="M42" s="352" t="s">
        <v>622</v>
      </c>
      <c r="N42" s="352" t="s">
        <v>676</v>
      </c>
      <c r="O42" s="352" t="s">
        <v>679</v>
      </c>
      <c r="P42" s="354" t="s">
        <v>623</v>
      </c>
      <c r="Q42" s="372">
        <f>'Imp-Exp4-CHN'!E98</f>
        <v>0</v>
      </c>
      <c r="R42" s="374">
        <f>'Imp-Exp4-CHN'!F98</f>
        <v>0</v>
      </c>
      <c r="S42" s="374">
        <f>'Imp-Exp4-CHN'!G98</f>
        <v>0</v>
      </c>
      <c r="T42" s="374">
        <f>'Imp-Exp4-CHN'!H98</f>
        <v>0</v>
      </c>
      <c r="U42" s="374">
        <f>'Imp-Exp4-CHN'!I98</f>
        <v>0</v>
      </c>
      <c r="V42" s="374">
        <f>'Imp-Exp4-CHN'!J98</f>
        <v>0</v>
      </c>
      <c r="W42" s="374">
        <f>'Imp-Exp4-CHN'!K98</f>
        <v>0</v>
      </c>
      <c r="X42" s="373">
        <f>'Imp-Exp4-CHN'!L98</f>
        <v>0</v>
      </c>
      <c r="Y42" s="372">
        <f>'Imp-Exp4-CHN'!E99/1000</f>
        <v>0</v>
      </c>
      <c r="Z42" s="374">
        <f>'Imp-Exp4-CHN'!F99/1000</f>
        <v>0</v>
      </c>
      <c r="AA42" s="374">
        <f>'Imp-Exp4-CHN'!G99/1000</f>
        <v>0</v>
      </c>
      <c r="AB42" s="374">
        <f>'Imp-Exp4-CHN'!H99/1000</f>
        <v>0</v>
      </c>
      <c r="AC42" s="374">
        <f>'Imp-Exp4-CHN'!I99/1000</f>
        <v>0</v>
      </c>
      <c r="AD42" s="374">
        <f>'Imp-Exp4-CHN'!J99/1000</f>
        <v>0</v>
      </c>
      <c r="AE42" s="374">
        <f>'Imp-Exp4-CHN'!K99/1000</f>
        <v>0</v>
      </c>
      <c r="AF42" s="373">
        <f>'Imp-Exp4-CHN'!L99/1000</f>
        <v>0</v>
      </c>
      <c r="AG42" s="355">
        <f t="shared" si="7"/>
        <v>0</v>
      </c>
      <c r="AH42" s="355">
        <f t="shared" si="8"/>
        <v>0</v>
      </c>
      <c r="AI42" s="355">
        <f t="shared" si="9"/>
        <v>0</v>
      </c>
      <c r="AJ42" s="355">
        <f t="shared" si="10"/>
        <v>0</v>
      </c>
      <c r="AK42" s="355">
        <f t="shared" si="11"/>
        <v>0</v>
      </c>
      <c r="AL42" s="355">
        <f t="shared" si="12"/>
        <v>0</v>
      </c>
      <c r="AM42" s="355">
        <f t="shared" si="13"/>
        <v>0</v>
      </c>
      <c r="AN42" s="356">
        <f t="shared" si="14"/>
        <v>0</v>
      </c>
    </row>
    <row r="43" spans="1:40" x14ac:dyDescent="0.35">
      <c r="A43" s="345">
        <f t="shared" si="15"/>
        <v>0</v>
      </c>
      <c r="B43" s="346">
        <f t="shared" si="16"/>
        <v>0</v>
      </c>
      <c r="C43" s="346" t="s">
        <v>617</v>
      </c>
      <c r="D43" s="346" t="str">
        <f t="shared" si="17"/>
        <v>-</v>
      </c>
      <c r="E43" s="347"/>
      <c r="F43" s="347"/>
      <c r="G43" s="364">
        <f t="shared" si="21"/>
        <v>0</v>
      </c>
      <c r="H43" s="346" t="s">
        <v>628</v>
      </c>
      <c r="I43" s="346" t="s">
        <v>620</v>
      </c>
      <c r="J43" s="346" t="s">
        <v>621</v>
      </c>
      <c r="K43" s="346" t="s">
        <v>567</v>
      </c>
      <c r="L43" s="346" t="s">
        <v>569</v>
      </c>
      <c r="M43" s="346" t="s">
        <v>622</v>
      </c>
      <c r="N43" s="346" t="s">
        <v>683</v>
      </c>
      <c r="O43" s="346" t="s">
        <v>680</v>
      </c>
      <c r="P43" s="348" t="s">
        <v>623</v>
      </c>
      <c r="Q43" s="372">
        <f>'Imp-Exp4-CHN'!E102</f>
        <v>0</v>
      </c>
      <c r="R43" s="372">
        <f>'Imp-Exp4-CHN'!F102</f>
        <v>0</v>
      </c>
      <c r="S43" s="372">
        <f>'Imp-Exp4-CHN'!G102</f>
        <v>0</v>
      </c>
      <c r="T43" s="372">
        <f>'Imp-Exp4-CHN'!H102</f>
        <v>0</v>
      </c>
      <c r="U43" s="372">
        <f>'Imp-Exp4-CHN'!I102</f>
        <v>0</v>
      </c>
      <c r="V43" s="372">
        <f>'Imp-Exp4-CHN'!J102</f>
        <v>0</v>
      </c>
      <c r="W43" s="372">
        <f>'Imp-Exp4-CHN'!K102</f>
        <v>0</v>
      </c>
      <c r="X43" s="373">
        <f>'Imp-Exp4-CHN'!L102</f>
        <v>0</v>
      </c>
      <c r="Y43" s="372">
        <f>'Imp-Exp4-CHN'!E103/1000</f>
        <v>0</v>
      </c>
      <c r="Z43" s="372">
        <f>'Imp-Exp4-CHN'!F103/1000</f>
        <v>0</v>
      </c>
      <c r="AA43" s="372">
        <f>'Imp-Exp4-CHN'!G103/1000</f>
        <v>0</v>
      </c>
      <c r="AB43" s="372">
        <f>'Imp-Exp4-CHN'!H103/1000</f>
        <v>0</v>
      </c>
      <c r="AC43" s="372">
        <f>'Imp-Exp4-CHN'!I103/1000</f>
        <v>0</v>
      </c>
      <c r="AD43" s="372">
        <f>'Imp-Exp4-CHN'!J103/1000</f>
        <v>0</v>
      </c>
      <c r="AE43" s="372">
        <f>'Imp-Exp4-CHN'!K103/1000</f>
        <v>0</v>
      </c>
      <c r="AF43" s="373">
        <f>'Imp-Exp4-CHN'!L103/1000</f>
        <v>0</v>
      </c>
      <c r="AG43" s="349">
        <f t="shared" si="7"/>
        <v>0</v>
      </c>
      <c r="AH43" s="349">
        <f t="shared" si="8"/>
        <v>0</v>
      </c>
      <c r="AI43" s="349">
        <f t="shared" si="9"/>
        <v>0</v>
      </c>
      <c r="AJ43" s="349">
        <f t="shared" si="10"/>
        <v>0</v>
      </c>
      <c r="AK43" s="349">
        <f t="shared" si="11"/>
        <v>0</v>
      </c>
      <c r="AL43" s="349">
        <f t="shared" si="12"/>
        <v>0</v>
      </c>
      <c r="AM43" s="349">
        <f t="shared" si="13"/>
        <v>0</v>
      </c>
      <c r="AN43" s="350">
        <f t="shared" si="14"/>
        <v>0</v>
      </c>
    </row>
    <row r="44" spans="1:40" x14ac:dyDescent="0.35">
      <c r="A44" s="351">
        <f t="shared" si="15"/>
        <v>0</v>
      </c>
      <c r="B44" s="352">
        <f t="shared" si="16"/>
        <v>0</v>
      </c>
      <c r="C44" s="352" t="s">
        <v>617</v>
      </c>
      <c r="D44" s="352" t="str">
        <f t="shared" si="17"/>
        <v>-</v>
      </c>
      <c r="E44" s="353"/>
      <c r="F44" s="353"/>
      <c r="G44" s="365">
        <f t="shared" si="21"/>
        <v>0</v>
      </c>
      <c r="H44" s="352" t="s">
        <v>628</v>
      </c>
      <c r="I44" s="352" t="s">
        <v>620</v>
      </c>
      <c r="J44" s="352" t="s">
        <v>621</v>
      </c>
      <c r="K44" s="352" t="s">
        <v>567</v>
      </c>
      <c r="L44" s="352" t="s">
        <v>569</v>
      </c>
      <c r="M44" s="352" t="s">
        <v>622</v>
      </c>
      <c r="N44" s="352" t="s">
        <v>684</v>
      </c>
      <c r="O44" s="352" t="s">
        <v>681</v>
      </c>
      <c r="P44" s="354" t="s">
        <v>623</v>
      </c>
      <c r="Q44" s="372">
        <f>'Imp-Exp4-CHN'!E106</f>
        <v>0</v>
      </c>
      <c r="R44" s="374">
        <f>'Imp-Exp4-CHN'!F106</f>
        <v>0</v>
      </c>
      <c r="S44" s="374">
        <f>'Imp-Exp4-CHN'!G106</f>
        <v>0</v>
      </c>
      <c r="T44" s="374">
        <f>'Imp-Exp4-CHN'!H106</f>
        <v>0</v>
      </c>
      <c r="U44" s="374">
        <f>'Imp-Exp4-CHN'!I106</f>
        <v>0</v>
      </c>
      <c r="V44" s="374">
        <f>'Imp-Exp4-CHN'!J106</f>
        <v>0</v>
      </c>
      <c r="W44" s="374">
        <f>'Imp-Exp4-CHN'!K106</f>
        <v>0</v>
      </c>
      <c r="X44" s="373">
        <f>'Imp-Exp4-CHN'!L106</f>
        <v>0</v>
      </c>
      <c r="Y44" s="372">
        <f>'Imp-Exp4-CHN'!E107/1000</f>
        <v>0</v>
      </c>
      <c r="Z44" s="374">
        <f>'Imp-Exp4-CHN'!F107/1000</f>
        <v>0</v>
      </c>
      <c r="AA44" s="374">
        <f>'Imp-Exp4-CHN'!G107/1000</f>
        <v>0</v>
      </c>
      <c r="AB44" s="374">
        <f>'Imp-Exp4-CHN'!H107/1000</f>
        <v>0</v>
      </c>
      <c r="AC44" s="374">
        <f>'Imp-Exp4-CHN'!I107/1000</f>
        <v>0</v>
      </c>
      <c r="AD44" s="374">
        <f>'Imp-Exp4-CHN'!J107/1000</f>
        <v>0</v>
      </c>
      <c r="AE44" s="374">
        <f>'Imp-Exp4-CHN'!K107/1000</f>
        <v>0</v>
      </c>
      <c r="AF44" s="373">
        <f>'Imp-Exp4-CHN'!L107/1000</f>
        <v>0</v>
      </c>
      <c r="AG44" s="355">
        <f t="shared" si="7"/>
        <v>0</v>
      </c>
      <c r="AH44" s="355">
        <f t="shared" si="8"/>
        <v>0</v>
      </c>
      <c r="AI44" s="355">
        <f t="shared" si="9"/>
        <v>0</v>
      </c>
      <c r="AJ44" s="355">
        <f t="shared" si="10"/>
        <v>0</v>
      </c>
      <c r="AK44" s="355">
        <f t="shared" si="11"/>
        <v>0</v>
      </c>
      <c r="AL44" s="355">
        <f t="shared" si="12"/>
        <v>0</v>
      </c>
      <c r="AM44" s="355">
        <f t="shared" si="13"/>
        <v>0</v>
      </c>
      <c r="AN44" s="356">
        <f t="shared" si="14"/>
        <v>0</v>
      </c>
    </row>
    <row r="45" spans="1:40" x14ac:dyDescent="0.35">
      <c r="A45" s="345">
        <f t="shared" si="15"/>
        <v>0</v>
      </c>
      <c r="B45" s="346">
        <f t="shared" si="16"/>
        <v>0</v>
      </c>
      <c r="C45" s="346" t="s">
        <v>617</v>
      </c>
      <c r="D45" s="346" t="str">
        <f t="shared" si="17"/>
        <v>-</v>
      </c>
      <c r="E45" s="347"/>
      <c r="F45" s="347"/>
      <c r="G45" s="364">
        <f t="shared" si="21"/>
        <v>0</v>
      </c>
      <c r="H45" s="346" t="s">
        <v>628</v>
      </c>
      <c r="I45" s="346" t="s">
        <v>620</v>
      </c>
      <c r="J45" s="346" t="s">
        <v>621</v>
      </c>
      <c r="K45" s="346" t="s">
        <v>567</v>
      </c>
      <c r="L45" s="346" t="s">
        <v>569</v>
      </c>
      <c r="M45" s="346" t="s">
        <v>622</v>
      </c>
      <c r="N45" s="346" t="s">
        <v>685</v>
      </c>
      <c r="O45" s="346" t="s">
        <v>682</v>
      </c>
      <c r="P45" s="348" t="s">
        <v>623</v>
      </c>
      <c r="Q45" s="372">
        <f>'Imp-Exp4-CHN'!E110</f>
        <v>0</v>
      </c>
      <c r="R45" s="372">
        <f>'Imp-Exp4-CHN'!F110</f>
        <v>0</v>
      </c>
      <c r="S45" s="372">
        <f>'Imp-Exp4-CHN'!G110</f>
        <v>0</v>
      </c>
      <c r="T45" s="372">
        <f>'Imp-Exp4-CHN'!H110</f>
        <v>0</v>
      </c>
      <c r="U45" s="372">
        <f>'Imp-Exp4-CHN'!I110</f>
        <v>0</v>
      </c>
      <c r="V45" s="372">
        <f>'Imp-Exp4-CHN'!J110</f>
        <v>0</v>
      </c>
      <c r="W45" s="372">
        <f>'Imp-Exp4-CHN'!K110</f>
        <v>0</v>
      </c>
      <c r="X45" s="373">
        <f>'Imp-Exp4-CHN'!L110</f>
        <v>0</v>
      </c>
      <c r="Y45" s="372">
        <f>'Imp-Exp4-CHN'!E111/1000</f>
        <v>0</v>
      </c>
      <c r="Z45" s="372">
        <f>'Imp-Exp4-CHN'!F111/1000</f>
        <v>0</v>
      </c>
      <c r="AA45" s="372">
        <f>'Imp-Exp4-CHN'!G111/1000</f>
        <v>0</v>
      </c>
      <c r="AB45" s="372">
        <f>'Imp-Exp4-CHN'!H111/1000</f>
        <v>0</v>
      </c>
      <c r="AC45" s="372">
        <f>'Imp-Exp4-CHN'!I111/1000</f>
        <v>0</v>
      </c>
      <c r="AD45" s="372">
        <f>'Imp-Exp4-CHN'!J111/1000</f>
        <v>0</v>
      </c>
      <c r="AE45" s="372">
        <f>'Imp-Exp4-CHN'!K111/1000</f>
        <v>0</v>
      </c>
      <c r="AF45" s="373">
        <f>'Imp-Exp4-CHN'!L111/1000</f>
        <v>0</v>
      </c>
      <c r="AG45" s="349">
        <f t="shared" si="7"/>
        <v>0</v>
      </c>
      <c r="AH45" s="349">
        <f t="shared" si="8"/>
        <v>0</v>
      </c>
      <c r="AI45" s="349">
        <f t="shared" si="9"/>
        <v>0</v>
      </c>
      <c r="AJ45" s="349">
        <f t="shared" si="10"/>
        <v>0</v>
      </c>
      <c r="AK45" s="349">
        <f t="shared" si="11"/>
        <v>0</v>
      </c>
      <c r="AL45" s="349">
        <f t="shared" si="12"/>
        <v>0</v>
      </c>
      <c r="AM45" s="349">
        <f t="shared" si="13"/>
        <v>0</v>
      </c>
      <c r="AN45" s="350">
        <f t="shared" si="14"/>
        <v>0</v>
      </c>
    </row>
    <row r="46" spans="1:40" x14ac:dyDescent="0.35">
      <c r="A46" s="351">
        <f t="shared" si="15"/>
        <v>0</v>
      </c>
      <c r="B46" s="352">
        <f t="shared" si="16"/>
        <v>0</v>
      </c>
      <c r="C46" s="352" t="s">
        <v>617</v>
      </c>
      <c r="D46" s="352" t="str">
        <f t="shared" si="17"/>
        <v>-</v>
      </c>
      <c r="E46" s="353"/>
      <c r="F46" s="353"/>
      <c r="G46" s="365">
        <f>G45</f>
        <v>0</v>
      </c>
      <c r="H46" s="352" t="s">
        <v>628</v>
      </c>
      <c r="I46" s="352" t="s">
        <v>620</v>
      </c>
      <c r="J46" s="352" t="s">
        <v>621</v>
      </c>
      <c r="K46" s="352" t="s">
        <v>567</v>
      </c>
      <c r="L46" s="352" t="s">
        <v>569</v>
      </c>
      <c r="M46" s="352" t="s">
        <v>622</v>
      </c>
      <c r="N46" s="352" t="s">
        <v>678</v>
      </c>
      <c r="O46" s="352" t="s">
        <v>675</v>
      </c>
      <c r="P46" s="354" t="s">
        <v>624</v>
      </c>
      <c r="Q46" s="372">
        <f>'Imp-Exp4-CHN'!E135</f>
        <v>0</v>
      </c>
      <c r="R46" s="374">
        <f>'Imp-Exp4-CHN'!F135</f>
        <v>0</v>
      </c>
      <c r="S46" s="374">
        <f>'Imp-Exp4-CHN'!G135</f>
        <v>0</v>
      </c>
      <c r="T46" s="374">
        <f>'Imp-Exp4-CHN'!H135</f>
        <v>0</v>
      </c>
      <c r="U46" s="374">
        <f>'Imp-Exp4-CHN'!I135</f>
        <v>0</v>
      </c>
      <c r="V46" s="374">
        <f>'Imp-Exp4-CHN'!J135</f>
        <v>0</v>
      </c>
      <c r="W46" s="374">
        <f>'Imp-Exp4-CHN'!K135</f>
        <v>0</v>
      </c>
      <c r="X46" s="373">
        <f>'Imp-Exp4-CHN'!L135</f>
        <v>0</v>
      </c>
      <c r="Y46" s="372">
        <f>'Imp-Exp4-CHN'!E136/1000</f>
        <v>0</v>
      </c>
      <c r="Z46" s="374">
        <f>'Imp-Exp4-CHN'!F136/1000</f>
        <v>0</v>
      </c>
      <c r="AA46" s="374">
        <f>'Imp-Exp4-CHN'!G136/1000</f>
        <v>0</v>
      </c>
      <c r="AB46" s="374">
        <f>'Imp-Exp4-CHN'!H136/1000</f>
        <v>0</v>
      </c>
      <c r="AC46" s="374">
        <f>'Imp-Exp4-CHN'!I136/1000</f>
        <v>0</v>
      </c>
      <c r="AD46" s="374">
        <f>'Imp-Exp4-CHN'!J136/1000</f>
        <v>0</v>
      </c>
      <c r="AE46" s="374">
        <f>'Imp-Exp4-CHN'!K136/1000</f>
        <v>0</v>
      </c>
      <c r="AF46" s="373">
        <f>'Imp-Exp4-CHN'!L136/1000</f>
        <v>0</v>
      </c>
      <c r="AG46" s="355">
        <f t="shared" si="7"/>
        <v>0</v>
      </c>
      <c r="AH46" s="355">
        <f t="shared" si="8"/>
        <v>0</v>
      </c>
      <c r="AI46" s="355">
        <f t="shared" si="9"/>
        <v>0</v>
      </c>
      <c r="AJ46" s="355">
        <f t="shared" si="10"/>
        <v>0</v>
      </c>
      <c r="AK46" s="355">
        <f t="shared" si="11"/>
        <v>0</v>
      </c>
      <c r="AL46" s="355">
        <f t="shared" si="12"/>
        <v>0</v>
      </c>
      <c r="AM46" s="355">
        <f t="shared" si="13"/>
        <v>0</v>
      </c>
      <c r="AN46" s="356">
        <f t="shared" si="14"/>
        <v>0</v>
      </c>
    </row>
    <row r="47" spans="1:40" x14ac:dyDescent="0.35">
      <c r="A47" s="345">
        <f t="shared" si="15"/>
        <v>0</v>
      </c>
      <c r="B47" s="346">
        <f t="shared" si="16"/>
        <v>0</v>
      </c>
      <c r="C47" s="346" t="s">
        <v>617</v>
      </c>
      <c r="D47" s="346" t="str">
        <f t="shared" si="17"/>
        <v>-</v>
      </c>
      <c r="E47" s="347"/>
      <c r="F47" s="347"/>
      <c r="G47" s="364">
        <f t="shared" si="21"/>
        <v>0</v>
      </c>
      <c r="H47" s="346" t="s">
        <v>628</v>
      </c>
      <c r="I47" s="346" t="s">
        <v>620</v>
      </c>
      <c r="J47" s="346" t="s">
        <v>621</v>
      </c>
      <c r="K47" s="346" t="s">
        <v>567</v>
      </c>
      <c r="L47" s="346" t="s">
        <v>569</v>
      </c>
      <c r="M47" s="346" t="s">
        <v>622</v>
      </c>
      <c r="N47" s="346" t="s">
        <v>674</v>
      </c>
      <c r="O47" s="346" t="s">
        <v>677</v>
      </c>
      <c r="P47" s="348" t="s">
        <v>624</v>
      </c>
      <c r="Q47" s="372">
        <f>'Imp-Exp4-CHN'!E139</f>
        <v>0</v>
      </c>
      <c r="R47" s="372">
        <f>'Imp-Exp4-CHN'!F139</f>
        <v>0</v>
      </c>
      <c r="S47" s="372">
        <f>'Imp-Exp4-CHN'!G139</f>
        <v>0</v>
      </c>
      <c r="T47" s="372">
        <f>'Imp-Exp4-CHN'!H139</f>
        <v>0</v>
      </c>
      <c r="U47" s="372">
        <f>'Imp-Exp4-CHN'!I139</f>
        <v>0</v>
      </c>
      <c r="V47" s="372">
        <f>'Imp-Exp4-CHN'!J139</f>
        <v>0</v>
      </c>
      <c r="W47" s="372">
        <f>'Imp-Exp4-CHN'!K139</f>
        <v>0</v>
      </c>
      <c r="X47" s="373">
        <f>'Imp-Exp4-CHN'!L139</f>
        <v>0</v>
      </c>
      <c r="Y47" s="372">
        <f>'Imp-Exp4-CHN'!E140/1000</f>
        <v>0</v>
      </c>
      <c r="Z47" s="372">
        <f>'Imp-Exp4-CHN'!F140/1000</f>
        <v>0</v>
      </c>
      <c r="AA47" s="372">
        <f>'Imp-Exp4-CHN'!G140/1000</f>
        <v>0</v>
      </c>
      <c r="AB47" s="372">
        <f>'Imp-Exp4-CHN'!H140/1000</f>
        <v>0</v>
      </c>
      <c r="AC47" s="372">
        <f>'Imp-Exp4-CHN'!I140/1000</f>
        <v>0</v>
      </c>
      <c r="AD47" s="372">
        <f>'Imp-Exp4-CHN'!J140/1000</f>
        <v>0</v>
      </c>
      <c r="AE47" s="372">
        <f>'Imp-Exp4-CHN'!K140/1000</f>
        <v>0</v>
      </c>
      <c r="AF47" s="373">
        <f>'Imp-Exp4-CHN'!L140/1000</f>
        <v>0</v>
      </c>
      <c r="AG47" s="349">
        <f t="shared" si="7"/>
        <v>0</v>
      </c>
      <c r="AH47" s="349">
        <f t="shared" si="8"/>
        <v>0</v>
      </c>
      <c r="AI47" s="349">
        <f t="shared" si="9"/>
        <v>0</v>
      </c>
      <c r="AJ47" s="349">
        <f t="shared" si="10"/>
        <v>0</v>
      </c>
      <c r="AK47" s="349">
        <f t="shared" si="11"/>
        <v>0</v>
      </c>
      <c r="AL47" s="349">
        <f t="shared" si="12"/>
        <v>0</v>
      </c>
      <c r="AM47" s="349">
        <f t="shared" si="13"/>
        <v>0</v>
      </c>
      <c r="AN47" s="350">
        <f t="shared" si="14"/>
        <v>0</v>
      </c>
    </row>
    <row r="48" spans="1:40" x14ac:dyDescent="0.35">
      <c r="A48" s="351">
        <f t="shared" si="15"/>
        <v>0</v>
      </c>
      <c r="B48" s="352">
        <f t="shared" si="16"/>
        <v>0</v>
      </c>
      <c r="C48" s="352" t="s">
        <v>617</v>
      </c>
      <c r="D48" s="352" t="str">
        <f t="shared" si="17"/>
        <v>-</v>
      </c>
      <c r="E48" s="353"/>
      <c r="F48" s="353"/>
      <c r="G48" s="365">
        <f t="shared" si="21"/>
        <v>0</v>
      </c>
      <c r="H48" s="352" t="s">
        <v>628</v>
      </c>
      <c r="I48" s="352" t="s">
        <v>620</v>
      </c>
      <c r="J48" s="352" t="s">
        <v>621</v>
      </c>
      <c r="K48" s="352" t="s">
        <v>567</v>
      </c>
      <c r="L48" s="352" t="s">
        <v>569</v>
      </c>
      <c r="M48" s="352" t="s">
        <v>622</v>
      </c>
      <c r="N48" s="352" t="s">
        <v>676</v>
      </c>
      <c r="O48" s="352" t="s">
        <v>679</v>
      </c>
      <c r="P48" s="354" t="s">
        <v>624</v>
      </c>
      <c r="Q48" s="372">
        <f>'Imp-Exp4-CHN'!E143</f>
        <v>0</v>
      </c>
      <c r="R48" s="374">
        <f>'Imp-Exp4-CHN'!F143</f>
        <v>0</v>
      </c>
      <c r="S48" s="374">
        <f>'Imp-Exp4-CHN'!G143</f>
        <v>0</v>
      </c>
      <c r="T48" s="374">
        <f>'Imp-Exp4-CHN'!H143</f>
        <v>0</v>
      </c>
      <c r="U48" s="374">
        <f>'Imp-Exp4-CHN'!I143</f>
        <v>0</v>
      </c>
      <c r="V48" s="374">
        <f>'Imp-Exp4-CHN'!J143</f>
        <v>0</v>
      </c>
      <c r="W48" s="374">
        <f>'Imp-Exp4-CHN'!K143</f>
        <v>0</v>
      </c>
      <c r="X48" s="373">
        <f>'Imp-Exp4-CHN'!L143</f>
        <v>0</v>
      </c>
      <c r="Y48" s="372">
        <f>'Imp-Exp4-CHN'!E144/1000</f>
        <v>0</v>
      </c>
      <c r="Z48" s="374">
        <f>'Imp-Exp4-CHN'!F144/1000</f>
        <v>0</v>
      </c>
      <c r="AA48" s="374">
        <f>'Imp-Exp4-CHN'!G144/1000</f>
        <v>0</v>
      </c>
      <c r="AB48" s="374">
        <f>'Imp-Exp4-CHN'!H144/1000</f>
        <v>0</v>
      </c>
      <c r="AC48" s="374">
        <f>'Imp-Exp4-CHN'!I144/1000</f>
        <v>0</v>
      </c>
      <c r="AD48" s="374">
        <f>'Imp-Exp4-CHN'!J144/1000</f>
        <v>0</v>
      </c>
      <c r="AE48" s="374">
        <f>'Imp-Exp4-CHN'!K144/1000</f>
        <v>0</v>
      </c>
      <c r="AF48" s="373">
        <f>'Imp-Exp4-CHN'!L144/1000</f>
        <v>0</v>
      </c>
      <c r="AG48" s="355">
        <f t="shared" si="7"/>
        <v>0</v>
      </c>
      <c r="AH48" s="355">
        <f t="shared" si="8"/>
        <v>0</v>
      </c>
      <c r="AI48" s="355">
        <f t="shared" si="9"/>
        <v>0</v>
      </c>
      <c r="AJ48" s="355">
        <f t="shared" si="10"/>
        <v>0</v>
      </c>
      <c r="AK48" s="355">
        <f t="shared" si="11"/>
        <v>0</v>
      </c>
      <c r="AL48" s="355">
        <f t="shared" si="12"/>
        <v>0</v>
      </c>
      <c r="AM48" s="355">
        <f t="shared" si="13"/>
        <v>0</v>
      </c>
      <c r="AN48" s="356">
        <f t="shared" si="14"/>
        <v>0</v>
      </c>
    </row>
    <row r="49" spans="1:40" x14ac:dyDescent="0.35">
      <c r="A49" s="345">
        <f t="shared" si="15"/>
        <v>0</v>
      </c>
      <c r="B49" s="346">
        <f t="shared" si="16"/>
        <v>0</v>
      </c>
      <c r="C49" s="346" t="s">
        <v>617</v>
      </c>
      <c r="D49" s="346" t="str">
        <f t="shared" si="17"/>
        <v>-</v>
      </c>
      <c r="E49" s="347"/>
      <c r="F49" s="347"/>
      <c r="G49" s="364">
        <f t="shared" si="21"/>
        <v>0</v>
      </c>
      <c r="H49" s="346" t="s">
        <v>628</v>
      </c>
      <c r="I49" s="346" t="s">
        <v>620</v>
      </c>
      <c r="J49" s="346" t="s">
        <v>621</v>
      </c>
      <c r="K49" s="346" t="s">
        <v>567</v>
      </c>
      <c r="L49" s="346" t="s">
        <v>569</v>
      </c>
      <c r="M49" s="346" t="s">
        <v>622</v>
      </c>
      <c r="N49" s="346" t="s">
        <v>683</v>
      </c>
      <c r="O49" s="346" t="s">
        <v>680</v>
      </c>
      <c r="P49" s="348" t="s">
        <v>624</v>
      </c>
      <c r="Q49" s="372">
        <f>'Imp-Exp4-CHN'!E147</f>
        <v>0</v>
      </c>
      <c r="R49" s="372">
        <f>'Imp-Exp4-CHN'!F147</f>
        <v>0</v>
      </c>
      <c r="S49" s="372">
        <f>'Imp-Exp4-CHN'!G147</f>
        <v>0</v>
      </c>
      <c r="T49" s="372">
        <f>'Imp-Exp4-CHN'!H147</f>
        <v>0</v>
      </c>
      <c r="U49" s="372">
        <f>'Imp-Exp4-CHN'!I147</f>
        <v>0</v>
      </c>
      <c r="V49" s="372">
        <f>'Imp-Exp4-CHN'!J147</f>
        <v>0</v>
      </c>
      <c r="W49" s="372">
        <f>'Imp-Exp4-CHN'!K147</f>
        <v>0</v>
      </c>
      <c r="X49" s="373">
        <f>'Imp-Exp4-CHN'!L147</f>
        <v>0</v>
      </c>
      <c r="Y49" s="372">
        <f>'Imp-Exp4-CHN'!E148/1000</f>
        <v>0</v>
      </c>
      <c r="Z49" s="372">
        <f>'Imp-Exp4-CHN'!F148/1000</f>
        <v>0</v>
      </c>
      <c r="AA49" s="372">
        <f>'Imp-Exp4-CHN'!G148/1000</f>
        <v>0</v>
      </c>
      <c r="AB49" s="372">
        <f>'Imp-Exp4-CHN'!H148/1000</f>
        <v>0</v>
      </c>
      <c r="AC49" s="372">
        <f>'Imp-Exp4-CHN'!I148/1000</f>
        <v>0</v>
      </c>
      <c r="AD49" s="372">
        <f>'Imp-Exp4-CHN'!J148/1000</f>
        <v>0</v>
      </c>
      <c r="AE49" s="372">
        <f>'Imp-Exp4-CHN'!K148/1000</f>
        <v>0</v>
      </c>
      <c r="AF49" s="373">
        <f>'Imp-Exp4-CHN'!L148/1000</f>
        <v>0</v>
      </c>
      <c r="AG49" s="349">
        <f t="shared" si="7"/>
        <v>0</v>
      </c>
      <c r="AH49" s="349">
        <f t="shared" si="8"/>
        <v>0</v>
      </c>
      <c r="AI49" s="349">
        <f t="shared" si="9"/>
        <v>0</v>
      </c>
      <c r="AJ49" s="349">
        <f t="shared" si="10"/>
        <v>0</v>
      </c>
      <c r="AK49" s="349">
        <f t="shared" si="11"/>
        <v>0</v>
      </c>
      <c r="AL49" s="349">
        <f t="shared" si="12"/>
        <v>0</v>
      </c>
      <c r="AM49" s="349">
        <f t="shared" si="13"/>
        <v>0</v>
      </c>
      <c r="AN49" s="350">
        <f t="shared" si="14"/>
        <v>0</v>
      </c>
    </row>
    <row r="50" spans="1:40" x14ac:dyDescent="0.35">
      <c r="A50" s="351">
        <f t="shared" si="15"/>
        <v>0</v>
      </c>
      <c r="B50" s="352">
        <f t="shared" si="16"/>
        <v>0</v>
      </c>
      <c r="C50" s="352" t="s">
        <v>617</v>
      </c>
      <c r="D50" s="352" t="str">
        <f t="shared" si="17"/>
        <v>-</v>
      </c>
      <c r="E50" s="353"/>
      <c r="F50" s="353"/>
      <c r="G50" s="365">
        <f t="shared" si="21"/>
        <v>0</v>
      </c>
      <c r="H50" s="352" t="s">
        <v>628</v>
      </c>
      <c r="I50" s="352" t="s">
        <v>620</v>
      </c>
      <c r="J50" s="352" t="s">
        <v>621</v>
      </c>
      <c r="K50" s="352" t="s">
        <v>567</v>
      </c>
      <c r="L50" s="352" t="s">
        <v>569</v>
      </c>
      <c r="M50" s="352" t="s">
        <v>622</v>
      </c>
      <c r="N50" s="352" t="s">
        <v>684</v>
      </c>
      <c r="O50" s="352" t="s">
        <v>681</v>
      </c>
      <c r="P50" s="354" t="s">
        <v>624</v>
      </c>
      <c r="Q50" s="372">
        <f>'Imp-Exp4-CHN'!E151</f>
        <v>0</v>
      </c>
      <c r="R50" s="374">
        <f>'Imp-Exp4-CHN'!F151</f>
        <v>0</v>
      </c>
      <c r="S50" s="374">
        <f>'Imp-Exp4-CHN'!G151</f>
        <v>0</v>
      </c>
      <c r="T50" s="374">
        <f>'Imp-Exp4-CHN'!H151</f>
        <v>0</v>
      </c>
      <c r="U50" s="374">
        <f>'Imp-Exp4-CHN'!I151</f>
        <v>0</v>
      </c>
      <c r="V50" s="374">
        <f>'Imp-Exp4-CHN'!J151</f>
        <v>0</v>
      </c>
      <c r="W50" s="374">
        <f>'Imp-Exp4-CHN'!K151</f>
        <v>0</v>
      </c>
      <c r="X50" s="373">
        <f>'Imp-Exp4-CHN'!L151</f>
        <v>0</v>
      </c>
      <c r="Y50" s="372">
        <f>'Imp-Exp4-CHN'!E152/1000</f>
        <v>0</v>
      </c>
      <c r="Z50" s="374">
        <f>'Imp-Exp4-CHN'!F152/1000</f>
        <v>0</v>
      </c>
      <c r="AA50" s="374">
        <f>'Imp-Exp4-CHN'!G152/1000</f>
        <v>0</v>
      </c>
      <c r="AB50" s="374">
        <f>'Imp-Exp4-CHN'!H152/1000</f>
        <v>0</v>
      </c>
      <c r="AC50" s="374">
        <f>'Imp-Exp4-CHN'!I152/1000</f>
        <v>0</v>
      </c>
      <c r="AD50" s="374">
        <f>'Imp-Exp4-CHN'!J152/1000</f>
        <v>0</v>
      </c>
      <c r="AE50" s="374">
        <f>'Imp-Exp4-CHN'!K152/1000</f>
        <v>0</v>
      </c>
      <c r="AF50" s="373">
        <f>'Imp-Exp4-CHN'!L152/1000</f>
        <v>0</v>
      </c>
      <c r="AG50" s="355">
        <f t="shared" si="7"/>
        <v>0</v>
      </c>
      <c r="AH50" s="355">
        <f t="shared" si="8"/>
        <v>0</v>
      </c>
      <c r="AI50" s="355">
        <f t="shared" si="9"/>
        <v>0</v>
      </c>
      <c r="AJ50" s="355">
        <f t="shared" si="10"/>
        <v>0</v>
      </c>
      <c r="AK50" s="355">
        <f t="shared" si="11"/>
        <v>0</v>
      </c>
      <c r="AL50" s="355">
        <f t="shared" si="12"/>
        <v>0</v>
      </c>
      <c r="AM50" s="355">
        <f t="shared" si="13"/>
        <v>0</v>
      </c>
      <c r="AN50" s="356">
        <f t="shared" si="14"/>
        <v>0</v>
      </c>
    </row>
    <row r="51" spans="1:40" x14ac:dyDescent="0.35">
      <c r="A51" s="345">
        <f t="shared" si="15"/>
        <v>0</v>
      </c>
      <c r="B51" s="346">
        <f t="shared" si="16"/>
        <v>0</v>
      </c>
      <c r="C51" s="346" t="s">
        <v>617</v>
      </c>
      <c r="D51" s="346" t="str">
        <f t="shared" si="17"/>
        <v>-</v>
      </c>
      <c r="E51" s="347"/>
      <c r="F51" s="347"/>
      <c r="G51" s="364">
        <f t="shared" si="21"/>
        <v>0</v>
      </c>
      <c r="H51" s="346" t="s">
        <v>628</v>
      </c>
      <c r="I51" s="346" t="s">
        <v>620</v>
      </c>
      <c r="J51" s="346" t="s">
        <v>621</v>
      </c>
      <c r="K51" s="346" t="s">
        <v>567</v>
      </c>
      <c r="L51" s="346" t="s">
        <v>569</v>
      </c>
      <c r="M51" s="346" t="s">
        <v>622</v>
      </c>
      <c r="N51" s="346" t="s">
        <v>685</v>
      </c>
      <c r="O51" s="346" t="s">
        <v>682</v>
      </c>
      <c r="P51" s="348" t="s">
        <v>624</v>
      </c>
      <c r="Q51" s="372">
        <f>'Imp-Exp4-CHN'!E155</f>
        <v>0</v>
      </c>
      <c r="R51" s="372">
        <f>'Imp-Exp4-CHN'!F155</f>
        <v>0</v>
      </c>
      <c r="S51" s="372">
        <f>'Imp-Exp4-CHN'!G155</f>
        <v>0</v>
      </c>
      <c r="T51" s="372">
        <f>'Imp-Exp4-CHN'!H155</f>
        <v>0</v>
      </c>
      <c r="U51" s="372">
        <f>'Imp-Exp4-CHN'!I155</f>
        <v>0</v>
      </c>
      <c r="V51" s="372">
        <f>'Imp-Exp4-CHN'!J155</f>
        <v>0</v>
      </c>
      <c r="W51" s="372">
        <f>'Imp-Exp4-CHN'!K155</f>
        <v>0</v>
      </c>
      <c r="X51" s="373">
        <f>'Imp-Exp4-CHN'!L155</f>
        <v>0</v>
      </c>
      <c r="Y51" s="372">
        <f>'Imp-Exp4-CHN'!E156/1000</f>
        <v>0</v>
      </c>
      <c r="Z51" s="372">
        <f>'Imp-Exp4-CHN'!F156/1000</f>
        <v>0</v>
      </c>
      <c r="AA51" s="372">
        <f>'Imp-Exp4-CHN'!G156/1000</f>
        <v>0</v>
      </c>
      <c r="AB51" s="372">
        <f>'Imp-Exp4-CHN'!H156/1000</f>
        <v>0</v>
      </c>
      <c r="AC51" s="372">
        <f>'Imp-Exp4-CHN'!I156/1000</f>
        <v>0</v>
      </c>
      <c r="AD51" s="372">
        <f>'Imp-Exp4-CHN'!J156/1000</f>
        <v>0</v>
      </c>
      <c r="AE51" s="372">
        <f>'Imp-Exp4-CHN'!K156/1000</f>
        <v>0</v>
      </c>
      <c r="AF51" s="373">
        <f>'Imp-Exp4-CHN'!L156/1000</f>
        <v>0</v>
      </c>
      <c r="AG51" s="349">
        <f t="shared" si="7"/>
        <v>0</v>
      </c>
      <c r="AH51" s="349">
        <f t="shared" si="8"/>
        <v>0</v>
      </c>
      <c r="AI51" s="349">
        <f t="shared" si="9"/>
        <v>0</v>
      </c>
      <c r="AJ51" s="349">
        <f t="shared" si="10"/>
        <v>0</v>
      </c>
      <c r="AK51" s="349">
        <f t="shared" si="11"/>
        <v>0</v>
      </c>
      <c r="AL51" s="349">
        <f t="shared" si="12"/>
        <v>0</v>
      </c>
      <c r="AM51" s="349">
        <f t="shared" si="13"/>
        <v>0</v>
      </c>
      <c r="AN51" s="350">
        <f t="shared" si="14"/>
        <v>0</v>
      </c>
    </row>
    <row r="52" spans="1:40" x14ac:dyDescent="0.35">
      <c r="A52" s="357">
        <f t="shared" si="15"/>
        <v>0</v>
      </c>
      <c r="B52" s="358">
        <f t="shared" si="16"/>
        <v>0</v>
      </c>
      <c r="C52" s="358" t="s">
        <v>617</v>
      </c>
      <c r="D52" s="358" t="str">
        <f t="shared" si="17"/>
        <v>-</v>
      </c>
      <c r="E52" s="359"/>
      <c r="F52" s="359"/>
      <c r="G52" s="359"/>
      <c r="H52" s="358" t="s">
        <v>629</v>
      </c>
      <c r="I52" s="358" t="s">
        <v>630</v>
      </c>
      <c r="J52" s="358" t="s">
        <v>631</v>
      </c>
      <c r="K52" s="358" t="s">
        <v>632</v>
      </c>
      <c r="L52" s="358" t="s">
        <v>569</v>
      </c>
      <c r="M52" s="358" t="s">
        <v>633</v>
      </c>
      <c r="N52" s="358" t="s">
        <v>678</v>
      </c>
      <c r="O52" s="358" t="s">
        <v>675</v>
      </c>
      <c r="P52" s="360" t="s">
        <v>623</v>
      </c>
      <c r="Q52" s="372">
        <f>'Imp-US'!E90</f>
        <v>0</v>
      </c>
      <c r="R52" s="374">
        <f>'Imp-US'!F90</f>
        <v>0</v>
      </c>
      <c r="S52" s="374">
        <f>'Imp-US'!G90</f>
        <v>0</v>
      </c>
      <c r="T52" s="374">
        <f>'Imp-US'!H90</f>
        <v>0</v>
      </c>
      <c r="U52" s="374">
        <f>'Imp-US'!I90</f>
        <v>0</v>
      </c>
      <c r="V52" s="374">
        <f>'Imp-US'!J90</f>
        <v>0</v>
      </c>
      <c r="W52" s="374">
        <f>'Imp-US'!K90</f>
        <v>0</v>
      </c>
      <c r="X52" s="373">
        <f>'Imp-US'!L90</f>
        <v>0</v>
      </c>
      <c r="Y52" s="372">
        <f>'Imp-US'!E91/1000</f>
        <v>0</v>
      </c>
      <c r="Z52" s="374">
        <f>'Imp-US'!F91/1000</f>
        <v>0</v>
      </c>
      <c r="AA52" s="374">
        <f>'Imp-US'!G91/1000</f>
        <v>0</v>
      </c>
      <c r="AB52" s="374">
        <f>'Imp-US'!H91/1000</f>
        <v>0</v>
      </c>
      <c r="AC52" s="374">
        <f>'Imp-US'!I91/1000</f>
        <v>0</v>
      </c>
      <c r="AD52" s="374">
        <f>'Imp-US'!J91/1000</f>
        <v>0</v>
      </c>
      <c r="AE52" s="374">
        <f>'Imp-US'!K91/1000</f>
        <v>0</v>
      </c>
      <c r="AF52" s="373">
        <f>'Imp-US'!L91/1000</f>
        <v>0</v>
      </c>
      <c r="AG52" s="361">
        <f t="shared" si="7"/>
        <v>0</v>
      </c>
      <c r="AH52" s="361">
        <f t="shared" si="8"/>
        <v>0</v>
      </c>
      <c r="AI52" s="361">
        <f t="shared" si="9"/>
        <v>0</v>
      </c>
      <c r="AJ52" s="361">
        <f t="shared" si="10"/>
        <v>0</v>
      </c>
      <c r="AK52" s="361">
        <f t="shared" si="11"/>
        <v>0</v>
      </c>
      <c r="AL52" s="361">
        <f t="shared" si="12"/>
        <v>0</v>
      </c>
      <c r="AM52" s="361">
        <f t="shared" si="13"/>
        <v>0</v>
      </c>
      <c r="AN52" s="362">
        <f t="shared" si="14"/>
        <v>0</v>
      </c>
    </row>
    <row r="53" spans="1:40" x14ac:dyDescent="0.35">
      <c r="A53" s="345">
        <f t="shared" si="15"/>
        <v>0</v>
      </c>
      <c r="B53" s="346">
        <f t="shared" si="16"/>
        <v>0</v>
      </c>
      <c r="C53" s="346" t="s">
        <v>617</v>
      </c>
      <c r="D53" s="346" t="str">
        <f t="shared" si="17"/>
        <v>-</v>
      </c>
      <c r="E53" s="347"/>
      <c r="F53" s="347"/>
      <c r="G53" s="347"/>
      <c r="H53" s="346" t="s">
        <v>629</v>
      </c>
      <c r="I53" s="346" t="s">
        <v>630</v>
      </c>
      <c r="J53" s="346" t="s">
        <v>631</v>
      </c>
      <c r="K53" s="346" t="s">
        <v>632</v>
      </c>
      <c r="L53" s="346" t="s">
        <v>569</v>
      </c>
      <c r="M53" s="346" t="s">
        <v>633</v>
      </c>
      <c r="N53" s="346" t="s">
        <v>674</v>
      </c>
      <c r="O53" s="346" t="s">
        <v>677</v>
      </c>
      <c r="P53" s="348" t="s">
        <v>623</v>
      </c>
      <c r="Q53" s="372">
        <f>'Imp-US'!E94</f>
        <v>0</v>
      </c>
      <c r="R53" s="372">
        <f>'Imp-US'!F94</f>
        <v>0</v>
      </c>
      <c r="S53" s="372">
        <f>'Imp-US'!G94</f>
        <v>0</v>
      </c>
      <c r="T53" s="372">
        <f>'Imp-US'!H94</f>
        <v>0</v>
      </c>
      <c r="U53" s="372">
        <f>'Imp-US'!I94</f>
        <v>0</v>
      </c>
      <c r="V53" s="372">
        <f>'Imp-US'!J94</f>
        <v>0</v>
      </c>
      <c r="W53" s="372">
        <f>'Imp-US'!K94</f>
        <v>0</v>
      </c>
      <c r="X53" s="373">
        <f>'Imp-US'!L94</f>
        <v>0</v>
      </c>
      <c r="Y53" s="372">
        <f>'Imp-US'!E95/1000</f>
        <v>0</v>
      </c>
      <c r="Z53" s="372">
        <f>'Imp-US'!F95/1000</f>
        <v>0</v>
      </c>
      <c r="AA53" s="372">
        <f>'Imp-US'!G95/1000</f>
        <v>0</v>
      </c>
      <c r="AB53" s="372">
        <f>'Imp-US'!H95/1000</f>
        <v>0</v>
      </c>
      <c r="AC53" s="372">
        <f>'Imp-US'!I95/1000</f>
        <v>0</v>
      </c>
      <c r="AD53" s="372">
        <f>'Imp-US'!J95/1000</f>
        <v>0</v>
      </c>
      <c r="AE53" s="372">
        <f>'Imp-US'!K95/1000</f>
        <v>0</v>
      </c>
      <c r="AF53" s="373">
        <f>'Imp-US'!L95/1000</f>
        <v>0</v>
      </c>
      <c r="AG53" s="349">
        <f t="shared" si="7"/>
        <v>0</v>
      </c>
      <c r="AH53" s="349">
        <f t="shared" si="8"/>
        <v>0</v>
      </c>
      <c r="AI53" s="349">
        <f t="shared" si="9"/>
        <v>0</v>
      </c>
      <c r="AJ53" s="349">
        <f t="shared" si="10"/>
        <v>0</v>
      </c>
      <c r="AK53" s="349">
        <f t="shared" si="11"/>
        <v>0</v>
      </c>
      <c r="AL53" s="349">
        <f t="shared" si="12"/>
        <v>0</v>
      </c>
      <c r="AM53" s="349">
        <f t="shared" si="13"/>
        <v>0</v>
      </c>
      <c r="AN53" s="350">
        <f t="shared" si="14"/>
        <v>0</v>
      </c>
    </row>
    <row r="54" spans="1:40" x14ac:dyDescent="0.35">
      <c r="A54" s="357">
        <f t="shared" si="15"/>
        <v>0</v>
      </c>
      <c r="B54" s="358">
        <f t="shared" si="16"/>
        <v>0</v>
      </c>
      <c r="C54" s="358" t="s">
        <v>617</v>
      </c>
      <c r="D54" s="358" t="str">
        <f t="shared" si="17"/>
        <v>-</v>
      </c>
      <c r="E54" s="359"/>
      <c r="F54" s="359"/>
      <c r="G54" s="359"/>
      <c r="H54" s="358" t="s">
        <v>629</v>
      </c>
      <c r="I54" s="358" t="s">
        <v>630</v>
      </c>
      <c r="J54" s="358" t="s">
        <v>631</v>
      </c>
      <c r="K54" s="358" t="s">
        <v>632</v>
      </c>
      <c r="L54" s="358" t="s">
        <v>569</v>
      </c>
      <c r="M54" s="358" t="s">
        <v>633</v>
      </c>
      <c r="N54" s="358" t="s">
        <v>676</v>
      </c>
      <c r="O54" s="358" t="s">
        <v>679</v>
      </c>
      <c r="P54" s="360" t="s">
        <v>623</v>
      </c>
      <c r="Q54" s="372">
        <f>'Imp-US'!E98</f>
        <v>0</v>
      </c>
      <c r="R54" s="374">
        <f>'Imp-US'!F98</f>
        <v>0</v>
      </c>
      <c r="S54" s="374">
        <f>'Imp-US'!G98</f>
        <v>0</v>
      </c>
      <c r="T54" s="374">
        <f>'Imp-US'!H98</f>
        <v>0</v>
      </c>
      <c r="U54" s="374">
        <f>'Imp-US'!I98</f>
        <v>0</v>
      </c>
      <c r="V54" s="374">
        <f>'Imp-US'!J98</f>
        <v>0</v>
      </c>
      <c r="W54" s="374">
        <f>'Imp-US'!K98</f>
        <v>0</v>
      </c>
      <c r="X54" s="373">
        <f>'Imp-US'!L98</f>
        <v>0</v>
      </c>
      <c r="Y54" s="372">
        <f>'Imp-US'!E99/1000</f>
        <v>0</v>
      </c>
      <c r="Z54" s="374">
        <f>'Imp-US'!F99/1000</f>
        <v>0</v>
      </c>
      <c r="AA54" s="374">
        <f>'Imp-US'!G99/1000</f>
        <v>0</v>
      </c>
      <c r="AB54" s="374">
        <f>'Imp-US'!H99/1000</f>
        <v>0</v>
      </c>
      <c r="AC54" s="374">
        <f>'Imp-US'!I99/1000</f>
        <v>0</v>
      </c>
      <c r="AD54" s="374">
        <f>'Imp-US'!J99/1000</f>
        <v>0</v>
      </c>
      <c r="AE54" s="374">
        <f>'Imp-US'!K99/1000</f>
        <v>0</v>
      </c>
      <c r="AF54" s="373">
        <f>'Imp-US'!L99/1000</f>
        <v>0</v>
      </c>
      <c r="AG54" s="361">
        <f t="shared" si="7"/>
        <v>0</v>
      </c>
      <c r="AH54" s="361">
        <f t="shared" si="8"/>
        <v>0</v>
      </c>
      <c r="AI54" s="361">
        <f t="shared" si="9"/>
        <v>0</v>
      </c>
      <c r="AJ54" s="361">
        <f t="shared" si="10"/>
        <v>0</v>
      </c>
      <c r="AK54" s="361">
        <f t="shared" si="11"/>
        <v>0</v>
      </c>
      <c r="AL54" s="361">
        <f t="shared" si="12"/>
        <v>0</v>
      </c>
      <c r="AM54" s="361">
        <f t="shared" si="13"/>
        <v>0</v>
      </c>
      <c r="AN54" s="362">
        <f t="shared" si="14"/>
        <v>0</v>
      </c>
    </row>
    <row r="55" spans="1:40" x14ac:dyDescent="0.35">
      <c r="A55" s="345">
        <f t="shared" si="15"/>
        <v>0</v>
      </c>
      <c r="B55" s="346">
        <f t="shared" si="16"/>
        <v>0</v>
      </c>
      <c r="C55" s="346" t="s">
        <v>617</v>
      </c>
      <c r="D55" s="346" t="str">
        <f t="shared" si="17"/>
        <v>-</v>
      </c>
      <c r="E55" s="347"/>
      <c r="F55" s="347"/>
      <c r="G55" s="347"/>
      <c r="H55" s="346" t="s">
        <v>629</v>
      </c>
      <c r="I55" s="346" t="s">
        <v>630</v>
      </c>
      <c r="J55" s="346" t="s">
        <v>631</v>
      </c>
      <c r="K55" s="346" t="s">
        <v>632</v>
      </c>
      <c r="L55" s="346" t="s">
        <v>569</v>
      </c>
      <c r="M55" s="346" t="s">
        <v>633</v>
      </c>
      <c r="N55" s="346" t="s">
        <v>683</v>
      </c>
      <c r="O55" s="346" t="s">
        <v>680</v>
      </c>
      <c r="P55" s="348" t="s">
        <v>623</v>
      </c>
      <c r="Q55" s="372">
        <f>'Imp-US'!E102</f>
        <v>0</v>
      </c>
      <c r="R55" s="372">
        <f>'Imp-US'!F102</f>
        <v>0</v>
      </c>
      <c r="S55" s="372">
        <f>'Imp-US'!G102</f>
        <v>0</v>
      </c>
      <c r="T55" s="372">
        <f>'Imp-US'!H102</f>
        <v>0</v>
      </c>
      <c r="U55" s="372">
        <f>'Imp-US'!I102</f>
        <v>0</v>
      </c>
      <c r="V55" s="372">
        <f>'Imp-US'!J102</f>
        <v>0</v>
      </c>
      <c r="W55" s="372">
        <f>'Imp-US'!K102</f>
        <v>0</v>
      </c>
      <c r="X55" s="373">
        <f>'Imp-US'!L102</f>
        <v>0</v>
      </c>
      <c r="Y55" s="372">
        <f>'Imp-US'!E103/1000</f>
        <v>0</v>
      </c>
      <c r="Z55" s="372">
        <f>'Imp-US'!F103/1000</f>
        <v>0</v>
      </c>
      <c r="AA55" s="372">
        <f>'Imp-US'!G103/1000</f>
        <v>0</v>
      </c>
      <c r="AB55" s="372">
        <f>'Imp-US'!H103/1000</f>
        <v>0</v>
      </c>
      <c r="AC55" s="372">
        <f>'Imp-US'!I103/1000</f>
        <v>0</v>
      </c>
      <c r="AD55" s="372">
        <f>'Imp-US'!J103/1000</f>
        <v>0</v>
      </c>
      <c r="AE55" s="372">
        <f>'Imp-US'!K103/1000</f>
        <v>0</v>
      </c>
      <c r="AF55" s="373">
        <f>'Imp-US'!L103/1000</f>
        <v>0</v>
      </c>
      <c r="AG55" s="349">
        <f t="shared" si="7"/>
        <v>0</v>
      </c>
      <c r="AH55" s="349">
        <f t="shared" si="8"/>
        <v>0</v>
      </c>
      <c r="AI55" s="349">
        <f t="shared" si="9"/>
        <v>0</v>
      </c>
      <c r="AJ55" s="349">
        <f t="shared" si="10"/>
        <v>0</v>
      </c>
      <c r="AK55" s="349">
        <f t="shared" si="11"/>
        <v>0</v>
      </c>
      <c r="AL55" s="349">
        <f t="shared" si="12"/>
        <v>0</v>
      </c>
      <c r="AM55" s="349">
        <f t="shared" si="13"/>
        <v>0</v>
      </c>
      <c r="AN55" s="350">
        <f t="shared" si="14"/>
        <v>0</v>
      </c>
    </row>
    <row r="56" spans="1:40" x14ac:dyDescent="0.35">
      <c r="A56" s="357">
        <f t="shared" si="15"/>
        <v>0</v>
      </c>
      <c r="B56" s="358">
        <f t="shared" si="16"/>
        <v>0</v>
      </c>
      <c r="C56" s="358" t="s">
        <v>617</v>
      </c>
      <c r="D56" s="358" t="str">
        <f t="shared" si="17"/>
        <v>-</v>
      </c>
      <c r="E56" s="359"/>
      <c r="F56" s="359"/>
      <c r="G56" s="359"/>
      <c r="H56" s="358" t="s">
        <v>629</v>
      </c>
      <c r="I56" s="358" t="s">
        <v>630</v>
      </c>
      <c r="J56" s="358" t="s">
        <v>631</v>
      </c>
      <c r="K56" s="358" t="s">
        <v>632</v>
      </c>
      <c r="L56" s="358" t="s">
        <v>569</v>
      </c>
      <c r="M56" s="358" t="s">
        <v>633</v>
      </c>
      <c r="N56" s="358" t="s">
        <v>684</v>
      </c>
      <c r="O56" s="358" t="s">
        <v>681</v>
      </c>
      <c r="P56" s="360" t="s">
        <v>623</v>
      </c>
      <c r="Q56" s="372">
        <f>'Imp-US'!E106</f>
        <v>0</v>
      </c>
      <c r="R56" s="374">
        <f>'Imp-US'!F106</f>
        <v>0</v>
      </c>
      <c r="S56" s="374">
        <f>'Imp-US'!G106</f>
        <v>0</v>
      </c>
      <c r="T56" s="374">
        <f>'Imp-US'!H106</f>
        <v>0</v>
      </c>
      <c r="U56" s="374">
        <f>'Imp-US'!I106</f>
        <v>0</v>
      </c>
      <c r="V56" s="374">
        <f>'Imp-US'!J106</f>
        <v>0</v>
      </c>
      <c r="W56" s="374">
        <f>'Imp-US'!K106</f>
        <v>0</v>
      </c>
      <c r="X56" s="373">
        <f>'Imp-US'!L106</f>
        <v>0</v>
      </c>
      <c r="Y56" s="372">
        <f>'Imp-US'!E107/1000</f>
        <v>0</v>
      </c>
      <c r="Z56" s="374">
        <f>'Imp-US'!F107/1000</f>
        <v>0</v>
      </c>
      <c r="AA56" s="374">
        <f>'Imp-US'!G107/1000</f>
        <v>0</v>
      </c>
      <c r="AB56" s="374">
        <f>'Imp-US'!H107/1000</f>
        <v>0</v>
      </c>
      <c r="AC56" s="374">
        <f>'Imp-US'!I107/1000</f>
        <v>0</v>
      </c>
      <c r="AD56" s="374">
        <f>'Imp-US'!J107/1000</f>
        <v>0</v>
      </c>
      <c r="AE56" s="374">
        <f>'Imp-US'!K107/1000</f>
        <v>0</v>
      </c>
      <c r="AF56" s="373">
        <f>'Imp-US'!L107/1000</f>
        <v>0</v>
      </c>
      <c r="AG56" s="361">
        <f t="shared" si="7"/>
        <v>0</v>
      </c>
      <c r="AH56" s="361">
        <f t="shared" si="8"/>
        <v>0</v>
      </c>
      <c r="AI56" s="361">
        <f t="shared" si="9"/>
        <v>0</v>
      </c>
      <c r="AJ56" s="361">
        <f t="shared" si="10"/>
        <v>0</v>
      </c>
      <c r="AK56" s="361">
        <f t="shared" si="11"/>
        <v>0</v>
      </c>
      <c r="AL56" s="361">
        <f t="shared" si="12"/>
        <v>0</v>
      </c>
      <c r="AM56" s="361">
        <f t="shared" si="13"/>
        <v>0</v>
      </c>
      <c r="AN56" s="362">
        <f t="shared" si="14"/>
        <v>0</v>
      </c>
    </row>
    <row r="57" spans="1:40" x14ac:dyDescent="0.35">
      <c r="A57" s="345">
        <f t="shared" si="15"/>
        <v>0</v>
      </c>
      <c r="B57" s="346">
        <f t="shared" si="16"/>
        <v>0</v>
      </c>
      <c r="C57" s="346" t="s">
        <v>617</v>
      </c>
      <c r="D57" s="346" t="str">
        <f t="shared" si="17"/>
        <v>-</v>
      </c>
      <c r="E57" s="347"/>
      <c r="F57" s="347"/>
      <c r="G57" s="347"/>
      <c r="H57" s="346" t="s">
        <v>629</v>
      </c>
      <c r="I57" s="346" t="s">
        <v>630</v>
      </c>
      <c r="J57" s="346" t="s">
        <v>631</v>
      </c>
      <c r="K57" s="346" t="s">
        <v>632</v>
      </c>
      <c r="L57" s="346" t="s">
        <v>569</v>
      </c>
      <c r="M57" s="346" t="s">
        <v>633</v>
      </c>
      <c r="N57" s="346" t="s">
        <v>685</v>
      </c>
      <c r="O57" s="346" t="s">
        <v>682</v>
      </c>
      <c r="P57" s="348" t="s">
        <v>623</v>
      </c>
      <c r="Q57" s="372">
        <f>'Imp-US'!E110</f>
        <v>0</v>
      </c>
      <c r="R57" s="372">
        <f>'Imp-US'!F110</f>
        <v>0</v>
      </c>
      <c r="S57" s="372">
        <f>'Imp-US'!G110</f>
        <v>0</v>
      </c>
      <c r="T57" s="372">
        <f>'Imp-US'!H110</f>
        <v>0</v>
      </c>
      <c r="U57" s="372">
        <f>'Imp-US'!I110</f>
        <v>0</v>
      </c>
      <c r="V57" s="372">
        <f>'Imp-US'!J110</f>
        <v>0</v>
      </c>
      <c r="W57" s="372">
        <f>'Imp-US'!K110</f>
        <v>0</v>
      </c>
      <c r="X57" s="373">
        <f>'Imp-US'!L110</f>
        <v>0</v>
      </c>
      <c r="Y57" s="372">
        <f>'Imp-US'!E111/1000</f>
        <v>0</v>
      </c>
      <c r="Z57" s="372">
        <f>'Imp-US'!F111/1000</f>
        <v>0</v>
      </c>
      <c r="AA57" s="372">
        <f>'Imp-US'!G111/1000</f>
        <v>0</v>
      </c>
      <c r="AB57" s="372">
        <f>'Imp-US'!H111/1000</f>
        <v>0</v>
      </c>
      <c r="AC57" s="372">
        <f>'Imp-US'!I111/1000</f>
        <v>0</v>
      </c>
      <c r="AD57" s="372">
        <f>'Imp-US'!J111/1000</f>
        <v>0</v>
      </c>
      <c r="AE57" s="372">
        <f>'Imp-US'!K111/1000</f>
        <v>0</v>
      </c>
      <c r="AF57" s="373">
        <f>'Imp-US'!L111/1000</f>
        <v>0</v>
      </c>
      <c r="AG57" s="349">
        <f t="shared" si="7"/>
        <v>0</v>
      </c>
      <c r="AH57" s="349">
        <f t="shared" si="8"/>
        <v>0</v>
      </c>
      <c r="AI57" s="349">
        <f t="shared" si="9"/>
        <v>0</v>
      </c>
      <c r="AJ57" s="349">
        <f t="shared" si="10"/>
        <v>0</v>
      </c>
      <c r="AK57" s="349">
        <f t="shared" si="11"/>
        <v>0</v>
      </c>
      <c r="AL57" s="349">
        <f t="shared" si="12"/>
        <v>0</v>
      </c>
      <c r="AM57" s="349">
        <f t="shared" si="13"/>
        <v>0</v>
      </c>
      <c r="AN57" s="350">
        <f t="shared" si="14"/>
        <v>0</v>
      </c>
    </row>
    <row r="58" spans="1:40" x14ac:dyDescent="0.35">
      <c r="A58" s="357">
        <f t="shared" si="15"/>
        <v>0</v>
      </c>
      <c r="B58" s="358">
        <f t="shared" si="16"/>
        <v>0</v>
      </c>
      <c r="C58" s="358" t="s">
        <v>617</v>
      </c>
      <c r="D58" s="358" t="str">
        <f t="shared" si="17"/>
        <v>-</v>
      </c>
      <c r="E58" s="359"/>
      <c r="F58" s="359"/>
      <c r="G58" s="359"/>
      <c r="H58" s="358" t="s">
        <v>629</v>
      </c>
      <c r="I58" s="358" t="s">
        <v>630</v>
      </c>
      <c r="J58" s="358" t="s">
        <v>631</v>
      </c>
      <c r="K58" s="358" t="s">
        <v>632</v>
      </c>
      <c r="L58" s="358" t="s">
        <v>569</v>
      </c>
      <c r="M58" s="358" t="s">
        <v>633</v>
      </c>
      <c r="N58" s="358" t="s">
        <v>678</v>
      </c>
      <c r="O58" s="358" t="s">
        <v>675</v>
      </c>
      <c r="P58" s="360" t="s">
        <v>624</v>
      </c>
      <c r="Q58" s="372">
        <f>'Imp-US'!E135</f>
        <v>0</v>
      </c>
      <c r="R58" s="374">
        <f>'Imp-US'!F135</f>
        <v>0</v>
      </c>
      <c r="S58" s="374">
        <f>'Imp-US'!G135</f>
        <v>0</v>
      </c>
      <c r="T58" s="374">
        <f>'Imp-US'!H135</f>
        <v>0</v>
      </c>
      <c r="U58" s="374">
        <f>'Imp-US'!I135</f>
        <v>0</v>
      </c>
      <c r="V58" s="374">
        <f>'Imp-US'!J135</f>
        <v>0</v>
      </c>
      <c r="W58" s="374">
        <f>'Imp-US'!K135</f>
        <v>0</v>
      </c>
      <c r="X58" s="373">
        <f>'Imp-US'!L135</f>
        <v>0</v>
      </c>
      <c r="Y58" s="372">
        <f>'Imp-US'!E136/1000</f>
        <v>0</v>
      </c>
      <c r="Z58" s="374">
        <f>'Imp-US'!F136/1000</f>
        <v>0</v>
      </c>
      <c r="AA58" s="374">
        <f>'Imp-US'!G136/1000</f>
        <v>0</v>
      </c>
      <c r="AB58" s="374">
        <f>'Imp-US'!H136/1000</f>
        <v>0</v>
      </c>
      <c r="AC58" s="374">
        <f>'Imp-US'!I136/1000</f>
        <v>0</v>
      </c>
      <c r="AD58" s="374">
        <f>'Imp-US'!J136/1000</f>
        <v>0</v>
      </c>
      <c r="AE58" s="374">
        <f>'Imp-US'!K136/1000</f>
        <v>0</v>
      </c>
      <c r="AF58" s="373">
        <f>'Imp-US'!L136/1000</f>
        <v>0</v>
      </c>
      <c r="AG58" s="361">
        <f t="shared" si="7"/>
        <v>0</v>
      </c>
      <c r="AH58" s="361">
        <f t="shared" si="8"/>
        <v>0</v>
      </c>
      <c r="AI58" s="361">
        <f t="shared" si="9"/>
        <v>0</v>
      </c>
      <c r="AJ58" s="361">
        <f t="shared" si="10"/>
        <v>0</v>
      </c>
      <c r="AK58" s="361">
        <f t="shared" si="11"/>
        <v>0</v>
      </c>
      <c r="AL58" s="361">
        <f t="shared" si="12"/>
        <v>0</v>
      </c>
      <c r="AM58" s="361">
        <f t="shared" si="13"/>
        <v>0</v>
      </c>
      <c r="AN58" s="362">
        <f t="shared" si="14"/>
        <v>0</v>
      </c>
    </row>
    <row r="59" spans="1:40" x14ac:dyDescent="0.35">
      <c r="A59" s="345">
        <f t="shared" si="15"/>
        <v>0</v>
      </c>
      <c r="B59" s="346">
        <f t="shared" si="16"/>
        <v>0</v>
      </c>
      <c r="C59" s="346" t="s">
        <v>617</v>
      </c>
      <c r="D59" s="346" t="str">
        <f t="shared" si="17"/>
        <v>-</v>
      </c>
      <c r="E59" s="347"/>
      <c r="F59" s="347"/>
      <c r="G59" s="347"/>
      <c r="H59" s="346" t="s">
        <v>629</v>
      </c>
      <c r="I59" s="346" t="s">
        <v>630</v>
      </c>
      <c r="J59" s="346" t="s">
        <v>631</v>
      </c>
      <c r="K59" s="346" t="s">
        <v>632</v>
      </c>
      <c r="L59" s="346" t="s">
        <v>569</v>
      </c>
      <c r="M59" s="346" t="s">
        <v>633</v>
      </c>
      <c r="N59" s="346" t="s">
        <v>674</v>
      </c>
      <c r="O59" s="346" t="s">
        <v>677</v>
      </c>
      <c r="P59" s="348" t="s">
        <v>624</v>
      </c>
      <c r="Q59" s="372">
        <f>'Imp-US'!E139</f>
        <v>0</v>
      </c>
      <c r="R59" s="372">
        <f>'Imp-US'!F139</f>
        <v>0</v>
      </c>
      <c r="S59" s="372">
        <f>'Imp-US'!G139</f>
        <v>0</v>
      </c>
      <c r="T59" s="372">
        <f>'Imp-US'!H139</f>
        <v>0</v>
      </c>
      <c r="U59" s="372">
        <f>'Imp-US'!I139</f>
        <v>0</v>
      </c>
      <c r="V59" s="372">
        <f>'Imp-US'!J139</f>
        <v>0</v>
      </c>
      <c r="W59" s="372">
        <f>'Imp-US'!K139</f>
        <v>0</v>
      </c>
      <c r="X59" s="373">
        <f>'Imp-US'!L139</f>
        <v>0</v>
      </c>
      <c r="Y59" s="372">
        <f>'Imp-US'!E140/1000</f>
        <v>0</v>
      </c>
      <c r="Z59" s="372">
        <f>'Imp-US'!F140/1000</f>
        <v>0</v>
      </c>
      <c r="AA59" s="372">
        <f>'Imp-US'!G140/1000</f>
        <v>0</v>
      </c>
      <c r="AB59" s="372">
        <f>'Imp-US'!H140/1000</f>
        <v>0</v>
      </c>
      <c r="AC59" s="372">
        <f>'Imp-US'!I140/1000</f>
        <v>0</v>
      </c>
      <c r="AD59" s="372">
        <f>'Imp-US'!J140/1000</f>
        <v>0</v>
      </c>
      <c r="AE59" s="372">
        <f>'Imp-US'!K140/1000</f>
        <v>0</v>
      </c>
      <c r="AF59" s="373">
        <f>'Imp-US'!L140/1000</f>
        <v>0</v>
      </c>
      <c r="AG59" s="349">
        <f t="shared" si="7"/>
        <v>0</v>
      </c>
      <c r="AH59" s="349">
        <f t="shared" si="8"/>
        <v>0</v>
      </c>
      <c r="AI59" s="349">
        <f t="shared" si="9"/>
        <v>0</v>
      </c>
      <c r="AJ59" s="349">
        <f t="shared" si="10"/>
        <v>0</v>
      </c>
      <c r="AK59" s="349">
        <f t="shared" si="11"/>
        <v>0</v>
      </c>
      <c r="AL59" s="349">
        <f t="shared" si="12"/>
        <v>0</v>
      </c>
      <c r="AM59" s="349">
        <f t="shared" si="13"/>
        <v>0</v>
      </c>
      <c r="AN59" s="350">
        <f t="shared" si="14"/>
        <v>0</v>
      </c>
    </row>
    <row r="60" spans="1:40" x14ac:dyDescent="0.35">
      <c r="A60" s="357">
        <f t="shared" si="15"/>
        <v>0</v>
      </c>
      <c r="B60" s="358">
        <f t="shared" si="16"/>
        <v>0</v>
      </c>
      <c r="C60" s="358" t="s">
        <v>617</v>
      </c>
      <c r="D60" s="358" t="str">
        <f t="shared" si="17"/>
        <v>-</v>
      </c>
      <c r="E60" s="359"/>
      <c r="F60" s="359"/>
      <c r="G60" s="359"/>
      <c r="H60" s="358" t="s">
        <v>629</v>
      </c>
      <c r="I60" s="358" t="s">
        <v>630</v>
      </c>
      <c r="J60" s="358" t="s">
        <v>631</v>
      </c>
      <c r="K60" s="358" t="s">
        <v>632</v>
      </c>
      <c r="L60" s="358" t="s">
        <v>569</v>
      </c>
      <c r="M60" s="358" t="s">
        <v>633</v>
      </c>
      <c r="N60" s="358" t="s">
        <v>676</v>
      </c>
      <c r="O60" s="358" t="s">
        <v>679</v>
      </c>
      <c r="P60" s="360" t="s">
        <v>624</v>
      </c>
      <c r="Q60" s="372">
        <f>'Imp-US'!E143</f>
        <v>0</v>
      </c>
      <c r="R60" s="374">
        <f>'Imp-US'!F143</f>
        <v>0</v>
      </c>
      <c r="S60" s="374">
        <f>'Imp-US'!G143</f>
        <v>0</v>
      </c>
      <c r="T60" s="374">
        <f>'Imp-US'!H143</f>
        <v>0</v>
      </c>
      <c r="U60" s="374">
        <f>'Imp-US'!I143</f>
        <v>0</v>
      </c>
      <c r="V60" s="374">
        <f>'Imp-US'!J143</f>
        <v>0</v>
      </c>
      <c r="W60" s="374">
        <f>'Imp-US'!K143</f>
        <v>0</v>
      </c>
      <c r="X60" s="373">
        <f>'Imp-US'!L143</f>
        <v>0</v>
      </c>
      <c r="Y60" s="372">
        <f>'Imp-US'!E144/1000</f>
        <v>0</v>
      </c>
      <c r="Z60" s="374">
        <f>'Imp-US'!F144/1000</f>
        <v>0</v>
      </c>
      <c r="AA60" s="374">
        <f>'Imp-US'!G144/1000</f>
        <v>0</v>
      </c>
      <c r="AB60" s="374">
        <f>'Imp-US'!H144/1000</f>
        <v>0</v>
      </c>
      <c r="AC60" s="374">
        <f>'Imp-US'!I144/1000</f>
        <v>0</v>
      </c>
      <c r="AD60" s="374">
        <f>'Imp-US'!J144/1000</f>
        <v>0</v>
      </c>
      <c r="AE60" s="374">
        <f>'Imp-US'!K144/1000</f>
        <v>0</v>
      </c>
      <c r="AF60" s="373">
        <f>'Imp-US'!L144/1000</f>
        <v>0</v>
      </c>
      <c r="AG60" s="361">
        <f t="shared" si="7"/>
        <v>0</v>
      </c>
      <c r="AH60" s="361">
        <f t="shared" si="8"/>
        <v>0</v>
      </c>
      <c r="AI60" s="361">
        <f t="shared" si="9"/>
        <v>0</v>
      </c>
      <c r="AJ60" s="361">
        <f t="shared" si="10"/>
        <v>0</v>
      </c>
      <c r="AK60" s="361">
        <f t="shared" si="11"/>
        <v>0</v>
      </c>
      <c r="AL60" s="361">
        <f t="shared" si="12"/>
        <v>0</v>
      </c>
      <c r="AM60" s="361">
        <f t="shared" si="13"/>
        <v>0</v>
      </c>
      <c r="AN60" s="362">
        <f t="shared" si="14"/>
        <v>0</v>
      </c>
    </row>
    <row r="61" spans="1:40" x14ac:dyDescent="0.35">
      <c r="A61" s="345">
        <f t="shared" si="15"/>
        <v>0</v>
      </c>
      <c r="B61" s="346">
        <f t="shared" si="16"/>
        <v>0</v>
      </c>
      <c r="C61" s="346" t="s">
        <v>617</v>
      </c>
      <c r="D61" s="346" t="str">
        <f t="shared" si="17"/>
        <v>-</v>
      </c>
      <c r="E61" s="347"/>
      <c r="F61" s="347"/>
      <c r="G61" s="347"/>
      <c r="H61" s="346" t="s">
        <v>629</v>
      </c>
      <c r="I61" s="346" t="s">
        <v>630</v>
      </c>
      <c r="J61" s="346" t="s">
        <v>631</v>
      </c>
      <c r="K61" s="346" t="s">
        <v>632</v>
      </c>
      <c r="L61" s="346" t="s">
        <v>569</v>
      </c>
      <c r="M61" s="346" t="s">
        <v>633</v>
      </c>
      <c r="N61" s="346" t="s">
        <v>683</v>
      </c>
      <c r="O61" s="346" t="s">
        <v>680</v>
      </c>
      <c r="P61" s="348" t="s">
        <v>624</v>
      </c>
      <c r="Q61" s="372">
        <f>'Imp-US'!E147</f>
        <v>0</v>
      </c>
      <c r="R61" s="372">
        <f>'Imp-US'!F147</f>
        <v>0</v>
      </c>
      <c r="S61" s="372">
        <f>'Imp-US'!G147</f>
        <v>0</v>
      </c>
      <c r="T61" s="372">
        <f>'Imp-US'!H147</f>
        <v>0</v>
      </c>
      <c r="U61" s="372">
        <f>'Imp-US'!I147</f>
        <v>0</v>
      </c>
      <c r="V61" s="372">
        <f>'Imp-US'!J147</f>
        <v>0</v>
      </c>
      <c r="W61" s="372">
        <f>'Imp-US'!K147</f>
        <v>0</v>
      </c>
      <c r="X61" s="373">
        <f>'Imp-US'!L147</f>
        <v>0</v>
      </c>
      <c r="Y61" s="372">
        <f>'Imp-US'!E148/1000</f>
        <v>0</v>
      </c>
      <c r="Z61" s="372">
        <f>'Imp-US'!F148/1000</f>
        <v>0</v>
      </c>
      <c r="AA61" s="372">
        <f>'Imp-US'!G148/1000</f>
        <v>0</v>
      </c>
      <c r="AB61" s="372">
        <f>'Imp-US'!H148/1000</f>
        <v>0</v>
      </c>
      <c r="AC61" s="372">
        <f>'Imp-US'!I148/1000</f>
        <v>0</v>
      </c>
      <c r="AD61" s="372">
        <f>'Imp-US'!J148/1000</f>
        <v>0</v>
      </c>
      <c r="AE61" s="372">
        <f>'Imp-US'!K148/1000</f>
        <v>0</v>
      </c>
      <c r="AF61" s="373">
        <f>'Imp-US'!L148/1000</f>
        <v>0</v>
      </c>
      <c r="AG61" s="349">
        <f t="shared" si="7"/>
        <v>0</v>
      </c>
      <c r="AH61" s="349">
        <f t="shared" si="8"/>
        <v>0</v>
      </c>
      <c r="AI61" s="349">
        <f t="shared" si="9"/>
        <v>0</v>
      </c>
      <c r="AJ61" s="349">
        <f t="shared" si="10"/>
        <v>0</v>
      </c>
      <c r="AK61" s="349">
        <f t="shared" si="11"/>
        <v>0</v>
      </c>
      <c r="AL61" s="349">
        <f t="shared" si="12"/>
        <v>0</v>
      </c>
      <c r="AM61" s="349">
        <f t="shared" si="13"/>
        <v>0</v>
      </c>
      <c r="AN61" s="350">
        <f t="shared" si="14"/>
        <v>0</v>
      </c>
    </row>
    <row r="62" spans="1:40" x14ac:dyDescent="0.35">
      <c r="A62" s="357">
        <f t="shared" si="15"/>
        <v>0</v>
      </c>
      <c r="B62" s="358">
        <f t="shared" si="16"/>
        <v>0</v>
      </c>
      <c r="C62" s="358" t="s">
        <v>617</v>
      </c>
      <c r="D62" s="358" t="str">
        <f t="shared" si="17"/>
        <v>-</v>
      </c>
      <c r="E62" s="359"/>
      <c r="F62" s="359"/>
      <c r="G62" s="359"/>
      <c r="H62" s="358" t="s">
        <v>629</v>
      </c>
      <c r="I62" s="358" t="s">
        <v>630</v>
      </c>
      <c r="J62" s="358" t="s">
        <v>631</v>
      </c>
      <c r="K62" s="358" t="s">
        <v>632</v>
      </c>
      <c r="L62" s="358" t="s">
        <v>569</v>
      </c>
      <c r="M62" s="358" t="s">
        <v>633</v>
      </c>
      <c r="N62" s="358" t="s">
        <v>684</v>
      </c>
      <c r="O62" s="358" t="s">
        <v>681</v>
      </c>
      <c r="P62" s="360" t="s">
        <v>624</v>
      </c>
      <c r="Q62" s="372">
        <f>'Imp-US'!E151</f>
        <v>0</v>
      </c>
      <c r="R62" s="374">
        <f>'Imp-US'!F151</f>
        <v>0</v>
      </c>
      <c r="S62" s="374">
        <f>'Imp-US'!G151</f>
        <v>0</v>
      </c>
      <c r="T62" s="374">
        <f>'Imp-US'!H151</f>
        <v>0</v>
      </c>
      <c r="U62" s="374">
        <f>'Imp-US'!I151</f>
        <v>0</v>
      </c>
      <c r="V62" s="374">
        <f>'Imp-US'!J151</f>
        <v>0</v>
      </c>
      <c r="W62" s="374">
        <f>'Imp-US'!K151</f>
        <v>0</v>
      </c>
      <c r="X62" s="373">
        <f>'Imp-US'!L151</f>
        <v>0</v>
      </c>
      <c r="Y62" s="372">
        <f>'Imp-US'!E152/1000</f>
        <v>0</v>
      </c>
      <c r="Z62" s="374">
        <f>'Imp-US'!F152/1000</f>
        <v>0</v>
      </c>
      <c r="AA62" s="374">
        <f>'Imp-US'!G152/1000</f>
        <v>0</v>
      </c>
      <c r="AB62" s="374">
        <f>'Imp-US'!H152/1000</f>
        <v>0</v>
      </c>
      <c r="AC62" s="374">
        <f>'Imp-US'!I152/1000</f>
        <v>0</v>
      </c>
      <c r="AD62" s="374">
        <f>'Imp-US'!J152/1000</f>
        <v>0</v>
      </c>
      <c r="AE62" s="374">
        <f>'Imp-US'!K152/1000</f>
        <v>0</v>
      </c>
      <c r="AF62" s="373">
        <f>'Imp-US'!L152/1000</f>
        <v>0</v>
      </c>
      <c r="AG62" s="361">
        <f t="shared" si="7"/>
        <v>0</v>
      </c>
      <c r="AH62" s="361">
        <f t="shared" si="8"/>
        <v>0</v>
      </c>
      <c r="AI62" s="361">
        <f t="shared" si="9"/>
        <v>0</v>
      </c>
      <c r="AJ62" s="361">
        <f t="shared" si="10"/>
        <v>0</v>
      </c>
      <c r="AK62" s="361">
        <f t="shared" si="11"/>
        <v>0</v>
      </c>
      <c r="AL62" s="361">
        <f t="shared" si="12"/>
        <v>0</v>
      </c>
      <c r="AM62" s="361">
        <f t="shared" si="13"/>
        <v>0</v>
      </c>
      <c r="AN62" s="362">
        <f t="shared" si="14"/>
        <v>0</v>
      </c>
    </row>
    <row r="63" spans="1:40" x14ac:dyDescent="0.35">
      <c r="A63" s="345">
        <f t="shared" si="15"/>
        <v>0</v>
      </c>
      <c r="B63" s="346">
        <f t="shared" si="16"/>
        <v>0</v>
      </c>
      <c r="C63" s="346" t="s">
        <v>617</v>
      </c>
      <c r="D63" s="346" t="str">
        <f t="shared" si="17"/>
        <v>-</v>
      </c>
      <c r="E63" s="347"/>
      <c r="F63" s="347"/>
      <c r="G63" s="347"/>
      <c r="H63" s="346" t="s">
        <v>629</v>
      </c>
      <c r="I63" s="346" t="s">
        <v>630</v>
      </c>
      <c r="J63" s="346" t="s">
        <v>631</v>
      </c>
      <c r="K63" s="346" t="s">
        <v>632</v>
      </c>
      <c r="L63" s="346" t="s">
        <v>569</v>
      </c>
      <c r="M63" s="346" t="s">
        <v>633</v>
      </c>
      <c r="N63" s="346" t="s">
        <v>685</v>
      </c>
      <c r="O63" s="346" t="s">
        <v>682</v>
      </c>
      <c r="P63" s="348" t="s">
        <v>624</v>
      </c>
      <c r="Q63" s="372">
        <f>'Imp-US'!E155</f>
        <v>0</v>
      </c>
      <c r="R63" s="372">
        <f>'Imp-US'!F155</f>
        <v>0</v>
      </c>
      <c r="S63" s="372">
        <f>'Imp-US'!G155</f>
        <v>0</v>
      </c>
      <c r="T63" s="372">
        <f>'Imp-US'!H155</f>
        <v>0</v>
      </c>
      <c r="U63" s="372">
        <f>'Imp-US'!I155</f>
        <v>0</v>
      </c>
      <c r="V63" s="372">
        <f>'Imp-US'!J155</f>
        <v>0</v>
      </c>
      <c r="W63" s="372">
        <f>'Imp-US'!K155</f>
        <v>0</v>
      </c>
      <c r="X63" s="373">
        <f>'Imp-US'!L155</f>
        <v>0</v>
      </c>
      <c r="Y63" s="372">
        <f>'Imp-US'!E156/1000</f>
        <v>0</v>
      </c>
      <c r="Z63" s="372">
        <f>'Imp-US'!F156/1000</f>
        <v>0</v>
      </c>
      <c r="AA63" s="372">
        <f>'Imp-US'!G156/1000</f>
        <v>0</v>
      </c>
      <c r="AB63" s="372">
        <f>'Imp-US'!H156/1000</f>
        <v>0</v>
      </c>
      <c r="AC63" s="372">
        <f>'Imp-US'!I156/1000</f>
        <v>0</v>
      </c>
      <c r="AD63" s="372">
        <f>'Imp-US'!J156/1000</f>
        <v>0</v>
      </c>
      <c r="AE63" s="372">
        <f>'Imp-US'!K156/1000</f>
        <v>0</v>
      </c>
      <c r="AF63" s="373">
        <f>'Imp-US'!L156/1000</f>
        <v>0</v>
      </c>
      <c r="AG63" s="349">
        <f t="shared" si="7"/>
        <v>0</v>
      </c>
      <c r="AH63" s="349">
        <f t="shared" si="8"/>
        <v>0</v>
      </c>
      <c r="AI63" s="349">
        <f t="shared" si="9"/>
        <v>0</v>
      </c>
      <c r="AJ63" s="349">
        <f t="shared" si="10"/>
        <v>0</v>
      </c>
      <c r="AK63" s="349">
        <f t="shared" si="11"/>
        <v>0</v>
      </c>
      <c r="AL63" s="349">
        <f t="shared" si="12"/>
        <v>0</v>
      </c>
      <c r="AM63" s="349">
        <f t="shared" si="13"/>
        <v>0</v>
      </c>
      <c r="AN63" s="350">
        <f t="shared" si="14"/>
        <v>0</v>
      </c>
    </row>
    <row r="64" spans="1:40" x14ac:dyDescent="0.35">
      <c r="A64" s="357">
        <f t="shared" si="15"/>
        <v>0</v>
      </c>
      <c r="B64" s="358">
        <f t="shared" si="16"/>
        <v>0</v>
      </c>
      <c r="C64" s="358" t="s">
        <v>617</v>
      </c>
      <c r="D64" s="358" t="str">
        <f t="shared" si="17"/>
        <v>-</v>
      </c>
      <c r="E64" s="359"/>
      <c r="F64" s="359"/>
      <c r="G64" s="359"/>
      <c r="H64" s="358" t="s">
        <v>634</v>
      </c>
      <c r="I64" s="358" t="s">
        <v>630</v>
      </c>
      <c r="J64" s="358" t="s">
        <v>635</v>
      </c>
      <c r="K64" s="358" t="s">
        <v>572</v>
      </c>
      <c r="L64" s="368">
        <f>'Imp-Other-Autre'!D23</f>
        <v>0</v>
      </c>
      <c r="M64" s="358" t="s">
        <v>633</v>
      </c>
      <c r="N64" s="358" t="s">
        <v>678</v>
      </c>
      <c r="O64" s="358" t="s">
        <v>675</v>
      </c>
      <c r="P64" s="360" t="s">
        <v>623</v>
      </c>
      <c r="Q64" s="372">
        <f>'Imp-Other-Autre'!E90</f>
        <v>0</v>
      </c>
      <c r="R64" s="374">
        <f>'Imp-Other-Autre'!F90</f>
        <v>0</v>
      </c>
      <c r="S64" s="374">
        <f>'Imp-Other-Autre'!G90</f>
        <v>0</v>
      </c>
      <c r="T64" s="374">
        <f>'Imp-Other-Autre'!H90</f>
        <v>0</v>
      </c>
      <c r="U64" s="374">
        <f>'Imp-Other-Autre'!I90</f>
        <v>0</v>
      </c>
      <c r="V64" s="374">
        <f>'Imp-Other-Autre'!J90</f>
        <v>0</v>
      </c>
      <c r="W64" s="374">
        <f>'Imp-Other-Autre'!K90</f>
        <v>0</v>
      </c>
      <c r="X64" s="373">
        <f>'Imp-Other-Autre'!L90</f>
        <v>0</v>
      </c>
      <c r="Y64" s="372">
        <f>'Imp-Other-Autre'!E91/1000</f>
        <v>0</v>
      </c>
      <c r="Z64" s="374">
        <f>'Imp-Other-Autre'!F91/1000</f>
        <v>0</v>
      </c>
      <c r="AA64" s="374">
        <f>'Imp-Other-Autre'!G91/1000</f>
        <v>0</v>
      </c>
      <c r="AB64" s="374">
        <f>'Imp-Other-Autre'!H91/1000</f>
        <v>0</v>
      </c>
      <c r="AC64" s="374">
        <f>'Imp-Other-Autre'!I91/1000</f>
        <v>0</v>
      </c>
      <c r="AD64" s="374">
        <f>'Imp-Other-Autre'!J91/1000</f>
        <v>0</v>
      </c>
      <c r="AE64" s="374">
        <f>'Imp-Other-Autre'!K91/1000</f>
        <v>0</v>
      </c>
      <c r="AF64" s="373">
        <f>'Imp-Other-Autre'!L91/1000</f>
        <v>0</v>
      </c>
      <c r="AG64" s="361">
        <f t="shared" si="7"/>
        <v>0</v>
      </c>
      <c r="AH64" s="361">
        <f t="shared" si="8"/>
        <v>0</v>
      </c>
      <c r="AI64" s="361">
        <f t="shared" si="9"/>
        <v>0</v>
      </c>
      <c r="AJ64" s="361">
        <f t="shared" si="10"/>
        <v>0</v>
      </c>
      <c r="AK64" s="361">
        <f t="shared" si="11"/>
        <v>0</v>
      </c>
      <c r="AL64" s="361">
        <f t="shared" si="12"/>
        <v>0</v>
      </c>
      <c r="AM64" s="361">
        <f t="shared" si="13"/>
        <v>0</v>
      </c>
      <c r="AN64" s="362">
        <f t="shared" si="14"/>
        <v>0</v>
      </c>
    </row>
    <row r="65" spans="1:40" x14ac:dyDescent="0.35">
      <c r="A65" s="345">
        <f t="shared" si="15"/>
        <v>0</v>
      </c>
      <c r="B65" s="346">
        <f t="shared" si="16"/>
        <v>0</v>
      </c>
      <c r="C65" s="346" t="s">
        <v>617</v>
      </c>
      <c r="D65" s="346" t="str">
        <f t="shared" si="17"/>
        <v>-</v>
      </c>
      <c r="E65" s="347"/>
      <c r="F65" s="347"/>
      <c r="G65" s="347"/>
      <c r="H65" s="346" t="s">
        <v>634</v>
      </c>
      <c r="I65" s="346" t="s">
        <v>630</v>
      </c>
      <c r="J65" s="346" t="s">
        <v>635</v>
      </c>
      <c r="K65" s="346" t="s">
        <v>572</v>
      </c>
      <c r="L65" s="367">
        <f t="shared" ref="L65:L75" si="22">L64</f>
        <v>0</v>
      </c>
      <c r="M65" s="346" t="s">
        <v>633</v>
      </c>
      <c r="N65" s="346" t="s">
        <v>674</v>
      </c>
      <c r="O65" s="346" t="s">
        <v>677</v>
      </c>
      <c r="P65" s="348" t="s">
        <v>623</v>
      </c>
      <c r="Q65" s="372">
        <f>'Imp-Other-Autre'!E94</f>
        <v>0</v>
      </c>
      <c r="R65" s="372">
        <f>'Imp-Other-Autre'!F94</f>
        <v>0</v>
      </c>
      <c r="S65" s="372">
        <f>'Imp-Other-Autre'!G94</f>
        <v>0</v>
      </c>
      <c r="T65" s="372">
        <f>'Imp-Other-Autre'!H94</f>
        <v>0</v>
      </c>
      <c r="U65" s="372">
        <f>'Imp-Other-Autre'!I94</f>
        <v>0</v>
      </c>
      <c r="V65" s="372">
        <f>'Imp-Other-Autre'!J94</f>
        <v>0</v>
      </c>
      <c r="W65" s="372">
        <f>'Imp-Other-Autre'!K94</f>
        <v>0</v>
      </c>
      <c r="X65" s="373">
        <f>'Imp-Other-Autre'!L94</f>
        <v>0</v>
      </c>
      <c r="Y65" s="372">
        <f>'Imp-Other-Autre'!E95/1000</f>
        <v>0</v>
      </c>
      <c r="Z65" s="372">
        <f>'Imp-Other-Autre'!F95/1000</f>
        <v>0</v>
      </c>
      <c r="AA65" s="372">
        <f>'Imp-Other-Autre'!G95/1000</f>
        <v>0</v>
      </c>
      <c r="AB65" s="372">
        <f>'Imp-Other-Autre'!H95/1000</f>
        <v>0</v>
      </c>
      <c r="AC65" s="372">
        <f>'Imp-Other-Autre'!I95/1000</f>
        <v>0</v>
      </c>
      <c r="AD65" s="372">
        <f>'Imp-Other-Autre'!J95/1000</f>
        <v>0</v>
      </c>
      <c r="AE65" s="372">
        <f>'Imp-Other-Autre'!K95/1000</f>
        <v>0</v>
      </c>
      <c r="AF65" s="373">
        <f>'Imp-Other-Autre'!L95/1000</f>
        <v>0</v>
      </c>
      <c r="AG65" s="349">
        <f t="shared" si="7"/>
        <v>0</v>
      </c>
      <c r="AH65" s="349">
        <f t="shared" si="8"/>
        <v>0</v>
      </c>
      <c r="AI65" s="349">
        <f t="shared" si="9"/>
        <v>0</v>
      </c>
      <c r="AJ65" s="349">
        <f t="shared" si="10"/>
        <v>0</v>
      </c>
      <c r="AK65" s="349">
        <f t="shared" si="11"/>
        <v>0</v>
      </c>
      <c r="AL65" s="349">
        <f t="shared" si="12"/>
        <v>0</v>
      </c>
      <c r="AM65" s="349">
        <f t="shared" si="13"/>
        <v>0</v>
      </c>
      <c r="AN65" s="350">
        <f t="shared" si="14"/>
        <v>0</v>
      </c>
    </row>
    <row r="66" spans="1:40" x14ac:dyDescent="0.35">
      <c r="A66" s="357">
        <f t="shared" si="15"/>
        <v>0</v>
      </c>
      <c r="B66" s="358">
        <f t="shared" si="16"/>
        <v>0</v>
      </c>
      <c r="C66" s="358" t="s">
        <v>617</v>
      </c>
      <c r="D66" s="358" t="str">
        <f t="shared" si="17"/>
        <v>-</v>
      </c>
      <c r="E66" s="359"/>
      <c r="F66" s="359"/>
      <c r="G66" s="359"/>
      <c r="H66" s="358" t="s">
        <v>634</v>
      </c>
      <c r="I66" s="358" t="s">
        <v>630</v>
      </c>
      <c r="J66" s="358" t="s">
        <v>635</v>
      </c>
      <c r="K66" s="358" t="s">
        <v>572</v>
      </c>
      <c r="L66" s="366">
        <f t="shared" si="22"/>
        <v>0</v>
      </c>
      <c r="M66" s="358" t="s">
        <v>633</v>
      </c>
      <c r="N66" s="358" t="s">
        <v>676</v>
      </c>
      <c r="O66" s="358" t="s">
        <v>679</v>
      </c>
      <c r="P66" s="360" t="s">
        <v>623</v>
      </c>
      <c r="Q66" s="372">
        <f>'Imp-Other-Autre'!E98</f>
        <v>0</v>
      </c>
      <c r="R66" s="374">
        <f>'Imp-Other-Autre'!F98</f>
        <v>0</v>
      </c>
      <c r="S66" s="374">
        <f>'Imp-Other-Autre'!G98</f>
        <v>0</v>
      </c>
      <c r="T66" s="374">
        <f>'Imp-Other-Autre'!H98</f>
        <v>0</v>
      </c>
      <c r="U66" s="374">
        <f>'Imp-Other-Autre'!I98</f>
        <v>0</v>
      </c>
      <c r="V66" s="374">
        <f>'Imp-Other-Autre'!J98</f>
        <v>0</v>
      </c>
      <c r="W66" s="374">
        <f>'Imp-Other-Autre'!K98</f>
        <v>0</v>
      </c>
      <c r="X66" s="373">
        <f>'Imp-Other-Autre'!L98</f>
        <v>0</v>
      </c>
      <c r="Y66" s="372">
        <f>'Imp-Other-Autre'!E99/1000</f>
        <v>0</v>
      </c>
      <c r="Z66" s="374">
        <f>'Imp-Other-Autre'!F99/1000</f>
        <v>0</v>
      </c>
      <c r="AA66" s="374">
        <f>'Imp-Other-Autre'!G99/1000</f>
        <v>0</v>
      </c>
      <c r="AB66" s="374">
        <f>'Imp-Other-Autre'!H99/1000</f>
        <v>0</v>
      </c>
      <c r="AC66" s="374">
        <f>'Imp-Other-Autre'!I99/1000</f>
        <v>0</v>
      </c>
      <c r="AD66" s="374">
        <f>'Imp-Other-Autre'!J99/1000</f>
        <v>0</v>
      </c>
      <c r="AE66" s="374">
        <f>'Imp-Other-Autre'!K99/1000</f>
        <v>0</v>
      </c>
      <c r="AF66" s="373">
        <f>'Imp-Other-Autre'!L99/1000</f>
        <v>0</v>
      </c>
      <c r="AG66" s="361">
        <f t="shared" si="7"/>
        <v>0</v>
      </c>
      <c r="AH66" s="361">
        <f t="shared" si="8"/>
        <v>0</v>
      </c>
      <c r="AI66" s="361">
        <f t="shared" si="9"/>
        <v>0</v>
      </c>
      <c r="AJ66" s="361">
        <f t="shared" si="10"/>
        <v>0</v>
      </c>
      <c r="AK66" s="361">
        <f t="shared" si="11"/>
        <v>0</v>
      </c>
      <c r="AL66" s="361">
        <f t="shared" si="12"/>
        <v>0</v>
      </c>
      <c r="AM66" s="361">
        <f t="shared" si="13"/>
        <v>0</v>
      </c>
      <c r="AN66" s="362">
        <f t="shared" si="14"/>
        <v>0</v>
      </c>
    </row>
    <row r="67" spans="1:40" x14ac:dyDescent="0.35">
      <c r="A67" s="345">
        <f t="shared" si="15"/>
        <v>0</v>
      </c>
      <c r="B67" s="346">
        <f t="shared" si="16"/>
        <v>0</v>
      </c>
      <c r="C67" s="346" t="s">
        <v>617</v>
      </c>
      <c r="D67" s="346" t="str">
        <f t="shared" si="17"/>
        <v>-</v>
      </c>
      <c r="E67" s="347"/>
      <c r="F67" s="347"/>
      <c r="G67" s="347"/>
      <c r="H67" s="346" t="s">
        <v>634</v>
      </c>
      <c r="I67" s="346" t="s">
        <v>630</v>
      </c>
      <c r="J67" s="346" t="s">
        <v>635</v>
      </c>
      <c r="K67" s="346" t="s">
        <v>572</v>
      </c>
      <c r="L67" s="367">
        <f t="shared" si="22"/>
        <v>0</v>
      </c>
      <c r="M67" s="346" t="s">
        <v>633</v>
      </c>
      <c r="N67" s="346" t="s">
        <v>683</v>
      </c>
      <c r="O67" s="346" t="s">
        <v>680</v>
      </c>
      <c r="P67" s="348" t="s">
        <v>623</v>
      </c>
      <c r="Q67" s="372">
        <f>'Imp-Other-Autre'!E102</f>
        <v>0</v>
      </c>
      <c r="R67" s="372">
        <f>'Imp-Other-Autre'!F102</f>
        <v>0</v>
      </c>
      <c r="S67" s="372">
        <f>'Imp-Other-Autre'!G102</f>
        <v>0</v>
      </c>
      <c r="T67" s="372">
        <f>'Imp-Other-Autre'!H102</f>
        <v>0</v>
      </c>
      <c r="U67" s="372">
        <f>'Imp-Other-Autre'!I102</f>
        <v>0</v>
      </c>
      <c r="V67" s="372">
        <f>'Imp-Other-Autre'!J102</f>
        <v>0</v>
      </c>
      <c r="W67" s="372">
        <f>'Imp-Other-Autre'!K102</f>
        <v>0</v>
      </c>
      <c r="X67" s="373">
        <f>'Imp-Other-Autre'!L102</f>
        <v>0</v>
      </c>
      <c r="Y67" s="372">
        <f>'Imp-Other-Autre'!E103/1000</f>
        <v>0</v>
      </c>
      <c r="Z67" s="372">
        <f>'Imp-Other-Autre'!F103/1000</f>
        <v>0</v>
      </c>
      <c r="AA67" s="372">
        <f>'Imp-Other-Autre'!G103/1000</f>
        <v>0</v>
      </c>
      <c r="AB67" s="372">
        <f>'Imp-Other-Autre'!H103/1000</f>
        <v>0</v>
      </c>
      <c r="AC67" s="372">
        <f>'Imp-Other-Autre'!I103/1000</f>
        <v>0</v>
      </c>
      <c r="AD67" s="372">
        <f>'Imp-Other-Autre'!J103/1000</f>
        <v>0</v>
      </c>
      <c r="AE67" s="372">
        <f>'Imp-Other-Autre'!K103/1000</f>
        <v>0</v>
      </c>
      <c r="AF67" s="373">
        <f>'Imp-Other-Autre'!L103/1000</f>
        <v>0</v>
      </c>
      <c r="AG67" s="349">
        <f t="shared" si="7"/>
        <v>0</v>
      </c>
      <c r="AH67" s="349">
        <f t="shared" si="8"/>
        <v>0</v>
      </c>
      <c r="AI67" s="349">
        <f t="shared" si="9"/>
        <v>0</v>
      </c>
      <c r="AJ67" s="349">
        <f t="shared" si="10"/>
        <v>0</v>
      </c>
      <c r="AK67" s="349">
        <f t="shared" si="11"/>
        <v>0</v>
      </c>
      <c r="AL67" s="349">
        <f t="shared" si="12"/>
        <v>0</v>
      </c>
      <c r="AM67" s="349">
        <f t="shared" si="13"/>
        <v>0</v>
      </c>
      <c r="AN67" s="350">
        <f t="shared" si="14"/>
        <v>0</v>
      </c>
    </row>
    <row r="68" spans="1:40" x14ac:dyDescent="0.35">
      <c r="A68" s="357">
        <f t="shared" si="15"/>
        <v>0</v>
      </c>
      <c r="B68" s="358">
        <f t="shared" si="16"/>
        <v>0</v>
      </c>
      <c r="C68" s="358" t="s">
        <v>617</v>
      </c>
      <c r="D68" s="358" t="str">
        <f t="shared" si="17"/>
        <v>-</v>
      </c>
      <c r="E68" s="359"/>
      <c r="F68" s="359"/>
      <c r="G68" s="359"/>
      <c r="H68" s="358" t="s">
        <v>634</v>
      </c>
      <c r="I68" s="358" t="s">
        <v>630</v>
      </c>
      <c r="J68" s="358" t="s">
        <v>635</v>
      </c>
      <c r="K68" s="358" t="s">
        <v>572</v>
      </c>
      <c r="L68" s="366">
        <f t="shared" si="22"/>
        <v>0</v>
      </c>
      <c r="M68" s="358" t="s">
        <v>633</v>
      </c>
      <c r="N68" s="358" t="s">
        <v>684</v>
      </c>
      <c r="O68" s="358" t="s">
        <v>681</v>
      </c>
      <c r="P68" s="360" t="s">
        <v>623</v>
      </c>
      <c r="Q68" s="372">
        <f>'Imp-Other-Autre'!E106</f>
        <v>0</v>
      </c>
      <c r="R68" s="374">
        <f>'Imp-Other-Autre'!F106</f>
        <v>0</v>
      </c>
      <c r="S68" s="374">
        <f>'Imp-Other-Autre'!G106</f>
        <v>0</v>
      </c>
      <c r="T68" s="374">
        <f>'Imp-Other-Autre'!H106</f>
        <v>0</v>
      </c>
      <c r="U68" s="374">
        <f>'Imp-Other-Autre'!I106</f>
        <v>0</v>
      </c>
      <c r="V68" s="374">
        <f>'Imp-Other-Autre'!J106</f>
        <v>0</v>
      </c>
      <c r="W68" s="374">
        <f>'Imp-Other-Autre'!K106</f>
        <v>0</v>
      </c>
      <c r="X68" s="373">
        <f>'Imp-Other-Autre'!L106</f>
        <v>0</v>
      </c>
      <c r="Y68" s="372">
        <f>'Imp-Other-Autre'!E107/1000</f>
        <v>0</v>
      </c>
      <c r="Z68" s="374">
        <f>'Imp-Other-Autre'!F107/1000</f>
        <v>0</v>
      </c>
      <c r="AA68" s="374">
        <f>'Imp-Other-Autre'!G107/1000</f>
        <v>0</v>
      </c>
      <c r="AB68" s="374">
        <f>'Imp-Other-Autre'!H107/1000</f>
        <v>0</v>
      </c>
      <c r="AC68" s="374">
        <f>'Imp-Other-Autre'!I107/1000</f>
        <v>0</v>
      </c>
      <c r="AD68" s="374">
        <f>'Imp-Other-Autre'!J107/1000</f>
        <v>0</v>
      </c>
      <c r="AE68" s="374">
        <f>'Imp-Other-Autre'!K107/1000</f>
        <v>0</v>
      </c>
      <c r="AF68" s="373">
        <f>'Imp-Other-Autre'!L107/1000</f>
        <v>0</v>
      </c>
      <c r="AG68" s="361">
        <f t="shared" si="7"/>
        <v>0</v>
      </c>
      <c r="AH68" s="361">
        <f t="shared" si="8"/>
        <v>0</v>
      </c>
      <c r="AI68" s="361">
        <f t="shared" si="9"/>
        <v>0</v>
      </c>
      <c r="AJ68" s="361">
        <f t="shared" si="10"/>
        <v>0</v>
      </c>
      <c r="AK68" s="361">
        <f t="shared" si="11"/>
        <v>0</v>
      </c>
      <c r="AL68" s="361">
        <f t="shared" si="12"/>
        <v>0</v>
      </c>
      <c r="AM68" s="361">
        <f t="shared" si="13"/>
        <v>0</v>
      </c>
      <c r="AN68" s="362">
        <f t="shared" si="14"/>
        <v>0</v>
      </c>
    </row>
    <row r="69" spans="1:40" x14ac:dyDescent="0.35">
      <c r="A69" s="345">
        <f t="shared" si="15"/>
        <v>0</v>
      </c>
      <c r="B69" s="346">
        <f t="shared" si="16"/>
        <v>0</v>
      </c>
      <c r="C69" s="346" t="s">
        <v>617</v>
      </c>
      <c r="D69" s="346" t="str">
        <f t="shared" si="17"/>
        <v>-</v>
      </c>
      <c r="E69" s="347"/>
      <c r="F69" s="347"/>
      <c r="G69" s="347"/>
      <c r="H69" s="346" t="s">
        <v>634</v>
      </c>
      <c r="I69" s="346" t="s">
        <v>630</v>
      </c>
      <c r="J69" s="346" t="s">
        <v>635</v>
      </c>
      <c r="K69" s="346" t="s">
        <v>572</v>
      </c>
      <c r="L69" s="367">
        <f t="shared" si="22"/>
        <v>0</v>
      </c>
      <c r="M69" s="346" t="s">
        <v>633</v>
      </c>
      <c r="N69" s="346" t="s">
        <v>685</v>
      </c>
      <c r="O69" s="346" t="s">
        <v>682</v>
      </c>
      <c r="P69" s="348" t="s">
        <v>623</v>
      </c>
      <c r="Q69" s="372">
        <f>'Imp-Other-Autre'!E110</f>
        <v>0</v>
      </c>
      <c r="R69" s="372">
        <f>'Imp-Other-Autre'!F110</f>
        <v>0</v>
      </c>
      <c r="S69" s="372">
        <f>'Imp-Other-Autre'!G110</f>
        <v>0</v>
      </c>
      <c r="T69" s="372">
        <f>'Imp-Other-Autre'!H110</f>
        <v>0</v>
      </c>
      <c r="U69" s="372">
        <f>'Imp-Other-Autre'!I110</f>
        <v>0</v>
      </c>
      <c r="V69" s="372">
        <f>'Imp-Other-Autre'!J110</f>
        <v>0</v>
      </c>
      <c r="W69" s="372">
        <f>'Imp-Other-Autre'!K110</f>
        <v>0</v>
      </c>
      <c r="X69" s="373">
        <f>'Imp-Other-Autre'!L110</f>
        <v>0</v>
      </c>
      <c r="Y69" s="372">
        <f>'Imp-Other-Autre'!E111/1000</f>
        <v>0</v>
      </c>
      <c r="Z69" s="372">
        <f>'Imp-Other-Autre'!F111/1000</f>
        <v>0</v>
      </c>
      <c r="AA69" s="372">
        <f>'Imp-Other-Autre'!G111/1000</f>
        <v>0</v>
      </c>
      <c r="AB69" s="372">
        <f>'Imp-Other-Autre'!H111/1000</f>
        <v>0</v>
      </c>
      <c r="AC69" s="372">
        <f>'Imp-Other-Autre'!I111/1000</f>
        <v>0</v>
      </c>
      <c r="AD69" s="372">
        <f>'Imp-Other-Autre'!J111/1000</f>
        <v>0</v>
      </c>
      <c r="AE69" s="372">
        <f>'Imp-Other-Autre'!K111/1000</f>
        <v>0</v>
      </c>
      <c r="AF69" s="373">
        <f>'Imp-Other-Autre'!L111/1000</f>
        <v>0</v>
      </c>
      <c r="AG69" s="349">
        <f t="shared" ref="AG69:AG75" si="23">IF(ISERROR(Y69/Q69),0,Y69/Q69)*1000</f>
        <v>0</v>
      </c>
      <c r="AH69" s="349">
        <f t="shared" ref="AH69:AH75" si="24">IF(ISERROR(Z69/R69),0,Z69/R69)*1000</f>
        <v>0</v>
      </c>
      <c r="AI69" s="349">
        <f t="shared" ref="AI69:AI75" si="25">IF(ISERROR(AA69/S69),0,AA69/S69)*1000</f>
        <v>0</v>
      </c>
      <c r="AJ69" s="349">
        <f t="shared" ref="AJ69:AJ75" si="26">IF(ISERROR(AB69/T69),0,AB69/T69)*1000</f>
        <v>0</v>
      </c>
      <c r="AK69" s="349">
        <f t="shared" ref="AK69:AK75" si="27">IF(ISERROR(AC69/U69),0,AC69/U69)*1000</f>
        <v>0</v>
      </c>
      <c r="AL69" s="349">
        <f t="shared" ref="AL69:AL75" si="28">IF(ISERROR(AD69/V69),0,AD69/V69)*1000</f>
        <v>0</v>
      </c>
      <c r="AM69" s="349">
        <f t="shared" ref="AM69:AM75" si="29">IF(ISERROR(AE69/W69),0,AE69/W69)*1000</f>
        <v>0</v>
      </c>
      <c r="AN69" s="350">
        <f t="shared" ref="AN69:AN75" si="30">IF(ISERROR(AF69/X69),0,AF69/X69)*1000</f>
        <v>0</v>
      </c>
    </row>
    <row r="70" spans="1:40" x14ac:dyDescent="0.35">
      <c r="A70" s="357">
        <f t="shared" ref="A70:A75" si="31">A69</f>
        <v>0</v>
      </c>
      <c r="B70" s="358">
        <f t="shared" ref="B70:B75" si="32">B69</f>
        <v>0</v>
      </c>
      <c r="C70" s="358" t="s">
        <v>617</v>
      </c>
      <c r="D70" s="358" t="str">
        <f t="shared" ref="D70:D75" si="33">D69</f>
        <v>-</v>
      </c>
      <c r="E70" s="359"/>
      <c r="F70" s="359"/>
      <c r="G70" s="359"/>
      <c r="H70" s="358" t="s">
        <v>634</v>
      </c>
      <c r="I70" s="358" t="s">
        <v>630</v>
      </c>
      <c r="J70" s="358" t="s">
        <v>635</v>
      </c>
      <c r="K70" s="358" t="s">
        <v>572</v>
      </c>
      <c r="L70" s="366">
        <f t="shared" si="22"/>
        <v>0</v>
      </c>
      <c r="M70" s="358" t="s">
        <v>633</v>
      </c>
      <c r="N70" s="358" t="s">
        <v>678</v>
      </c>
      <c r="O70" s="358" t="s">
        <v>675</v>
      </c>
      <c r="P70" s="360" t="s">
        <v>624</v>
      </c>
      <c r="Q70" s="372">
        <f>'Imp-Other-Autre'!E135</f>
        <v>0</v>
      </c>
      <c r="R70" s="374">
        <f>'Imp-Other-Autre'!F135</f>
        <v>0</v>
      </c>
      <c r="S70" s="374">
        <f>'Imp-Other-Autre'!G135</f>
        <v>0</v>
      </c>
      <c r="T70" s="374">
        <f>'Imp-Other-Autre'!H135</f>
        <v>0</v>
      </c>
      <c r="U70" s="374">
        <f>'Imp-Other-Autre'!I135</f>
        <v>0</v>
      </c>
      <c r="V70" s="374">
        <f>'Imp-Other-Autre'!J135</f>
        <v>0</v>
      </c>
      <c r="W70" s="374">
        <f>'Imp-Other-Autre'!K135</f>
        <v>0</v>
      </c>
      <c r="X70" s="373">
        <f>'Imp-Other-Autre'!L135</f>
        <v>0</v>
      </c>
      <c r="Y70" s="372">
        <f>'Imp-Other-Autre'!E136/1000</f>
        <v>0</v>
      </c>
      <c r="Z70" s="374">
        <f>'Imp-Other-Autre'!F136/1000</f>
        <v>0</v>
      </c>
      <c r="AA70" s="374">
        <f>'Imp-Other-Autre'!G136/1000</f>
        <v>0</v>
      </c>
      <c r="AB70" s="374">
        <f>'Imp-Other-Autre'!H136/1000</f>
        <v>0</v>
      </c>
      <c r="AC70" s="374">
        <f>'Imp-Other-Autre'!I136/1000</f>
        <v>0</v>
      </c>
      <c r="AD70" s="374">
        <f>'Imp-Other-Autre'!J136/1000</f>
        <v>0</v>
      </c>
      <c r="AE70" s="374">
        <f>'Imp-Other-Autre'!K136/1000</f>
        <v>0</v>
      </c>
      <c r="AF70" s="373">
        <f>'Imp-Other-Autre'!L136/1000</f>
        <v>0</v>
      </c>
      <c r="AG70" s="361">
        <f t="shared" si="23"/>
        <v>0</v>
      </c>
      <c r="AH70" s="361">
        <f t="shared" si="24"/>
        <v>0</v>
      </c>
      <c r="AI70" s="361">
        <f t="shared" si="25"/>
        <v>0</v>
      </c>
      <c r="AJ70" s="361">
        <f t="shared" si="26"/>
        <v>0</v>
      </c>
      <c r="AK70" s="361">
        <f t="shared" si="27"/>
        <v>0</v>
      </c>
      <c r="AL70" s="361">
        <f t="shared" si="28"/>
        <v>0</v>
      </c>
      <c r="AM70" s="361">
        <f t="shared" si="29"/>
        <v>0</v>
      </c>
      <c r="AN70" s="362">
        <f t="shared" si="30"/>
        <v>0</v>
      </c>
    </row>
    <row r="71" spans="1:40" x14ac:dyDescent="0.35">
      <c r="A71" s="345">
        <f t="shared" si="31"/>
        <v>0</v>
      </c>
      <c r="B71" s="346">
        <f t="shared" si="32"/>
        <v>0</v>
      </c>
      <c r="C71" s="346" t="s">
        <v>617</v>
      </c>
      <c r="D71" s="346" t="str">
        <f t="shared" si="33"/>
        <v>-</v>
      </c>
      <c r="E71" s="347"/>
      <c r="F71" s="347"/>
      <c r="G71" s="347"/>
      <c r="H71" s="346" t="s">
        <v>634</v>
      </c>
      <c r="I71" s="346" t="s">
        <v>630</v>
      </c>
      <c r="J71" s="346" t="s">
        <v>635</v>
      </c>
      <c r="K71" s="346" t="s">
        <v>572</v>
      </c>
      <c r="L71" s="367">
        <f t="shared" si="22"/>
        <v>0</v>
      </c>
      <c r="M71" s="346" t="s">
        <v>633</v>
      </c>
      <c r="N71" s="346" t="s">
        <v>674</v>
      </c>
      <c r="O71" s="346" t="s">
        <v>677</v>
      </c>
      <c r="P71" s="348" t="s">
        <v>624</v>
      </c>
      <c r="Q71" s="372">
        <f>'Imp-Other-Autre'!E139</f>
        <v>0</v>
      </c>
      <c r="R71" s="372">
        <f>'Imp-Other-Autre'!F139</f>
        <v>0</v>
      </c>
      <c r="S71" s="372">
        <f>'Imp-Other-Autre'!G139</f>
        <v>0</v>
      </c>
      <c r="T71" s="372">
        <f>'Imp-Other-Autre'!H139</f>
        <v>0</v>
      </c>
      <c r="U71" s="372">
        <f>'Imp-Other-Autre'!I139</f>
        <v>0</v>
      </c>
      <c r="V71" s="372">
        <f>'Imp-Other-Autre'!J139</f>
        <v>0</v>
      </c>
      <c r="W71" s="372">
        <f>'Imp-Other-Autre'!K139</f>
        <v>0</v>
      </c>
      <c r="X71" s="373">
        <f>'Imp-Other-Autre'!L139</f>
        <v>0</v>
      </c>
      <c r="Y71" s="372">
        <f>'Imp-Other-Autre'!E140/1000</f>
        <v>0</v>
      </c>
      <c r="Z71" s="372">
        <f>'Imp-Other-Autre'!F140/1000</f>
        <v>0</v>
      </c>
      <c r="AA71" s="372">
        <f>'Imp-Other-Autre'!G140/1000</f>
        <v>0</v>
      </c>
      <c r="AB71" s="372">
        <f>'Imp-Other-Autre'!H140/1000</f>
        <v>0</v>
      </c>
      <c r="AC71" s="372">
        <f>'Imp-Other-Autre'!I140/1000</f>
        <v>0</v>
      </c>
      <c r="AD71" s="372">
        <f>'Imp-Other-Autre'!J140/1000</f>
        <v>0</v>
      </c>
      <c r="AE71" s="372">
        <f>'Imp-Other-Autre'!K140/1000</f>
        <v>0</v>
      </c>
      <c r="AF71" s="373">
        <f>'Imp-Other-Autre'!L140/1000</f>
        <v>0</v>
      </c>
      <c r="AG71" s="349">
        <f t="shared" si="23"/>
        <v>0</v>
      </c>
      <c r="AH71" s="349">
        <f t="shared" si="24"/>
        <v>0</v>
      </c>
      <c r="AI71" s="349">
        <f t="shared" si="25"/>
        <v>0</v>
      </c>
      <c r="AJ71" s="349">
        <f t="shared" si="26"/>
        <v>0</v>
      </c>
      <c r="AK71" s="349">
        <f t="shared" si="27"/>
        <v>0</v>
      </c>
      <c r="AL71" s="349">
        <f t="shared" si="28"/>
        <v>0</v>
      </c>
      <c r="AM71" s="349">
        <f t="shared" si="29"/>
        <v>0</v>
      </c>
      <c r="AN71" s="350">
        <f t="shared" si="30"/>
        <v>0</v>
      </c>
    </row>
    <row r="72" spans="1:40" x14ac:dyDescent="0.35">
      <c r="A72" s="357">
        <f t="shared" si="31"/>
        <v>0</v>
      </c>
      <c r="B72" s="358">
        <f t="shared" si="32"/>
        <v>0</v>
      </c>
      <c r="C72" s="358" t="s">
        <v>617</v>
      </c>
      <c r="D72" s="358" t="str">
        <f t="shared" si="33"/>
        <v>-</v>
      </c>
      <c r="E72" s="359"/>
      <c r="F72" s="359"/>
      <c r="G72" s="359"/>
      <c r="H72" s="358" t="s">
        <v>634</v>
      </c>
      <c r="I72" s="358" t="s">
        <v>630</v>
      </c>
      <c r="J72" s="358" t="s">
        <v>635</v>
      </c>
      <c r="K72" s="358" t="s">
        <v>572</v>
      </c>
      <c r="L72" s="366">
        <f t="shared" si="22"/>
        <v>0</v>
      </c>
      <c r="M72" s="358" t="s">
        <v>633</v>
      </c>
      <c r="N72" s="358" t="s">
        <v>676</v>
      </c>
      <c r="O72" s="358" t="s">
        <v>679</v>
      </c>
      <c r="P72" s="360" t="s">
        <v>624</v>
      </c>
      <c r="Q72" s="372">
        <f>'Imp-Other-Autre'!E143</f>
        <v>0</v>
      </c>
      <c r="R72" s="374">
        <f>'Imp-Other-Autre'!F143</f>
        <v>0</v>
      </c>
      <c r="S72" s="374">
        <f>'Imp-Other-Autre'!G143</f>
        <v>0</v>
      </c>
      <c r="T72" s="374">
        <f>'Imp-Other-Autre'!H143</f>
        <v>0</v>
      </c>
      <c r="U72" s="374">
        <f>'Imp-Other-Autre'!I143</f>
        <v>0</v>
      </c>
      <c r="V72" s="374">
        <f>'Imp-Other-Autre'!J143</f>
        <v>0</v>
      </c>
      <c r="W72" s="374">
        <f>'Imp-Other-Autre'!K143</f>
        <v>0</v>
      </c>
      <c r="X72" s="373">
        <f>'Imp-Other-Autre'!L143</f>
        <v>0</v>
      </c>
      <c r="Y72" s="372">
        <f>'Imp-Other-Autre'!E144/1000</f>
        <v>0</v>
      </c>
      <c r="Z72" s="374">
        <f>'Imp-Other-Autre'!F144/1000</f>
        <v>0</v>
      </c>
      <c r="AA72" s="374">
        <f>'Imp-Other-Autre'!G144/1000</f>
        <v>0</v>
      </c>
      <c r="AB72" s="374">
        <f>'Imp-Other-Autre'!H144/1000</f>
        <v>0</v>
      </c>
      <c r="AC72" s="374">
        <f>'Imp-Other-Autre'!I144/1000</f>
        <v>0</v>
      </c>
      <c r="AD72" s="374">
        <f>'Imp-Other-Autre'!J144/1000</f>
        <v>0</v>
      </c>
      <c r="AE72" s="374">
        <f>'Imp-Other-Autre'!K144/1000</f>
        <v>0</v>
      </c>
      <c r="AF72" s="373">
        <f>'Imp-Other-Autre'!L144/1000</f>
        <v>0</v>
      </c>
      <c r="AG72" s="361">
        <f t="shared" si="23"/>
        <v>0</v>
      </c>
      <c r="AH72" s="361">
        <f t="shared" si="24"/>
        <v>0</v>
      </c>
      <c r="AI72" s="361">
        <f t="shared" si="25"/>
        <v>0</v>
      </c>
      <c r="AJ72" s="361">
        <f t="shared" si="26"/>
        <v>0</v>
      </c>
      <c r="AK72" s="361">
        <f t="shared" si="27"/>
        <v>0</v>
      </c>
      <c r="AL72" s="361">
        <f t="shared" si="28"/>
        <v>0</v>
      </c>
      <c r="AM72" s="361">
        <f t="shared" si="29"/>
        <v>0</v>
      </c>
      <c r="AN72" s="362">
        <f t="shared" si="30"/>
        <v>0</v>
      </c>
    </row>
    <row r="73" spans="1:40" x14ac:dyDescent="0.35">
      <c r="A73" s="345">
        <f t="shared" si="31"/>
        <v>0</v>
      </c>
      <c r="B73" s="346">
        <f t="shared" si="32"/>
        <v>0</v>
      </c>
      <c r="C73" s="346" t="s">
        <v>617</v>
      </c>
      <c r="D73" s="346" t="str">
        <f t="shared" si="33"/>
        <v>-</v>
      </c>
      <c r="E73" s="347"/>
      <c r="F73" s="347"/>
      <c r="G73" s="347"/>
      <c r="H73" s="346" t="s">
        <v>634</v>
      </c>
      <c r="I73" s="346" t="s">
        <v>630</v>
      </c>
      <c r="J73" s="346" t="s">
        <v>635</v>
      </c>
      <c r="K73" s="346" t="s">
        <v>572</v>
      </c>
      <c r="L73" s="367">
        <f t="shared" si="22"/>
        <v>0</v>
      </c>
      <c r="M73" s="346" t="s">
        <v>633</v>
      </c>
      <c r="N73" s="346" t="s">
        <v>683</v>
      </c>
      <c r="O73" s="346" t="s">
        <v>680</v>
      </c>
      <c r="P73" s="348" t="s">
        <v>624</v>
      </c>
      <c r="Q73" s="372">
        <f>'Imp-Other-Autre'!E147</f>
        <v>0</v>
      </c>
      <c r="R73" s="372">
        <f>'Imp-Other-Autre'!F147</f>
        <v>0</v>
      </c>
      <c r="S73" s="372">
        <f>'Imp-Other-Autre'!G147</f>
        <v>0</v>
      </c>
      <c r="T73" s="372">
        <f>'Imp-Other-Autre'!H147</f>
        <v>0</v>
      </c>
      <c r="U73" s="372">
        <f>'Imp-Other-Autre'!I147</f>
        <v>0</v>
      </c>
      <c r="V73" s="372">
        <f>'Imp-Other-Autre'!J147</f>
        <v>0</v>
      </c>
      <c r="W73" s="372">
        <f>'Imp-Other-Autre'!K147</f>
        <v>0</v>
      </c>
      <c r="X73" s="373">
        <f>'Imp-Other-Autre'!L147</f>
        <v>0</v>
      </c>
      <c r="Y73" s="372">
        <f>'Imp-Other-Autre'!E148/1000</f>
        <v>0</v>
      </c>
      <c r="Z73" s="372">
        <f>'Imp-Other-Autre'!F148/1000</f>
        <v>0</v>
      </c>
      <c r="AA73" s="372">
        <f>'Imp-Other-Autre'!G148/1000</f>
        <v>0</v>
      </c>
      <c r="AB73" s="372">
        <f>'Imp-Other-Autre'!H148/1000</f>
        <v>0</v>
      </c>
      <c r="AC73" s="372">
        <f>'Imp-Other-Autre'!I148/1000</f>
        <v>0</v>
      </c>
      <c r="AD73" s="372">
        <f>'Imp-Other-Autre'!J148/1000</f>
        <v>0</v>
      </c>
      <c r="AE73" s="372">
        <f>'Imp-Other-Autre'!K148/1000</f>
        <v>0</v>
      </c>
      <c r="AF73" s="373">
        <f>'Imp-Other-Autre'!L148/1000</f>
        <v>0</v>
      </c>
      <c r="AG73" s="349">
        <f t="shared" si="23"/>
        <v>0</v>
      </c>
      <c r="AH73" s="349">
        <f t="shared" si="24"/>
        <v>0</v>
      </c>
      <c r="AI73" s="349">
        <f t="shared" si="25"/>
        <v>0</v>
      </c>
      <c r="AJ73" s="349">
        <f t="shared" si="26"/>
        <v>0</v>
      </c>
      <c r="AK73" s="349">
        <f t="shared" si="27"/>
        <v>0</v>
      </c>
      <c r="AL73" s="349">
        <f t="shared" si="28"/>
        <v>0</v>
      </c>
      <c r="AM73" s="349">
        <f t="shared" si="29"/>
        <v>0</v>
      </c>
      <c r="AN73" s="350">
        <f t="shared" si="30"/>
        <v>0</v>
      </c>
    </row>
    <row r="74" spans="1:40" x14ac:dyDescent="0.35">
      <c r="A74" s="357">
        <f t="shared" si="31"/>
        <v>0</v>
      </c>
      <c r="B74" s="358">
        <f t="shared" si="32"/>
        <v>0</v>
      </c>
      <c r="C74" s="358" t="s">
        <v>617</v>
      </c>
      <c r="D74" s="358" t="str">
        <f t="shared" si="33"/>
        <v>-</v>
      </c>
      <c r="E74" s="359"/>
      <c r="F74" s="359"/>
      <c r="G74" s="359"/>
      <c r="H74" s="358" t="s">
        <v>634</v>
      </c>
      <c r="I74" s="358" t="s">
        <v>630</v>
      </c>
      <c r="J74" s="358" t="s">
        <v>635</v>
      </c>
      <c r="K74" s="358" t="s">
        <v>572</v>
      </c>
      <c r="L74" s="366">
        <f t="shared" si="22"/>
        <v>0</v>
      </c>
      <c r="M74" s="358" t="s">
        <v>633</v>
      </c>
      <c r="N74" s="358" t="s">
        <v>684</v>
      </c>
      <c r="O74" s="358" t="s">
        <v>681</v>
      </c>
      <c r="P74" s="360" t="s">
        <v>624</v>
      </c>
      <c r="Q74" s="372">
        <f>'Imp-Other-Autre'!E151</f>
        <v>0</v>
      </c>
      <c r="R74" s="374">
        <f>'Imp-Other-Autre'!F151</f>
        <v>0</v>
      </c>
      <c r="S74" s="374">
        <f>'Imp-Other-Autre'!G151</f>
        <v>0</v>
      </c>
      <c r="T74" s="374">
        <f>'Imp-Other-Autre'!H151</f>
        <v>0</v>
      </c>
      <c r="U74" s="374">
        <f>'Imp-Other-Autre'!I151</f>
        <v>0</v>
      </c>
      <c r="V74" s="374">
        <f>'Imp-Other-Autre'!J151</f>
        <v>0</v>
      </c>
      <c r="W74" s="374">
        <f>'Imp-Other-Autre'!K151</f>
        <v>0</v>
      </c>
      <c r="X74" s="373">
        <f>'Imp-Other-Autre'!L151</f>
        <v>0</v>
      </c>
      <c r="Y74" s="372">
        <f>'Imp-Other-Autre'!E152/1000</f>
        <v>0</v>
      </c>
      <c r="Z74" s="374">
        <f>'Imp-Other-Autre'!F152/1000</f>
        <v>0</v>
      </c>
      <c r="AA74" s="374">
        <f>'Imp-Other-Autre'!G152/1000</f>
        <v>0</v>
      </c>
      <c r="AB74" s="374">
        <f>'Imp-Other-Autre'!H152/1000</f>
        <v>0</v>
      </c>
      <c r="AC74" s="374">
        <f>'Imp-Other-Autre'!I152/1000</f>
        <v>0</v>
      </c>
      <c r="AD74" s="374">
        <f>'Imp-Other-Autre'!J152/1000</f>
        <v>0</v>
      </c>
      <c r="AE74" s="374">
        <f>'Imp-Other-Autre'!K152/1000</f>
        <v>0</v>
      </c>
      <c r="AF74" s="373">
        <f>'Imp-Other-Autre'!L152/1000</f>
        <v>0</v>
      </c>
      <c r="AG74" s="361">
        <f t="shared" si="23"/>
        <v>0</v>
      </c>
      <c r="AH74" s="361">
        <f t="shared" si="24"/>
        <v>0</v>
      </c>
      <c r="AI74" s="361">
        <f t="shared" si="25"/>
        <v>0</v>
      </c>
      <c r="AJ74" s="361">
        <f t="shared" si="26"/>
        <v>0</v>
      </c>
      <c r="AK74" s="361">
        <f t="shared" si="27"/>
        <v>0</v>
      </c>
      <c r="AL74" s="361">
        <f t="shared" si="28"/>
        <v>0</v>
      </c>
      <c r="AM74" s="361">
        <f t="shared" si="29"/>
        <v>0</v>
      </c>
      <c r="AN74" s="362">
        <f t="shared" si="30"/>
        <v>0</v>
      </c>
    </row>
    <row r="75" spans="1:40" x14ac:dyDescent="0.35">
      <c r="A75" s="345">
        <f t="shared" si="31"/>
        <v>0</v>
      </c>
      <c r="B75" s="346">
        <f t="shared" si="32"/>
        <v>0</v>
      </c>
      <c r="C75" s="346" t="s">
        <v>617</v>
      </c>
      <c r="D75" s="346" t="str">
        <f t="shared" si="33"/>
        <v>-</v>
      </c>
      <c r="E75" s="347"/>
      <c r="F75" s="347"/>
      <c r="G75" s="347"/>
      <c r="H75" s="346" t="s">
        <v>634</v>
      </c>
      <c r="I75" s="346" t="s">
        <v>630</v>
      </c>
      <c r="J75" s="346" t="s">
        <v>635</v>
      </c>
      <c r="K75" s="346" t="s">
        <v>572</v>
      </c>
      <c r="L75" s="367">
        <f t="shared" si="22"/>
        <v>0</v>
      </c>
      <c r="M75" s="346" t="s">
        <v>633</v>
      </c>
      <c r="N75" s="346" t="s">
        <v>685</v>
      </c>
      <c r="O75" s="346" t="s">
        <v>682</v>
      </c>
      <c r="P75" s="348" t="s">
        <v>624</v>
      </c>
      <c r="Q75" s="372">
        <f>'Imp-Other-Autre'!E155</f>
        <v>0</v>
      </c>
      <c r="R75" s="372">
        <f>'Imp-Other-Autre'!F155</f>
        <v>0</v>
      </c>
      <c r="S75" s="372">
        <f>'Imp-Other-Autre'!G155</f>
        <v>0</v>
      </c>
      <c r="T75" s="372">
        <f>'Imp-Other-Autre'!H155</f>
        <v>0</v>
      </c>
      <c r="U75" s="372">
        <f>'Imp-Other-Autre'!I155</f>
        <v>0</v>
      </c>
      <c r="V75" s="372">
        <f>'Imp-Other-Autre'!J155</f>
        <v>0</v>
      </c>
      <c r="W75" s="372">
        <f>'Imp-Other-Autre'!K155</f>
        <v>0</v>
      </c>
      <c r="X75" s="373">
        <f>'Imp-Other-Autre'!L155</f>
        <v>0</v>
      </c>
      <c r="Y75" s="372">
        <f>'Imp-Other-Autre'!E156/1000</f>
        <v>0</v>
      </c>
      <c r="Z75" s="372">
        <f>'Imp-Other-Autre'!F156/1000</f>
        <v>0</v>
      </c>
      <c r="AA75" s="372">
        <f>'Imp-Other-Autre'!G156/1000</f>
        <v>0</v>
      </c>
      <c r="AB75" s="372">
        <f>'Imp-Other-Autre'!H156/1000</f>
        <v>0</v>
      </c>
      <c r="AC75" s="372">
        <f>'Imp-Other-Autre'!I156/1000</f>
        <v>0</v>
      </c>
      <c r="AD75" s="372">
        <f>'Imp-Other-Autre'!J156/1000</f>
        <v>0</v>
      </c>
      <c r="AE75" s="372">
        <f>'Imp-Other-Autre'!K156/1000</f>
        <v>0</v>
      </c>
      <c r="AF75" s="373">
        <f>'Imp-Other-Autre'!L156/1000</f>
        <v>0</v>
      </c>
      <c r="AG75" s="349">
        <f t="shared" si="23"/>
        <v>0</v>
      </c>
      <c r="AH75" s="349">
        <f t="shared" si="24"/>
        <v>0</v>
      </c>
      <c r="AI75" s="349">
        <f t="shared" si="25"/>
        <v>0</v>
      </c>
      <c r="AJ75" s="349">
        <f t="shared" si="26"/>
        <v>0</v>
      </c>
      <c r="AK75" s="349">
        <f t="shared" si="27"/>
        <v>0</v>
      </c>
      <c r="AL75" s="349">
        <f t="shared" si="28"/>
        <v>0</v>
      </c>
      <c r="AM75" s="349">
        <f t="shared" si="29"/>
        <v>0</v>
      </c>
      <c r="AN75" s="350">
        <f t="shared" si="30"/>
        <v>0</v>
      </c>
    </row>
  </sheetData>
  <sheetProtection algorithmName="SHA-512" hashValue="kS06GTxdezckICfLDnSNjl79xpYQ6nMNrzHLMhaiCPocpvMxPe7A4ZKDVf65U/brtiYxU2Bepx5zlSygIOMn4w==" saltValue="qcwJXwhiEZoPy+a/tYUs5g==" spinCount="100000" sheet="1" objects="1" scenarios="1" selectLockedCells="1"/>
  <dataValidations count="3">
    <dataValidation type="list" allowBlank="1" showInputMessage="1" showErrorMessage="1" sqref="C4:C75" xr:uid="{9C91412A-9C90-4D8C-B12C-D3FD8195AD07}">
      <formula1>$C$1:$C$2</formula1>
    </dataValidation>
    <dataValidation type="list" allowBlank="1" showInputMessage="1" showErrorMessage="1" sqref="P4:P75" xr:uid="{C75CFD53-096D-4F0A-8E4A-38FAE3999F81}">
      <formula1>$P$1:$P$5</formula1>
    </dataValidation>
    <dataValidation type="list" allowBlank="1" showInputMessage="1" showErrorMessage="1" sqref="O4:O75" xr:uid="{663D93FB-C065-43D7-8E34-4FAC99959EF8}">
      <formula1>$O$1:$O$9</formula1>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D4DC2-E9F3-4CA4-9CE5-96393A0E4061}">
  <sheetPr>
    <tabColor rgb="FFFF0000"/>
  </sheetPr>
  <dimension ref="A2:AN33"/>
  <sheetViews>
    <sheetView workbookViewId="0"/>
  </sheetViews>
  <sheetFormatPr defaultRowHeight="14.5" x14ac:dyDescent="0.35"/>
  <cols>
    <col min="1" max="1" width="27" customWidth="1"/>
    <col min="2" max="2" width="27" hidden="1" customWidth="1"/>
    <col min="3" max="3" width="11.453125" customWidth="1"/>
    <col min="4" max="5" width="4.81640625" hidden="1" customWidth="1"/>
    <col min="6" max="6" width="15.81640625" customWidth="1"/>
    <col min="7" max="7" width="11.81640625" hidden="1" customWidth="1"/>
    <col min="8" max="8" width="12" bestFit="1" customWidth="1"/>
    <col min="9" max="9" width="10.81640625" customWidth="1"/>
    <col min="10" max="10" width="19.81640625" customWidth="1"/>
    <col min="11" max="11" width="8.54296875" customWidth="1"/>
    <col min="12" max="12" width="21.1796875" bestFit="1" customWidth="1"/>
    <col min="13" max="13" width="12.81640625" customWidth="1"/>
    <col min="14" max="14" width="15.1796875" customWidth="1"/>
    <col min="15" max="15" width="15.1796875" hidden="1" customWidth="1"/>
    <col min="16" max="16" width="9.81640625" bestFit="1" customWidth="1"/>
    <col min="17" max="24" width="10.1796875" customWidth="1"/>
    <col min="25" max="32" width="11.1796875" customWidth="1"/>
    <col min="33" max="34" width="11.453125" customWidth="1"/>
    <col min="35" max="35" width="11.81640625" customWidth="1"/>
    <col min="36" max="36" width="10.453125" customWidth="1"/>
    <col min="37" max="38" width="11.1796875" customWidth="1"/>
    <col min="39" max="39" width="11.453125" customWidth="1"/>
    <col min="40" max="40" width="10.81640625" customWidth="1"/>
  </cols>
  <sheetData>
    <row r="2" spans="1:40" ht="15" thickBot="1" x14ac:dyDescent="0.4"/>
    <row r="3" spans="1:40" ht="36.5" x14ac:dyDescent="0.35">
      <c r="A3" s="390" t="s">
        <v>580</v>
      </c>
      <c r="B3" s="234" t="s">
        <v>581</v>
      </c>
      <c r="C3" s="391" t="s">
        <v>582</v>
      </c>
      <c r="D3" s="392" t="s">
        <v>659</v>
      </c>
      <c r="E3" s="393" t="s">
        <v>585</v>
      </c>
      <c r="F3" s="393" t="s">
        <v>586</v>
      </c>
      <c r="G3" s="391" t="s">
        <v>587</v>
      </c>
      <c r="H3" s="391" t="s">
        <v>588</v>
      </c>
      <c r="I3" s="394" t="s">
        <v>589</v>
      </c>
      <c r="J3" s="391" t="s">
        <v>590</v>
      </c>
      <c r="K3" s="395" t="s">
        <v>591</v>
      </c>
      <c r="L3" s="395" t="s">
        <v>592</v>
      </c>
      <c r="M3" s="391" t="s">
        <v>698</v>
      </c>
      <c r="N3" s="395" t="s">
        <v>699</v>
      </c>
      <c r="O3" s="391" t="s">
        <v>700</v>
      </c>
      <c r="P3" s="396" t="s">
        <v>593</v>
      </c>
      <c r="Q3" s="395" t="s">
        <v>662</v>
      </c>
      <c r="R3" s="395" t="s">
        <v>663</v>
      </c>
      <c r="S3" s="395" t="s">
        <v>664</v>
      </c>
      <c r="T3" s="395" t="s">
        <v>665</v>
      </c>
      <c r="U3" s="395" t="s">
        <v>686</v>
      </c>
      <c r="V3" s="395" t="s">
        <v>687</v>
      </c>
      <c r="W3" s="395" t="s">
        <v>688</v>
      </c>
      <c r="X3" s="395" t="s">
        <v>689</v>
      </c>
      <c r="Y3" s="395" t="s">
        <v>666</v>
      </c>
      <c r="Z3" s="395" t="s">
        <v>667</v>
      </c>
      <c r="AA3" s="395" t="s">
        <v>668</v>
      </c>
      <c r="AB3" s="395" t="s">
        <v>669</v>
      </c>
      <c r="AC3" s="395" t="s">
        <v>690</v>
      </c>
      <c r="AD3" s="395" t="s">
        <v>691</v>
      </c>
      <c r="AE3" s="395" t="s">
        <v>692</v>
      </c>
      <c r="AF3" s="395" t="s">
        <v>693</v>
      </c>
      <c r="AG3" s="395" t="s">
        <v>670</v>
      </c>
      <c r="AH3" s="395" t="s">
        <v>671</v>
      </c>
      <c r="AI3" s="395" t="s">
        <v>672</v>
      </c>
      <c r="AJ3" s="395" t="s">
        <v>673</v>
      </c>
      <c r="AK3" s="395" t="s">
        <v>694</v>
      </c>
      <c r="AL3" s="395" t="s">
        <v>695</v>
      </c>
      <c r="AM3" s="395" t="s">
        <v>696</v>
      </c>
      <c r="AN3" s="396" t="s">
        <v>697</v>
      </c>
    </row>
    <row r="4" spans="1:40" x14ac:dyDescent="0.35">
      <c r="A4" s="418">
        <f>Intro!E93</f>
        <v>0</v>
      </c>
      <c r="B4" s="419">
        <f>A4</f>
        <v>0</v>
      </c>
      <c r="C4" s="397" t="s">
        <v>617</v>
      </c>
      <c r="D4" s="398"/>
      <c r="E4" s="398"/>
      <c r="F4" s="277">
        <f>'Imp-Exp1-CHN'!G23</f>
        <v>0</v>
      </c>
      <c r="G4" s="397" t="s">
        <v>619</v>
      </c>
      <c r="H4" s="397" t="s">
        <v>620</v>
      </c>
      <c r="I4" s="397" t="s">
        <v>621</v>
      </c>
      <c r="J4" s="397" t="s">
        <v>567</v>
      </c>
      <c r="K4" s="397"/>
      <c r="L4" s="397" t="s">
        <v>622</v>
      </c>
      <c r="M4" s="399" t="s">
        <v>701</v>
      </c>
      <c r="N4" s="400">
        <f>Pro!C120</f>
        <v>0</v>
      </c>
      <c r="O4" s="397" t="s">
        <v>569</v>
      </c>
      <c r="P4" s="375" t="s">
        <v>624</v>
      </c>
      <c r="Q4" s="376">
        <f>'Imp-Exp1-CHN'!E50</f>
        <v>0</v>
      </c>
      <c r="R4" s="376">
        <f>'Imp-Exp1-CHN'!F50</f>
        <v>0</v>
      </c>
      <c r="S4" s="376">
        <f>'Imp-Exp1-CHN'!G50</f>
        <v>0</v>
      </c>
      <c r="T4" s="376">
        <f>'Imp-Exp1-CHN'!H50</f>
        <v>0</v>
      </c>
      <c r="U4" s="376">
        <f>'Imp-Exp1-CHN'!I50</f>
        <v>0</v>
      </c>
      <c r="V4" s="376">
        <f>'Imp-Exp1-CHN'!J50</f>
        <v>0</v>
      </c>
      <c r="W4" s="376">
        <f>'Imp-Exp1-CHN'!K50</f>
        <v>0</v>
      </c>
      <c r="X4" s="377">
        <f>'Imp-Exp1-CHN'!L50</f>
        <v>0</v>
      </c>
      <c r="Y4" s="376">
        <f>'Imp-Exp1-CHN'!E51/1000</f>
        <v>0</v>
      </c>
      <c r="Z4" s="376">
        <f>'Imp-Exp1-CHN'!F51/1000</f>
        <v>0</v>
      </c>
      <c r="AA4" s="376">
        <f>'Imp-Exp1-CHN'!G51/1000</f>
        <v>0</v>
      </c>
      <c r="AB4" s="376">
        <f>'Imp-Exp1-CHN'!H51/1000</f>
        <v>0</v>
      </c>
      <c r="AC4" s="376">
        <f>'Imp-Exp1-CHN'!I51/1000</f>
        <v>0</v>
      </c>
      <c r="AD4" s="376">
        <f>'Imp-Exp1-CHN'!J51/1000</f>
        <v>0</v>
      </c>
      <c r="AE4" s="376">
        <f>'Imp-Exp1-CHN'!K51/1000</f>
        <v>0</v>
      </c>
      <c r="AF4" s="377">
        <f>'Imp-Exp1-CHN'!L51/1000</f>
        <v>0</v>
      </c>
      <c r="AG4" s="378">
        <f>IF(ISERROR(Y4/Q4),0,Y4/Q4)*1000</f>
        <v>0</v>
      </c>
      <c r="AH4" s="378">
        <f t="shared" ref="AH4" si="0">IF(ISERROR(Z4/R4),0,Z4/R4)*1000</f>
        <v>0</v>
      </c>
      <c r="AI4" s="378">
        <f t="shared" ref="AI4" si="1">IF(ISERROR(AA4/S4),0,AA4/S4)*1000</f>
        <v>0</v>
      </c>
      <c r="AJ4" s="378">
        <f t="shared" ref="AJ4" si="2">IF(ISERROR(AB4/T4),0,AB4/T4)*1000</f>
        <v>0</v>
      </c>
      <c r="AK4" s="378">
        <f t="shared" ref="AK4" si="3">IF(ISERROR(AC4/U4),0,AC4/U4)*1000</f>
        <v>0</v>
      </c>
      <c r="AL4" s="378">
        <f t="shared" ref="AL4" si="4">IF(ISERROR(AD4/V4),0,AD4/V4)*1000</f>
        <v>0</v>
      </c>
      <c r="AM4" s="378">
        <f t="shared" ref="AM4" si="5">IF(ISERROR(AE4/W4),0,AE4/W4)*1000</f>
        <v>0</v>
      </c>
      <c r="AN4" s="379">
        <f t="shared" ref="AN4" si="6">IF(ISERROR(AF4/X4),0,AF4/X4)*1000</f>
        <v>0</v>
      </c>
    </row>
    <row r="5" spans="1:40" x14ac:dyDescent="0.35">
      <c r="A5" s="420">
        <f>A4</f>
        <v>0</v>
      </c>
      <c r="B5" s="407">
        <f>B4</f>
        <v>0</v>
      </c>
      <c r="C5" s="401" t="s">
        <v>617</v>
      </c>
      <c r="D5" s="402"/>
      <c r="E5" s="402"/>
      <c r="F5" s="277">
        <f>F4</f>
        <v>0</v>
      </c>
      <c r="G5" s="401" t="s">
        <v>619</v>
      </c>
      <c r="H5" s="401" t="s">
        <v>620</v>
      </c>
      <c r="I5" s="401" t="s">
        <v>621</v>
      </c>
      <c r="J5" s="401" t="s">
        <v>567</v>
      </c>
      <c r="K5" s="401"/>
      <c r="L5" s="401" t="s">
        <v>622</v>
      </c>
      <c r="M5" s="403" t="s">
        <v>702</v>
      </c>
      <c r="N5" s="400">
        <f>Pro!C121</f>
        <v>0</v>
      </c>
      <c r="O5" s="401" t="s">
        <v>569</v>
      </c>
      <c r="P5" s="380" t="s">
        <v>624</v>
      </c>
      <c r="Q5" s="381">
        <f>'Imp-Exp1-CHN'!E54</f>
        <v>0</v>
      </c>
      <c r="R5" s="381">
        <f>'Imp-Exp1-CHN'!F54</f>
        <v>0</v>
      </c>
      <c r="S5" s="381">
        <f>'Imp-Exp1-CHN'!G54</f>
        <v>0</v>
      </c>
      <c r="T5" s="381">
        <f>'Imp-Exp1-CHN'!H54</f>
        <v>0</v>
      </c>
      <c r="U5" s="381">
        <f>'Imp-Exp1-CHN'!I54</f>
        <v>0</v>
      </c>
      <c r="V5" s="381">
        <f>'Imp-Exp1-CHN'!J54</f>
        <v>0</v>
      </c>
      <c r="W5" s="381">
        <f>'Imp-Exp1-CHN'!K54</f>
        <v>0</v>
      </c>
      <c r="X5" s="382">
        <f>'Imp-Exp1-CHN'!L54</f>
        <v>0</v>
      </c>
      <c r="Y5" s="381">
        <f>'Imp-Exp1-CHN'!E55/1000</f>
        <v>0</v>
      </c>
      <c r="Z5" s="381">
        <f>'Imp-Exp1-CHN'!F55/1000</f>
        <v>0</v>
      </c>
      <c r="AA5" s="381">
        <f>'Imp-Exp1-CHN'!G55/1000</f>
        <v>0</v>
      </c>
      <c r="AB5" s="381">
        <f>'Imp-Exp1-CHN'!H55/1000</f>
        <v>0</v>
      </c>
      <c r="AC5" s="381">
        <f>'Imp-Exp1-CHN'!I55/1000</f>
        <v>0</v>
      </c>
      <c r="AD5" s="381">
        <f>'Imp-Exp1-CHN'!J55/1000</f>
        <v>0</v>
      </c>
      <c r="AE5" s="381">
        <f>'Imp-Exp1-CHN'!K55/1000</f>
        <v>0</v>
      </c>
      <c r="AF5" s="382">
        <f>'Imp-Exp1-CHN'!L55/1000</f>
        <v>0</v>
      </c>
      <c r="AG5" s="383">
        <f t="shared" ref="AG5:AG33" si="7">IF(ISERROR(Y5/Q5),0,Y5/Q5)*1000</f>
        <v>0</v>
      </c>
      <c r="AH5" s="383">
        <f t="shared" ref="AH5:AH33" si="8">IF(ISERROR(Z5/R5),0,Z5/R5)*1000</f>
        <v>0</v>
      </c>
      <c r="AI5" s="383">
        <f t="shared" ref="AI5:AI33" si="9">IF(ISERROR(AA5/S5),0,AA5/S5)*1000</f>
        <v>0</v>
      </c>
      <c r="AJ5" s="383">
        <f t="shared" ref="AJ5:AJ33" si="10">IF(ISERROR(AB5/T5),0,AB5/T5)*1000</f>
        <v>0</v>
      </c>
      <c r="AK5" s="383">
        <f t="shared" ref="AK5:AK33" si="11">IF(ISERROR(AC5/U5),0,AC5/U5)*1000</f>
        <v>0</v>
      </c>
      <c r="AL5" s="383">
        <f t="shared" ref="AL5:AL33" si="12">IF(ISERROR(AD5/V5),0,AD5/V5)*1000</f>
        <v>0</v>
      </c>
      <c r="AM5" s="383">
        <f t="shared" ref="AM5:AM33" si="13">IF(ISERROR(AE5/W5),0,AE5/W5)*1000</f>
        <v>0</v>
      </c>
      <c r="AN5" s="384">
        <f t="shared" ref="AN5:AN33" si="14">IF(ISERROR(AF5/X5),0,AF5/X5)*1000</f>
        <v>0</v>
      </c>
    </row>
    <row r="6" spans="1:40" x14ac:dyDescent="0.35">
      <c r="A6" s="421">
        <f t="shared" ref="A6:A33" si="15">A5</f>
        <v>0</v>
      </c>
      <c r="B6" s="408">
        <f t="shared" ref="B6:B33" si="16">B5</f>
        <v>0</v>
      </c>
      <c r="C6" s="404" t="s">
        <v>617</v>
      </c>
      <c r="D6" s="405"/>
      <c r="E6" s="405"/>
      <c r="F6" s="277">
        <f>F5</f>
        <v>0</v>
      </c>
      <c r="G6" s="404" t="s">
        <v>619</v>
      </c>
      <c r="H6" s="404" t="s">
        <v>620</v>
      </c>
      <c r="I6" s="404" t="s">
        <v>621</v>
      </c>
      <c r="J6" s="404" t="s">
        <v>567</v>
      </c>
      <c r="K6" s="404"/>
      <c r="L6" s="404" t="s">
        <v>622</v>
      </c>
      <c r="M6" s="406" t="s">
        <v>703</v>
      </c>
      <c r="N6" s="400">
        <f>Pro!C122</f>
        <v>0</v>
      </c>
      <c r="O6" s="404" t="s">
        <v>569</v>
      </c>
      <c r="P6" s="385" t="s">
        <v>624</v>
      </c>
      <c r="Q6" s="386">
        <f>'Imp-Exp1-CHN'!E58</f>
        <v>0</v>
      </c>
      <c r="R6" s="386">
        <f>'Imp-Exp1-CHN'!F58</f>
        <v>0</v>
      </c>
      <c r="S6" s="386">
        <f>'Imp-Exp1-CHN'!G58</f>
        <v>0</v>
      </c>
      <c r="T6" s="386">
        <f>'Imp-Exp1-CHN'!H58</f>
        <v>0</v>
      </c>
      <c r="U6" s="386">
        <f>'Imp-Exp1-CHN'!I58</f>
        <v>0</v>
      </c>
      <c r="V6" s="386">
        <f>'Imp-Exp1-CHN'!J58</f>
        <v>0</v>
      </c>
      <c r="W6" s="386">
        <f>'Imp-Exp1-CHN'!K58</f>
        <v>0</v>
      </c>
      <c r="X6" s="387">
        <f>'Imp-Exp1-CHN'!L58</f>
        <v>0</v>
      </c>
      <c r="Y6" s="386">
        <f>'Imp-Exp1-CHN'!E59/1000</f>
        <v>0</v>
      </c>
      <c r="Z6" s="386">
        <f>'Imp-Exp1-CHN'!F59/1000</f>
        <v>0</v>
      </c>
      <c r="AA6" s="386">
        <f>'Imp-Exp1-CHN'!G59/1000</f>
        <v>0</v>
      </c>
      <c r="AB6" s="386">
        <f>'Imp-Exp1-CHN'!H59/1000</f>
        <v>0</v>
      </c>
      <c r="AC6" s="386">
        <f>'Imp-Exp1-CHN'!I59/1000</f>
        <v>0</v>
      </c>
      <c r="AD6" s="386">
        <f>'Imp-Exp1-CHN'!J59/1000</f>
        <v>0</v>
      </c>
      <c r="AE6" s="386">
        <f>'Imp-Exp1-CHN'!K59/1000</f>
        <v>0</v>
      </c>
      <c r="AF6" s="387">
        <f>'Imp-Exp1-CHN'!L59/1000</f>
        <v>0</v>
      </c>
      <c r="AG6" s="388">
        <f t="shared" si="7"/>
        <v>0</v>
      </c>
      <c r="AH6" s="388">
        <f t="shared" si="8"/>
        <v>0</v>
      </c>
      <c r="AI6" s="388">
        <f t="shared" si="9"/>
        <v>0</v>
      </c>
      <c r="AJ6" s="388">
        <f t="shared" si="10"/>
        <v>0</v>
      </c>
      <c r="AK6" s="388">
        <f t="shared" si="11"/>
        <v>0</v>
      </c>
      <c r="AL6" s="388">
        <f t="shared" si="12"/>
        <v>0</v>
      </c>
      <c r="AM6" s="388">
        <f t="shared" si="13"/>
        <v>0</v>
      </c>
      <c r="AN6" s="389">
        <f t="shared" si="14"/>
        <v>0</v>
      </c>
    </row>
    <row r="7" spans="1:40" x14ac:dyDescent="0.35">
      <c r="A7" s="420">
        <f t="shared" si="15"/>
        <v>0</v>
      </c>
      <c r="B7" s="407">
        <f t="shared" si="16"/>
        <v>0</v>
      </c>
      <c r="C7" s="401" t="s">
        <v>617</v>
      </c>
      <c r="D7" s="402"/>
      <c r="E7" s="402"/>
      <c r="F7" s="277">
        <f>F6</f>
        <v>0</v>
      </c>
      <c r="G7" s="401" t="s">
        <v>619</v>
      </c>
      <c r="H7" s="401" t="s">
        <v>620</v>
      </c>
      <c r="I7" s="401" t="s">
        <v>621</v>
      </c>
      <c r="J7" s="401" t="s">
        <v>567</v>
      </c>
      <c r="K7" s="401"/>
      <c r="L7" s="401" t="s">
        <v>622</v>
      </c>
      <c r="M7" s="403" t="s">
        <v>704</v>
      </c>
      <c r="N7" s="400">
        <f>Pro!C123</f>
        <v>0</v>
      </c>
      <c r="O7" s="401" t="s">
        <v>569</v>
      </c>
      <c r="P7" s="380" t="s">
        <v>624</v>
      </c>
      <c r="Q7" s="381">
        <f>'Imp-Exp1-CHN'!E62</f>
        <v>0</v>
      </c>
      <c r="R7" s="381">
        <f>'Imp-Exp1-CHN'!F62</f>
        <v>0</v>
      </c>
      <c r="S7" s="381">
        <f>'Imp-Exp1-CHN'!G62</f>
        <v>0</v>
      </c>
      <c r="T7" s="381">
        <f>'Imp-Exp1-CHN'!H62</f>
        <v>0</v>
      </c>
      <c r="U7" s="381">
        <f>'Imp-Exp1-CHN'!I62</f>
        <v>0</v>
      </c>
      <c r="V7" s="381">
        <f>'Imp-Exp1-CHN'!J62</f>
        <v>0</v>
      </c>
      <c r="W7" s="381">
        <f>'Imp-Exp1-CHN'!K62</f>
        <v>0</v>
      </c>
      <c r="X7" s="382">
        <f>'Imp-Exp1-CHN'!L62</f>
        <v>0</v>
      </c>
      <c r="Y7" s="381">
        <f>'Imp-Exp1-CHN'!E63/1000</f>
        <v>0</v>
      </c>
      <c r="Z7" s="381">
        <f>'Imp-Exp1-CHN'!F63/1000</f>
        <v>0</v>
      </c>
      <c r="AA7" s="381">
        <f>'Imp-Exp1-CHN'!G63/1000</f>
        <v>0</v>
      </c>
      <c r="AB7" s="381">
        <f>'Imp-Exp1-CHN'!H63/1000</f>
        <v>0</v>
      </c>
      <c r="AC7" s="381">
        <f>'Imp-Exp1-CHN'!I63/1000</f>
        <v>0</v>
      </c>
      <c r="AD7" s="381">
        <f>'Imp-Exp1-CHN'!J63/1000</f>
        <v>0</v>
      </c>
      <c r="AE7" s="381">
        <f>'Imp-Exp1-CHN'!K63/1000</f>
        <v>0</v>
      </c>
      <c r="AF7" s="382">
        <f>'Imp-Exp1-CHN'!L63/1000</f>
        <v>0</v>
      </c>
      <c r="AG7" s="383">
        <f t="shared" si="7"/>
        <v>0</v>
      </c>
      <c r="AH7" s="383">
        <f t="shared" si="8"/>
        <v>0</v>
      </c>
      <c r="AI7" s="383">
        <f t="shared" si="9"/>
        <v>0</v>
      </c>
      <c r="AJ7" s="383">
        <f t="shared" si="10"/>
        <v>0</v>
      </c>
      <c r="AK7" s="383">
        <f t="shared" si="11"/>
        <v>0</v>
      </c>
      <c r="AL7" s="383">
        <f t="shared" si="12"/>
        <v>0</v>
      </c>
      <c r="AM7" s="383">
        <f t="shared" si="13"/>
        <v>0</v>
      </c>
      <c r="AN7" s="384">
        <f t="shared" si="14"/>
        <v>0</v>
      </c>
    </row>
    <row r="8" spans="1:40" x14ac:dyDescent="0.35">
      <c r="A8" s="421">
        <f t="shared" si="15"/>
        <v>0</v>
      </c>
      <c r="B8" s="408">
        <f t="shared" si="16"/>
        <v>0</v>
      </c>
      <c r="C8" s="404" t="s">
        <v>617</v>
      </c>
      <c r="D8" s="405"/>
      <c r="E8" s="405"/>
      <c r="F8" s="277">
        <f>F7</f>
        <v>0</v>
      </c>
      <c r="G8" s="404" t="s">
        <v>619</v>
      </c>
      <c r="H8" s="404" t="s">
        <v>620</v>
      </c>
      <c r="I8" s="404" t="s">
        <v>621</v>
      </c>
      <c r="J8" s="404" t="s">
        <v>567</v>
      </c>
      <c r="K8" s="404"/>
      <c r="L8" s="404" t="s">
        <v>622</v>
      </c>
      <c r="M8" s="406" t="s">
        <v>705</v>
      </c>
      <c r="N8" s="400">
        <f>Pro!C124</f>
        <v>0</v>
      </c>
      <c r="O8" s="404" t="s">
        <v>569</v>
      </c>
      <c r="P8" s="385" t="s">
        <v>624</v>
      </c>
      <c r="Q8" s="386">
        <f>'Imp-Exp1-CHN'!E66</f>
        <v>0</v>
      </c>
      <c r="R8" s="386">
        <f>'Imp-Exp1-CHN'!F66</f>
        <v>0</v>
      </c>
      <c r="S8" s="386">
        <f>'Imp-Exp1-CHN'!G66</f>
        <v>0</v>
      </c>
      <c r="T8" s="386">
        <f>'Imp-Exp1-CHN'!H66</f>
        <v>0</v>
      </c>
      <c r="U8" s="386">
        <f>'Imp-Exp1-CHN'!I66</f>
        <v>0</v>
      </c>
      <c r="V8" s="386">
        <f>'Imp-Exp1-CHN'!J66</f>
        <v>0</v>
      </c>
      <c r="W8" s="386">
        <f>'Imp-Exp1-CHN'!K66</f>
        <v>0</v>
      </c>
      <c r="X8" s="387">
        <f>'Imp-Exp1-CHN'!L66</f>
        <v>0</v>
      </c>
      <c r="Y8" s="386">
        <f>'Imp-Exp1-CHN'!E67/1000</f>
        <v>0</v>
      </c>
      <c r="Z8" s="386">
        <f>'Imp-Exp1-CHN'!F67/1000</f>
        <v>0</v>
      </c>
      <c r="AA8" s="386">
        <f>'Imp-Exp1-CHN'!G67/1000</f>
        <v>0</v>
      </c>
      <c r="AB8" s="386">
        <f>'Imp-Exp1-CHN'!H67/1000</f>
        <v>0</v>
      </c>
      <c r="AC8" s="386">
        <f>'Imp-Exp1-CHN'!I67/1000</f>
        <v>0</v>
      </c>
      <c r="AD8" s="386">
        <f>'Imp-Exp1-CHN'!J67/1000</f>
        <v>0</v>
      </c>
      <c r="AE8" s="386">
        <f>'Imp-Exp1-CHN'!K67/1000</f>
        <v>0</v>
      </c>
      <c r="AF8" s="387">
        <f>'Imp-Exp1-CHN'!L67/1000</f>
        <v>0</v>
      </c>
      <c r="AG8" s="388">
        <f t="shared" si="7"/>
        <v>0</v>
      </c>
      <c r="AH8" s="388">
        <f t="shared" si="8"/>
        <v>0</v>
      </c>
      <c r="AI8" s="388">
        <f t="shared" si="9"/>
        <v>0</v>
      </c>
      <c r="AJ8" s="388">
        <f t="shared" si="10"/>
        <v>0</v>
      </c>
      <c r="AK8" s="388">
        <f t="shared" si="11"/>
        <v>0</v>
      </c>
      <c r="AL8" s="388">
        <f t="shared" si="12"/>
        <v>0</v>
      </c>
      <c r="AM8" s="388">
        <f t="shared" si="13"/>
        <v>0</v>
      </c>
      <c r="AN8" s="389">
        <f t="shared" si="14"/>
        <v>0</v>
      </c>
    </row>
    <row r="9" spans="1:40" x14ac:dyDescent="0.35">
      <c r="A9" s="420">
        <f t="shared" si="15"/>
        <v>0</v>
      </c>
      <c r="B9" s="407">
        <f t="shared" si="16"/>
        <v>0</v>
      </c>
      <c r="C9" s="401" t="s">
        <v>617</v>
      </c>
      <c r="D9" s="402"/>
      <c r="E9" s="402"/>
      <c r="F9" s="277">
        <f>'Imp-Exp2-CHN'!G23</f>
        <v>0</v>
      </c>
      <c r="G9" s="401" t="s">
        <v>626</v>
      </c>
      <c r="H9" s="401" t="s">
        <v>620</v>
      </c>
      <c r="I9" s="401" t="s">
        <v>621</v>
      </c>
      <c r="J9" s="401" t="s">
        <v>567</v>
      </c>
      <c r="K9" s="401"/>
      <c r="L9" s="401" t="s">
        <v>622</v>
      </c>
      <c r="M9" s="403" t="s">
        <v>701</v>
      </c>
      <c r="N9" s="407">
        <f>N4</f>
        <v>0</v>
      </c>
      <c r="O9" s="401" t="s">
        <v>569</v>
      </c>
      <c r="P9" s="380" t="s">
        <v>624</v>
      </c>
      <c r="Q9" s="381">
        <f>'Imp-Exp2-CHN'!E50</f>
        <v>0</v>
      </c>
      <c r="R9" s="381">
        <f>'Imp-Exp2-CHN'!F50</f>
        <v>0</v>
      </c>
      <c r="S9" s="381">
        <f>'Imp-Exp2-CHN'!G50</f>
        <v>0</v>
      </c>
      <c r="T9" s="381">
        <f>'Imp-Exp2-CHN'!H50</f>
        <v>0</v>
      </c>
      <c r="U9" s="381">
        <f>'Imp-Exp2-CHN'!I50</f>
        <v>0</v>
      </c>
      <c r="V9" s="381">
        <f>'Imp-Exp2-CHN'!J50</f>
        <v>0</v>
      </c>
      <c r="W9" s="381">
        <f>'Imp-Exp2-CHN'!K50</f>
        <v>0</v>
      </c>
      <c r="X9" s="382">
        <f>'Imp-Exp2-CHN'!L50</f>
        <v>0</v>
      </c>
      <c r="Y9" s="381">
        <f>'Imp-Exp2-CHN'!E51/1000</f>
        <v>0</v>
      </c>
      <c r="Z9" s="381">
        <f>'Imp-Exp2-CHN'!F51/1000</f>
        <v>0</v>
      </c>
      <c r="AA9" s="381">
        <f>'Imp-Exp2-CHN'!G51/1000</f>
        <v>0</v>
      </c>
      <c r="AB9" s="381">
        <f>'Imp-Exp2-CHN'!H51/1000</f>
        <v>0</v>
      </c>
      <c r="AC9" s="381">
        <f>'Imp-Exp2-CHN'!I51/1000</f>
        <v>0</v>
      </c>
      <c r="AD9" s="381">
        <f>'Imp-Exp2-CHN'!J51/1000</f>
        <v>0</v>
      </c>
      <c r="AE9" s="381">
        <f>'Imp-Exp2-CHN'!K51/1000</f>
        <v>0</v>
      </c>
      <c r="AF9" s="382">
        <f>'Imp-Exp2-CHN'!L51/1000</f>
        <v>0</v>
      </c>
      <c r="AG9" s="383">
        <f t="shared" si="7"/>
        <v>0</v>
      </c>
      <c r="AH9" s="383">
        <f t="shared" si="8"/>
        <v>0</v>
      </c>
      <c r="AI9" s="383">
        <f t="shared" si="9"/>
        <v>0</v>
      </c>
      <c r="AJ9" s="383">
        <f t="shared" si="10"/>
        <v>0</v>
      </c>
      <c r="AK9" s="383">
        <f t="shared" si="11"/>
        <v>0</v>
      </c>
      <c r="AL9" s="383">
        <f t="shared" si="12"/>
        <v>0</v>
      </c>
      <c r="AM9" s="383">
        <f t="shared" si="13"/>
        <v>0</v>
      </c>
      <c r="AN9" s="384">
        <f t="shared" si="14"/>
        <v>0</v>
      </c>
    </row>
    <row r="10" spans="1:40" x14ac:dyDescent="0.35">
      <c r="A10" s="421">
        <f t="shared" si="15"/>
        <v>0</v>
      </c>
      <c r="B10" s="408">
        <f t="shared" si="16"/>
        <v>0</v>
      </c>
      <c r="C10" s="404" t="s">
        <v>617</v>
      </c>
      <c r="D10" s="405"/>
      <c r="E10" s="405"/>
      <c r="F10" s="277">
        <f>F9</f>
        <v>0</v>
      </c>
      <c r="G10" s="404" t="s">
        <v>626</v>
      </c>
      <c r="H10" s="404" t="s">
        <v>620</v>
      </c>
      <c r="I10" s="404" t="s">
        <v>621</v>
      </c>
      <c r="J10" s="404" t="s">
        <v>567</v>
      </c>
      <c r="K10" s="404"/>
      <c r="L10" s="404" t="s">
        <v>622</v>
      </c>
      <c r="M10" s="406" t="s">
        <v>702</v>
      </c>
      <c r="N10" s="408">
        <f>N5</f>
        <v>0</v>
      </c>
      <c r="O10" s="404" t="s">
        <v>569</v>
      </c>
      <c r="P10" s="385" t="s">
        <v>624</v>
      </c>
      <c r="Q10" s="386">
        <f>'Imp-Exp2-CHN'!E54</f>
        <v>0</v>
      </c>
      <c r="R10" s="386">
        <f>'Imp-Exp2-CHN'!F54</f>
        <v>0</v>
      </c>
      <c r="S10" s="386">
        <f>'Imp-Exp2-CHN'!G54</f>
        <v>0</v>
      </c>
      <c r="T10" s="386">
        <f>'Imp-Exp2-CHN'!H54</f>
        <v>0</v>
      </c>
      <c r="U10" s="386">
        <f>'Imp-Exp2-CHN'!I54</f>
        <v>0</v>
      </c>
      <c r="V10" s="386">
        <f>'Imp-Exp2-CHN'!J54</f>
        <v>0</v>
      </c>
      <c r="W10" s="386">
        <f>'Imp-Exp2-CHN'!K54</f>
        <v>0</v>
      </c>
      <c r="X10" s="387">
        <f>'Imp-Exp2-CHN'!L54</f>
        <v>0</v>
      </c>
      <c r="Y10" s="386">
        <f>'Imp-Exp2-CHN'!E55/1000</f>
        <v>0</v>
      </c>
      <c r="Z10" s="386">
        <f>'Imp-Exp2-CHN'!F55/1000</f>
        <v>0</v>
      </c>
      <c r="AA10" s="386">
        <f>'Imp-Exp2-CHN'!G55/1000</f>
        <v>0</v>
      </c>
      <c r="AB10" s="386">
        <f>'Imp-Exp2-CHN'!H55/1000</f>
        <v>0</v>
      </c>
      <c r="AC10" s="386">
        <f>'Imp-Exp2-CHN'!I55/1000</f>
        <v>0</v>
      </c>
      <c r="AD10" s="386">
        <f>'Imp-Exp2-CHN'!J55/1000</f>
        <v>0</v>
      </c>
      <c r="AE10" s="386">
        <f>'Imp-Exp2-CHN'!K55/1000</f>
        <v>0</v>
      </c>
      <c r="AF10" s="387">
        <f>'Imp-Exp2-CHN'!L55/1000</f>
        <v>0</v>
      </c>
      <c r="AG10" s="388">
        <f t="shared" si="7"/>
        <v>0</v>
      </c>
      <c r="AH10" s="388">
        <f t="shared" si="8"/>
        <v>0</v>
      </c>
      <c r="AI10" s="388">
        <f t="shared" si="9"/>
        <v>0</v>
      </c>
      <c r="AJ10" s="388">
        <f t="shared" si="10"/>
        <v>0</v>
      </c>
      <c r="AK10" s="388">
        <f t="shared" si="11"/>
        <v>0</v>
      </c>
      <c r="AL10" s="388">
        <f t="shared" si="12"/>
        <v>0</v>
      </c>
      <c r="AM10" s="388">
        <f t="shared" si="13"/>
        <v>0</v>
      </c>
      <c r="AN10" s="389">
        <f t="shared" si="14"/>
        <v>0</v>
      </c>
    </row>
    <row r="11" spans="1:40" x14ac:dyDescent="0.35">
      <c r="A11" s="420">
        <f t="shared" si="15"/>
        <v>0</v>
      </c>
      <c r="B11" s="407">
        <f t="shared" si="16"/>
        <v>0</v>
      </c>
      <c r="C11" s="401" t="s">
        <v>617</v>
      </c>
      <c r="D11" s="402"/>
      <c r="E11" s="402"/>
      <c r="F11" s="277">
        <f>F10</f>
        <v>0</v>
      </c>
      <c r="G11" s="401" t="s">
        <v>626</v>
      </c>
      <c r="H11" s="401" t="s">
        <v>620</v>
      </c>
      <c r="I11" s="401" t="s">
        <v>621</v>
      </c>
      <c r="J11" s="401" t="s">
        <v>567</v>
      </c>
      <c r="K11" s="401"/>
      <c r="L11" s="401" t="s">
        <v>622</v>
      </c>
      <c r="M11" s="403" t="s">
        <v>703</v>
      </c>
      <c r="N11" s="407">
        <f>N6</f>
        <v>0</v>
      </c>
      <c r="O11" s="401" t="s">
        <v>569</v>
      </c>
      <c r="P11" s="380" t="s">
        <v>624</v>
      </c>
      <c r="Q11" s="381">
        <f>'Imp-Exp2-CHN'!E58</f>
        <v>0</v>
      </c>
      <c r="R11" s="381">
        <f>'Imp-Exp2-CHN'!F58</f>
        <v>0</v>
      </c>
      <c r="S11" s="381">
        <f>'Imp-Exp2-CHN'!G58</f>
        <v>0</v>
      </c>
      <c r="T11" s="381">
        <f>'Imp-Exp2-CHN'!H58</f>
        <v>0</v>
      </c>
      <c r="U11" s="381">
        <f>'Imp-Exp2-CHN'!I58</f>
        <v>0</v>
      </c>
      <c r="V11" s="381">
        <f>'Imp-Exp2-CHN'!J58</f>
        <v>0</v>
      </c>
      <c r="W11" s="381">
        <f>'Imp-Exp2-CHN'!K58</f>
        <v>0</v>
      </c>
      <c r="X11" s="382">
        <f>'Imp-Exp2-CHN'!L58</f>
        <v>0</v>
      </c>
      <c r="Y11" s="381">
        <f>'Imp-Exp2-CHN'!E59/1000</f>
        <v>0</v>
      </c>
      <c r="Z11" s="381">
        <f>'Imp-Exp2-CHN'!F59/1000</f>
        <v>0</v>
      </c>
      <c r="AA11" s="381">
        <f>'Imp-Exp2-CHN'!G59/1000</f>
        <v>0</v>
      </c>
      <c r="AB11" s="381">
        <f>'Imp-Exp2-CHN'!H59/1000</f>
        <v>0</v>
      </c>
      <c r="AC11" s="381">
        <f>'Imp-Exp2-CHN'!I59/1000</f>
        <v>0</v>
      </c>
      <c r="AD11" s="381">
        <f>'Imp-Exp2-CHN'!J59/1000</f>
        <v>0</v>
      </c>
      <c r="AE11" s="381">
        <f>'Imp-Exp2-CHN'!K59/1000</f>
        <v>0</v>
      </c>
      <c r="AF11" s="382">
        <f>'Imp-Exp2-CHN'!L59/1000</f>
        <v>0</v>
      </c>
      <c r="AG11" s="383">
        <f t="shared" si="7"/>
        <v>0</v>
      </c>
      <c r="AH11" s="383">
        <f t="shared" si="8"/>
        <v>0</v>
      </c>
      <c r="AI11" s="383">
        <f t="shared" si="9"/>
        <v>0</v>
      </c>
      <c r="AJ11" s="383">
        <f t="shared" si="10"/>
        <v>0</v>
      </c>
      <c r="AK11" s="383">
        <f t="shared" si="11"/>
        <v>0</v>
      </c>
      <c r="AL11" s="383">
        <f t="shared" si="12"/>
        <v>0</v>
      </c>
      <c r="AM11" s="383">
        <f t="shared" si="13"/>
        <v>0</v>
      </c>
      <c r="AN11" s="384">
        <f t="shared" si="14"/>
        <v>0</v>
      </c>
    </row>
    <row r="12" spans="1:40" x14ac:dyDescent="0.35">
      <c r="A12" s="421">
        <f t="shared" si="15"/>
        <v>0</v>
      </c>
      <c r="B12" s="408">
        <f t="shared" si="16"/>
        <v>0</v>
      </c>
      <c r="C12" s="404" t="s">
        <v>617</v>
      </c>
      <c r="D12" s="405"/>
      <c r="E12" s="405"/>
      <c r="F12" s="277">
        <f>F11</f>
        <v>0</v>
      </c>
      <c r="G12" s="404" t="s">
        <v>626</v>
      </c>
      <c r="H12" s="404" t="s">
        <v>620</v>
      </c>
      <c r="I12" s="404" t="s">
        <v>621</v>
      </c>
      <c r="J12" s="404" t="s">
        <v>567</v>
      </c>
      <c r="K12" s="404"/>
      <c r="L12" s="404" t="s">
        <v>622</v>
      </c>
      <c r="M12" s="406" t="s">
        <v>704</v>
      </c>
      <c r="N12" s="408">
        <f>N7</f>
        <v>0</v>
      </c>
      <c r="O12" s="404" t="s">
        <v>569</v>
      </c>
      <c r="P12" s="385" t="s">
        <v>624</v>
      </c>
      <c r="Q12" s="386">
        <f>'Imp-Exp2-CHN'!E62</f>
        <v>0</v>
      </c>
      <c r="R12" s="386">
        <f>'Imp-Exp2-CHN'!F62</f>
        <v>0</v>
      </c>
      <c r="S12" s="386">
        <f>'Imp-Exp2-CHN'!G62</f>
        <v>0</v>
      </c>
      <c r="T12" s="386">
        <f>'Imp-Exp2-CHN'!H62</f>
        <v>0</v>
      </c>
      <c r="U12" s="386">
        <f>'Imp-Exp2-CHN'!I62</f>
        <v>0</v>
      </c>
      <c r="V12" s="386">
        <f>'Imp-Exp2-CHN'!J62</f>
        <v>0</v>
      </c>
      <c r="W12" s="386">
        <f>'Imp-Exp2-CHN'!K62</f>
        <v>0</v>
      </c>
      <c r="X12" s="387">
        <f>'Imp-Exp2-CHN'!L62</f>
        <v>0</v>
      </c>
      <c r="Y12" s="386">
        <f>'Imp-Exp2-CHN'!E63/1000</f>
        <v>0</v>
      </c>
      <c r="Z12" s="386">
        <f>'Imp-Exp2-CHN'!F63/1000</f>
        <v>0</v>
      </c>
      <c r="AA12" s="386">
        <f>'Imp-Exp2-CHN'!G63/1000</f>
        <v>0</v>
      </c>
      <c r="AB12" s="386">
        <f>'Imp-Exp2-CHN'!H63/1000</f>
        <v>0</v>
      </c>
      <c r="AC12" s="386">
        <f>'Imp-Exp2-CHN'!I63/1000</f>
        <v>0</v>
      </c>
      <c r="AD12" s="386">
        <f>'Imp-Exp2-CHN'!J63/1000</f>
        <v>0</v>
      </c>
      <c r="AE12" s="386">
        <f>'Imp-Exp2-CHN'!K63/1000</f>
        <v>0</v>
      </c>
      <c r="AF12" s="387">
        <f>'Imp-Exp2-CHN'!L63/1000</f>
        <v>0</v>
      </c>
      <c r="AG12" s="388">
        <f t="shared" si="7"/>
        <v>0</v>
      </c>
      <c r="AH12" s="388">
        <f t="shared" si="8"/>
        <v>0</v>
      </c>
      <c r="AI12" s="388">
        <f t="shared" si="9"/>
        <v>0</v>
      </c>
      <c r="AJ12" s="388">
        <f t="shared" si="10"/>
        <v>0</v>
      </c>
      <c r="AK12" s="388">
        <f t="shared" si="11"/>
        <v>0</v>
      </c>
      <c r="AL12" s="388">
        <f t="shared" si="12"/>
        <v>0</v>
      </c>
      <c r="AM12" s="388">
        <f t="shared" si="13"/>
        <v>0</v>
      </c>
      <c r="AN12" s="389">
        <f t="shared" si="14"/>
        <v>0</v>
      </c>
    </row>
    <row r="13" spans="1:40" x14ac:dyDescent="0.35">
      <c r="A13" s="420">
        <f t="shared" si="15"/>
        <v>0</v>
      </c>
      <c r="B13" s="407">
        <f t="shared" si="16"/>
        <v>0</v>
      </c>
      <c r="C13" s="401" t="s">
        <v>617</v>
      </c>
      <c r="D13" s="402"/>
      <c r="E13" s="402"/>
      <c r="F13" s="277">
        <f>F12</f>
        <v>0</v>
      </c>
      <c r="G13" s="401" t="s">
        <v>626</v>
      </c>
      <c r="H13" s="401" t="s">
        <v>620</v>
      </c>
      <c r="I13" s="401" t="s">
        <v>621</v>
      </c>
      <c r="J13" s="401" t="s">
        <v>567</v>
      </c>
      <c r="K13" s="401"/>
      <c r="L13" s="401" t="s">
        <v>622</v>
      </c>
      <c r="M13" s="403" t="s">
        <v>705</v>
      </c>
      <c r="N13" s="407">
        <f>N8</f>
        <v>0</v>
      </c>
      <c r="O13" s="401" t="s">
        <v>569</v>
      </c>
      <c r="P13" s="380" t="s">
        <v>624</v>
      </c>
      <c r="Q13" s="381">
        <f>'Imp-Exp2-CHN'!E66</f>
        <v>0</v>
      </c>
      <c r="R13" s="381">
        <f>'Imp-Exp2-CHN'!F66</f>
        <v>0</v>
      </c>
      <c r="S13" s="381">
        <f>'Imp-Exp2-CHN'!G66</f>
        <v>0</v>
      </c>
      <c r="T13" s="381">
        <f>'Imp-Exp2-CHN'!H66</f>
        <v>0</v>
      </c>
      <c r="U13" s="381">
        <f>'Imp-Exp2-CHN'!I66</f>
        <v>0</v>
      </c>
      <c r="V13" s="381">
        <f>'Imp-Exp2-CHN'!J66</f>
        <v>0</v>
      </c>
      <c r="W13" s="381">
        <f>'Imp-Exp2-CHN'!K66</f>
        <v>0</v>
      </c>
      <c r="X13" s="382">
        <f>'Imp-Exp2-CHN'!L66</f>
        <v>0</v>
      </c>
      <c r="Y13" s="381">
        <f>'Imp-Exp2-CHN'!E67/1000</f>
        <v>0</v>
      </c>
      <c r="Z13" s="381">
        <f>'Imp-Exp2-CHN'!F67/1000</f>
        <v>0</v>
      </c>
      <c r="AA13" s="381">
        <f>'Imp-Exp2-CHN'!G67/1000</f>
        <v>0</v>
      </c>
      <c r="AB13" s="381">
        <f>'Imp-Exp2-CHN'!H67/1000</f>
        <v>0</v>
      </c>
      <c r="AC13" s="381">
        <f>'Imp-Exp2-CHN'!I67/1000</f>
        <v>0</v>
      </c>
      <c r="AD13" s="381">
        <f>'Imp-Exp2-CHN'!J67/1000</f>
        <v>0</v>
      </c>
      <c r="AE13" s="381">
        <f>'Imp-Exp2-CHN'!K67/1000</f>
        <v>0</v>
      </c>
      <c r="AF13" s="382">
        <f>'Imp-Exp2-CHN'!L67/1000</f>
        <v>0</v>
      </c>
      <c r="AG13" s="383">
        <f t="shared" si="7"/>
        <v>0</v>
      </c>
      <c r="AH13" s="383">
        <f t="shared" si="8"/>
        <v>0</v>
      </c>
      <c r="AI13" s="383">
        <f t="shared" si="9"/>
        <v>0</v>
      </c>
      <c r="AJ13" s="383">
        <f t="shared" si="10"/>
        <v>0</v>
      </c>
      <c r="AK13" s="383">
        <f t="shared" si="11"/>
        <v>0</v>
      </c>
      <c r="AL13" s="383">
        <f t="shared" si="12"/>
        <v>0</v>
      </c>
      <c r="AM13" s="383">
        <f t="shared" si="13"/>
        <v>0</v>
      </c>
      <c r="AN13" s="384">
        <f t="shared" si="14"/>
        <v>0</v>
      </c>
    </row>
    <row r="14" spans="1:40" x14ac:dyDescent="0.35">
      <c r="A14" s="421">
        <f t="shared" si="15"/>
        <v>0</v>
      </c>
      <c r="B14" s="408">
        <f t="shared" si="16"/>
        <v>0</v>
      </c>
      <c r="C14" s="404" t="s">
        <v>617</v>
      </c>
      <c r="D14" s="405"/>
      <c r="E14" s="405"/>
      <c r="F14" s="277">
        <f>'Imp-Exp3-CHN'!G23</f>
        <v>0</v>
      </c>
      <c r="G14" s="404" t="s">
        <v>627</v>
      </c>
      <c r="H14" s="404" t="s">
        <v>620</v>
      </c>
      <c r="I14" s="404" t="s">
        <v>621</v>
      </c>
      <c r="J14" s="404" t="s">
        <v>567</v>
      </c>
      <c r="K14" s="404"/>
      <c r="L14" s="404" t="s">
        <v>622</v>
      </c>
      <c r="M14" s="406" t="s">
        <v>701</v>
      </c>
      <c r="N14" s="408">
        <f t="shared" ref="N14:N33" si="17">N9</f>
        <v>0</v>
      </c>
      <c r="O14" s="404" t="s">
        <v>569</v>
      </c>
      <c r="P14" s="385" t="s">
        <v>624</v>
      </c>
      <c r="Q14" s="386">
        <f>'Imp-Exp3-CHN'!E50</f>
        <v>0</v>
      </c>
      <c r="R14" s="386">
        <f>'Imp-Exp3-CHN'!F50</f>
        <v>0</v>
      </c>
      <c r="S14" s="386">
        <f>'Imp-Exp3-CHN'!G50</f>
        <v>0</v>
      </c>
      <c r="T14" s="386">
        <f>'Imp-Exp3-CHN'!H50</f>
        <v>0</v>
      </c>
      <c r="U14" s="386">
        <f>'Imp-Exp3-CHN'!I50</f>
        <v>0</v>
      </c>
      <c r="V14" s="386">
        <f>'Imp-Exp3-CHN'!J50</f>
        <v>0</v>
      </c>
      <c r="W14" s="386">
        <f>'Imp-Exp3-CHN'!K50</f>
        <v>0</v>
      </c>
      <c r="X14" s="387">
        <f>'Imp-Exp3-CHN'!L50</f>
        <v>0</v>
      </c>
      <c r="Y14" s="386">
        <f>'Imp-Exp3-CHN'!E51/1000</f>
        <v>0</v>
      </c>
      <c r="Z14" s="386">
        <f>'Imp-Exp3-CHN'!F51/1000</f>
        <v>0</v>
      </c>
      <c r="AA14" s="386">
        <f>'Imp-Exp3-CHN'!G51/1000</f>
        <v>0</v>
      </c>
      <c r="AB14" s="386">
        <f>'Imp-Exp3-CHN'!H51/1000</f>
        <v>0</v>
      </c>
      <c r="AC14" s="386">
        <f>'Imp-Exp3-CHN'!I51/1000</f>
        <v>0</v>
      </c>
      <c r="AD14" s="386">
        <f>'Imp-Exp3-CHN'!J51/1000</f>
        <v>0</v>
      </c>
      <c r="AE14" s="386">
        <f>'Imp-Exp3-CHN'!K51/1000</f>
        <v>0</v>
      </c>
      <c r="AF14" s="387">
        <f>'Imp-Exp3-CHN'!L51/1000</f>
        <v>0</v>
      </c>
      <c r="AG14" s="388">
        <f t="shared" si="7"/>
        <v>0</v>
      </c>
      <c r="AH14" s="388">
        <f t="shared" si="8"/>
        <v>0</v>
      </c>
      <c r="AI14" s="388">
        <f t="shared" si="9"/>
        <v>0</v>
      </c>
      <c r="AJ14" s="388">
        <f t="shared" si="10"/>
        <v>0</v>
      </c>
      <c r="AK14" s="388">
        <f t="shared" si="11"/>
        <v>0</v>
      </c>
      <c r="AL14" s="388">
        <f t="shared" si="12"/>
        <v>0</v>
      </c>
      <c r="AM14" s="388">
        <f t="shared" si="13"/>
        <v>0</v>
      </c>
      <c r="AN14" s="389">
        <f t="shared" si="14"/>
        <v>0</v>
      </c>
    </row>
    <row r="15" spans="1:40" x14ac:dyDescent="0.35">
      <c r="A15" s="420">
        <f t="shared" si="15"/>
        <v>0</v>
      </c>
      <c r="B15" s="407">
        <f t="shared" si="16"/>
        <v>0</v>
      </c>
      <c r="C15" s="401" t="s">
        <v>617</v>
      </c>
      <c r="D15" s="402"/>
      <c r="E15" s="402"/>
      <c r="F15" s="277">
        <f>F14</f>
        <v>0</v>
      </c>
      <c r="G15" s="401" t="s">
        <v>627</v>
      </c>
      <c r="H15" s="401" t="s">
        <v>620</v>
      </c>
      <c r="I15" s="401" t="s">
        <v>621</v>
      </c>
      <c r="J15" s="401" t="s">
        <v>567</v>
      </c>
      <c r="K15" s="401"/>
      <c r="L15" s="401" t="s">
        <v>622</v>
      </c>
      <c r="M15" s="403" t="s">
        <v>702</v>
      </c>
      <c r="N15" s="407">
        <f t="shared" si="17"/>
        <v>0</v>
      </c>
      <c r="O15" s="401" t="s">
        <v>569</v>
      </c>
      <c r="P15" s="380" t="s">
        <v>624</v>
      </c>
      <c r="Q15" s="381">
        <f>'Imp-Exp3-CHN'!E54</f>
        <v>0</v>
      </c>
      <c r="R15" s="381">
        <f>'Imp-Exp3-CHN'!F54</f>
        <v>0</v>
      </c>
      <c r="S15" s="381">
        <f>'Imp-Exp3-CHN'!G54</f>
        <v>0</v>
      </c>
      <c r="T15" s="381">
        <f>'Imp-Exp3-CHN'!H54</f>
        <v>0</v>
      </c>
      <c r="U15" s="381">
        <f>'Imp-Exp3-CHN'!I54</f>
        <v>0</v>
      </c>
      <c r="V15" s="381">
        <f>'Imp-Exp3-CHN'!J54</f>
        <v>0</v>
      </c>
      <c r="W15" s="381">
        <f>'Imp-Exp3-CHN'!K54</f>
        <v>0</v>
      </c>
      <c r="X15" s="382">
        <f>'Imp-Exp3-CHN'!L54</f>
        <v>0</v>
      </c>
      <c r="Y15" s="381">
        <f>'Imp-Exp3-CHN'!E55/1000</f>
        <v>0</v>
      </c>
      <c r="Z15" s="381">
        <f>'Imp-Exp3-CHN'!F55/1000</f>
        <v>0</v>
      </c>
      <c r="AA15" s="381">
        <f>'Imp-Exp3-CHN'!G55/1000</f>
        <v>0</v>
      </c>
      <c r="AB15" s="381">
        <f>'Imp-Exp3-CHN'!H55/1000</f>
        <v>0</v>
      </c>
      <c r="AC15" s="381">
        <f>'Imp-Exp3-CHN'!I55/1000</f>
        <v>0</v>
      </c>
      <c r="AD15" s="381">
        <f>'Imp-Exp3-CHN'!J55/1000</f>
        <v>0</v>
      </c>
      <c r="AE15" s="381">
        <f>'Imp-Exp3-CHN'!K55/1000</f>
        <v>0</v>
      </c>
      <c r="AF15" s="382">
        <f>'Imp-Exp3-CHN'!L55/1000</f>
        <v>0</v>
      </c>
      <c r="AG15" s="383">
        <f t="shared" si="7"/>
        <v>0</v>
      </c>
      <c r="AH15" s="383">
        <f t="shared" si="8"/>
        <v>0</v>
      </c>
      <c r="AI15" s="383">
        <f t="shared" si="9"/>
        <v>0</v>
      </c>
      <c r="AJ15" s="383">
        <f t="shared" si="10"/>
        <v>0</v>
      </c>
      <c r="AK15" s="383">
        <f t="shared" si="11"/>
        <v>0</v>
      </c>
      <c r="AL15" s="383">
        <f t="shared" si="12"/>
        <v>0</v>
      </c>
      <c r="AM15" s="383">
        <f t="shared" si="13"/>
        <v>0</v>
      </c>
      <c r="AN15" s="384">
        <f t="shared" si="14"/>
        <v>0</v>
      </c>
    </row>
    <row r="16" spans="1:40" x14ac:dyDescent="0.35">
      <c r="A16" s="421">
        <f t="shared" si="15"/>
        <v>0</v>
      </c>
      <c r="B16" s="408">
        <f t="shared" si="16"/>
        <v>0</v>
      </c>
      <c r="C16" s="404" t="s">
        <v>617</v>
      </c>
      <c r="D16" s="405"/>
      <c r="E16" s="405"/>
      <c r="F16" s="277">
        <f>F15</f>
        <v>0</v>
      </c>
      <c r="G16" s="404" t="s">
        <v>627</v>
      </c>
      <c r="H16" s="404" t="s">
        <v>620</v>
      </c>
      <c r="I16" s="404" t="s">
        <v>621</v>
      </c>
      <c r="J16" s="404" t="s">
        <v>567</v>
      </c>
      <c r="K16" s="404"/>
      <c r="L16" s="404" t="s">
        <v>622</v>
      </c>
      <c r="M16" s="406" t="s">
        <v>703</v>
      </c>
      <c r="N16" s="408">
        <f t="shared" si="17"/>
        <v>0</v>
      </c>
      <c r="O16" s="404" t="s">
        <v>569</v>
      </c>
      <c r="P16" s="385" t="s">
        <v>624</v>
      </c>
      <c r="Q16" s="386">
        <f>'Imp-Exp3-CHN'!E58</f>
        <v>0</v>
      </c>
      <c r="R16" s="386">
        <f>'Imp-Exp3-CHN'!F58</f>
        <v>0</v>
      </c>
      <c r="S16" s="386">
        <f>'Imp-Exp3-CHN'!G58</f>
        <v>0</v>
      </c>
      <c r="T16" s="386">
        <f>'Imp-Exp3-CHN'!H58</f>
        <v>0</v>
      </c>
      <c r="U16" s="386">
        <f>'Imp-Exp3-CHN'!I58</f>
        <v>0</v>
      </c>
      <c r="V16" s="386">
        <f>'Imp-Exp3-CHN'!J58</f>
        <v>0</v>
      </c>
      <c r="W16" s="386">
        <f>'Imp-Exp3-CHN'!K58</f>
        <v>0</v>
      </c>
      <c r="X16" s="387">
        <f>'Imp-Exp3-CHN'!L58</f>
        <v>0</v>
      </c>
      <c r="Y16" s="386">
        <f>'Imp-Exp3-CHN'!E59/1000</f>
        <v>0</v>
      </c>
      <c r="Z16" s="386">
        <f>'Imp-Exp3-CHN'!F59/1000</f>
        <v>0</v>
      </c>
      <c r="AA16" s="386">
        <f>'Imp-Exp3-CHN'!G59/1000</f>
        <v>0</v>
      </c>
      <c r="AB16" s="386">
        <f>'Imp-Exp3-CHN'!H59/1000</f>
        <v>0</v>
      </c>
      <c r="AC16" s="386">
        <f>'Imp-Exp3-CHN'!I59/1000</f>
        <v>0</v>
      </c>
      <c r="AD16" s="386">
        <f>'Imp-Exp3-CHN'!J59/1000</f>
        <v>0</v>
      </c>
      <c r="AE16" s="386">
        <f>'Imp-Exp3-CHN'!K59/1000</f>
        <v>0</v>
      </c>
      <c r="AF16" s="387">
        <f>'Imp-Exp3-CHN'!L59/1000</f>
        <v>0</v>
      </c>
      <c r="AG16" s="388">
        <f t="shared" si="7"/>
        <v>0</v>
      </c>
      <c r="AH16" s="388">
        <f t="shared" si="8"/>
        <v>0</v>
      </c>
      <c r="AI16" s="388">
        <f t="shared" si="9"/>
        <v>0</v>
      </c>
      <c r="AJ16" s="388">
        <f t="shared" si="10"/>
        <v>0</v>
      </c>
      <c r="AK16" s="388">
        <f t="shared" si="11"/>
        <v>0</v>
      </c>
      <c r="AL16" s="388">
        <f t="shared" si="12"/>
        <v>0</v>
      </c>
      <c r="AM16" s="388">
        <f t="shared" si="13"/>
        <v>0</v>
      </c>
      <c r="AN16" s="389">
        <f t="shared" si="14"/>
        <v>0</v>
      </c>
    </row>
    <row r="17" spans="1:40" x14ac:dyDescent="0.35">
      <c r="A17" s="420">
        <f t="shared" si="15"/>
        <v>0</v>
      </c>
      <c r="B17" s="407">
        <f t="shared" si="16"/>
        <v>0</v>
      </c>
      <c r="C17" s="401" t="s">
        <v>617</v>
      </c>
      <c r="D17" s="402"/>
      <c r="E17" s="402"/>
      <c r="F17" s="277">
        <f>F16</f>
        <v>0</v>
      </c>
      <c r="G17" s="401" t="s">
        <v>627</v>
      </c>
      <c r="H17" s="401" t="s">
        <v>620</v>
      </c>
      <c r="I17" s="401" t="s">
        <v>621</v>
      </c>
      <c r="J17" s="401" t="s">
        <v>567</v>
      </c>
      <c r="K17" s="401"/>
      <c r="L17" s="401" t="s">
        <v>622</v>
      </c>
      <c r="M17" s="403" t="s">
        <v>704</v>
      </c>
      <c r="N17" s="407">
        <f t="shared" si="17"/>
        <v>0</v>
      </c>
      <c r="O17" s="401" t="s">
        <v>569</v>
      </c>
      <c r="P17" s="380" t="s">
        <v>624</v>
      </c>
      <c r="Q17" s="381">
        <f>'Imp-Exp3-CHN'!E62</f>
        <v>0</v>
      </c>
      <c r="R17" s="381">
        <f>'Imp-Exp3-CHN'!F62</f>
        <v>0</v>
      </c>
      <c r="S17" s="381">
        <f>'Imp-Exp3-CHN'!G62</f>
        <v>0</v>
      </c>
      <c r="T17" s="381">
        <f>'Imp-Exp3-CHN'!H62</f>
        <v>0</v>
      </c>
      <c r="U17" s="381">
        <f>'Imp-Exp3-CHN'!I62</f>
        <v>0</v>
      </c>
      <c r="V17" s="381">
        <f>'Imp-Exp3-CHN'!J62</f>
        <v>0</v>
      </c>
      <c r="W17" s="381">
        <f>'Imp-Exp3-CHN'!K62</f>
        <v>0</v>
      </c>
      <c r="X17" s="382">
        <f>'Imp-Exp3-CHN'!L62</f>
        <v>0</v>
      </c>
      <c r="Y17" s="381">
        <f>'Imp-Exp3-CHN'!E63/1000</f>
        <v>0</v>
      </c>
      <c r="Z17" s="381">
        <f>'Imp-Exp3-CHN'!F63/1000</f>
        <v>0</v>
      </c>
      <c r="AA17" s="381">
        <f>'Imp-Exp3-CHN'!G63/1000</f>
        <v>0</v>
      </c>
      <c r="AB17" s="381">
        <f>'Imp-Exp3-CHN'!H63/1000</f>
        <v>0</v>
      </c>
      <c r="AC17" s="381">
        <f>'Imp-Exp3-CHN'!I63/1000</f>
        <v>0</v>
      </c>
      <c r="AD17" s="381">
        <f>'Imp-Exp3-CHN'!J63/1000</f>
        <v>0</v>
      </c>
      <c r="AE17" s="381">
        <f>'Imp-Exp3-CHN'!K63/1000</f>
        <v>0</v>
      </c>
      <c r="AF17" s="382">
        <f>'Imp-Exp3-CHN'!L63/1000</f>
        <v>0</v>
      </c>
      <c r="AG17" s="383">
        <f t="shared" si="7"/>
        <v>0</v>
      </c>
      <c r="AH17" s="383">
        <f t="shared" si="8"/>
        <v>0</v>
      </c>
      <c r="AI17" s="383">
        <f t="shared" si="9"/>
        <v>0</v>
      </c>
      <c r="AJ17" s="383">
        <f t="shared" si="10"/>
        <v>0</v>
      </c>
      <c r="AK17" s="383">
        <f t="shared" si="11"/>
        <v>0</v>
      </c>
      <c r="AL17" s="383">
        <f t="shared" si="12"/>
        <v>0</v>
      </c>
      <c r="AM17" s="383">
        <f t="shared" si="13"/>
        <v>0</v>
      </c>
      <c r="AN17" s="384">
        <f t="shared" si="14"/>
        <v>0</v>
      </c>
    </row>
    <row r="18" spans="1:40" x14ac:dyDescent="0.35">
      <c r="A18" s="421">
        <f t="shared" si="15"/>
        <v>0</v>
      </c>
      <c r="B18" s="408">
        <f t="shared" si="16"/>
        <v>0</v>
      </c>
      <c r="C18" s="404" t="s">
        <v>617</v>
      </c>
      <c r="D18" s="405"/>
      <c r="E18" s="405"/>
      <c r="F18" s="277">
        <f>F17</f>
        <v>0</v>
      </c>
      <c r="G18" s="404" t="s">
        <v>627</v>
      </c>
      <c r="H18" s="404" t="s">
        <v>620</v>
      </c>
      <c r="I18" s="404" t="s">
        <v>621</v>
      </c>
      <c r="J18" s="404" t="s">
        <v>567</v>
      </c>
      <c r="K18" s="404"/>
      <c r="L18" s="404" t="s">
        <v>622</v>
      </c>
      <c r="M18" s="406" t="s">
        <v>705</v>
      </c>
      <c r="N18" s="408">
        <f t="shared" si="17"/>
        <v>0</v>
      </c>
      <c r="O18" s="404" t="s">
        <v>569</v>
      </c>
      <c r="P18" s="385" t="s">
        <v>624</v>
      </c>
      <c r="Q18" s="386">
        <f>'Imp-Exp3-CHN'!E66</f>
        <v>0</v>
      </c>
      <c r="R18" s="386">
        <f>'Imp-Exp3-CHN'!F66</f>
        <v>0</v>
      </c>
      <c r="S18" s="386">
        <f>'Imp-Exp3-CHN'!G66</f>
        <v>0</v>
      </c>
      <c r="T18" s="386">
        <f>'Imp-Exp3-CHN'!H66</f>
        <v>0</v>
      </c>
      <c r="U18" s="386">
        <f>'Imp-Exp3-CHN'!I66</f>
        <v>0</v>
      </c>
      <c r="V18" s="386">
        <f>'Imp-Exp3-CHN'!J66</f>
        <v>0</v>
      </c>
      <c r="W18" s="386">
        <f>'Imp-Exp3-CHN'!K66</f>
        <v>0</v>
      </c>
      <c r="X18" s="387">
        <f>'Imp-Exp3-CHN'!L66</f>
        <v>0</v>
      </c>
      <c r="Y18" s="386">
        <f>'Imp-Exp3-CHN'!E67/1000</f>
        <v>0</v>
      </c>
      <c r="Z18" s="386">
        <f>'Imp-Exp3-CHN'!F67/1000</f>
        <v>0</v>
      </c>
      <c r="AA18" s="386">
        <f>'Imp-Exp3-CHN'!G67/1000</f>
        <v>0</v>
      </c>
      <c r="AB18" s="386">
        <f>'Imp-Exp3-CHN'!H67/1000</f>
        <v>0</v>
      </c>
      <c r="AC18" s="386">
        <f>'Imp-Exp3-CHN'!I67/1000</f>
        <v>0</v>
      </c>
      <c r="AD18" s="386">
        <f>'Imp-Exp3-CHN'!J67/1000</f>
        <v>0</v>
      </c>
      <c r="AE18" s="386">
        <f>'Imp-Exp3-CHN'!K67/1000</f>
        <v>0</v>
      </c>
      <c r="AF18" s="387">
        <f>'Imp-Exp3-CHN'!L67/1000</f>
        <v>0</v>
      </c>
      <c r="AG18" s="388">
        <f t="shared" si="7"/>
        <v>0</v>
      </c>
      <c r="AH18" s="388">
        <f t="shared" si="8"/>
        <v>0</v>
      </c>
      <c r="AI18" s="388">
        <f t="shared" si="9"/>
        <v>0</v>
      </c>
      <c r="AJ18" s="388">
        <f t="shared" si="10"/>
        <v>0</v>
      </c>
      <c r="AK18" s="388">
        <f t="shared" si="11"/>
        <v>0</v>
      </c>
      <c r="AL18" s="388">
        <f t="shared" si="12"/>
        <v>0</v>
      </c>
      <c r="AM18" s="388">
        <f t="shared" si="13"/>
        <v>0</v>
      </c>
      <c r="AN18" s="389">
        <f t="shared" si="14"/>
        <v>0</v>
      </c>
    </row>
    <row r="19" spans="1:40" x14ac:dyDescent="0.35">
      <c r="A19" s="420">
        <f t="shared" si="15"/>
        <v>0</v>
      </c>
      <c r="B19" s="407">
        <f t="shared" si="16"/>
        <v>0</v>
      </c>
      <c r="C19" s="401" t="s">
        <v>617</v>
      </c>
      <c r="D19" s="402"/>
      <c r="E19" s="402"/>
      <c r="F19" s="277">
        <f>'Imp-Exp4-CHN'!G23</f>
        <v>0</v>
      </c>
      <c r="G19" s="401" t="s">
        <v>628</v>
      </c>
      <c r="H19" s="401" t="s">
        <v>620</v>
      </c>
      <c r="I19" s="401" t="s">
        <v>621</v>
      </c>
      <c r="J19" s="401" t="s">
        <v>567</v>
      </c>
      <c r="K19" s="401"/>
      <c r="L19" s="401" t="s">
        <v>622</v>
      </c>
      <c r="M19" s="403" t="s">
        <v>701</v>
      </c>
      <c r="N19" s="407">
        <f t="shared" si="17"/>
        <v>0</v>
      </c>
      <c r="O19" s="401" t="s">
        <v>569</v>
      </c>
      <c r="P19" s="380" t="s">
        <v>624</v>
      </c>
      <c r="Q19" s="381">
        <f>'Imp-Exp4-CHN'!E50</f>
        <v>0</v>
      </c>
      <c r="R19" s="381">
        <f>'Imp-Exp4-CHN'!F50</f>
        <v>0</v>
      </c>
      <c r="S19" s="381">
        <f>'Imp-Exp4-CHN'!G50</f>
        <v>0</v>
      </c>
      <c r="T19" s="381">
        <f>'Imp-Exp4-CHN'!H50</f>
        <v>0</v>
      </c>
      <c r="U19" s="381">
        <f>'Imp-Exp4-CHN'!I50</f>
        <v>0</v>
      </c>
      <c r="V19" s="381">
        <f>'Imp-Exp4-CHN'!J50</f>
        <v>0</v>
      </c>
      <c r="W19" s="381">
        <f>'Imp-Exp4-CHN'!K50</f>
        <v>0</v>
      </c>
      <c r="X19" s="382">
        <f>'Imp-Exp4-CHN'!L50</f>
        <v>0</v>
      </c>
      <c r="Y19" s="381">
        <f>'Imp-Exp4-CHN'!E51/1000</f>
        <v>0</v>
      </c>
      <c r="Z19" s="381">
        <f>'Imp-Exp4-CHN'!F51/1000</f>
        <v>0</v>
      </c>
      <c r="AA19" s="381">
        <f>'Imp-Exp4-CHN'!G51/1000</f>
        <v>0</v>
      </c>
      <c r="AB19" s="381">
        <f>'Imp-Exp4-CHN'!H51/1000</f>
        <v>0</v>
      </c>
      <c r="AC19" s="381">
        <f>'Imp-Exp4-CHN'!I51/1000</f>
        <v>0</v>
      </c>
      <c r="AD19" s="381">
        <f>'Imp-Exp4-CHN'!J51/1000</f>
        <v>0</v>
      </c>
      <c r="AE19" s="381">
        <f>'Imp-Exp4-CHN'!K51/1000</f>
        <v>0</v>
      </c>
      <c r="AF19" s="382">
        <f>'Imp-Exp4-CHN'!L51/1000</f>
        <v>0</v>
      </c>
      <c r="AG19" s="383">
        <f t="shared" si="7"/>
        <v>0</v>
      </c>
      <c r="AH19" s="383">
        <f t="shared" si="8"/>
        <v>0</v>
      </c>
      <c r="AI19" s="383">
        <f t="shared" si="9"/>
        <v>0</v>
      </c>
      <c r="AJ19" s="383">
        <f t="shared" si="10"/>
        <v>0</v>
      </c>
      <c r="AK19" s="383">
        <f t="shared" si="11"/>
        <v>0</v>
      </c>
      <c r="AL19" s="383">
        <f t="shared" si="12"/>
        <v>0</v>
      </c>
      <c r="AM19" s="383">
        <f t="shared" si="13"/>
        <v>0</v>
      </c>
      <c r="AN19" s="384">
        <f t="shared" si="14"/>
        <v>0</v>
      </c>
    </row>
    <row r="20" spans="1:40" x14ac:dyDescent="0.35">
      <c r="A20" s="421">
        <f t="shared" si="15"/>
        <v>0</v>
      </c>
      <c r="B20" s="408">
        <f t="shared" si="16"/>
        <v>0</v>
      </c>
      <c r="C20" s="404" t="s">
        <v>617</v>
      </c>
      <c r="D20" s="405"/>
      <c r="E20" s="405"/>
      <c r="F20" s="277">
        <f>F19</f>
        <v>0</v>
      </c>
      <c r="G20" s="404" t="s">
        <v>628</v>
      </c>
      <c r="H20" s="404" t="s">
        <v>620</v>
      </c>
      <c r="I20" s="404" t="s">
        <v>621</v>
      </c>
      <c r="J20" s="404" t="s">
        <v>567</v>
      </c>
      <c r="K20" s="404"/>
      <c r="L20" s="404" t="s">
        <v>622</v>
      </c>
      <c r="M20" s="406" t="s">
        <v>702</v>
      </c>
      <c r="N20" s="408">
        <f t="shared" si="17"/>
        <v>0</v>
      </c>
      <c r="O20" s="404" t="s">
        <v>569</v>
      </c>
      <c r="P20" s="385" t="s">
        <v>624</v>
      </c>
      <c r="Q20" s="386">
        <f>'Imp-Exp4-CHN'!E54</f>
        <v>0</v>
      </c>
      <c r="R20" s="386">
        <f>'Imp-Exp4-CHN'!F54</f>
        <v>0</v>
      </c>
      <c r="S20" s="386">
        <f>'Imp-Exp4-CHN'!G54</f>
        <v>0</v>
      </c>
      <c r="T20" s="386">
        <f>'Imp-Exp4-CHN'!H54</f>
        <v>0</v>
      </c>
      <c r="U20" s="386">
        <f>'Imp-Exp4-CHN'!I54</f>
        <v>0</v>
      </c>
      <c r="V20" s="386">
        <f>'Imp-Exp4-CHN'!J54</f>
        <v>0</v>
      </c>
      <c r="W20" s="386">
        <f>'Imp-Exp4-CHN'!K54</f>
        <v>0</v>
      </c>
      <c r="X20" s="387">
        <f>'Imp-Exp4-CHN'!L54</f>
        <v>0</v>
      </c>
      <c r="Y20" s="386">
        <f>'Imp-Exp4-CHN'!E55/1000</f>
        <v>0</v>
      </c>
      <c r="Z20" s="386">
        <f>'Imp-Exp4-CHN'!F55/1000</f>
        <v>0</v>
      </c>
      <c r="AA20" s="386">
        <f>'Imp-Exp4-CHN'!G55/1000</f>
        <v>0</v>
      </c>
      <c r="AB20" s="386">
        <f>'Imp-Exp4-CHN'!H55/1000</f>
        <v>0</v>
      </c>
      <c r="AC20" s="386">
        <f>'Imp-Exp4-CHN'!I55/1000</f>
        <v>0</v>
      </c>
      <c r="AD20" s="386">
        <f>'Imp-Exp4-CHN'!J55/1000</f>
        <v>0</v>
      </c>
      <c r="AE20" s="386">
        <f>'Imp-Exp4-CHN'!K55/1000</f>
        <v>0</v>
      </c>
      <c r="AF20" s="387">
        <f>'Imp-Exp4-CHN'!L55/1000</f>
        <v>0</v>
      </c>
      <c r="AG20" s="388">
        <f t="shared" si="7"/>
        <v>0</v>
      </c>
      <c r="AH20" s="388">
        <f t="shared" si="8"/>
        <v>0</v>
      </c>
      <c r="AI20" s="388">
        <f t="shared" si="9"/>
        <v>0</v>
      </c>
      <c r="AJ20" s="388">
        <f t="shared" si="10"/>
        <v>0</v>
      </c>
      <c r="AK20" s="388">
        <f t="shared" si="11"/>
        <v>0</v>
      </c>
      <c r="AL20" s="388">
        <f t="shared" si="12"/>
        <v>0</v>
      </c>
      <c r="AM20" s="388">
        <f t="shared" si="13"/>
        <v>0</v>
      </c>
      <c r="AN20" s="389">
        <f t="shared" si="14"/>
        <v>0</v>
      </c>
    </row>
    <row r="21" spans="1:40" x14ac:dyDescent="0.35">
      <c r="A21" s="420">
        <f t="shared" si="15"/>
        <v>0</v>
      </c>
      <c r="B21" s="407">
        <f t="shared" si="16"/>
        <v>0</v>
      </c>
      <c r="C21" s="401" t="s">
        <v>617</v>
      </c>
      <c r="D21" s="402"/>
      <c r="E21" s="402"/>
      <c r="F21" s="277">
        <f>F20</f>
        <v>0</v>
      </c>
      <c r="G21" s="401" t="s">
        <v>628</v>
      </c>
      <c r="H21" s="401" t="s">
        <v>620</v>
      </c>
      <c r="I21" s="401" t="s">
        <v>621</v>
      </c>
      <c r="J21" s="401" t="s">
        <v>567</v>
      </c>
      <c r="K21" s="401"/>
      <c r="L21" s="401" t="s">
        <v>622</v>
      </c>
      <c r="M21" s="403" t="s">
        <v>703</v>
      </c>
      <c r="N21" s="407">
        <f t="shared" si="17"/>
        <v>0</v>
      </c>
      <c r="O21" s="401" t="s">
        <v>569</v>
      </c>
      <c r="P21" s="380" t="s">
        <v>624</v>
      </c>
      <c r="Q21" s="381">
        <f>'Imp-Exp4-CHN'!E58</f>
        <v>0</v>
      </c>
      <c r="R21" s="381">
        <f>'Imp-Exp4-CHN'!F58</f>
        <v>0</v>
      </c>
      <c r="S21" s="381">
        <f>'Imp-Exp4-CHN'!G58</f>
        <v>0</v>
      </c>
      <c r="T21" s="381">
        <f>'Imp-Exp4-CHN'!H58</f>
        <v>0</v>
      </c>
      <c r="U21" s="381">
        <f>'Imp-Exp4-CHN'!I58</f>
        <v>0</v>
      </c>
      <c r="V21" s="381">
        <f>'Imp-Exp4-CHN'!J58</f>
        <v>0</v>
      </c>
      <c r="W21" s="381">
        <f>'Imp-Exp4-CHN'!K58</f>
        <v>0</v>
      </c>
      <c r="X21" s="382">
        <f>'Imp-Exp4-CHN'!L58</f>
        <v>0</v>
      </c>
      <c r="Y21" s="381">
        <f>'Imp-Exp4-CHN'!E59/1000</f>
        <v>0</v>
      </c>
      <c r="Z21" s="381">
        <f>'Imp-Exp4-CHN'!F59/1000</f>
        <v>0</v>
      </c>
      <c r="AA21" s="381">
        <f>'Imp-Exp4-CHN'!G59/1000</f>
        <v>0</v>
      </c>
      <c r="AB21" s="381">
        <f>'Imp-Exp4-CHN'!H59/1000</f>
        <v>0</v>
      </c>
      <c r="AC21" s="381">
        <f>'Imp-Exp4-CHN'!I59/1000</f>
        <v>0</v>
      </c>
      <c r="AD21" s="381">
        <f>'Imp-Exp4-CHN'!J59/1000</f>
        <v>0</v>
      </c>
      <c r="AE21" s="381">
        <f>'Imp-Exp4-CHN'!K59/1000</f>
        <v>0</v>
      </c>
      <c r="AF21" s="382">
        <f>'Imp-Exp4-CHN'!L59/1000</f>
        <v>0</v>
      </c>
      <c r="AG21" s="383">
        <f t="shared" si="7"/>
        <v>0</v>
      </c>
      <c r="AH21" s="383">
        <f t="shared" si="8"/>
        <v>0</v>
      </c>
      <c r="AI21" s="383">
        <f t="shared" si="9"/>
        <v>0</v>
      </c>
      <c r="AJ21" s="383">
        <f t="shared" si="10"/>
        <v>0</v>
      </c>
      <c r="AK21" s="383">
        <f t="shared" si="11"/>
        <v>0</v>
      </c>
      <c r="AL21" s="383">
        <f t="shared" si="12"/>
        <v>0</v>
      </c>
      <c r="AM21" s="383">
        <f t="shared" si="13"/>
        <v>0</v>
      </c>
      <c r="AN21" s="384">
        <f t="shared" si="14"/>
        <v>0</v>
      </c>
    </row>
    <row r="22" spans="1:40" x14ac:dyDescent="0.35">
      <c r="A22" s="421">
        <f t="shared" si="15"/>
        <v>0</v>
      </c>
      <c r="B22" s="408">
        <f t="shared" si="16"/>
        <v>0</v>
      </c>
      <c r="C22" s="404" t="s">
        <v>617</v>
      </c>
      <c r="D22" s="405"/>
      <c r="E22" s="405"/>
      <c r="F22" s="277">
        <f>F21</f>
        <v>0</v>
      </c>
      <c r="G22" s="404" t="s">
        <v>628</v>
      </c>
      <c r="H22" s="404" t="s">
        <v>620</v>
      </c>
      <c r="I22" s="404" t="s">
        <v>621</v>
      </c>
      <c r="J22" s="404" t="s">
        <v>567</v>
      </c>
      <c r="K22" s="404"/>
      <c r="L22" s="404" t="s">
        <v>622</v>
      </c>
      <c r="M22" s="406" t="s">
        <v>704</v>
      </c>
      <c r="N22" s="408">
        <f t="shared" si="17"/>
        <v>0</v>
      </c>
      <c r="O22" s="404" t="s">
        <v>569</v>
      </c>
      <c r="P22" s="385" t="s">
        <v>624</v>
      </c>
      <c r="Q22" s="386">
        <f>'Imp-Exp4-CHN'!E62</f>
        <v>0</v>
      </c>
      <c r="R22" s="386">
        <f>'Imp-Exp4-CHN'!F62</f>
        <v>0</v>
      </c>
      <c r="S22" s="386">
        <f>'Imp-Exp4-CHN'!G62</f>
        <v>0</v>
      </c>
      <c r="T22" s="386">
        <f>'Imp-Exp4-CHN'!H62</f>
        <v>0</v>
      </c>
      <c r="U22" s="386">
        <f>'Imp-Exp4-CHN'!I62</f>
        <v>0</v>
      </c>
      <c r="V22" s="386">
        <f>'Imp-Exp4-CHN'!J62</f>
        <v>0</v>
      </c>
      <c r="W22" s="386">
        <f>'Imp-Exp4-CHN'!K62</f>
        <v>0</v>
      </c>
      <c r="X22" s="387">
        <f>'Imp-Exp4-CHN'!L62</f>
        <v>0</v>
      </c>
      <c r="Y22" s="386">
        <f>'Imp-Exp4-CHN'!E63/1000</f>
        <v>0</v>
      </c>
      <c r="Z22" s="386">
        <f>'Imp-Exp4-CHN'!F63/1000</f>
        <v>0</v>
      </c>
      <c r="AA22" s="386">
        <f>'Imp-Exp4-CHN'!G63/1000</f>
        <v>0</v>
      </c>
      <c r="AB22" s="386">
        <f>'Imp-Exp4-CHN'!H63/1000</f>
        <v>0</v>
      </c>
      <c r="AC22" s="386">
        <f>'Imp-Exp4-CHN'!I63/1000</f>
        <v>0</v>
      </c>
      <c r="AD22" s="386">
        <f>'Imp-Exp4-CHN'!J63/1000</f>
        <v>0</v>
      </c>
      <c r="AE22" s="386">
        <f>'Imp-Exp4-CHN'!K63/1000</f>
        <v>0</v>
      </c>
      <c r="AF22" s="387">
        <f>'Imp-Exp4-CHN'!L63/1000</f>
        <v>0</v>
      </c>
      <c r="AG22" s="388">
        <f t="shared" si="7"/>
        <v>0</v>
      </c>
      <c r="AH22" s="388">
        <f t="shared" si="8"/>
        <v>0</v>
      </c>
      <c r="AI22" s="388">
        <f t="shared" si="9"/>
        <v>0</v>
      </c>
      <c r="AJ22" s="388">
        <f t="shared" si="10"/>
        <v>0</v>
      </c>
      <c r="AK22" s="388">
        <f t="shared" si="11"/>
        <v>0</v>
      </c>
      <c r="AL22" s="388">
        <f t="shared" si="12"/>
        <v>0</v>
      </c>
      <c r="AM22" s="388">
        <f t="shared" si="13"/>
        <v>0</v>
      </c>
      <c r="AN22" s="389">
        <f t="shared" si="14"/>
        <v>0</v>
      </c>
    </row>
    <row r="23" spans="1:40" x14ac:dyDescent="0.35">
      <c r="A23" s="420">
        <f t="shared" si="15"/>
        <v>0</v>
      </c>
      <c r="B23" s="407">
        <f t="shared" si="16"/>
        <v>0</v>
      </c>
      <c r="C23" s="401" t="s">
        <v>617</v>
      </c>
      <c r="D23" s="402"/>
      <c r="E23" s="402"/>
      <c r="F23" s="277">
        <f>F22</f>
        <v>0</v>
      </c>
      <c r="G23" s="401" t="s">
        <v>628</v>
      </c>
      <c r="H23" s="401" t="s">
        <v>620</v>
      </c>
      <c r="I23" s="401" t="s">
        <v>621</v>
      </c>
      <c r="J23" s="401" t="s">
        <v>567</v>
      </c>
      <c r="K23" s="401"/>
      <c r="L23" s="401" t="s">
        <v>622</v>
      </c>
      <c r="M23" s="403" t="s">
        <v>705</v>
      </c>
      <c r="N23" s="407">
        <f t="shared" si="17"/>
        <v>0</v>
      </c>
      <c r="O23" s="401" t="s">
        <v>569</v>
      </c>
      <c r="P23" s="380" t="s">
        <v>624</v>
      </c>
      <c r="Q23" s="381">
        <f>'Imp-Exp4-CHN'!E66</f>
        <v>0</v>
      </c>
      <c r="R23" s="381">
        <f>'Imp-Exp4-CHN'!F66</f>
        <v>0</v>
      </c>
      <c r="S23" s="381">
        <f>'Imp-Exp4-CHN'!G66</f>
        <v>0</v>
      </c>
      <c r="T23" s="381">
        <f>'Imp-Exp4-CHN'!H66</f>
        <v>0</v>
      </c>
      <c r="U23" s="381">
        <f>'Imp-Exp4-CHN'!I66</f>
        <v>0</v>
      </c>
      <c r="V23" s="381">
        <f>'Imp-Exp4-CHN'!J66</f>
        <v>0</v>
      </c>
      <c r="W23" s="381">
        <f>'Imp-Exp4-CHN'!K66</f>
        <v>0</v>
      </c>
      <c r="X23" s="382">
        <f>'Imp-Exp4-CHN'!L66</f>
        <v>0</v>
      </c>
      <c r="Y23" s="381">
        <f>'Imp-Exp4-CHN'!E67/1000</f>
        <v>0</v>
      </c>
      <c r="Z23" s="381">
        <f>'Imp-Exp4-CHN'!F67/1000</f>
        <v>0</v>
      </c>
      <c r="AA23" s="381">
        <f>'Imp-Exp4-CHN'!G67/1000</f>
        <v>0</v>
      </c>
      <c r="AB23" s="381">
        <f>'Imp-Exp4-CHN'!H67/1000</f>
        <v>0</v>
      </c>
      <c r="AC23" s="381">
        <f>'Imp-Exp4-CHN'!I67/1000</f>
        <v>0</v>
      </c>
      <c r="AD23" s="381">
        <f>'Imp-Exp4-CHN'!J67/1000</f>
        <v>0</v>
      </c>
      <c r="AE23" s="381">
        <f>'Imp-Exp4-CHN'!K67/1000</f>
        <v>0</v>
      </c>
      <c r="AF23" s="382">
        <f>'Imp-Exp4-CHN'!L67/1000</f>
        <v>0</v>
      </c>
      <c r="AG23" s="383">
        <f t="shared" si="7"/>
        <v>0</v>
      </c>
      <c r="AH23" s="383">
        <f t="shared" si="8"/>
        <v>0</v>
      </c>
      <c r="AI23" s="383">
        <f t="shared" si="9"/>
        <v>0</v>
      </c>
      <c r="AJ23" s="383">
        <f t="shared" si="10"/>
        <v>0</v>
      </c>
      <c r="AK23" s="383">
        <f t="shared" si="11"/>
        <v>0</v>
      </c>
      <c r="AL23" s="383">
        <f t="shared" si="12"/>
        <v>0</v>
      </c>
      <c r="AM23" s="383">
        <f t="shared" si="13"/>
        <v>0</v>
      </c>
      <c r="AN23" s="384">
        <f t="shared" si="14"/>
        <v>0</v>
      </c>
    </row>
    <row r="24" spans="1:40" x14ac:dyDescent="0.35">
      <c r="A24" s="423">
        <f t="shared" si="15"/>
        <v>0</v>
      </c>
      <c r="B24" s="424">
        <f t="shared" si="16"/>
        <v>0</v>
      </c>
      <c r="C24" s="425" t="s">
        <v>617</v>
      </c>
      <c r="D24" s="426"/>
      <c r="E24" s="426"/>
      <c r="F24" s="426"/>
      <c r="G24" s="425" t="s">
        <v>629</v>
      </c>
      <c r="H24" s="425" t="s">
        <v>630</v>
      </c>
      <c r="I24" s="425" t="s">
        <v>631</v>
      </c>
      <c r="J24" s="425" t="s">
        <v>632</v>
      </c>
      <c r="K24" s="425"/>
      <c r="L24" s="425" t="s">
        <v>633</v>
      </c>
      <c r="M24" s="427" t="s">
        <v>701</v>
      </c>
      <c r="N24" s="424">
        <f t="shared" si="17"/>
        <v>0</v>
      </c>
      <c r="O24" s="425" t="s">
        <v>569</v>
      </c>
      <c r="P24" s="428" t="s">
        <v>624</v>
      </c>
      <c r="Q24" s="429">
        <f>'Imp-US'!E50</f>
        <v>0</v>
      </c>
      <c r="R24" s="429">
        <f>'Imp-US'!F50</f>
        <v>0</v>
      </c>
      <c r="S24" s="429">
        <f>'Imp-US'!G50</f>
        <v>0</v>
      </c>
      <c r="T24" s="429">
        <f>'Imp-US'!H50</f>
        <v>0</v>
      </c>
      <c r="U24" s="429">
        <f>'Imp-US'!I50</f>
        <v>0</v>
      </c>
      <c r="V24" s="429">
        <f>'Imp-US'!J50</f>
        <v>0</v>
      </c>
      <c r="W24" s="429">
        <f>'Imp-US'!K50</f>
        <v>0</v>
      </c>
      <c r="X24" s="430">
        <f>'Imp-US'!L50</f>
        <v>0</v>
      </c>
      <c r="Y24" s="429">
        <f>'Imp-US'!E51/1000</f>
        <v>0</v>
      </c>
      <c r="Z24" s="429">
        <f>'Imp-US'!F51/1000</f>
        <v>0</v>
      </c>
      <c r="AA24" s="429">
        <f>'Imp-US'!G51/1000</f>
        <v>0</v>
      </c>
      <c r="AB24" s="429">
        <f>'Imp-US'!H51/1000</f>
        <v>0</v>
      </c>
      <c r="AC24" s="429">
        <f>'Imp-US'!I51/1000</f>
        <v>0</v>
      </c>
      <c r="AD24" s="429">
        <f>'Imp-US'!J51/1000</f>
        <v>0</v>
      </c>
      <c r="AE24" s="429">
        <f>'Imp-US'!K51/1000</f>
        <v>0</v>
      </c>
      <c r="AF24" s="430">
        <f>'Imp-US'!L51/1000</f>
        <v>0</v>
      </c>
      <c r="AG24" s="431">
        <f t="shared" si="7"/>
        <v>0</v>
      </c>
      <c r="AH24" s="431">
        <f t="shared" si="8"/>
        <v>0</v>
      </c>
      <c r="AI24" s="431">
        <f t="shared" si="9"/>
        <v>0</v>
      </c>
      <c r="AJ24" s="431">
        <f t="shared" si="10"/>
        <v>0</v>
      </c>
      <c r="AK24" s="431">
        <f t="shared" si="11"/>
        <v>0</v>
      </c>
      <c r="AL24" s="431">
        <f t="shared" si="12"/>
        <v>0</v>
      </c>
      <c r="AM24" s="431">
        <f t="shared" si="13"/>
        <v>0</v>
      </c>
      <c r="AN24" s="432">
        <f t="shared" si="14"/>
        <v>0</v>
      </c>
    </row>
    <row r="25" spans="1:40" x14ac:dyDescent="0.35">
      <c r="A25" s="420">
        <f t="shared" si="15"/>
        <v>0</v>
      </c>
      <c r="B25" s="407">
        <f t="shared" si="16"/>
        <v>0</v>
      </c>
      <c r="C25" s="401" t="s">
        <v>617</v>
      </c>
      <c r="D25" s="402"/>
      <c r="E25" s="402"/>
      <c r="F25" s="402"/>
      <c r="G25" s="401" t="s">
        <v>629</v>
      </c>
      <c r="H25" s="401" t="s">
        <v>630</v>
      </c>
      <c r="I25" s="401" t="s">
        <v>631</v>
      </c>
      <c r="J25" s="401" t="s">
        <v>632</v>
      </c>
      <c r="K25" s="401"/>
      <c r="L25" s="401" t="s">
        <v>633</v>
      </c>
      <c r="M25" s="403" t="s">
        <v>702</v>
      </c>
      <c r="N25" s="407">
        <f t="shared" si="17"/>
        <v>0</v>
      </c>
      <c r="O25" s="401" t="s">
        <v>569</v>
      </c>
      <c r="P25" s="380" t="s">
        <v>624</v>
      </c>
      <c r="Q25" s="381">
        <f>'Imp-US'!E54</f>
        <v>0</v>
      </c>
      <c r="R25" s="381">
        <f>'Imp-US'!F54</f>
        <v>0</v>
      </c>
      <c r="S25" s="381">
        <f>'Imp-US'!G54</f>
        <v>0</v>
      </c>
      <c r="T25" s="381">
        <f>'Imp-US'!H54</f>
        <v>0</v>
      </c>
      <c r="U25" s="381">
        <f>'Imp-US'!I54</f>
        <v>0</v>
      </c>
      <c r="V25" s="381">
        <f>'Imp-US'!J54</f>
        <v>0</v>
      </c>
      <c r="W25" s="381">
        <f>'Imp-US'!K54</f>
        <v>0</v>
      </c>
      <c r="X25" s="382">
        <f>'Imp-US'!L54</f>
        <v>0</v>
      </c>
      <c r="Y25" s="381">
        <f>'Imp-US'!E55/1000</f>
        <v>0</v>
      </c>
      <c r="Z25" s="381">
        <f>'Imp-US'!F55/1000</f>
        <v>0</v>
      </c>
      <c r="AA25" s="381">
        <f>'Imp-US'!G55/1000</f>
        <v>0</v>
      </c>
      <c r="AB25" s="381">
        <f>'Imp-US'!H55/1000</f>
        <v>0</v>
      </c>
      <c r="AC25" s="381">
        <f>'Imp-US'!I55/1000</f>
        <v>0</v>
      </c>
      <c r="AD25" s="381">
        <f>'Imp-US'!J55/1000</f>
        <v>0</v>
      </c>
      <c r="AE25" s="381">
        <f>'Imp-US'!K55/1000</f>
        <v>0</v>
      </c>
      <c r="AF25" s="382">
        <f>'Imp-US'!L55/1000</f>
        <v>0</v>
      </c>
      <c r="AG25" s="383">
        <f t="shared" si="7"/>
        <v>0</v>
      </c>
      <c r="AH25" s="383">
        <f t="shared" si="8"/>
        <v>0</v>
      </c>
      <c r="AI25" s="383">
        <f t="shared" si="9"/>
        <v>0</v>
      </c>
      <c r="AJ25" s="383">
        <f t="shared" si="10"/>
        <v>0</v>
      </c>
      <c r="AK25" s="383">
        <f t="shared" si="11"/>
        <v>0</v>
      </c>
      <c r="AL25" s="383">
        <f t="shared" si="12"/>
        <v>0</v>
      </c>
      <c r="AM25" s="383">
        <f t="shared" si="13"/>
        <v>0</v>
      </c>
      <c r="AN25" s="384">
        <f t="shared" si="14"/>
        <v>0</v>
      </c>
    </row>
    <row r="26" spans="1:40" x14ac:dyDescent="0.35">
      <c r="A26" s="423">
        <f t="shared" si="15"/>
        <v>0</v>
      </c>
      <c r="B26" s="424">
        <f t="shared" si="16"/>
        <v>0</v>
      </c>
      <c r="C26" s="425" t="s">
        <v>617</v>
      </c>
      <c r="D26" s="426"/>
      <c r="E26" s="426"/>
      <c r="F26" s="426"/>
      <c r="G26" s="425" t="s">
        <v>629</v>
      </c>
      <c r="H26" s="425" t="s">
        <v>630</v>
      </c>
      <c r="I26" s="425" t="s">
        <v>631</v>
      </c>
      <c r="J26" s="425" t="s">
        <v>632</v>
      </c>
      <c r="K26" s="425"/>
      <c r="L26" s="425" t="s">
        <v>633</v>
      </c>
      <c r="M26" s="427" t="s">
        <v>703</v>
      </c>
      <c r="N26" s="424">
        <f t="shared" si="17"/>
        <v>0</v>
      </c>
      <c r="O26" s="425" t="s">
        <v>569</v>
      </c>
      <c r="P26" s="428" t="s">
        <v>624</v>
      </c>
      <c r="Q26" s="429">
        <f>'Imp-US'!E58</f>
        <v>0</v>
      </c>
      <c r="R26" s="429">
        <f>'Imp-US'!F58</f>
        <v>0</v>
      </c>
      <c r="S26" s="429">
        <f>'Imp-US'!G58</f>
        <v>0</v>
      </c>
      <c r="T26" s="429">
        <f>'Imp-US'!H58</f>
        <v>0</v>
      </c>
      <c r="U26" s="429">
        <f>'Imp-US'!I58</f>
        <v>0</v>
      </c>
      <c r="V26" s="429">
        <f>'Imp-US'!J58</f>
        <v>0</v>
      </c>
      <c r="W26" s="429">
        <f>'Imp-US'!K58</f>
        <v>0</v>
      </c>
      <c r="X26" s="430">
        <f>'Imp-US'!L58</f>
        <v>0</v>
      </c>
      <c r="Y26" s="429">
        <f>'Imp-US'!E59/1000</f>
        <v>0</v>
      </c>
      <c r="Z26" s="429">
        <f>'Imp-US'!F59/1000</f>
        <v>0</v>
      </c>
      <c r="AA26" s="429">
        <f>'Imp-US'!G59/1000</f>
        <v>0</v>
      </c>
      <c r="AB26" s="429">
        <f>'Imp-US'!H59/1000</f>
        <v>0</v>
      </c>
      <c r="AC26" s="429">
        <f>'Imp-US'!I59/1000</f>
        <v>0</v>
      </c>
      <c r="AD26" s="429">
        <f>'Imp-US'!J59/1000</f>
        <v>0</v>
      </c>
      <c r="AE26" s="429">
        <f>'Imp-US'!K59/1000</f>
        <v>0</v>
      </c>
      <c r="AF26" s="430">
        <f>'Imp-US'!L59/1000</f>
        <v>0</v>
      </c>
      <c r="AG26" s="431">
        <f t="shared" si="7"/>
        <v>0</v>
      </c>
      <c r="AH26" s="431">
        <f t="shared" si="8"/>
        <v>0</v>
      </c>
      <c r="AI26" s="431">
        <f t="shared" si="9"/>
        <v>0</v>
      </c>
      <c r="AJ26" s="431">
        <f t="shared" si="10"/>
        <v>0</v>
      </c>
      <c r="AK26" s="431">
        <f t="shared" si="11"/>
        <v>0</v>
      </c>
      <c r="AL26" s="431">
        <f t="shared" si="12"/>
        <v>0</v>
      </c>
      <c r="AM26" s="431">
        <f t="shared" si="13"/>
        <v>0</v>
      </c>
      <c r="AN26" s="432">
        <f t="shared" si="14"/>
        <v>0</v>
      </c>
    </row>
    <row r="27" spans="1:40" x14ac:dyDescent="0.35">
      <c r="A27" s="420">
        <f t="shared" si="15"/>
        <v>0</v>
      </c>
      <c r="B27" s="407">
        <f t="shared" si="16"/>
        <v>0</v>
      </c>
      <c r="C27" s="401" t="s">
        <v>617</v>
      </c>
      <c r="D27" s="402"/>
      <c r="E27" s="402"/>
      <c r="F27" s="402"/>
      <c r="G27" s="401" t="s">
        <v>629</v>
      </c>
      <c r="H27" s="401" t="s">
        <v>630</v>
      </c>
      <c r="I27" s="401" t="s">
        <v>631</v>
      </c>
      <c r="J27" s="401" t="s">
        <v>632</v>
      </c>
      <c r="K27" s="401"/>
      <c r="L27" s="401" t="s">
        <v>633</v>
      </c>
      <c r="M27" s="403" t="s">
        <v>704</v>
      </c>
      <c r="N27" s="407">
        <f t="shared" si="17"/>
        <v>0</v>
      </c>
      <c r="O27" s="401" t="s">
        <v>569</v>
      </c>
      <c r="P27" s="380" t="s">
        <v>624</v>
      </c>
      <c r="Q27" s="381">
        <f>'Imp-US'!E62</f>
        <v>0</v>
      </c>
      <c r="R27" s="381">
        <f>'Imp-US'!F62</f>
        <v>0</v>
      </c>
      <c r="S27" s="381">
        <f>'Imp-US'!G62</f>
        <v>0</v>
      </c>
      <c r="T27" s="381">
        <f>'Imp-US'!H62</f>
        <v>0</v>
      </c>
      <c r="U27" s="381">
        <f>'Imp-US'!I62</f>
        <v>0</v>
      </c>
      <c r="V27" s="381">
        <f>'Imp-US'!J62</f>
        <v>0</v>
      </c>
      <c r="W27" s="381">
        <f>'Imp-US'!K62</f>
        <v>0</v>
      </c>
      <c r="X27" s="382">
        <f>'Imp-US'!L62</f>
        <v>0</v>
      </c>
      <c r="Y27" s="381">
        <f>'Imp-US'!E63/1000</f>
        <v>0</v>
      </c>
      <c r="Z27" s="381">
        <f>'Imp-US'!F63/1000</f>
        <v>0</v>
      </c>
      <c r="AA27" s="381">
        <f>'Imp-US'!G63/1000</f>
        <v>0</v>
      </c>
      <c r="AB27" s="381">
        <f>'Imp-US'!H63/1000</f>
        <v>0</v>
      </c>
      <c r="AC27" s="381">
        <f>'Imp-US'!I63/1000</f>
        <v>0</v>
      </c>
      <c r="AD27" s="381">
        <f>'Imp-US'!J63/1000</f>
        <v>0</v>
      </c>
      <c r="AE27" s="381">
        <f>'Imp-US'!K63/1000</f>
        <v>0</v>
      </c>
      <c r="AF27" s="382">
        <f>'Imp-US'!L63/1000</f>
        <v>0</v>
      </c>
      <c r="AG27" s="383">
        <f t="shared" si="7"/>
        <v>0</v>
      </c>
      <c r="AH27" s="383">
        <f t="shared" si="8"/>
        <v>0</v>
      </c>
      <c r="AI27" s="383">
        <f t="shared" si="9"/>
        <v>0</v>
      </c>
      <c r="AJ27" s="383">
        <f t="shared" si="10"/>
        <v>0</v>
      </c>
      <c r="AK27" s="383">
        <f t="shared" si="11"/>
        <v>0</v>
      </c>
      <c r="AL27" s="383">
        <f t="shared" si="12"/>
        <v>0</v>
      </c>
      <c r="AM27" s="383">
        <f t="shared" si="13"/>
        <v>0</v>
      </c>
      <c r="AN27" s="384">
        <f t="shared" si="14"/>
        <v>0</v>
      </c>
    </row>
    <row r="28" spans="1:40" x14ac:dyDescent="0.35">
      <c r="A28" s="423">
        <f t="shared" si="15"/>
        <v>0</v>
      </c>
      <c r="B28" s="424">
        <f t="shared" si="16"/>
        <v>0</v>
      </c>
      <c r="C28" s="425" t="s">
        <v>617</v>
      </c>
      <c r="D28" s="426"/>
      <c r="E28" s="426"/>
      <c r="F28" s="426"/>
      <c r="G28" s="425" t="s">
        <v>629</v>
      </c>
      <c r="H28" s="425" t="s">
        <v>630</v>
      </c>
      <c r="I28" s="425" t="s">
        <v>631</v>
      </c>
      <c r="J28" s="425" t="s">
        <v>632</v>
      </c>
      <c r="K28" s="425"/>
      <c r="L28" s="425" t="s">
        <v>633</v>
      </c>
      <c r="M28" s="427" t="s">
        <v>705</v>
      </c>
      <c r="N28" s="424">
        <f t="shared" si="17"/>
        <v>0</v>
      </c>
      <c r="O28" s="425" t="s">
        <v>569</v>
      </c>
      <c r="P28" s="428" t="s">
        <v>624</v>
      </c>
      <c r="Q28" s="429">
        <f>'Imp-US'!E66</f>
        <v>0</v>
      </c>
      <c r="R28" s="429">
        <f>'Imp-US'!F66</f>
        <v>0</v>
      </c>
      <c r="S28" s="429">
        <f>'Imp-US'!G66</f>
        <v>0</v>
      </c>
      <c r="T28" s="429">
        <f>'Imp-US'!H66</f>
        <v>0</v>
      </c>
      <c r="U28" s="429">
        <f>'Imp-US'!I66</f>
        <v>0</v>
      </c>
      <c r="V28" s="429">
        <f>'Imp-US'!J66</f>
        <v>0</v>
      </c>
      <c r="W28" s="429">
        <f>'Imp-US'!K66</f>
        <v>0</v>
      </c>
      <c r="X28" s="430">
        <f>'Imp-US'!L66</f>
        <v>0</v>
      </c>
      <c r="Y28" s="429">
        <f>'Imp-US'!E67/1000</f>
        <v>0</v>
      </c>
      <c r="Z28" s="429">
        <f>'Imp-US'!F67/1000</f>
        <v>0</v>
      </c>
      <c r="AA28" s="429">
        <f>'Imp-US'!G67/1000</f>
        <v>0</v>
      </c>
      <c r="AB28" s="429">
        <f>'Imp-US'!H67/1000</f>
        <v>0</v>
      </c>
      <c r="AC28" s="429">
        <f>'Imp-US'!I67/1000</f>
        <v>0</v>
      </c>
      <c r="AD28" s="429">
        <f>'Imp-US'!J67/1000</f>
        <v>0</v>
      </c>
      <c r="AE28" s="429">
        <f>'Imp-US'!K67/1000</f>
        <v>0</v>
      </c>
      <c r="AF28" s="430">
        <f>'Imp-US'!L67/1000</f>
        <v>0</v>
      </c>
      <c r="AG28" s="431">
        <f t="shared" si="7"/>
        <v>0</v>
      </c>
      <c r="AH28" s="431">
        <f t="shared" si="8"/>
        <v>0</v>
      </c>
      <c r="AI28" s="431">
        <f t="shared" si="9"/>
        <v>0</v>
      </c>
      <c r="AJ28" s="431">
        <f t="shared" si="10"/>
        <v>0</v>
      </c>
      <c r="AK28" s="431">
        <f t="shared" si="11"/>
        <v>0</v>
      </c>
      <c r="AL28" s="431">
        <f t="shared" si="12"/>
        <v>0</v>
      </c>
      <c r="AM28" s="431">
        <f t="shared" si="13"/>
        <v>0</v>
      </c>
      <c r="AN28" s="432">
        <f t="shared" si="14"/>
        <v>0</v>
      </c>
    </row>
    <row r="29" spans="1:40" x14ac:dyDescent="0.35">
      <c r="A29" s="420">
        <f t="shared" si="15"/>
        <v>0</v>
      </c>
      <c r="B29" s="407">
        <f t="shared" si="16"/>
        <v>0</v>
      </c>
      <c r="C29" s="401" t="s">
        <v>617</v>
      </c>
      <c r="D29" s="402"/>
      <c r="E29" s="402"/>
      <c r="F29" s="402"/>
      <c r="G29" s="401" t="s">
        <v>634</v>
      </c>
      <c r="H29" s="401" t="s">
        <v>630</v>
      </c>
      <c r="I29" s="401" t="s">
        <v>635</v>
      </c>
      <c r="J29" s="401" t="s">
        <v>572</v>
      </c>
      <c r="K29" s="400">
        <f>'Imp-Other-Autre'!D23</f>
        <v>0</v>
      </c>
      <c r="L29" s="401" t="s">
        <v>633</v>
      </c>
      <c r="M29" s="403" t="s">
        <v>701</v>
      </c>
      <c r="N29" s="407">
        <f t="shared" si="17"/>
        <v>0</v>
      </c>
      <c r="O29" s="401" t="s">
        <v>569</v>
      </c>
      <c r="P29" s="380" t="s">
        <v>624</v>
      </c>
      <c r="Q29" s="381">
        <f>'Imp-Other-Autre'!E50</f>
        <v>0</v>
      </c>
      <c r="R29" s="381">
        <f>'Imp-Other-Autre'!F50</f>
        <v>0</v>
      </c>
      <c r="S29" s="381">
        <f>'Imp-Other-Autre'!G50</f>
        <v>0</v>
      </c>
      <c r="T29" s="381">
        <f>'Imp-Other-Autre'!H50</f>
        <v>0</v>
      </c>
      <c r="U29" s="381">
        <f>'Imp-Other-Autre'!I50</f>
        <v>0</v>
      </c>
      <c r="V29" s="381">
        <f>'Imp-Other-Autre'!J50</f>
        <v>0</v>
      </c>
      <c r="W29" s="381">
        <f>'Imp-Other-Autre'!K50</f>
        <v>0</v>
      </c>
      <c r="X29" s="382">
        <f>'Imp-Other-Autre'!L50</f>
        <v>0</v>
      </c>
      <c r="Y29" s="381">
        <f>'Imp-Other-Autre'!E51/1000</f>
        <v>0</v>
      </c>
      <c r="Z29" s="381">
        <f>'Imp-Other-Autre'!F51/1000</f>
        <v>0</v>
      </c>
      <c r="AA29" s="381">
        <f>'Imp-Other-Autre'!G51/1000</f>
        <v>0</v>
      </c>
      <c r="AB29" s="381">
        <f>'Imp-Other-Autre'!H51/1000</f>
        <v>0</v>
      </c>
      <c r="AC29" s="381">
        <f>'Imp-Other-Autre'!I51/1000</f>
        <v>0</v>
      </c>
      <c r="AD29" s="381">
        <f>'Imp-Other-Autre'!J51/1000</f>
        <v>0</v>
      </c>
      <c r="AE29" s="381">
        <f>'Imp-Other-Autre'!K51/1000</f>
        <v>0</v>
      </c>
      <c r="AF29" s="382">
        <f>'Imp-Other-Autre'!L51/1000</f>
        <v>0</v>
      </c>
      <c r="AG29" s="383">
        <f t="shared" si="7"/>
        <v>0</v>
      </c>
      <c r="AH29" s="383">
        <f t="shared" si="8"/>
        <v>0</v>
      </c>
      <c r="AI29" s="383">
        <f t="shared" si="9"/>
        <v>0</v>
      </c>
      <c r="AJ29" s="383">
        <f t="shared" si="10"/>
        <v>0</v>
      </c>
      <c r="AK29" s="383">
        <f t="shared" si="11"/>
        <v>0</v>
      </c>
      <c r="AL29" s="383">
        <f t="shared" si="12"/>
        <v>0</v>
      </c>
      <c r="AM29" s="383">
        <f t="shared" si="13"/>
        <v>0</v>
      </c>
      <c r="AN29" s="384">
        <f t="shared" si="14"/>
        <v>0</v>
      </c>
    </row>
    <row r="30" spans="1:40" x14ac:dyDescent="0.35">
      <c r="A30" s="423">
        <f t="shared" si="15"/>
        <v>0</v>
      </c>
      <c r="B30" s="424">
        <f t="shared" si="16"/>
        <v>0</v>
      </c>
      <c r="C30" s="425" t="s">
        <v>617</v>
      </c>
      <c r="D30" s="426"/>
      <c r="E30" s="426"/>
      <c r="F30" s="426"/>
      <c r="G30" s="425" t="s">
        <v>634</v>
      </c>
      <c r="H30" s="425" t="s">
        <v>630</v>
      </c>
      <c r="I30" s="425" t="s">
        <v>635</v>
      </c>
      <c r="J30" s="425" t="s">
        <v>572</v>
      </c>
      <c r="K30" s="424">
        <f>K29</f>
        <v>0</v>
      </c>
      <c r="L30" s="425" t="s">
        <v>633</v>
      </c>
      <c r="M30" s="427" t="s">
        <v>702</v>
      </c>
      <c r="N30" s="424">
        <f t="shared" si="17"/>
        <v>0</v>
      </c>
      <c r="O30" s="425" t="s">
        <v>569</v>
      </c>
      <c r="P30" s="428" t="s">
        <v>624</v>
      </c>
      <c r="Q30" s="429">
        <f>'Imp-Other-Autre'!E54</f>
        <v>0</v>
      </c>
      <c r="R30" s="429">
        <f>'Imp-Other-Autre'!F54</f>
        <v>0</v>
      </c>
      <c r="S30" s="429">
        <f>'Imp-Other-Autre'!G54</f>
        <v>0</v>
      </c>
      <c r="T30" s="429">
        <f>'Imp-Other-Autre'!H54</f>
        <v>0</v>
      </c>
      <c r="U30" s="429">
        <f>'Imp-Other-Autre'!I54</f>
        <v>0</v>
      </c>
      <c r="V30" s="429">
        <f>'Imp-Other-Autre'!J54</f>
        <v>0</v>
      </c>
      <c r="W30" s="429">
        <f>'Imp-Other-Autre'!K54</f>
        <v>0</v>
      </c>
      <c r="X30" s="430">
        <f>'Imp-Other-Autre'!L54</f>
        <v>0</v>
      </c>
      <c r="Y30" s="429">
        <f>'Imp-Other-Autre'!E55/1000</f>
        <v>0</v>
      </c>
      <c r="Z30" s="429">
        <f>'Imp-Other-Autre'!F55/1000</f>
        <v>0</v>
      </c>
      <c r="AA30" s="429">
        <f>'Imp-Other-Autre'!G55/1000</f>
        <v>0</v>
      </c>
      <c r="AB30" s="429">
        <f>'Imp-Other-Autre'!H55/1000</f>
        <v>0</v>
      </c>
      <c r="AC30" s="429">
        <f>'Imp-Other-Autre'!I55/1000</f>
        <v>0</v>
      </c>
      <c r="AD30" s="429">
        <f>'Imp-Other-Autre'!J55/1000</f>
        <v>0</v>
      </c>
      <c r="AE30" s="429">
        <f>'Imp-Other-Autre'!K55/1000</f>
        <v>0</v>
      </c>
      <c r="AF30" s="430">
        <f>'Imp-Other-Autre'!L55/1000</f>
        <v>0</v>
      </c>
      <c r="AG30" s="431">
        <f t="shared" si="7"/>
        <v>0</v>
      </c>
      <c r="AH30" s="431">
        <f t="shared" si="8"/>
        <v>0</v>
      </c>
      <c r="AI30" s="431">
        <f t="shared" si="9"/>
        <v>0</v>
      </c>
      <c r="AJ30" s="431">
        <f t="shared" si="10"/>
        <v>0</v>
      </c>
      <c r="AK30" s="431">
        <f t="shared" si="11"/>
        <v>0</v>
      </c>
      <c r="AL30" s="431">
        <f t="shared" si="12"/>
        <v>0</v>
      </c>
      <c r="AM30" s="431">
        <f t="shared" si="13"/>
        <v>0</v>
      </c>
      <c r="AN30" s="432">
        <f t="shared" si="14"/>
        <v>0</v>
      </c>
    </row>
    <row r="31" spans="1:40" x14ac:dyDescent="0.35">
      <c r="A31" s="420">
        <f t="shared" si="15"/>
        <v>0</v>
      </c>
      <c r="B31" s="407">
        <f t="shared" si="16"/>
        <v>0</v>
      </c>
      <c r="C31" s="401" t="s">
        <v>617</v>
      </c>
      <c r="D31" s="402"/>
      <c r="E31" s="402"/>
      <c r="F31" s="402"/>
      <c r="G31" s="401" t="s">
        <v>634</v>
      </c>
      <c r="H31" s="401" t="s">
        <v>630</v>
      </c>
      <c r="I31" s="401" t="s">
        <v>635</v>
      </c>
      <c r="J31" s="401" t="s">
        <v>572</v>
      </c>
      <c r="K31" s="407">
        <f>K30</f>
        <v>0</v>
      </c>
      <c r="L31" s="401" t="s">
        <v>633</v>
      </c>
      <c r="M31" s="403" t="s">
        <v>703</v>
      </c>
      <c r="N31" s="407">
        <f t="shared" si="17"/>
        <v>0</v>
      </c>
      <c r="O31" s="401" t="s">
        <v>569</v>
      </c>
      <c r="P31" s="380" t="s">
        <v>624</v>
      </c>
      <c r="Q31" s="381">
        <f>'Imp-Other-Autre'!E58</f>
        <v>0</v>
      </c>
      <c r="R31" s="381">
        <f>'Imp-Other-Autre'!F58</f>
        <v>0</v>
      </c>
      <c r="S31" s="381">
        <f>'Imp-Other-Autre'!G58</f>
        <v>0</v>
      </c>
      <c r="T31" s="381">
        <f>'Imp-Other-Autre'!H58</f>
        <v>0</v>
      </c>
      <c r="U31" s="381">
        <f>'Imp-Other-Autre'!I58</f>
        <v>0</v>
      </c>
      <c r="V31" s="381">
        <f>'Imp-Other-Autre'!J58</f>
        <v>0</v>
      </c>
      <c r="W31" s="381">
        <f>'Imp-Other-Autre'!K58</f>
        <v>0</v>
      </c>
      <c r="X31" s="382">
        <f>'Imp-Other-Autre'!L58</f>
        <v>0</v>
      </c>
      <c r="Y31" s="381">
        <f>'Imp-Other-Autre'!E59/1000</f>
        <v>0</v>
      </c>
      <c r="Z31" s="381">
        <f>'Imp-Other-Autre'!F59/1000</f>
        <v>0</v>
      </c>
      <c r="AA31" s="381">
        <f>'Imp-Other-Autre'!G59/1000</f>
        <v>0</v>
      </c>
      <c r="AB31" s="381">
        <f>'Imp-Other-Autre'!H59/1000</f>
        <v>0</v>
      </c>
      <c r="AC31" s="381">
        <f>'Imp-Other-Autre'!I59/1000</f>
        <v>0</v>
      </c>
      <c r="AD31" s="381">
        <f>'Imp-Other-Autre'!J59/1000</f>
        <v>0</v>
      </c>
      <c r="AE31" s="381">
        <f>'Imp-Other-Autre'!K59/1000</f>
        <v>0</v>
      </c>
      <c r="AF31" s="382">
        <f>'Imp-Other-Autre'!L59/1000</f>
        <v>0</v>
      </c>
      <c r="AG31" s="383">
        <f t="shared" si="7"/>
        <v>0</v>
      </c>
      <c r="AH31" s="383">
        <f t="shared" si="8"/>
        <v>0</v>
      </c>
      <c r="AI31" s="383">
        <f t="shared" si="9"/>
        <v>0</v>
      </c>
      <c r="AJ31" s="383">
        <f t="shared" si="10"/>
        <v>0</v>
      </c>
      <c r="AK31" s="383">
        <f t="shared" si="11"/>
        <v>0</v>
      </c>
      <c r="AL31" s="383">
        <f t="shared" si="12"/>
        <v>0</v>
      </c>
      <c r="AM31" s="383">
        <f t="shared" si="13"/>
        <v>0</v>
      </c>
      <c r="AN31" s="384">
        <f t="shared" si="14"/>
        <v>0</v>
      </c>
    </row>
    <row r="32" spans="1:40" x14ac:dyDescent="0.35">
      <c r="A32" s="423">
        <f t="shared" si="15"/>
        <v>0</v>
      </c>
      <c r="B32" s="424">
        <f t="shared" si="16"/>
        <v>0</v>
      </c>
      <c r="C32" s="425" t="s">
        <v>617</v>
      </c>
      <c r="D32" s="426"/>
      <c r="E32" s="426"/>
      <c r="F32" s="426"/>
      <c r="G32" s="425" t="s">
        <v>634</v>
      </c>
      <c r="H32" s="425" t="s">
        <v>630</v>
      </c>
      <c r="I32" s="425" t="s">
        <v>635</v>
      </c>
      <c r="J32" s="425" t="s">
        <v>572</v>
      </c>
      <c r="K32" s="424">
        <f>K31</f>
        <v>0</v>
      </c>
      <c r="L32" s="425" t="s">
        <v>633</v>
      </c>
      <c r="M32" s="427" t="s">
        <v>704</v>
      </c>
      <c r="N32" s="424">
        <f t="shared" si="17"/>
        <v>0</v>
      </c>
      <c r="O32" s="425" t="s">
        <v>569</v>
      </c>
      <c r="P32" s="428" t="s">
        <v>624</v>
      </c>
      <c r="Q32" s="429">
        <f>'Imp-Other-Autre'!E62</f>
        <v>0</v>
      </c>
      <c r="R32" s="429">
        <f>'Imp-Other-Autre'!F62</f>
        <v>0</v>
      </c>
      <c r="S32" s="429">
        <f>'Imp-Other-Autre'!G62</f>
        <v>0</v>
      </c>
      <c r="T32" s="429">
        <f>'Imp-Other-Autre'!H62</f>
        <v>0</v>
      </c>
      <c r="U32" s="429">
        <f>'Imp-Other-Autre'!I62</f>
        <v>0</v>
      </c>
      <c r="V32" s="429">
        <f>'Imp-Other-Autre'!J62</f>
        <v>0</v>
      </c>
      <c r="W32" s="429">
        <f>'Imp-Other-Autre'!K62</f>
        <v>0</v>
      </c>
      <c r="X32" s="430">
        <f>'Imp-Other-Autre'!L62</f>
        <v>0</v>
      </c>
      <c r="Y32" s="429">
        <f>'Imp-Other-Autre'!E63/1000</f>
        <v>0</v>
      </c>
      <c r="Z32" s="429">
        <f>'Imp-Other-Autre'!F63/1000</f>
        <v>0</v>
      </c>
      <c r="AA32" s="429">
        <f>'Imp-Other-Autre'!G63/1000</f>
        <v>0</v>
      </c>
      <c r="AB32" s="429">
        <f>'Imp-Other-Autre'!H63/1000</f>
        <v>0</v>
      </c>
      <c r="AC32" s="429">
        <f>'Imp-Other-Autre'!I63/1000</f>
        <v>0</v>
      </c>
      <c r="AD32" s="429">
        <f>'Imp-Other-Autre'!J63/1000</f>
        <v>0</v>
      </c>
      <c r="AE32" s="429">
        <f>'Imp-Other-Autre'!K63/1000</f>
        <v>0</v>
      </c>
      <c r="AF32" s="430">
        <f>'Imp-Other-Autre'!L63/1000</f>
        <v>0</v>
      </c>
      <c r="AG32" s="431">
        <f t="shared" si="7"/>
        <v>0</v>
      </c>
      <c r="AH32" s="431">
        <f t="shared" si="8"/>
        <v>0</v>
      </c>
      <c r="AI32" s="431">
        <f t="shared" si="9"/>
        <v>0</v>
      </c>
      <c r="AJ32" s="431">
        <f t="shared" si="10"/>
        <v>0</v>
      </c>
      <c r="AK32" s="431">
        <f t="shared" si="11"/>
        <v>0</v>
      </c>
      <c r="AL32" s="431">
        <f t="shared" si="12"/>
        <v>0</v>
      </c>
      <c r="AM32" s="431">
        <f t="shared" si="13"/>
        <v>0</v>
      </c>
      <c r="AN32" s="432">
        <f t="shared" si="14"/>
        <v>0</v>
      </c>
    </row>
    <row r="33" spans="1:40" ht="15" thickBot="1" x14ac:dyDescent="0.4">
      <c r="A33" s="422">
        <f t="shared" si="15"/>
        <v>0</v>
      </c>
      <c r="B33" s="411">
        <f t="shared" si="16"/>
        <v>0</v>
      </c>
      <c r="C33" s="409" t="s">
        <v>617</v>
      </c>
      <c r="D33" s="410"/>
      <c r="E33" s="410"/>
      <c r="F33" s="410"/>
      <c r="G33" s="409" t="s">
        <v>634</v>
      </c>
      <c r="H33" s="409" t="s">
        <v>630</v>
      </c>
      <c r="I33" s="409" t="s">
        <v>635</v>
      </c>
      <c r="J33" s="409" t="s">
        <v>572</v>
      </c>
      <c r="K33" s="411">
        <f>K32</f>
        <v>0</v>
      </c>
      <c r="L33" s="409" t="s">
        <v>633</v>
      </c>
      <c r="M33" s="412" t="s">
        <v>705</v>
      </c>
      <c r="N33" s="411">
        <f t="shared" si="17"/>
        <v>0</v>
      </c>
      <c r="O33" s="409" t="s">
        <v>569</v>
      </c>
      <c r="P33" s="413" t="s">
        <v>624</v>
      </c>
      <c r="Q33" s="414">
        <f>'Imp-Other-Autre'!E66</f>
        <v>0</v>
      </c>
      <c r="R33" s="414">
        <f>'Imp-Other-Autre'!F66</f>
        <v>0</v>
      </c>
      <c r="S33" s="414">
        <f>'Imp-Other-Autre'!G66</f>
        <v>0</v>
      </c>
      <c r="T33" s="414">
        <f>'Imp-Other-Autre'!H66</f>
        <v>0</v>
      </c>
      <c r="U33" s="414">
        <f>'Imp-Other-Autre'!I66</f>
        <v>0</v>
      </c>
      <c r="V33" s="414">
        <f>'Imp-Other-Autre'!J66</f>
        <v>0</v>
      </c>
      <c r="W33" s="414">
        <f>'Imp-Other-Autre'!K66</f>
        <v>0</v>
      </c>
      <c r="X33" s="415">
        <f>'Imp-Other-Autre'!L66</f>
        <v>0</v>
      </c>
      <c r="Y33" s="414">
        <f>'Imp-Other-Autre'!E67/1000</f>
        <v>0</v>
      </c>
      <c r="Z33" s="414">
        <f>'Imp-Other-Autre'!F67/1000</f>
        <v>0</v>
      </c>
      <c r="AA33" s="414">
        <f>'Imp-Other-Autre'!G67/1000</f>
        <v>0</v>
      </c>
      <c r="AB33" s="414">
        <f>'Imp-Other-Autre'!H67/1000</f>
        <v>0</v>
      </c>
      <c r="AC33" s="414">
        <f>'Imp-Other-Autre'!I67/1000</f>
        <v>0</v>
      </c>
      <c r="AD33" s="414">
        <f>'Imp-Other-Autre'!J67/1000</f>
        <v>0</v>
      </c>
      <c r="AE33" s="414">
        <f>'Imp-Other-Autre'!K67/1000</f>
        <v>0</v>
      </c>
      <c r="AF33" s="415">
        <f>'Imp-Other-Autre'!L67/1000</f>
        <v>0</v>
      </c>
      <c r="AG33" s="416">
        <f t="shared" si="7"/>
        <v>0</v>
      </c>
      <c r="AH33" s="416">
        <f t="shared" si="8"/>
        <v>0</v>
      </c>
      <c r="AI33" s="416">
        <f t="shared" si="9"/>
        <v>0</v>
      </c>
      <c r="AJ33" s="416">
        <f t="shared" si="10"/>
        <v>0</v>
      </c>
      <c r="AK33" s="416">
        <f t="shared" si="11"/>
        <v>0</v>
      </c>
      <c r="AL33" s="416">
        <f t="shared" si="12"/>
        <v>0</v>
      </c>
      <c r="AM33" s="416">
        <f t="shared" si="13"/>
        <v>0</v>
      </c>
      <c r="AN33" s="417">
        <f t="shared" si="14"/>
        <v>0</v>
      </c>
    </row>
  </sheetData>
  <sheetProtection algorithmName="SHA-512" hashValue="G89wMOFyqNMEOru98BuUG1eaODQDPiYo8NIG1qADErE45/tMQEeBV3eUQr/zkZSkYh4Q+M/lpVxkGZDZxqwR8g==" saltValue="ZoDxM1HivzgYbUn6yHeQKg==" spinCount="100000" sheet="1" objects="1" scenarios="1" selectLockedCells="1"/>
  <dataValidations count="3">
    <dataValidation type="list" allowBlank="1" showInputMessage="1" showErrorMessage="1" sqref="P4:P33" xr:uid="{8A63EEEE-7F3F-4344-9A6A-A62F8E25A3BD}">
      <formula1>$P$1:$P$2</formula1>
    </dataValidation>
    <dataValidation type="list" allowBlank="1" showInputMessage="1" showErrorMessage="1" sqref="M4:M33" xr:uid="{11D09665-8917-4330-B167-EFC0FAB2D0B1}">
      <formula1>$M$1:$M$5</formula1>
    </dataValidation>
    <dataValidation type="list" allowBlank="1" showInputMessage="1" showErrorMessage="1" sqref="C4:C17" xr:uid="{6ADCC741-5486-48FD-A21E-A92DB1025ED4}">
      <formula1>$C$1:$C$2</formula1>
    </dataValidation>
  </dataValidation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7E00B-E213-4855-BA34-F7AE00DCCF95}">
  <sheetPr>
    <tabColor rgb="FFFF0000"/>
  </sheetPr>
  <dimension ref="A1:O8"/>
  <sheetViews>
    <sheetView workbookViewId="0"/>
  </sheetViews>
  <sheetFormatPr defaultRowHeight="14.5" x14ac:dyDescent="0.35"/>
  <cols>
    <col min="1" max="1" width="27.54296875" customWidth="1"/>
    <col min="2" max="2" width="15.81640625" customWidth="1"/>
    <col min="3" max="3" width="15.54296875" bestFit="1" customWidth="1"/>
    <col min="4" max="4" width="7.54296875" customWidth="1"/>
    <col min="5" max="5" width="72.81640625" customWidth="1"/>
    <col min="6" max="15" width="10.54296875" customWidth="1"/>
  </cols>
  <sheetData>
    <row r="1" spans="1:15" ht="15" thickBot="1" x14ac:dyDescent="0.4"/>
    <row r="2" spans="1:15" ht="15" thickBot="1" x14ac:dyDescent="0.4">
      <c r="F2" s="773" t="s">
        <v>655</v>
      </c>
      <c r="G2" s="774"/>
      <c r="H2" s="774"/>
      <c r="I2" s="774"/>
      <c r="J2" s="774"/>
      <c r="K2" s="775" t="s">
        <v>723</v>
      </c>
      <c r="L2" s="776"/>
      <c r="M2" s="776"/>
      <c r="N2" s="776"/>
      <c r="O2" s="777"/>
    </row>
    <row r="3" spans="1:15" x14ac:dyDescent="0.35">
      <c r="A3" s="435" t="s">
        <v>580</v>
      </c>
      <c r="B3" s="436" t="s">
        <v>706</v>
      </c>
      <c r="C3" s="436" t="s">
        <v>707</v>
      </c>
      <c r="D3" s="436" t="s">
        <v>708</v>
      </c>
      <c r="E3" s="436" t="s">
        <v>709</v>
      </c>
      <c r="F3" s="437">
        <v>2023</v>
      </c>
      <c r="G3" s="437">
        <v>2024</v>
      </c>
      <c r="H3" s="437">
        <v>2025</v>
      </c>
      <c r="I3" s="438" t="s">
        <v>564</v>
      </c>
      <c r="J3" s="438" t="s">
        <v>710</v>
      </c>
      <c r="K3" s="439">
        <v>2023</v>
      </c>
      <c r="L3" s="437">
        <v>2024</v>
      </c>
      <c r="M3" s="437">
        <v>2025</v>
      </c>
      <c r="N3" s="437" t="s">
        <v>564</v>
      </c>
      <c r="O3" s="438" t="s">
        <v>710</v>
      </c>
    </row>
    <row r="4" spans="1:15" x14ac:dyDescent="0.35">
      <c r="A4" s="440" t="s">
        <v>639</v>
      </c>
      <c r="B4" s="441" t="s">
        <v>711</v>
      </c>
      <c r="C4" s="441" t="s">
        <v>712</v>
      </c>
      <c r="D4" s="441" t="s">
        <v>713</v>
      </c>
      <c r="E4" s="433" t="s">
        <v>714</v>
      </c>
      <c r="F4" s="447">
        <f>'Invent-Stock'!G$33*K4</f>
        <v>0</v>
      </c>
      <c r="G4" s="447">
        <f>'Invent-Stock'!H$33*L4</f>
        <v>0</v>
      </c>
      <c r="H4" s="447">
        <f>'Invent-Stock'!I$33*M4</f>
        <v>0</v>
      </c>
      <c r="I4" s="447">
        <f>'Invent-Stock'!J$33*N4</f>
        <v>0</v>
      </c>
      <c r="J4" s="448">
        <f>'Invent-Stock'!K$33*O4</f>
        <v>0</v>
      </c>
      <c r="K4" s="449">
        <f>Pro!G106/100</f>
        <v>0</v>
      </c>
      <c r="L4" s="450">
        <f>Pro!H106/100</f>
        <v>0</v>
      </c>
      <c r="M4" s="450">
        <f>Pro!I106/100</f>
        <v>0</v>
      </c>
      <c r="N4" s="450">
        <f>Pro!J106/100</f>
        <v>0</v>
      </c>
      <c r="O4" s="451">
        <f>Pro!K106/100</f>
        <v>0</v>
      </c>
    </row>
    <row r="5" spans="1:15" x14ac:dyDescent="0.35">
      <c r="A5" s="442" t="s">
        <v>639</v>
      </c>
      <c r="B5" s="443" t="s">
        <v>711</v>
      </c>
      <c r="C5" s="443" t="s">
        <v>712</v>
      </c>
      <c r="D5" s="443" t="s">
        <v>715</v>
      </c>
      <c r="E5" s="434" t="s">
        <v>716</v>
      </c>
      <c r="F5" s="447">
        <f>'Invent-Stock'!G$33*K5</f>
        <v>0</v>
      </c>
      <c r="G5" s="447">
        <f>'Invent-Stock'!H$33*L5</f>
        <v>0</v>
      </c>
      <c r="H5" s="447">
        <f>'Invent-Stock'!I$33*M5</f>
        <v>0</v>
      </c>
      <c r="I5" s="447">
        <f>'Invent-Stock'!J$33*N5</f>
        <v>0</v>
      </c>
      <c r="J5" s="448">
        <f>'Invent-Stock'!K$33*O5</f>
        <v>0</v>
      </c>
      <c r="K5" s="449">
        <f>Pro!G107/100</f>
        <v>0</v>
      </c>
      <c r="L5" s="450">
        <f>Pro!H107/100</f>
        <v>0</v>
      </c>
      <c r="M5" s="450">
        <f>Pro!I107/100</f>
        <v>0</v>
      </c>
      <c r="N5" s="450">
        <f>Pro!J107/100</f>
        <v>0</v>
      </c>
      <c r="O5" s="451">
        <f>Pro!K107/100</f>
        <v>0</v>
      </c>
    </row>
    <row r="6" spans="1:15" x14ac:dyDescent="0.35">
      <c r="A6" s="442" t="s">
        <v>639</v>
      </c>
      <c r="B6" s="443" t="s">
        <v>711</v>
      </c>
      <c r="C6" s="443" t="s">
        <v>712</v>
      </c>
      <c r="D6" s="443" t="s">
        <v>717</v>
      </c>
      <c r="E6" s="434" t="s">
        <v>718</v>
      </c>
      <c r="F6" s="447">
        <f>'Invent-Stock'!G$33*K6</f>
        <v>0</v>
      </c>
      <c r="G6" s="447">
        <f>'Invent-Stock'!H$33*L6</f>
        <v>0</v>
      </c>
      <c r="H6" s="447">
        <f>'Invent-Stock'!I$33*M6</f>
        <v>0</v>
      </c>
      <c r="I6" s="447">
        <f>'Invent-Stock'!J$33*N6</f>
        <v>0</v>
      </c>
      <c r="J6" s="448">
        <f>'Invent-Stock'!K$33*O6</f>
        <v>0</v>
      </c>
      <c r="K6" s="449">
        <f>Pro!G108/100</f>
        <v>0</v>
      </c>
      <c r="L6" s="450">
        <f>Pro!H108/100</f>
        <v>0</v>
      </c>
      <c r="M6" s="450">
        <f>Pro!I108/100</f>
        <v>0</v>
      </c>
      <c r="N6" s="450">
        <f>Pro!J108/100</f>
        <v>0</v>
      </c>
      <c r="O6" s="451">
        <f>Pro!K108/100</f>
        <v>0</v>
      </c>
    </row>
    <row r="7" spans="1:15" x14ac:dyDescent="0.35">
      <c r="A7" s="442" t="s">
        <v>639</v>
      </c>
      <c r="B7" s="443" t="s">
        <v>711</v>
      </c>
      <c r="C7" s="443" t="s">
        <v>712</v>
      </c>
      <c r="D7" s="443" t="s">
        <v>719</v>
      </c>
      <c r="E7" s="434" t="s">
        <v>720</v>
      </c>
      <c r="F7" s="447">
        <f>'Invent-Stock'!G$33*K7</f>
        <v>0</v>
      </c>
      <c r="G7" s="447">
        <f>'Invent-Stock'!H$33*L7</f>
        <v>0</v>
      </c>
      <c r="H7" s="447">
        <f>'Invent-Stock'!I$33*M7</f>
        <v>0</v>
      </c>
      <c r="I7" s="447">
        <f>'Invent-Stock'!J$33*N7</f>
        <v>0</v>
      </c>
      <c r="J7" s="448">
        <f>'Invent-Stock'!K$33*O7</f>
        <v>0</v>
      </c>
      <c r="K7" s="449">
        <f>Pro!G109/100</f>
        <v>0</v>
      </c>
      <c r="L7" s="450">
        <f>Pro!H109/100</f>
        <v>0</v>
      </c>
      <c r="M7" s="450">
        <f>Pro!I109/100</f>
        <v>0</v>
      </c>
      <c r="N7" s="450">
        <f>Pro!J109/100</f>
        <v>0</v>
      </c>
      <c r="O7" s="451">
        <f>Pro!K109/100</f>
        <v>0</v>
      </c>
    </row>
    <row r="8" spans="1:15" ht="15" thickBot="1" x14ac:dyDescent="0.4">
      <c r="A8" s="444" t="s">
        <v>639</v>
      </c>
      <c r="B8" s="445" t="s">
        <v>711</v>
      </c>
      <c r="C8" s="445" t="s">
        <v>712</v>
      </c>
      <c r="D8" s="445" t="s">
        <v>721</v>
      </c>
      <c r="E8" s="446" t="s">
        <v>722</v>
      </c>
      <c r="F8" s="452">
        <f>'Invent-Stock'!G$33*K8</f>
        <v>0</v>
      </c>
      <c r="G8" s="452">
        <f>'Invent-Stock'!H$33*L8</f>
        <v>0</v>
      </c>
      <c r="H8" s="452">
        <f>'Invent-Stock'!I$33*M8</f>
        <v>0</v>
      </c>
      <c r="I8" s="452">
        <f>'Invent-Stock'!J$33*N8</f>
        <v>0</v>
      </c>
      <c r="J8" s="453">
        <f>'Invent-Stock'!K$33*O8</f>
        <v>0</v>
      </c>
      <c r="K8" s="454">
        <f>Pro!G110/100</f>
        <v>0</v>
      </c>
      <c r="L8" s="455">
        <f>Pro!H110/100</f>
        <v>0</v>
      </c>
      <c r="M8" s="455">
        <f>Pro!I110/100</f>
        <v>0</v>
      </c>
      <c r="N8" s="455">
        <f>Pro!J110/100</f>
        <v>0</v>
      </c>
      <c r="O8" s="456">
        <f>Pro!K110/100</f>
        <v>0</v>
      </c>
    </row>
  </sheetData>
  <sheetProtection algorithmName="SHA-512" hashValue="KCWn9vwfs1VJUd5kQFNvWGBpkGEO15mjeBRuyCoudkkc1v0orxg3HJyGR2046Hh8eg8Gp4eeo0NcEaS3l03p1g==" saltValue="GAaZRamQNrea3/nkWpi7FQ==" spinCount="100000" sheet="1" objects="1" scenarios="1" selectLockedCells="1"/>
  <mergeCells count="2">
    <mergeCell ref="F2:J2"/>
    <mergeCell ref="K2:O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7AF15-0317-49B6-8316-8062DFF2E0EC}">
  <sheetPr codeName="Sheet3">
    <tabColor rgb="FF00B0F0"/>
    <pageSetUpPr fitToPage="1"/>
  </sheetPr>
  <dimension ref="A1:R33"/>
  <sheetViews>
    <sheetView showGridLines="0" zoomScaleNormal="100" workbookViewId="0"/>
  </sheetViews>
  <sheetFormatPr defaultColWidth="9.1796875" defaultRowHeight="14" x14ac:dyDescent="0.35"/>
  <cols>
    <col min="1" max="1" width="1.81640625" style="7" customWidth="1"/>
    <col min="2" max="12" width="14.54296875" style="1" customWidth="1"/>
    <col min="13" max="13" width="14.54296875" style="8" customWidth="1"/>
    <col min="14" max="14" width="14.54296875" style="9" customWidth="1"/>
    <col min="15" max="16" width="33.54296875" style="9" hidden="1" customWidth="1"/>
    <col min="17" max="18" width="9.1796875" style="9" customWidth="1"/>
    <col min="19" max="16384" width="9.1796875" style="9"/>
  </cols>
  <sheetData>
    <row r="1" spans="1:16" x14ac:dyDescent="0.35">
      <c r="O1" s="9" t="s">
        <v>433</v>
      </c>
      <c r="P1" s="9" t="s">
        <v>433</v>
      </c>
    </row>
    <row r="2" spans="1:16" x14ac:dyDescent="0.35">
      <c r="B2" s="11" t="s">
        <v>66</v>
      </c>
      <c r="C2" s="11"/>
      <c r="D2" s="11"/>
      <c r="O2" s="10" t="s">
        <v>91</v>
      </c>
      <c r="P2" s="10" t="s">
        <v>107</v>
      </c>
    </row>
    <row r="3" spans="1:16" x14ac:dyDescent="0.35">
      <c r="B3" s="12"/>
      <c r="C3" s="12"/>
      <c r="D3" s="12"/>
      <c r="O3" s="2"/>
      <c r="P3" s="39"/>
    </row>
    <row r="4" spans="1:16" s="2" customFormat="1" x14ac:dyDescent="0.35">
      <c r="A4" s="4"/>
      <c r="B4" s="520" t="str">
        <f>IF(Intro!$G$21="English",O4,P4)</f>
        <v>IMPORTER QUESTIONNAIRE</v>
      </c>
      <c r="C4" s="521"/>
      <c r="D4" s="521"/>
      <c r="E4" s="521"/>
      <c r="F4" s="521"/>
      <c r="G4" s="521"/>
      <c r="H4" s="521"/>
      <c r="I4" s="521"/>
      <c r="J4" s="521"/>
      <c r="K4" s="521"/>
      <c r="L4" s="522"/>
      <c r="M4" s="5"/>
      <c r="N4" s="5"/>
      <c r="O4" s="18" t="s">
        <v>730</v>
      </c>
      <c r="P4" s="89" t="s">
        <v>290</v>
      </c>
    </row>
    <row r="5" spans="1:16" s="2" customFormat="1" x14ac:dyDescent="0.35">
      <c r="A5" s="4"/>
      <c r="B5" s="523" t="str">
        <f>Intro!B5</f>
        <v>NQ-2026-003</v>
      </c>
      <c r="C5" s="524"/>
      <c r="D5" s="524"/>
      <c r="E5" s="524"/>
      <c r="F5" s="524"/>
      <c r="G5" s="524"/>
      <c r="H5" s="524"/>
      <c r="I5" s="524"/>
      <c r="J5" s="524"/>
      <c r="K5" s="524"/>
      <c r="L5" s="525"/>
      <c r="M5" s="5"/>
      <c r="N5" s="5"/>
      <c r="O5" s="18"/>
      <c r="P5" s="8"/>
    </row>
    <row r="6" spans="1:16" s="6" customFormat="1" x14ac:dyDescent="0.35">
      <c r="A6" s="4"/>
      <c r="B6" s="526" t="str">
        <f>UPPER(IF(Intro!$G$21="English",Variables!B3,Variables!C3))</f>
        <v>UNARMOURED BUILDING CABLES</v>
      </c>
      <c r="C6" s="527"/>
      <c r="D6" s="527"/>
      <c r="E6" s="527"/>
      <c r="F6" s="527"/>
      <c r="G6" s="527"/>
      <c r="H6" s="527"/>
      <c r="I6" s="527"/>
      <c r="J6" s="527"/>
      <c r="K6" s="527"/>
      <c r="L6" s="528"/>
      <c r="M6" s="18"/>
      <c r="N6" s="18"/>
      <c r="O6" s="14"/>
      <c r="P6" s="26"/>
    </row>
    <row r="7" spans="1:16" s="6" customFormat="1" x14ac:dyDescent="0.35">
      <c r="A7" s="4"/>
      <c r="B7" s="13"/>
      <c r="C7" s="13"/>
      <c r="D7" s="13"/>
      <c r="E7" s="3"/>
      <c r="F7" s="3"/>
      <c r="G7" s="3"/>
      <c r="H7" s="3"/>
      <c r="I7" s="3"/>
      <c r="J7" s="3"/>
      <c r="K7" s="3"/>
      <c r="L7" s="3"/>
      <c r="O7" s="14"/>
      <c r="P7" s="26"/>
    </row>
    <row r="8" spans="1:16" s="2" customFormat="1" x14ac:dyDescent="0.35">
      <c r="A8" s="4"/>
      <c r="B8" s="495" t="str">
        <f>UPPER(IF(Intro!$G$21="English",O8,P8))</f>
        <v>QUESTIONNAIRE OUTLINE</v>
      </c>
      <c r="C8" s="496"/>
      <c r="D8" s="496" t="str">
        <f>UPPER(IF(Intro!$G$21="English",P8,Q8))</f>
        <v>APERÇU DU QUESTIONNAIRE</v>
      </c>
      <c r="E8" s="496" t="str">
        <f>UPPER(IF(Intro!$G$21="English",Q8,R8))</f>
        <v/>
      </c>
      <c r="F8" s="496" t="str">
        <f>UPPER(IF(Intro!$G$21="English",R8,S8))</f>
        <v/>
      </c>
      <c r="G8" s="496" t="str">
        <f>UPPER(IF(Intro!$G$21="English",S8,T8))</f>
        <v/>
      </c>
      <c r="H8" s="496" t="str">
        <f>UPPER(IF(Intro!$G$21="English",T8,U8))</f>
        <v/>
      </c>
      <c r="I8" s="496" t="str">
        <f>UPPER(IF(Intro!$G$21="English",U8,V8))</f>
        <v/>
      </c>
      <c r="J8" s="496" t="str">
        <f>UPPER(IF(Intro!$G$21="English",V8,W8))</f>
        <v/>
      </c>
      <c r="K8" s="496" t="str">
        <f>UPPER(IF(Intro!$G$21="English",W8,X8))</f>
        <v/>
      </c>
      <c r="L8" s="497" t="str">
        <f>UPPER(IF(Intro!$G$21="English",X8,Y8))</f>
        <v/>
      </c>
      <c r="M8" s="6"/>
      <c r="N8" s="5"/>
      <c r="O8" s="90" t="s">
        <v>291</v>
      </c>
      <c r="P8" s="90" t="s">
        <v>292</v>
      </c>
    </row>
    <row r="9" spans="1:16" x14ac:dyDescent="0.35">
      <c r="B9" s="15"/>
      <c r="C9" s="33"/>
      <c r="D9" s="33"/>
      <c r="E9" s="34"/>
      <c r="F9" s="34"/>
      <c r="G9" s="34"/>
      <c r="H9" s="34"/>
      <c r="I9" s="34"/>
      <c r="J9" s="34"/>
      <c r="K9" s="34"/>
      <c r="L9" s="16"/>
      <c r="M9" s="9"/>
    </row>
    <row r="10" spans="1:16" s="36" customFormat="1" x14ac:dyDescent="0.35">
      <c r="A10" s="46"/>
      <c r="B10" s="492" t="str">
        <f>IF(Intro!$G$21="English",O10,P10)</f>
        <v xml:space="preserve">This questionnaire is divided into two parts:
</v>
      </c>
      <c r="C10" s="493"/>
      <c r="D10" s="493"/>
      <c r="E10" s="493"/>
      <c r="F10" s="493"/>
      <c r="G10" s="493"/>
      <c r="H10" s="493"/>
      <c r="I10" s="493"/>
      <c r="J10" s="493"/>
      <c r="K10" s="493"/>
      <c r="L10" s="494"/>
      <c r="O10" s="9" t="s">
        <v>111</v>
      </c>
      <c r="P10" s="9" t="s">
        <v>112</v>
      </c>
    </row>
    <row r="11" spans="1:16" s="36" customFormat="1" x14ac:dyDescent="0.35">
      <c r="A11" s="46"/>
      <c r="B11" s="58"/>
      <c r="C11" s="59"/>
      <c r="D11" s="59"/>
      <c r="E11" s="59"/>
      <c r="F11" s="59"/>
      <c r="G11" s="59"/>
      <c r="H11" s="59"/>
      <c r="I11" s="59"/>
      <c r="J11" s="59"/>
      <c r="K11" s="59"/>
      <c r="L11" s="60"/>
      <c r="O11" s="9"/>
      <c r="P11" s="9"/>
    </row>
    <row r="12" spans="1:16" s="36" customFormat="1" x14ac:dyDescent="0.35">
      <c r="A12" s="46"/>
      <c r="B12" s="492" t="str">
        <f>IF(Intro!$G$21="English",O12,P12)</f>
        <v xml:space="preserve">PART I (Blue Tabs) - Information requested in this part is public. Requests to treat any of this information as confidential must be fully justified in writing and accompanied by a redacted version for the public record.
</v>
      </c>
      <c r="C12" s="493"/>
      <c r="D12" s="493"/>
      <c r="E12" s="493"/>
      <c r="F12" s="493"/>
      <c r="G12" s="493"/>
      <c r="H12" s="493"/>
      <c r="I12" s="493"/>
      <c r="J12" s="493"/>
      <c r="K12" s="493"/>
      <c r="L12" s="494"/>
      <c r="O12" s="9" t="s">
        <v>113</v>
      </c>
      <c r="P12" s="9" t="s">
        <v>114</v>
      </c>
    </row>
    <row r="13" spans="1:16" s="36" customFormat="1" x14ac:dyDescent="0.35">
      <c r="A13" s="46"/>
      <c r="B13" s="492"/>
      <c r="C13" s="493"/>
      <c r="D13" s="493"/>
      <c r="E13" s="493"/>
      <c r="F13" s="493"/>
      <c r="G13" s="493"/>
      <c r="H13" s="493"/>
      <c r="I13" s="493"/>
      <c r="J13" s="493"/>
      <c r="K13" s="493"/>
      <c r="L13" s="494"/>
      <c r="O13" s="9"/>
      <c r="P13" s="9"/>
    </row>
    <row r="14" spans="1:16" s="36" customFormat="1" x14ac:dyDescent="0.35">
      <c r="A14" s="46"/>
      <c r="B14" s="58"/>
      <c r="C14" s="59"/>
      <c r="D14" s="59"/>
      <c r="E14" s="59"/>
      <c r="F14" s="59"/>
      <c r="G14" s="59"/>
      <c r="H14" s="59"/>
      <c r="I14" s="59"/>
      <c r="J14" s="59"/>
      <c r="K14" s="59"/>
      <c r="L14" s="60"/>
      <c r="O14" s="9"/>
      <c r="P14" s="9"/>
    </row>
    <row r="15" spans="1:16" s="36" customFormat="1" x14ac:dyDescent="0.35">
      <c r="A15" s="46"/>
      <c r="B15" s="492" t="str">
        <f>IF(Intro!$G$21="English",O15,P15)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493"/>
      <c r="D15" s="493"/>
      <c r="E15" s="493"/>
      <c r="F15" s="493"/>
      <c r="G15" s="493"/>
      <c r="H15" s="493"/>
      <c r="I15" s="493"/>
      <c r="J15" s="493"/>
      <c r="K15" s="493"/>
      <c r="L15" s="494"/>
      <c r="O15" s="9" t="s">
        <v>115</v>
      </c>
      <c r="P15" s="9" t="s">
        <v>116</v>
      </c>
    </row>
    <row r="16" spans="1:16" s="36" customFormat="1" x14ac:dyDescent="0.35">
      <c r="A16" s="46"/>
      <c r="B16" s="492"/>
      <c r="C16" s="493"/>
      <c r="D16" s="493"/>
      <c r="E16" s="493"/>
      <c r="F16" s="493"/>
      <c r="G16" s="493"/>
      <c r="H16" s="493"/>
      <c r="I16" s="493"/>
      <c r="J16" s="493"/>
      <c r="K16" s="493"/>
      <c r="L16" s="494"/>
      <c r="O16" s="9"/>
      <c r="P16" s="9"/>
    </row>
    <row r="17" spans="1:18" s="36" customFormat="1" x14ac:dyDescent="0.35">
      <c r="A17" s="46"/>
      <c r="B17" s="47"/>
      <c r="C17" s="48"/>
      <c r="D17" s="48"/>
      <c r="E17" s="48"/>
      <c r="F17" s="48"/>
      <c r="G17" s="48"/>
      <c r="H17" s="48"/>
      <c r="I17" s="48"/>
      <c r="J17" s="48"/>
      <c r="K17" s="48"/>
      <c r="L17" s="49"/>
      <c r="O17" s="9"/>
      <c r="P17" s="9"/>
    </row>
    <row r="18" spans="1:18" s="6" customFormat="1" x14ac:dyDescent="0.35">
      <c r="A18" s="4"/>
      <c r="B18" s="13"/>
      <c r="C18" s="13"/>
      <c r="D18" s="13"/>
      <c r="E18" s="3"/>
      <c r="F18" s="3"/>
      <c r="G18" s="3"/>
      <c r="H18" s="3"/>
      <c r="I18" s="3"/>
      <c r="J18" s="3"/>
      <c r="K18" s="3"/>
      <c r="L18" s="3"/>
      <c r="O18" s="14"/>
      <c r="P18" s="26"/>
    </row>
    <row r="19" spans="1:18" s="2" customFormat="1" x14ac:dyDescent="0.35">
      <c r="A19" s="4"/>
      <c r="B19" s="564" t="str">
        <f>UPPER(IF(Intro!$G$21="English",O19,P19))</f>
        <v>GLOSSARY</v>
      </c>
      <c r="C19" s="564"/>
      <c r="D19" s="564" t="s">
        <v>190</v>
      </c>
      <c r="E19" s="564" t="s">
        <v>191</v>
      </c>
      <c r="F19" s="564" t="s">
        <v>191</v>
      </c>
      <c r="G19" s="564" t="s">
        <v>191</v>
      </c>
      <c r="H19" s="564" t="s">
        <v>191</v>
      </c>
      <c r="I19" s="564" t="s">
        <v>191</v>
      </c>
      <c r="J19" s="564" t="s">
        <v>191</v>
      </c>
      <c r="K19" s="564" t="s">
        <v>191</v>
      </c>
      <c r="L19" s="564" t="s">
        <v>191</v>
      </c>
      <c r="M19" s="6"/>
      <c r="N19" s="5"/>
      <c r="O19" s="18" t="s">
        <v>293</v>
      </c>
      <c r="P19" s="18" t="s">
        <v>190</v>
      </c>
    </row>
    <row r="20" spans="1:18" s="2" customFormat="1" x14ac:dyDescent="0.35">
      <c r="A20" s="4"/>
      <c r="B20" s="582" t="str">
        <f>IF(Intro!$G$21="English",O20,P20)</f>
        <v>Delivery costs</v>
      </c>
      <c r="C20" s="583"/>
      <c r="D20" s="584" t="str">
        <f>IF(Intro!$G$21="English",O21,P21)</f>
        <v>The costs of freight, handling, and insurance to your Canadian warehouse and, where applicable, all import costs such as customs and other duties (including anti-dumping and countervailing duties), brokerage fees and surcharges.</v>
      </c>
      <c r="E20" s="584"/>
      <c r="F20" s="584"/>
      <c r="G20" s="584"/>
      <c r="H20" s="584"/>
      <c r="I20" s="584"/>
      <c r="J20" s="584"/>
      <c r="K20" s="584"/>
      <c r="L20" s="585"/>
      <c r="M20" s="6"/>
      <c r="N20" s="5"/>
      <c r="O20" s="9" t="s">
        <v>434</v>
      </c>
      <c r="P20" s="9" t="s">
        <v>435</v>
      </c>
    </row>
    <row r="21" spans="1:18" s="2" customFormat="1" x14ac:dyDescent="0.35">
      <c r="A21" s="4"/>
      <c r="B21" s="569"/>
      <c r="C21" s="570"/>
      <c r="D21" s="565"/>
      <c r="E21" s="565"/>
      <c r="F21" s="565"/>
      <c r="G21" s="565"/>
      <c r="H21" s="565"/>
      <c r="I21" s="565"/>
      <c r="J21" s="565"/>
      <c r="K21" s="565"/>
      <c r="L21" s="566"/>
      <c r="M21" s="6"/>
      <c r="N21" s="5"/>
      <c r="O21" s="9" t="s">
        <v>436</v>
      </c>
      <c r="P21" s="8" t="s">
        <v>437</v>
      </c>
    </row>
    <row r="22" spans="1:18" s="2" customFormat="1" x14ac:dyDescent="0.35">
      <c r="A22" s="4"/>
      <c r="B22" s="569"/>
      <c r="C22" s="570"/>
      <c r="D22" s="565"/>
      <c r="E22" s="565"/>
      <c r="F22" s="565"/>
      <c r="G22" s="565"/>
      <c r="H22" s="565"/>
      <c r="I22" s="565"/>
      <c r="J22" s="565"/>
      <c r="K22" s="565"/>
      <c r="L22" s="566"/>
      <c r="M22" s="6"/>
      <c r="N22" s="5"/>
      <c r="O22" s="91"/>
      <c r="P22" s="91"/>
    </row>
    <row r="23" spans="1:18" s="36" customFormat="1" x14ac:dyDescent="0.35">
      <c r="A23" s="46"/>
      <c r="B23" s="580" t="str">
        <f>IF(Intro!$G$21="English",O23,P23)</f>
        <v>Net delivered purchase value (laid-in cost)</v>
      </c>
      <c r="C23" s="581"/>
      <c r="D23" s="573" t="str">
        <f>IF(Intro!$G$21="English",O24,P24)</f>
        <v>The purchase value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(including anti-dumping and countervailing duties), brokerage fees and surcharges.</v>
      </c>
      <c r="E23" s="573"/>
      <c r="F23" s="573"/>
      <c r="G23" s="573"/>
      <c r="H23" s="573"/>
      <c r="I23" s="573"/>
      <c r="J23" s="573"/>
      <c r="K23" s="573"/>
      <c r="L23" s="574"/>
      <c r="O23" s="9" t="s">
        <v>178</v>
      </c>
      <c r="P23" s="9" t="s">
        <v>398</v>
      </c>
    </row>
    <row r="24" spans="1:18" s="36" customFormat="1" x14ac:dyDescent="0.35">
      <c r="A24" s="46"/>
      <c r="B24" s="569"/>
      <c r="C24" s="570"/>
      <c r="D24" s="565"/>
      <c r="E24" s="565"/>
      <c r="F24" s="565"/>
      <c r="G24" s="565"/>
      <c r="H24" s="565"/>
      <c r="I24" s="565"/>
      <c r="J24" s="565"/>
      <c r="K24" s="565"/>
      <c r="L24" s="566"/>
      <c r="O24" s="14" t="s">
        <v>258</v>
      </c>
      <c r="P24" s="14" t="s">
        <v>259</v>
      </c>
      <c r="Q24" s="14"/>
      <c r="R24" s="14"/>
    </row>
    <row r="25" spans="1:18" s="36" customFormat="1" x14ac:dyDescent="0.35">
      <c r="A25" s="46"/>
      <c r="B25" s="569"/>
      <c r="C25" s="570"/>
      <c r="D25" s="565"/>
      <c r="E25" s="565"/>
      <c r="F25" s="565"/>
      <c r="G25" s="565"/>
      <c r="H25" s="565"/>
      <c r="I25" s="565"/>
      <c r="J25" s="565"/>
      <c r="K25" s="565"/>
      <c r="L25" s="566"/>
      <c r="O25" s="14"/>
      <c r="P25" s="14"/>
      <c r="Q25" s="14"/>
      <c r="R25" s="14"/>
    </row>
    <row r="26" spans="1:18" s="36" customFormat="1" x14ac:dyDescent="0.35">
      <c r="A26" s="46"/>
      <c r="B26" s="569"/>
      <c r="C26" s="570"/>
      <c r="D26" s="565"/>
      <c r="E26" s="565"/>
      <c r="F26" s="565"/>
      <c r="G26" s="565"/>
      <c r="H26" s="565"/>
      <c r="I26" s="565"/>
      <c r="J26" s="565"/>
      <c r="K26" s="565"/>
      <c r="L26" s="566"/>
      <c r="O26" s="9"/>
      <c r="P26" s="9"/>
      <c r="Q26" s="14"/>
      <c r="R26" s="14"/>
    </row>
    <row r="27" spans="1:18" s="36" customFormat="1" x14ac:dyDescent="0.35">
      <c r="A27" s="46"/>
      <c r="B27" s="569" t="str">
        <f>IF(Intro!$G$21="English",O27,P27)</f>
        <v>Net delivered selling value</v>
      </c>
      <c r="C27" s="570"/>
      <c r="D27" s="565" t="str">
        <f>IF(Intro!$G$21="English",O28,P28)</f>
        <v>The value of your sales net of all discounts (cash, quantity or deferred), allowances, taxes, rebates and incentives, whether or not shown on the invoice. It includes all delivery costs.</v>
      </c>
      <c r="E27" s="565"/>
      <c r="F27" s="565"/>
      <c r="G27" s="565"/>
      <c r="H27" s="565"/>
      <c r="I27" s="565"/>
      <c r="J27" s="565"/>
      <c r="K27" s="565"/>
      <c r="L27" s="566"/>
      <c r="O27" s="9" t="s">
        <v>176</v>
      </c>
      <c r="P27" s="9" t="s">
        <v>177</v>
      </c>
    </row>
    <row r="28" spans="1:18" x14ac:dyDescent="0.35">
      <c r="B28" s="569"/>
      <c r="C28" s="570"/>
      <c r="D28" s="565"/>
      <c r="E28" s="565"/>
      <c r="F28" s="565"/>
      <c r="G28" s="565"/>
      <c r="H28" s="565"/>
      <c r="I28" s="565"/>
      <c r="J28" s="565"/>
      <c r="K28" s="565"/>
      <c r="L28" s="566"/>
      <c r="O28" s="9" t="s">
        <v>438</v>
      </c>
      <c r="P28" s="8" t="s">
        <v>294</v>
      </c>
    </row>
    <row r="29" spans="1:18" x14ac:dyDescent="0.35">
      <c r="B29" s="571"/>
      <c r="C29" s="572"/>
      <c r="D29" s="567"/>
      <c r="E29" s="567"/>
      <c r="F29" s="567"/>
      <c r="G29" s="567"/>
      <c r="H29" s="567"/>
      <c r="I29" s="567"/>
      <c r="J29" s="567"/>
      <c r="K29" s="567"/>
      <c r="L29" s="568"/>
    </row>
    <row r="30" spans="1:18" s="36" customFormat="1" x14ac:dyDescent="0.35">
      <c r="A30" s="46"/>
      <c r="B30" s="569" t="str">
        <f>IF(Intro!$G$21="English",O30,P30)</f>
        <v>Related firms</v>
      </c>
      <c r="C30" s="570"/>
      <c r="D30" s="516" t="str">
        <f>IF(Intro!$G$21="English",O31,P31)</f>
        <v>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v>
      </c>
      <c r="E30" s="516"/>
      <c r="F30" s="516"/>
      <c r="G30" s="516"/>
      <c r="H30" s="516"/>
      <c r="I30" s="516"/>
      <c r="J30" s="516"/>
      <c r="K30" s="516"/>
      <c r="L30" s="575"/>
      <c r="O30" s="9" t="s">
        <v>268</v>
      </c>
      <c r="P30" s="9" t="s">
        <v>269</v>
      </c>
    </row>
    <row r="31" spans="1:18" s="36" customFormat="1" x14ac:dyDescent="0.35">
      <c r="A31" s="46"/>
      <c r="B31" s="569"/>
      <c r="C31" s="570"/>
      <c r="D31" s="516"/>
      <c r="E31" s="516"/>
      <c r="F31" s="516"/>
      <c r="G31" s="516"/>
      <c r="H31" s="516"/>
      <c r="I31" s="516"/>
      <c r="J31" s="516"/>
      <c r="K31" s="516"/>
      <c r="L31" s="575"/>
      <c r="O31" s="9" t="s">
        <v>262</v>
      </c>
      <c r="P31" s="9" t="s">
        <v>263</v>
      </c>
      <c r="Q31" s="9"/>
      <c r="R31" s="9"/>
    </row>
    <row r="32" spans="1:18" s="36" customFormat="1" x14ac:dyDescent="0.35">
      <c r="A32" s="46"/>
      <c r="B32" s="569"/>
      <c r="C32" s="570"/>
      <c r="D32" s="516"/>
      <c r="E32" s="516"/>
      <c r="F32" s="516"/>
      <c r="G32" s="516"/>
      <c r="H32" s="516"/>
      <c r="I32" s="516"/>
      <c r="J32" s="516"/>
      <c r="K32" s="516"/>
      <c r="L32" s="575"/>
      <c r="O32" s="9"/>
      <c r="P32" s="9"/>
      <c r="Q32" s="9"/>
      <c r="R32" s="9"/>
    </row>
    <row r="33" spans="1:18" s="36" customFormat="1" x14ac:dyDescent="0.35">
      <c r="A33" s="46"/>
      <c r="B33" s="578"/>
      <c r="C33" s="579"/>
      <c r="D33" s="576"/>
      <c r="E33" s="576"/>
      <c r="F33" s="576"/>
      <c r="G33" s="576"/>
      <c r="H33" s="576"/>
      <c r="I33" s="576"/>
      <c r="J33" s="576"/>
      <c r="K33" s="576"/>
      <c r="L33" s="577"/>
      <c r="O33" s="9"/>
      <c r="P33" s="9"/>
      <c r="Q33" s="9"/>
      <c r="R33" s="9"/>
    </row>
  </sheetData>
  <sheetProtection algorithmName="SHA-512" hashValue="CI99dwMOGBAHkrJSpprxAMBn297elsevlYda6XRJXklFuC5EovF7MdUpm2UkASWQc7lggdIXCQHrvyLvDsDvRA==" saltValue="xVSchFc/esiKwSvxVUiXbA==" spinCount="100000" sheet="1" objects="1" scenarios="1" selectLockedCells="1"/>
  <mergeCells count="16">
    <mergeCell ref="B19:L19"/>
    <mergeCell ref="D27:L29"/>
    <mergeCell ref="B27:C29"/>
    <mergeCell ref="D23:L26"/>
    <mergeCell ref="D30:L33"/>
    <mergeCell ref="B30:C33"/>
    <mergeCell ref="B23:C26"/>
    <mergeCell ref="B20:C22"/>
    <mergeCell ref="D20:L22"/>
    <mergeCell ref="B12:L13"/>
    <mergeCell ref="B15:L16"/>
    <mergeCell ref="B5:L5"/>
    <mergeCell ref="B4:L4"/>
    <mergeCell ref="B6:L6"/>
    <mergeCell ref="B8:L8"/>
    <mergeCell ref="B10:L10"/>
  </mergeCells>
  <printOptions horizontalCentered="1"/>
  <pageMargins left="0.25" right="0.25" top="0.75" bottom="0.75" header="0.3" footer="0.3"/>
  <pageSetup scale="63"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7042-8826-4465-B516-7E367375E1BF}">
  <sheetPr codeName="Sheet4">
    <tabColor rgb="FF00B0F0"/>
    <pageSetUpPr fitToPage="1"/>
  </sheetPr>
  <dimension ref="A1:U397"/>
  <sheetViews>
    <sheetView showGridLines="0" zoomScaleNormal="100" zoomScaleSheetLayoutView="55" workbookViewId="0"/>
  </sheetViews>
  <sheetFormatPr defaultColWidth="9.1796875" defaultRowHeight="14" x14ac:dyDescent="0.35"/>
  <cols>
    <col min="1" max="1" width="1.81640625" style="7" customWidth="1"/>
    <col min="2" max="12" width="14.54296875" style="1" customWidth="1"/>
    <col min="13" max="13" width="14.54296875" style="8" customWidth="1"/>
    <col min="14" max="14" width="14.54296875" style="9" customWidth="1"/>
    <col min="15" max="16" width="14.54296875" style="9" hidden="1" customWidth="1"/>
    <col min="17" max="19" width="8.453125" style="9" customWidth="1"/>
    <col min="20" max="16384" width="9.1796875" style="9"/>
  </cols>
  <sheetData>
    <row r="1" spans="1:21" x14ac:dyDescent="0.35">
      <c r="O1" s="9" t="s">
        <v>433</v>
      </c>
      <c r="P1" s="9" t="s">
        <v>433</v>
      </c>
    </row>
    <row r="2" spans="1:21" x14ac:dyDescent="0.35">
      <c r="B2" s="11" t="s">
        <v>66</v>
      </c>
      <c r="C2" s="11"/>
      <c r="O2" s="10" t="s">
        <v>91</v>
      </c>
      <c r="P2" s="10" t="s">
        <v>107</v>
      </c>
    </row>
    <row r="3" spans="1:21" x14ac:dyDescent="0.35">
      <c r="B3" s="12"/>
      <c r="C3" s="12"/>
      <c r="O3" s="2"/>
      <c r="P3" s="2"/>
    </row>
    <row r="4" spans="1:21" s="2" customFormat="1" x14ac:dyDescent="0.35">
      <c r="A4" s="4"/>
      <c r="B4" s="476" t="str">
        <f>Info!B4</f>
        <v>IMPORTER QUESTIONNAIRE</v>
      </c>
      <c r="C4" s="477"/>
      <c r="D4" s="477"/>
      <c r="E4" s="477"/>
      <c r="F4" s="477"/>
      <c r="G4" s="477"/>
      <c r="H4" s="477"/>
      <c r="I4" s="477"/>
      <c r="J4" s="477"/>
      <c r="K4" s="477"/>
      <c r="L4" s="478"/>
      <c r="M4" s="5"/>
      <c r="N4" s="5"/>
      <c r="O4" s="18"/>
      <c r="P4" s="18"/>
    </row>
    <row r="5" spans="1:21" s="2" customFormat="1" x14ac:dyDescent="0.35">
      <c r="A5" s="4"/>
      <c r="B5" s="626" t="str">
        <f>Info!B5</f>
        <v>NQ-2026-003</v>
      </c>
      <c r="C5" s="627"/>
      <c r="D5" s="627"/>
      <c r="E5" s="627"/>
      <c r="F5" s="627"/>
      <c r="G5" s="627"/>
      <c r="H5" s="627"/>
      <c r="I5" s="627"/>
      <c r="J5" s="627"/>
      <c r="K5" s="627"/>
      <c r="L5" s="628"/>
      <c r="M5" s="5"/>
      <c r="N5" s="5"/>
      <c r="O5" s="18"/>
      <c r="P5" s="18"/>
    </row>
    <row r="6" spans="1:21" s="6" customFormat="1" x14ac:dyDescent="0.35">
      <c r="A6" s="4"/>
      <c r="B6" s="626" t="str">
        <f>Info!B6</f>
        <v>UNARMOURED BUILDING CABLES</v>
      </c>
      <c r="C6" s="627"/>
      <c r="D6" s="627"/>
      <c r="E6" s="627"/>
      <c r="F6" s="627"/>
      <c r="G6" s="627"/>
      <c r="H6" s="627"/>
      <c r="I6" s="627"/>
      <c r="J6" s="627"/>
      <c r="K6" s="627"/>
      <c r="L6" s="628"/>
      <c r="M6" s="18"/>
      <c r="N6" s="18"/>
      <c r="O6" s="14"/>
      <c r="P6" s="14"/>
    </row>
    <row r="7" spans="1:21" s="6" customFormat="1" x14ac:dyDescent="0.35">
      <c r="A7" s="4"/>
      <c r="B7" s="124"/>
      <c r="C7" s="125"/>
      <c r="D7" s="125"/>
      <c r="E7" s="125"/>
      <c r="F7" s="125"/>
      <c r="G7" s="125"/>
      <c r="H7" s="125"/>
      <c r="I7" s="125"/>
      <c r="J7" s="125"/>
      <c r="K7" s="125"/>
      <c r="L7" s="126"/>
      <c r="M7" s="18"/>
      <c r="N7" s="18"/>
      <c r="O7" s="19"/>
    </row>
    <row r="8" spans="1:21" s="6" customFormat="1" x14ac:dyDescent="0.35">
      <c r="A8" s="4"/>
      <c r="B8" s="629" t="str">
        <f>IF(Intro!$G$21="English",O8,P8)</f>
        <v>The following questions refer to the goods as defined in the product description on the Intro tab.</v>
      </c>
      <c r="C8" s="630"/>
      <c r="D8" s="630"/>
      <c r="E8" s="630"/>
      <c r="F8" s="630"/>
      <c r="G8" s="630"/>
      <c r="H8" s="630"/>
      <c r="I8" s="630"/>
      <c r="J8" s="630"/>
      <c r="K8" s="630"/>
      <c r="L8" s="631"/>
      <c r="M8" s="18"/>
      <c r="N8" s="18"/>
      <c r="O8" s="14" t="str">
        <f>"The following questions refer to the goods as defined in the product description on the Intro tab."</f>
        <v>The following questions refer to the goods as defined in the product description on the Intro tab.</v>
      </c>
      <c r="P8" s="14" t="str">
        <f>"Les marchandises dans les questions suivantes font référence aux marchandises comme définies dans la description du produit de l'onglet Intro."</f>
        <v>Les marchandises dans les questions suivantes font référence aux marchandises comme définies dans la description du produit de l'onglet Intro.</v>
      </c>
    </row>
    <row r="9" spans="1:21" s="6" customFormat="1" x14ac:dyDescent="0.35">
      <c r="A9" s="4"/>
      <c r="B9" s="629" t="str">
        <f>IF(Intro!$G$21="English",O9,P9)</f>
        <v xml:space="preserve">Product information and a glossary of terms can be found in the Info tab.
</v>
      </c>
      <c r="C9" s="630"/>
      <c r="D9" s="630"/>
      <c r="E9" s="630"/>
      <c r="F9" s="630"/>
      <c r="G9" s="630"/>
      <c r="H9" s="630"/>
      <c r="I9" s="630"/>
      <c r="J9" s="630"/>
      <c r="K9" s="630"/>
      <c r="L9" s="631"/>
      <c r="M9" s="18"/>
      <c r="N9" s="18"/>
      <c r="O9" s="14" t="s">
        <v>117</v>
      </c>
      <c r="P9" s="6" t="s">
        <v>118</v>
      </c>
    </row>
    <row r="10" spans="1:21" s="6" customFormat="1" x14ac:dyDescent="0.35">
      <c r="A10" s="4"/>
      <c r="B10" s="632" t="str">
        <f>IF(Intro!$G$21="English",O10,P10)</f>
        <v xml:space="preserve">Use the AddPub tab if more space is needed.
</v>
      </c>
      <c r="C10" s="633"/>
      <c r="D10" s="633"/>
      <c r="E10" s="633"/>
      <c r="F10" s="633"/>
      <c r="G10" s="633"/>
      <c r="H10" s="633"/>
      <c r="I10" s="633"/>
      <c r="J10" s="633"/>
      <c r="K10" s="633"/>
      <c r="L10" s="634"/>
      <c r="M10" s="18"/>
      <c r="N10" s="18"/>
      <c r="O10" s="14" t="s">
        <v>119</v>
      </c>
      <c r="P10" s="14" t="s">
        <v>120</v>
      </c>
    </row>
    <row r="11" spans="1:21" s="6" customFormat="1" x14ac:dyDescent="0.35">
      <c r="A11" s="4"/>
      <c r="B11" s="13"/>
      <c r="C11" s="13"/>
      <c r="D11" s="3"/>
      <c r="E11" s="3"/>
      <c r="F11" s="3"/>
      <c r="G11" s="3"/>
      <c r="H11" s="3"/>
      <c r="I11" s="3"/>
      <c r="J11" s="3"/>
      <c r="K11" s="3"/>
      <c r="L11" s="3"/>
      <c r="O11" s="14"/>
      <c r="P11" s="14"/>
    </row>
    <row r="12" spans="1:21" x14ac:dyDescent="0.35">
      <c r="B12" s="473" t="str">
        <f>IF(Intro!$G$21="English",O12,P12)</f>
        <v>GENERAL FIRM INFORMATION</v>
      </c>
      <c r="C12" s="474"/>
      <c r="D12" s="474"/>
      <c r="E12" s="474"/>
      <c r="F12" s="474"/>
      <c r="G12" s="474"/>
      <c r="H12" s="474"/>
      <c r="I12" s="474"/>
      <c r="J12" s="474"/>
      <c r="K12" s="474"/>
      <c r="L12" s="475"/>
      <c r="M12" s="36"/>
      <c r="O12" s="91" t="s">
        <v>295</v>
      </c>
      <c r="P12" s="91" t="s">
        <v>296</v>
      </c>
    </row>
    <row r="13" spans="1:21" x14ac:dyDescent="0.35">
      <c r="B13" s="594" t="s">
        <v>12</v>
      </c>
      <c r="C13" s="595"/>
      <c r="D13" s="595"/>
      <c r="E13" s="595"/>
      <c r="F13" s="595"/>
      <c r="G13" s="595"/>
      <c r="H13" s="595"/>
      <c r="I13" s="595"/>
      <c r="J13" s="595"/>
      <c r="K13" s="595"/>
      <c r="L13" s="596"/>
      <c r="M13" s="9"/>
    </row>
    <row r="14" spans="1:21" s="36" customFormat="1" x14ac:dyDescent="0.35">
      <c r="A14" s="46"/>
      <c r="B14" s="50"/>
      <c r="C14" s="80"/>
      <c r="D14" s="80"/>
      <c r="E14" s="80"/>
      <c r="F14" s="80"/>
      <c r="G14" s="80"/>
      <c r="H14" s="80"/>
      <c r="I14" s="80"/>
      <c r="J14" s="80"/>
      <c r="K14" s="80"/>
      <c r="L14" s="51"/>
      <c r="Q14" s="9"/>
      <c r="R14" s="9"/>
      <c r="S14" s="9"/>
      <c r="T14" s="9"/>
      <c r="U14" s="9"/>
    </row>
    <row r="15" spans="1:21" s="36" customFormat="1" x14ac:dyDescent="0.35">
      <c r="A15" s="46"/>
      <c r="B15" s="620" t="str">
        <f>IF(Intro!$G$21="English",O15,P15)</f>
        <v>Select your firm's primary activity with respect to the goods between January 1, 2023 and March 31, 2026 (select only one response):</v>
      </c>
      <c r="C15" s="529"/>
      <c r="D15" s="529"/>
      <c r="E15" s="529"/>
      <c r="F15" s="529"/>
      <c r="G15" s="529"/>
      <c r="H15" s="529"/>
      <c r="I15" s="529"/>
      <c r="J15" s="529"/>
      <c r="K15" s="529"/>
      <c r="L15" s="530"/>
      <c r="O15" s="36" t="str">
        <f>"Select your firm's primary activity with respect to the goods between January 1, "&amp;Variables!B6&amp;" and "&amp;Variables!B7&amp;", "&amp;Variables!B8&amp;" (select only one response):"</f>
        <v>Select your firm's primary activity with respect to the goods between January 1, 2023 and March 31, 2026 (select only one response):</v>
      </c>
      <c r="P15" s="36" t="str">
        <f>"Sélectionnez l'activité principale de votre entreprise concernant les marchandises entre le 1er janvier "&amp;Variables!C6&amp;" et le "&amp;Variables!C7&amp;" "&amp;Variables!C8&amp;" (sélectionnez une seule réponse) :"</f>
        <v>Sélectionnez l'activité principale de votre entreprise concernant les marchandises entre le 1er janvier 2023 et le 31 mars 2026 (sélectionnez une seule réponse) :</v>
      </c>
      <c r="Q15" s="9"/>
      <c r="R15" s="9"/>
      <c r="S15" s="9"/>
      <c r="T15" s="9"/>
      <c r="U15" s="9"/>
    </row>
    <row r="16" spans="1:21" s="36" customFormat="1" ht="14.15" customHeight="1" x14ac:dyDescent="0.35">
      <c r="A16" s="46"/>
      <c r="B16" s="70"/>
      <c r="C16" s="38"/>
      <c r="D16" s="38"/>
      <c r="E16" s="38"/>
      <c r="F16" s="38"/>
      <c r="G16" s="38"/>
      <c r="H16" s="38"/>
      <c r="I16" s="38"/>
      <c r="J16" s="38"/>
      <c r="K16" s="38"/>
      <c r="L16" s="55"/>
      <c r="P16" s="162"/>
      <c r="R16" s="9"/>
      <c r="S16" s="9"/>
      <c r="T16" s="9"/>
      <c r="U16" s="9"/>
    </row>
    <row r="17" spans="1:21" s="36" customFormat="1" ht="14.15" customHeight="1" x14ac:dyDescent="0.35">
      <c r="A17" s="46"/>
      <c r="B17" s="602" t="str">
        <f>IF(Intro!$G$21="English",O17,P17)</f>
        <v>Your firm sold the goods, without modification, directly to members of the public (i.e. your firm is a retailer).</v>
      </c>
      <c r="C17" s="603"/>
      <c r="D17" s="603"/>
      <c r="E17" s="603"/>
      <c r="F17" s="603"/>
      <c r="G17" s="603"/>
      <c r="H17" s="603"/>
      <c r="I17" s="603"/>
      <c r="J17" s="604"/>
      <c r="K17" s="608"/>
      <c r="L17" s="55"/>
      <c r="O17" s="162" t="s">
        <v>518</v>
      </c>
      <c r="P17" s="162" t="s">
        <v>519</v>
      </c>
      <c r="R17" s="9"/>
      <c r="S17" s="9"/>
      <c r="T17" s="9"/>
      <c r="U17" s="9"/>
    </row>
    <row r="18" spans="1:21" s="36" customFormat="1" x14ac:dyDescent="0.35">
      <c r="A18" s="46"/>
      <c r="B18" s="605"/>
      <c r="C18" s="606"/>
      <c r="D18" s="606"/>
      <c r="E18" s="606"/>
      <c r="F18" s="606"/>
      <c r="G18" s="606"/>
      <c r="H18" s="606"/>
      <c r="I18" s="606"/>
      <c r="J18" s="607"/>
      <c r="K18" s="609"/>
      <c r="L18" s="55"/>
      <c r="O18" s="162"/>
      <c r="P18" s="162"/>
      <c r="R18" s="9"/>
      <c r="S18" s="9"/>
      <c r="T18" s="9"/>
      <c r="U18" s="9"/>
    </row>
    <row r="19" spans="1:21" s="36" customFormat="1" ht="14.15" customHeight="1" x14ac:dyDescent="0.35">
      <c r="A19" s="46"/>
      <c r="B19" s="602" t="str">
        <f>IF(Intro!$G$21="English",O19,P19)</f>
        <v>Your firm sold the goods, without modification, to other businesses (i.e. your firm is a distributor of the goods).</v>
      </c>
      <c r="C19" s="603"/>
      <c r="D19" s="603"/>
      <c r="E19" s="603"/>
      <c r="F19" s="603"/>
      <c r="G19" s="603"/>
      <c r="H19" s="603"/>
      <c r="I19" s="603"/>
      <c r="J19" s="604"/>
      <c r="K19" s="608"/>
      <c r="L19" s="55"/>
      <c r="O19" s="162" t="s">
        <v>520</v>
      </c>
      <c r="P19" s="162" t="s">
        <v>521</v>
      </c>
      <c r="R19" s="9"/>
      <c r="S19" s="9"/>
      <c r="T19" s="9"/>
      <c r="U19" s="9"/>
    </row>
    <row r="20" spans="1:21" s="36" customFormat="1" x14ac:dyDescent="0.35">
      <c r="A20" s="46"/>
      <c r="B20" s="605"/>
      <c r="C20" s="606"/>
      <c r="D20" s="606"/>
      <c r="E20" s="606"/>
      <c r="F20" s="606"/>
      <c r="G20" s="606"/>
      <c r="H20" s="606"/>
      <c r="I20" s="606"/>
      <c r="J20" s="607"/>
      <c r="K20" s="609"/>
      <c r="L20" s="55"/>
      <c r="O20" s="162"/>
      <c r="P20" s="162"/>
      <c r="R20" s="9"/>
      <c r="S20" s="9"/>
      <c r="T20" s="9"/>
      <c r="U20" s="9"/>
    </row>
    <row r="21" spans="1:21" ht="14.15" customHeight="1" x14ac:dyDescent="0.35">
      <c r="B21" s="602" t="str">
        <f>IF(Intro!$G$21="English",O21,P21)</f>
        <v>Your firm used the goods in the production of a different product which your firm then sold (i.e. your firm is an end user of the goods).</v>
      </c>
      <c r="C21" s="603"/>
      <c r="D21" s="603"/>
      <c r="E21" s="603"/>
      <c r="F21" s="603"/>
      <c r="G21" s="603"/>
      <c r="H21" s="603"/>
      <c r="I21" s="603"/>
      <c r="J21" s="604"/>
      <c r="K21" s="608"/>
      <c r="L21" s="55"/>
      <c r="M21" s="9"/>
      <c r="O21" s="162" t="s">
        <v>522</v>
      </c>
      <c r="P21" s="162" t="s">
        <v>523</v>
      </c>
    </row>
    <row r="22" spans="1:21" ht="14.15" customHeight="1" x14ac:dyDescent="0.35">
      <c r="B22" s="605"/>
      <c r="C22" s="606"/>
      <c r="D22" s="606"/>
      <c r="E22" s="606"/>
      <c r="F22" s="606"/>
      <c r="G22" s="606"/>
      <c r="H22" s="606"/>
      <c r="I22" s="606"/>
      <c r="J22" s="607"/>
      <c r="K22" s="609"/>
      <c r="L22" s="55"/>
      <c r="M22" s="9"/>
      <c r="O22" s="162"/>
      <c r="P22" s="162"/>
    </row>
    <row r="23" spans="1:21" ht="14.15" customHeight="1" x14ac:dyDescent="0.35">
      <c r="B23" s="621" t="str">
        <f>IF(Intro!$G$21="English",O23,P23)</f>
        <v>Your firm used the goods for its own purposes and the goods were not sold in any capacity (i.e. your firm is an end user of the goods).</v>
      </c>
      <c r="C23" s="622"/>
      <c r="D23" s="622"/>
      <c r="E23" s="622"/>
      <c r="F23" s="622"/>
      <c r="G23" s="622"/>
      <c r="H23" s="622"/>
      <c r="I23" s="622"/>
      <c r="J23" s="622"/>
      <c r="K23" s="608"/>
      <c r="L23" s="55"/>
      <c r="M23" s="9"/>
      <c r="O23" s="162" t="s">
        <v>524</v>
      </c>
      <c r="P23" s="162" t="s">
        <v>525</v>
      </c>
    </row>
    <row r="24" spans="1:21" ht="14.15" customHeight="1" x14ac:dyDescent="0.35">
      <c r="B24" s="621"/>
      <c r="C24" s="622"/>
      <c r="D24" s="622"/>
      <c r="E24" s="622"/>
      <c r="F24" s="622"/>
      <c r="G24" s="622"/>
      <c r="H24" s="622"/>
      <c r="I24" s="622"/>
      <c r="J24" s="622"/>
      <c r="K24" s="609"/>
      <c r="L24" s="55"/>
      <c r="M24" s="9"/>
      <c r="O24" s="162"/>
      <c r="P24" s="162"/>
    </row>
    <row r="25" spans="1:21" s="36" customFormat="1" x14ac:dyDescent="0.35">
      <c r="A25" s="46"/>
      <c r="B25" s="47"/>
      <c r="C25" s="48"/>
      <c r="D25" s="48"/>
      <c r="E25" s="48"/>
      <c r="F25" s="48"/>
      <c r="G25" s="48"/>
      <c r="H25" s="48"/>
      <c r="I25" s="48"/>
      <c r="J25" s="48"/>
      <c r="K25" s="48"/>
      <c r="L25" s="49"/>
      <c r="N25" s="9"/>
      <c r="O25" s="9"/>
      <c r="P25" s="9"/>
      <c r="T25" s="9"/>
      <c r="U25" s="9"/>
    </row>
    <row r="26" spans="1:21" x14ac:dyDescent="0.35">
      <c r="B26" s="586" t="s">
        <v>15</v>
      </c>
      <c r="C26" s="587"/>
      <c r="D26" s="587"/>
      <c r="E26" s="587"/>
      <c r="F26" s="587"/>
      <c r="G26" s="587"/>
      <c r="H26" s="587"/>
      <c r="I26" s="587"/>
      <c r="J26" s="587"/>
      <c r="K26" s="587"/>
      <c r="L26" s="588"/>
      <c r="M26" s="9"/>
      <c r="P26" s="36"/>
    </row>
    <row r="27" spans="1:21" x14ac:dyDescent="0.35">
      <c r="B27" s="15"/>
      <c r="C27" s="33"/>
      <c r="D27" s="34"/>
      <c r="E27" s="34"/>
      <c r="F27" s="34"/>
      <c r="G27" s="34"/>
      <c r="H27" s="34"/>
      <c r="I27" s="34"/>
      <c r="J27" s="34"/>
      <c r="K27" s="34"/>
      <c r="L27" s="16"/>
      <c r="M27" s="9"/>
    </row>
    <row r="28" spans="1:21" x14ac:dyDescent="0.35">
      <c r="B28" s="492" t="str">
        <f>IF(Intro!$G$21="English",O28,P28)</f>
        <v>Provide a brief history of your firm, with particular emphasis on activities regarding the goods.</v>
      </c>
      <c r="C28" s="493"/>
      <c r="D28" s="493"/>
      <c r="E28" s="493"/>
      <c r="F28" s="493"/>
      <c r="G28" s="493"/>
      <c r="H28" s="493"/>
      <c r="I28" s="493"/>
      <c r="J28" s="493"/>
      <c r="K28" s="493"/>
      <c r="L28" s="494"/>
      <c r="M28" s="9"/>
      <c r="O28" s="17" t="s">
        <v>72</v>
      </c>
      <c r="P28" s="9" t="s">
        <v>73</v>
      </c>
    </row>
    <row r="29" spans="1:21" s="36" customFormat="1" x14ac:dyDescent="0.35">
      <c r="A29" s="46"/>
      <c r="B29" s="50"/>
      <c r="C29" s="80"/>
      <c r="D29" s="80"/>
      <c r="E29" s="80"/>
      <c r="F29" s="80"/>
      <c r="G29" s="80"/>
      <c r="H29" s="80"/>
      <c r="I29" s="80"/>
      <c r="J29" s="80"/>
      <c r="K29" s="80"/>
      <c r="L29" s="51"/>
      <c r="O29" s="9"/>
      <c r="P29" s="9"/>
      <c r="Q29" s="9"/>
      <c r="R29" s="9"/>
      <c r="S29" s="9"/>
      <c r="T29" s="9"/>
      <c r="U29" s="9"/>
    </row>
    <row r="30" spans="1:21" s="10" customFormat="1" x14ac:dyDescent="0.35">
      <c r="A30" s="7"/>
      <c r="B30" s="599"/>
      <c r="C30" s="600"/>
      <c r="D30" s="600"/>
      <c r="E30" s="600"/>
      <c r="F30" s="600"/>
      <c r="G30" s="600"/>
      <c r="H30" s="600"/>
      <c r="I30" s="600"/>
      <c r="J30" s="600"/>
      <c r="K30" s="600"/>
      <c r="L30" s="601"/>
      <c r="M30" s="36"/>
      <c r="Q30" s="9"/>
    </row>
    <row r="31" spans="1:21" s="10" customFormat="1" x14ac:dyDescent="0.35">
      <c r="A31" s="7"/>
      <c r="B31" s="599"/>
      <c r="C31" s="600"/>
      <c r="D31" s="600"/>
      <c r="E31" s="600"/>
      <c r="F31" s="600"/>
      <c r="G31" s="600"/>
      <c r="H31" s="600"/>
      <c r="I31" s="600"/>
      <c r="J31" s="600"/>
      <c r="K31" s="600"/>
      <c r="L31" s="601"/>
      <c r="M31" s="36"/>
      <c r="Q31" s="9"/>
    </row>
    <row r="32" spans="1:21" s="10" customFormat="1" x14ac:dyDescent="0.35">
      <c r="A32" s="7"/>
      <c r="B32" s="599"/>
      <c r="C32" s="600"/>
      <c r="D32" s="600"/>
      <c r="E32" s="600"/>
      <c r="F32" s="600"/>
      <c r="G32" s="600"/>
      <c r="H32" s="600"/>
      <c r="I32" s="600"/>
      <c r="J32" s="600"/>
      <c r="K32" s="600"/>
      <c r="L32" s="601"/>
      <c r="M32" s="36"/>
      <c r="Q32" s="9"/>
    </row>
    <row r="33" spans="1:21" s="10" customFormat="1" x14ac:dyDescent="0.35">
      <c r="A33" s="7"/>
      <c r="B33" s="599"/>
      <c r="C33" s="600"/>
      <c r="D33" s="600"/>
      <c r="E33" s="600"/>
      <c r="F33" s="600"/>
      <c r="G33" s="600"/>
      <c r="H33" s="600"/>
      <c r="I33" s="600"/>
      <c r="J33" s="600"/>
      <c r="K33" s="600"/>
      <c r="L33" s="601"/>
      <c r="M33" s="36"/>
      <c r="Q33" s="9"/>
    </row>
    <row r="34" spans="1:21" s="10" customFormat="1" x14ac:dyDescent="0.35">
      <c r="A34" s="7"/>
      <c r="B34" s="599"/>
      <c r="C34" s="600"/>
      <c r="D34" s="600"/>
      <c r="E34" s="600"/>
      <c r="F34" s="600"/>
      <c r="G34" s="600"/>
      <c r="H34" s="600"/>
      <c r="I34" s="600"/>
      <c r="J34" s="600"/>
      <c r="K34" s="600"/>
      <c r="L34" s="601"/>
      <c r="M34" s="36"/>
      <c r="Q34" s="9"/>
    </row>
    <row r="35" spans="1:21" s="10" customFormat="1" x14ac:dyDescent="0.35">
      <c r="A35" s="7"/>
      <c r="B35" s="599"/>
      <c r="C35" s="600"/>
      <c r="D35" s="600"/>
      <c r="E35" s="600"/>
      <c r="F35" s="600"/>
      <c r="G35" s="600"/>
      <c r="H35" s="600"/>
      <c r="I35" s="600"/>
      <c r="J35" s="600"/>
      <c r="K35" s="600"/>
      <c r="L35" s="601"/>
      <c r="M35" s="36"/>
      <c r="Q35" s="9"/>
    </row>
    <row r="36" spans="1:21" s="10" customFormat="1" x14ac:dyDescent="0.35">
      <c r="A36" s="7"/>
      <c r="B36" s="599"/>
      <c r="C36" s="600"/>
      <c r="D36" s="600"/>
      <c r="E36" s="600"/>
      <c r="F36" s="600"/>
      <c r="G36" s="600"/>
      <c r="H36" s="600"/>
      <c r="I36" s="600"/>
      <c r="J36" s="600"/>
      <c r="K36" s="600"/>
      <c r="L36" s="601"/>
      <c r="M36" s="36"/>
      <c r="Q36" s="9"/>
    </row>
    <row r="37" spans="1:21" s="10" customFormat="1" x14ac:dyDescent="0.35">
      <c r="A37" s="7"/>
      <c r="B37" s="599"/>
      <c r="C37" s="600"/>
      <c r="D37" s="600"/>
      <c r="E37" s="600"/>
      <c r="F37" s="600"/>
      <c r="G37" s="600"/>
      <c r="H37" s="600"/>
      <c r="I37" s="600"/>
      <c r="J37" s="600"/>
      <c r="K37" s="600"/>
      <c r="L37" s="601"/>
      <c r="M37" s="36"/>
      <c r="Q37" s="9"/>
    </row>
    <row r="38" spans="1:21" s="36" customFormat="1" x14ac:dyDescent="0.35">
      <c r="A38" s="46"/>
      <c r="B38" s="47"/>
      <c r="C38" s="48"/>
      <c r="D38" s="48"/>
      <c r="E38" s="48"/>
      <c r="F38" s="48"/>
      <c r="G38" s="48"/>
      <c r="H38" s="48"/>
      <c r="I38" s="48"/>
      <c r="J38" s="48"/>
      <c r="K38" s="48"/>
      <c r="L38" s="49"/>
      <c r="O38" s="9"/>
      <c r="P38" s="9"/>
      <c r="Q38" s="9"/>
      <c r="R38" s="9"/>
      <c r="S38" s="9"/>
      <c r="T38" s="9"/>
      <c r="U38" s="9"/>
    </row>
    <row r="39" spans="1:21" s="10" customFormat="1" x14ac:dyDescent="0.35">
      <c r="A39" s="7"/>
      <c r="B39" s="586" t="s">
        <v>16</v>
      </c>
      <c r="C39" s="587"/>
      <c r="D39" s="587"/>
      <c r="E39" s="587"/>
      <c r="F39" s="587"/>
      <c r="G39" s="587"/>
      <c r="H39" s="587"/>
      <c r="I39" s="587"/>
      <c r="J39" s="587"/>
      <c r="K39" s="587"/>
      <c r="L39" s="588"/>
      <c r="M39" s="69"/>
    </row>
    <row r="40" spans="1:21" s="36" customFormat="1" x14ac:dyDescent="0.35">
      <c r="A40" s="46"/>
      <c r="B40" s="50"/>
      <c r="C40" s="80"/>
      <c r="D40" s="80"/>
      <c r="E40" s="80"/>
      <c r="F40" s="80"/>
      <c r="G40" s="80"/>
      <c r="H40" s="80"/>
      <c r="I40" s="80"/>
      <c r="J40" s="80"/>
      <c r="K40" s="80"/>
      <c r="L40" s="51"/>
      <c r="O40" s="9"/>
      <c r="P40" s="9"/>
      <c r="Q40" s="9"/>
      <c r="R40" s="9"/>
      <c r="S40" s="9"/>
      <c r="T40" s="9"/>
      <c r="U40" s="9"/>
    </row>
    <row r="41" spans="1:21" s="36" customFormat="1" x14ac:dyDescent="0.35">
      <c r="A41" s="46"/>
      <c r="B41" s="470" t="str">
        <f>IF(Intro!$G$21="English",O41,P41)</f>
        <v>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v>
      </c>
      <c r="C41" s="471"/>
      <c r="D41" s="471"/>
      <c r="E41" s="471"/>
      <c r="F41" s="471"/>
      <c r="G41" s="471"/>
      <c r="H41" s="471"/>
      <c r="I41" s="471"/>
      <c r="J41" s="471"/>
      <c r="K41" s="471"/>
      <c r="L41" s="472"/>
      <c r="O41" s="9" t="s">
        <v>492</v>
      </c>
      <c r="P41" s="9" t="s">
        <v>493</v>
      </c>
      <c r="Q41" s="9"/>
      <c r="R41" s="9"/>
      <c r="S41" s="9"/>
      <c r="T41" s="9"/>
      <c r="U41" s="9"/>
    </row>
    <row r="42" spans="1:21" s="36" customFormat="1" x14ac:dyDescent="0.35">
      <c r="A42" s="46"/>
      <c r="B42" s="470"/>
      <c r="C42" s="471"/>
      <c r="D42" s="471"/>
      <c r="E42" s="471"/>
      <c r="F42" s="471"/>
      <c r="G42" s="471"/>
      <c r="H42" s="471"/>
      <c r="I42" s="471"/>
      <c r="J42" s="471"/>
      <c r="K42" s="471"/>
      <c r="L42" s="472"/>
      <c r="O42" s="9"/>
      <c r="P42" s="9"/>
      <c r="Q42" s="9"/>
      <c r="R42" s="9"/>
      <c r="S42" s="9"/>
      <c r="T42" s="9"/>
      <c r="U42" s="9"/>
    </row>
    <row r="43" spans="1:21" s="36" customFormat="1" x14ac:dyDescent="0.35">
      <c r="A43" s="46"/>
      <c r="B43" s="470"/>
      <c r="C43" s="471"/>
      <c r="D43" s="471"/>
      <c r="E43" s="471"/>
      <c r="F43" s="471"/>
      <c r="G43" s="471"/>
      <c r="H43" s="471"/>
      <c r="I43" s="471"/>
      <c r="J43" s="471"/>
      <c r="K43" s="471"/>
      <c r="L43" s="472"/>
      <c r="O43" s="9"/>
      <c r="P43" s="9"/>
      <c r="Q43" s="9"/>
      <c r="R43" s="9"/>
      <c r="S43" s="9"/>
      <c r="T43" s="9"/>
      <c r="U43" s="9"/>
    </row>
    <row r="44" spans="1:21" s="36" customFormat="1" x14ac:dyDescent="0.35">
      <c r="A44" s="46"/>
      <c r="B44" s="470"/>
      <c r="C44" s="471"/>
      <c r="D44" s="471"/>
      <c r="E44" s="471"/>
      <c r="F44" s="471"/>
      <c r="G44" s="471"/>
      <c r="H44" s="471"/>
      <c r="I44" s="471"/>
      <c r="J44" s="471"/>
      <c r="K44" s="471"/>
      <c r="L44" s="472"/>
      <c r="O44" s="9"/>
      <c r="P44" s="9"/>
      <c r="Q44" s="9"/>
      <c r="R44" s="9"/>
      <c r="S44" s="9"/>
      <c r="T44" s="9"/>
      <c r="U44" s="9"/>
    </row>
    <row r="45" spans="1:21" s="36" customFormat="1" x14ac:dyDescent="0.35">
      <c r="A45" s="46"/>
      <c r="B45" s="470"/>
      <c r="C45" s="471"/>
      <c r="D45" s="471"/>
      <c r="E45" s="471"/>
      <c r="F45" s="471"/>
      <c r="G45" s="471"/>
      <c r="H45" s="471"/>
      <c r="I45" s="471"/>
      <c r="J45" s="471"/>
      <c r="K45" s="471"/>
      <c r="L45" s="472"/>
      <c r="O45" s="9"/>
      <c r="P45" s="9"/>
      <c r="Q45" s="9"/>
      <c r="R45" s="9"/>
      <c r="S45" s="9"/>
      <c r="T45" s="9"/>
      <c r="U45" s="9"/>
    </row>
    <row r="46" spans="1:21" s="36" customFormat="1" x14ac:dyDescent="0.35">
      <c r="A46" s="46"/>
      <c r="B46" s="50"/>
      <c r="C46" s="80"/>
      <c r="D46" s="80"/>
      <c r="E46" s="80"/>
      <c r="F46" s="80"/>
      <c r="G46" s="80"/>
      <c r="H46" s="80"/>
      <c r="I46" s="80"/>
      <c r="J46" s="80"/>
      <c r="K46" s="80"/>
      <c r="L46" s="51"/>
      <c r="O46" s="9"/>
      <c r="P46" s="9"/>
      <c r="Q46" s="9"/>
      <c r="R46" s="9"/>
      <c r="S46" s="9"/>
      <c r="T46" s="9"/>
      <c r="U46" s="9"/>
    </row>
    <row r="47" spans="1:21" x14ac:dyDescent="0.35">
      <c r="B47" s="635"/>
      <c r="C47" s="597" t="str">
        <f>IF(Intro!$G$21="English",O47,P47)</f>
        <v>Firm Name</v>
      </c>
      <c r="D47" s="597"/>
      <c r="E47" s="597" t="str">
        <f>IF(Intro!$G$21="English",O48,P48)</f>
        <v>Firm Address</v>
      </c>
      <c r="F47" s="597"/>
      <c r="G47" s="597" t="str">
        <f>IF(Intro!$G$21="English",O49,P49)</f>
        <v>Nature of association</v>
      </c>
      <c r="H47" s="597"/>
      <c r="I47" s="597"/>
      <c r="J47" s="597" t="str">
        <f>IF(Intro!$G$21="English",O50,P50)</f>
        <v>Role in the Industry</v>
      </c>
      <c r="K47" s="597"/>
      <c r="L47" s="598"/>
      <c r="M47" s="9"/>
      <c r="O47" s="9" t="s">
        <v>1</v>
      </c>
      <c r="P47" s="9" t="s">
        <v>13</v>
      </c>
    </row>
    <row r="48" spans="1:21" x14ac:dyDescent="0.35">
      <c r="B48" s="635"/>
      <c r="C48" s="597"/>
      <c r="D48" s="597"/>
      <c r="E48" s="597"/>
      <c r="F48" s="597"/>
      <c r="G48" s="597"/>
      <c r="H48" s="597"/>
      <c r="I48" s="597"/>
      <c r="J48" s="597"/>
      <c r="K48" s="597"/>
      <c r="L48" s="598"/>
      <c r="M48" s="9"/>
      <c r="O48" s="9" t="s">
        <v>2</v>
      </c>
      <c r="P48" s="9" t="s">
        <v>3</v>
      </c>
    </row>
    <row r="49" spans="2:16" x14ac:dyDescent="0.35">
      <c r="B49" s="593">
        <v>1</v>
      </c>
      <c r="C49" s="592"/>
      <c r="D49" s="462"/>
      <c r="E49" s="462"/>
      <c r="F49" s="462"/>
      <c r="G49" s="462"/>
      <c r="H49" s="462"/>
      <c r="I49" s="462"/>
      <c r="J49" s="462"/>
      <c r="K49" s="462"/>
      <c r="L49" s="463"/>
      <c r="M49" s="9"/>
      <c r="O49" s="9" t="s">
        <v>199</v>
      </c>
      <c r="P49" s="9" t="s">
        <v>238</v>
      </c>
    </row>
    <row r="50" spans="2:16" x14ac:dyDescent="0.35">
      <c r="B50" s="593"/>
      <c r="C50" s="592"/>
      <c r="D50" s="462"/>
      <c r="E50" s="464"/>
      <c r="F50" s="464"/>
      <c r="G50" s="464"/>
      <c r="H50" s="464"/>
      <c r="I50" s="464"/>
      <c r="J50" s="464"/>
      <c r="K50" s="464"/>
      <c r="L50" s="465"/>
      <c r="M50" s="9"/>
      <c r="O50" s="9" t="s">
        <v>14</v>
      </c>
      <c r="P50" s="9" t="s">
        <v>64</v>
      </c>
    </row>
    <row r="51" spans="2:16" x14ac:dyDescent="0.35">
      <c r="B51" s="593">
        <v>2</v>
      </c>
      <c r="C51" s="592"/>
      <c r="D51" s="462"/>
      <c r="E51" s="462"/>
      <c r="F51" s="462"/>
      <c r="G51" s="462"/>
      <c r="H51" s="462"/>
      <c r="I51" s="462"/>
      <c r="J51" s="462"/>
      <c r="K51" s="462"/>
      <c r="L51" s="463"/>
      <c r="M51" s="9"/>
    </row>
    <row r="52" spans="2:16" x14ac:dyDescent="0.35">
      <c r="B52" s="593"/>
      <c r="C52" s="592"/>
      <c r="D52" s="462"/>
      <c r="E52" s="464"/>
      <c r="F52" s="464"/>
      <c r="G52" s="464"/>
      <c r="H52" s="464"/>
      <c r="I52" s="464"/>
      <c r="J52" s="464"/>
      <c r="K52" s="464"/>
      <c r="L52" s="465"/>
      <c r="M52" s="9"/>
    </row>
    <row r="53" spans="2:16" x14ac:dyDescent="0.35">
      <c r="B53" s="593">
        <v>3</v>
      </c>
      <c r="C53" s="592"/>
      <c r="D53" s="462"/>
      <c r="E53" s="462"/>
      <c r="F53" s="462"/>
      <c r="G53" s="462"/>
      <c r="H53" s="462"/>
      <c r="I53" s="462"/>
      <c r="J53" s="462"/>
      <c r="K53" s="462"/>
      <c r="L53" s="463"/>
      <c r="M53" s="9"/>
    </row>
    <row r="54" spans="2:16" x14ac:dyDescent="0.35">
      <c r="B54" s="593"/>
      <c r="C54" s="592"/>
      <c r="D54" s="462"/>
      <c r="E54" s="464"/>
      <c r="F54" s="464"/>
      <c r="G54" s="464"/>
      <c r="H54" s="464"/>
      <c r="I54" s="464"/>
      <c r="J54" s="464"/>
      <c r="K54" s="464"/>
      <c r="L54" s="465"/>
      <c r="M54" s="9"/>
    </row>
    <row r="55" spans="2:16" x14ac:dyDescent="0.35">
      <c r="B55" s="593">
        <v>4</v>
      </c>
      <c r="C55" s="592"/>
      <c r="D55" s="462"/>
      <c r="E55" s="462"/>
      <c r="F55" s="462"/>
      <c r="G55" s="462"/>
      <c r="H55" s="462"/>
      <c r="I55" s="462"/>
      <c r="J55" s="462"/>
      <c r="K55" s="462"/>
      <c r="L55" s="463"/>
      <c r="M55" s="9"/>
    </row>
    <row r="56" spans="2:16" x14ac:dyDescent="0.35">
      <c r="B56" s="593"/>
      <c r="C56" s="592"/>
      <c r="D56" s="462"/>
      <c r="E56" s="464"/>
      <c r="F56" s="464"/>
      <c r="G56" s="464"/>
      <c r="H56" s="464"/>
      <c r="I56" s="464"/>
      <c r="J56" s="464"/>
      <c r="K56" s="464"/>
      <c r="L56" s="465"/>
      <c r="M56" s="9"/>
    </row>
    <row r="57" spans="2:16" x14ac:dyDescent="0.35">
      <c r="B57" s="593">
        <v>5</v>
      </c>
      <c r="C57" s="592"/>
      <c r="D57" s="462"/>
      <c r="E57" s="462"/>
      <c r="F57" s="462"/>
      <c r="G57" s="462"/>
      <c r="H57" s="462"/>
      <c r="I57" s="462"/>
      <c r="J57" s="462"/>
      <c r="K57" s="462"/>
      <c r="L57" s="463"/>
      <c r="M57" s="9"/>
    </row>
    <row r="58" spans="2:16" x14ac:dyDescent="0.35">
      <c r="B58" s="593"/>
      <c r="C58" s="592"/>
      <c r="D58" s="462"/>
      <c r="E58" s="464"/>
      <c r="F58" s="464"/>
      <c r="G58" s="464"/>
      <c r="H58" s="464"/>
      <c r="I58" s="464"/>
      <c r="J58" s="464"/>
      <c r="K58" s="464"/>
      <c r="L58" s="465"/>
      <c r="M58" s="9"/>
    </row>
    <row r="59" spans="2:16" x14ac:dyDescent="0.35">
      <c r="B59" s="593">
        <v>6</v>
      </c>
      <c r="C59" s="592"/>
      <c r="D59" s="462"/>
      <c r="E59" s="462"/>
      <c r="F59" s="462"/>
      <c r="G59" s="462"/>
      <c r="H59" s="462"/>
      <c r="I59" s="462"/>
      <c r="J59" s="462"/>
      <c r="K59" s="462"/>
      <c r="L59" s="463"/>
      <c r="M59" s="9"/>
    </row>
    <row r="60" spans="2:16" x14ac:dyDescent="0.35">
      <c r="B60" s="593"/>
      <c r="C60" s="592"/>
      <c r="D60" s="462"/>
      <c r="E60" s="464"/>
      <c r="F60" s="464"/>
      <c r="G60" s="464"/>
      <c r="H60" s="464"/>
      <c r="I60" s="464"/>
      <c r="J60" s="464"/>
      <c r="K60" s="464"/>
      <c r="L60" s="465"/>
      <c r="M60" s="9"/>
    </row>
    <row r="61" spans="2:16" x14ac:dyDescent="0.35">
      <c r="B61" s="593">
        <v>7</v>
      </c>
      <c r="C61" s="592"/>
      <c r="D61" s="462"/>
      <c r="E61" s="462"/>
      <c r="F61" s="462"/>
      <c r="G61" s="462"/>
      <c r="H61" s="462"/>
      <c r="I61" s="462"/>
      <c r="J61" s="462"/>
      <c r="K61" s="462"/>
      <c r="L61" s="463"/>
      <c r="M61" s="9"/>
    </row>
    <row r="62" spans="2:16" x14ac:dyDescent="0.35">
      <c r="B62" s="593"/>
      <c r="C62" s="592"/>
      <c r="D62" s="462"/>
      <c r="E62" s="464"/>
      <c r="F62" s="464"/>
      <c r="G62" s="464"/>
      <c r="H62" s="464"/>
      <c r="I62" s="464"/>
      <c r="J62" s="464"/>
      <c r="K62" s="464"/>
      <c r="L62" s="465"/>
      <c r="M62" s="9"/>
    </row>
    <row r="63" spans="2:16" x14ac:dyDescent="0.35">
      <c r="B63" s="593">
        <v>8</v>
      </c>
      <c r="C63" s="592"/>
      <c r="D63" s="462"/>
      <c r="E63" s="462"/>
      <c r="F63" s="462"/>
      <c r="G63" s="462"/>
      <c r="H63" s="462"/>
      <c r="I63" s="462"/>
      <c r="J63" s="462"/>
      <c r="K63" s="462"/>
      <c r="L63" s="463"/>
      <c r="M63" s="9"/>
    </row>
    <row r="64" spans="2:16" x14ac:dyDescent="0.35">
      <c r="B64" s="593"/>
      <c r="C64" s="592"/>
      <c r="D64" s="462"/>
      <c r="E64" s="464"/>
      <c r="F64" s="464"/>
      <c r="G64" s="464"/>
      <c r="H64" s="464"/>
      <c r="I64" s="464"/>
      <c r="J64" s="464"/>
      <c r="K64" s="464"/>
      <c r="L64" s="465"/>
      <c r="M64" s="9"/>
    </row>
    <row r="65" spans="1:21" x14ac:dyDescent="0.35">
      <c r="B65" s="593">
        <v>9</v>
      </c>
      <c r="C65" s="592"/>
      <c r="D65" s="462"/>
      <c r="E65" s="462"/>
      <c r="F65" s="462"/>
      <c r="G65" s="462"/>
      <c r="H65" s="462"/>
      <c r="I65" s="462"/>
      <c r="J65" s="462"/>
      <c r="K65" s="462"/>
      <c r="L65" s="463"/>
      <c r="M65" s="9"/>
    </row>
    <row r="66" spans="1:21" x14ac:dyDescent="0.35">
      <c r="B66" s="593"/>
      <c r="C66" s="592"/>
      <c r="D66" s="462"/>
      <c r="E66" s="464"/>
      <c r="F66" s="464"/>
      <c r="G66" s="464"/>
      <c r="H66" s="464"/>
      <c r="I66" s="464"/>
      <c r="J66" s="464"/>
      <c r="K66" s="464"/>
      <c r="L66" s="465"/>
      <c r="M66" s="9"/>
    </row>
    <row r="67" spans="1:21" x14ac:dyDescent="0.35">
      <c r="B67" s="593">
        <v>10</v>
      </c>
      <c r="C67" s="592"/>
      <c r="D67" s="462"/>
      <c r="E67" s="462"/>
      <c r="F67" s="462"/>
      <c r="G67" s="462"/>
      <c r="H67" s="462"/>
      <c r="I67" s="462"/>
      <c r="J67" s="462"/>
      <c r="K67" s="462"/>
      <c r="L67" s="463"/>
      <c r="M67" s="9"/>
    </row>
    <row r="68" spans="1:21" x14ac:dyDescent="0.35">
      <c r="B68" s="593"/>
      <c r="C68" s="592"/>
      <c r="D68" s="462"/>
      <c r="E68" s="464"/>
      <c r="F68" s="464"/>
      <c r="G68" s="464"/>
      <c r="H68" s="464"/>
      <c r="I68" s="464"/>
      <c r="J68" s="464"/>
      <c r="K68" s="464"/>
      <c r="L68" s="465"/>
      <c r="M68" s="9"/>
    </row>
    <row r="69" spans="1:21" s="36" customFormat="1" x14ac:dyDescent="0.35">
      <c r="A69" s="46"/>
      <c r="B69" s="47"/>
      <c r="C69" s="48"/>
      <c r="D69" s="48"/>
      <c r="E69" s="48"/>
      <c r="F69" s="48"/>
      <c r="G69" s="48"/>
      <c r="H69" s="48"/>
      <c r="I69" s="48"/>
      <c r="J69" s="48"/>
      <c r="K69" s="48"/>
      <c r="L69" s="49"/>
      <c r="O69" s="9"/>
      <c r="P69" s="9"/>
      <c r="Q69" s="9"/>
      <c r="R69" s="9"/>
      <c r="S69" s="9"/>
      <c r="T69" s="9"/>
      <c r="U69" s="9"/>
    </row>
    <row r="70" spans="1:21" s="10" customFormat="1" x14ac:dyDescent="0.35">
      <c r="A70" s="7"/>
      <c r="B70" s="586" t="s">
        <v>17</v>
      </c>
      <c r="C70" s="587"/>
      <c r="D70" s="587"/>
      <c r="E70" s="587"/>
      <c r="F70" s="587"/>
      <c r="G70" s="587"/>
      <c r="H70" s="587"/>
      <c r="I70" s="587"/>
      <c r="J70" s="587"/>
      <c r="K70" s="587"/>
      <c r="L70" s="588"/>
      <c r="M70" s="69"/>
    </row>
    <row r="71" spans="1:21" s="36" customFormat="1" x14ac:dyDescent="0.35">
      <c r="A71" s="46"/>
      <c r="B71" s="50"/>
      <c r="C71" s="80"/>
      <c r="D71" s="80"/>
      <c r="E71" s="80"/>
      <c r="F71" s="80"/>
      <c r="G71" s="80"/>
      <c r="H71" s="80"/>
      <c r="I71" s="80"/>
      <c r="J71" s="80"/>
      <c r="K71" s="80"/>
      <c r="L71" s="51"/>
      <c r="O71" s="9"/>
      <c r="P71" s="9"/>
      <c r="Q71" s="9"/>
      <c r="R71" s="9"/>
      <c r="S71" s="9"/>
      <c r="T71" s="9"/>
      <c r="U71" s="9"/>
    </row>
    <row r="72" spans="1:21" s="36" customFormat="1" x14ac:dyDescent="0.35">
      <c r="A72" s="46"/>
      <c r="B72" s="492" t="str">
        <f>IF(Intro!$G$21="English",O72,P72)</f>
        <v>Provide details of any change of majority ownership of your firm since January 1, 2023.</v>
      </c>
      <c r="C72" s="493"/>
      <c r="D72" s="493"/>
      <c r="E72" s="493"/>
      <c r="F72" s="493"/>
      <c r="G72" s="493"/>
      <c r="H72" s="493"/>
      <c r="I72" s="493"/>
      <c r="J72" s="493"/>
      <c r="K72" s="493"/>
      <c r="L72" s="494"/>
      <c r="O72" s="9" t="str">
        <f>"Provide details of any change of majority ownership of your firm since January 1, "&amp;Variables!B6&amp;"."</f>
        <v>Provide details of any change of majority ownership of your firm since January 1, 2023.</v>
      </c>
      <c r="P72" s="9" t="str">
        <f>"Fournissez des détails sur tout changement dans la propriété majoritaire de votre entreprise depuis le 1er janvier "&amp;Variables!B6&amp;"."</f>
        <v>Fournissez des détails sur tout changement dans la propriété majoritaire de votre entreprise depuis le 1er janvier 2023.</v>
      </c>
      <c r="Q72" s="9"/>
      <c r="R72" s="9"/>
      <c r="S72" s="9"/>
      <c r="T72" s="9"/>
      <c r="U72" s="9"/>
    </row>
    <row r="73" spans="1:21" s="36" customFormat="1" x14ac:dyDescent="0.35">
      <c r="A73" s="46"/>
      <c r="B73" s="50"/>
      <c r="C73" s="80"/>
      <c r="D73" s="80"/>
      <c r="E73" s="80"/>
      <c r="F73" s="80"/>
      <c r="G73" s="80"/>
      <c r="H73" s="80"/>
      <c r="I73" s="80"/>
      <c r="J73" s="80"/>
      <c r="K73" s="80"/>
      <c r="L73" s="51"/>
      <c r="O73" s="9"/>
      <c r="P73" s="9"/>
      <c r="Q73" s="9"/>
      <c r="R73" s="9"/>
      <c r="S73" s="9"/>
      <c r="T73" s="9"/>
      <c r="U73" s="9"/>
    </row>
    <row r="74" spans="1:21" s="10" customFormat="1" x14ac:dyDescent="0.35">
      <c r="A74" s="7"/>
      <c r="B74" s="599"/>
      <c r="C74" s="600"/>
      <c r="D74" s="600"/>
      <c r="E74" s="600"/>
      <c r="F74" s="600"/>
      <c r="G74" s="600"/>
      <c r="H74" s="600"/>
      <c r="I74" s="600"/>
      <c r="J74" s="600"/>
      <c r="K74" s="600"/>
      <c r="L74" s="601"/>
      <c r="M74" s="36"/>
      <c r="Q74" s="9"/>
    </row>
    <row r="75" spans="1:21" s="10" customFormat="1" x14ac:dyDescent="0.35">
      <c r="A75" s="7"/>
      <c r="B75" s="599"/>
      <c r="C75" s="600"/>
      <c r="D75" s="600"/>
      <c r="E75" s="600"/>
      <c r="F75" s="600"/>
      <c r="G75" s="600"/>
      <c r="H75" s="600"/>
      <c r="I75" s="600"/>
      <c r="J75" s="600"/>
      <c r="K75" s="600"/>
      <c r="L75" s="601"/>
      <c r="M75" s="36"/>
      <c r="Q75" s="9"/>
    </row>
    <row r="76" spans="1:21" s="10" customFormat="1" x14ac:dyDescent="0.35">
      <c r="A76" s="7"/>
      <c r="B76" s="599"/>
      <c r="C76" s="600"/>
      <c r="D76" s="600"/>
      <c r="E76" s="600"/>
      <c r="F76" s="600"/>
      <c r="G76" s="600"/>
      <c r="H76" s="600"/>
      <c r="I76" s="600"/>
      <c r="J76" s="600"/>
      <c r="K76" s="600"/>
      <c r="L76" s="601"/>
      <c r="M76" s="36"/>
      <c r="Q76" s="9"/>
    </row>
    <row r="77" spans="1:21" s="10" customFormat="1" x14ac:dyDescent="0.35">
      <c r="A77" s="7"/>
      <c r="B77" s="599"/>
      <c r="C77" s="600"/>
      <c r="D77" s="600"/>
      <c r="E77" s="600"/>
      <c r="F77" s="600"/>
      <c r="G77" s="600"/>
      <c r="H77" s="600"/>
      <c r="I77" s="600"/>
      <c r="J77" s="600"/>
      <c r="K77" s="600"/>
      <c r="L77" s="601"/>
      <c r="M77" s="36"/>
      <c r="Q77" s="9"/>
    </row>
    <row r="78" spans="1:21" s="10" customFormat="1" x14ac:dyDescent="0.35">
      <c r="A78" s="7"/>
      <c r="B78" s="599"/>
      <c r="C78" s="600"/>
      <c r="D78" s="600"/>
      <c r="E78" s="600"/>
      <c r="F78" s="600"/>
      <c r="G78" s="600"/>
      <c r="H78" s="600"/>
      <c r="I78" s="600"/>
      <c r="J78" s="600"/>
      <c r="K78" s="600"/>
      <c r="L78" s="601"/>
      <c r="M78" s="36"/>
      <c r="Q78" s="9"/>
    </row>
    <row r="79" spans="1:21" s="10" customFormat="1" x14ac:dyDescent="0.35">
      <c r="A79" s="7"/>
      <c r="B79" s="599"/>
      <c r="C79" s="600"/>
      <c r="D79" s="600"/>
      <c r="E79" s="600"/>
      <c r="F79" s="600"/>
      <c r="G79" s="600"/>
      <c r="H79" s="600"/>
      <c r="I79" s="600"/>
      <c r="J79" s="600"/>
      <c r="K79" s="600"/>
      <c r="L79" s="601"/>
      <c r="M79" s="36"/>
      <c r="Q79" s="9"/>
    </row>
    <row r="80" spans="1:21" s="10" customFormat="1" x14ac:dyDescent="0.35">
      <c r="A80" s="7"/>
      <c r="B80" s="599"/>
      <c r="C80" s="600"/>
      <c r="D80" s="600"/>
      <c r="E80" s="600"/>
      <c r="F80" s="600"/>
      <c r="G80" s="600"/>
      <c r="H80" s="600"/>
      <c r="I80" s="600"/>
      <c r="J80" s="600"/>
      <c r="K80" s="600"/>
      <c r="L80" s="601"/>
      <c r="M80" s="36"/>
      <c r="Q80" s="9"/>
    </row>
    <row r="81" spans="1:21" s="10" customFormat="1" x14ac:dyDescent="0.35">
      <c r="A81" s="7"/>
      <c r="B81" s="599"/>
      <c r="C81" s="600"/>
      <c r="D81" s="600"/>
      <c r="E81" s="600"/>
      <c r="F81" s="600"/>
      <c r="G81" s="600"/>
      <c r="H81" s="600"/>
      <c r="I81" s="600"/>
      <c r="J81" s="600"/>
      <c r="K81" s="600"/>
      <c r="L81" s="601"/>
      <c r="M81" s="36"/>
      <c r="Q81" s="9"/>
    </row>
    <row r="82" spans="1:21" s="36" customFormat="1" x14ac:dyDescent="0.35">
      <c r="A82" s="46"/>
      <c r="B82" s="47"/>
      <c r="C82" s="48"/>
      <c r="D82" s="48"/>
      <c r="E82" s="48"/>
      <c r="F82" s="48"/>
      <c r="G82" s="48"/>
      <c r="H82" s="48"/>
      <c r="I82" s="48"/>
      <c r="J82" s="48"/>
      <c r="K82" s="48"/>
      <c r="L82" s="49"/>
      <c r="O82" s="9"/>
      <c r="P82" s="9"/>
      <c r="Q82" s="9"/>
      <c r="R82" s="9"/>
      <c r="S82" s="9"/>
      <c r="T82" s="9"/>
      <c r="U82" s="9"/>
    </row>
    <row r="83" spans="1:21" s="6" customFormat="1" x14ac:dyDescent="0.35">
      <c r="A83" s="4"/>
      <c r="B83" s="13"/>
      <c r="C83" s="13"/>
      <c r="D83" s="3"/>
      <c r="E83" s="3"/>
      <c r="F83" s="3"/>
      <c r="G83" s="3"/>
      <c r="H83" s="3"/>
      <c r="I83" s="3"/>
      <c r="J83" s="3"/>
      <c r="K83" s="3"/>
      <c r="L83" s="3"/>
      <c r="O83" s="14"/>
      <c r="P83" s="14"/>
    </row>
    <row r="84" spans="1:21" x14ac:dyDescent="0.35">
      <c r="B84" s="473" t="str">
        <f>IF(Intro!$G$21="English",O84,P84)</f>
        <v>PRODUCER INTERACTIONS</v>
      </c>
      <c r="C84" s="474"/>
      <c r="D84" s="474"/>
      <c r="E84" s="474"/>
      <c r="F84" s="474"/>
      <c r="G84" s="474"/>
      <c r="H84" s="474"/>
      <c r="I84" s="474"/>
      <c r="J84" s="474"/>
      <c r="K84" s="474"/>
      <c r="L84" s="475"/>
      <c r="M84" s="36"/>
      <c r="O84" s="89" t="s">
        <v>297</v>
      </c>
      <c r="P84" s="89" t="s">
        <v>298</v>
      </c>
    </row>
    <row r="85" spans="1:21" s="10" customFormat="1" x14ac:dyDescent="0.35">
      <c r="A85" s="7"/>
      <c r="B85" s="594" t="s">
        <v>18</v>
      </c>
      <c r="C85" s="595"/>
      <c r="D85" s="595"/>
      <c r="E85" s="595"/>
      <c r="F85" s="595"/>
      <c r="G85" s="595"/>
      <c r="H85" s="595"/>
      <c r="I85" s="595"/>
      <c r="J85" s="595"/>
      <c r="K85" s="595"/>
      <c r="L85" s="596"/>
      <c r="M85" s="69"/>
    </row>
    <row r="86" spans="1:21" s="36" customFormat="1" x14ac:dyDescent="0.35">
      <c r="A86" s="46"/>
      <c r="B86" s="50"/>
      <c r="C86" s="80"/>
      <c r="D86" s="80"/>
      <c r="E86" s="80"/>
      <c r="F86" s="80"/>
      <c r="G86" s="80"/>
      <c r="H86" s="80"/>
      <c r="I86" s="80"/>
      <c r="J86" s="80"/>
      <c r="K86" s="80"/>
      <c r="L86" s="51"/>
      <c r="O86" s="9"/>
      <c r="P86" s="9"/>
      <c r="Q86" s="9"/>
      <c r="R86" s="9"/>
      <c r="S86" s="9"/>
      <c r="T86" s="9"/>
      <c r="U86" s="9"/>
    </row>
    <row r="87" spans="1:21" s="36" customFormat="1" x14ac:dyDescent="0.35">
      <c r="A87" s="46"/>
      <c r="B87" s="492" t="str">
        <f>IF(Intro!$G$21="English",O87,P87)</f>
        <v>If your firm has purchased the goods manufactured by Canadian producers since January 1, 2023, provide the names of the Canadian producers, as well as the specifications of the goods purchased from the Canadian producers. If not, explain why.</v>
      </c>
      <c r="C87" s="493"/>
      <c r="D87" s="493"/>
      <c r="E87" s="493"/>
      <c r="F87" s="493"/>
      <c r="G87" s="493"/>
      <c r="H87" s="493"/>
      <c r="I87" s="493"/>
      <c r="J87" s="493"/>
      <c r="K87" s="493"/>
      <c r="L87" s="494"/>
      <c r="O87" s="9" t="str">
        <f>"If your firm has purchased the goods manufactured by Canadian producers since January 1, "&amp;Variables!B6&amp;", provide the names of the Canadian producers, as well as the specifications of the goods purchased from the Canadian producers. If not, explain why."</f>
        <v>If your firm has purchased the goods manufactured by Canadian producers since January 1, 2023, provide the names of the Canadian producers, as well as the specifications of the goods purchased from the Canadian producers. If not, explain why.</v>
      </c>
      <c r="P87" s="9" t="str">
        <f>"Si votre entreprise a acheté des marchandises fabriquées par des producteurs canadiens depuis le 1er janvier "&amp;Variables!B6&amp;", fournissez les noms des producteurs canadiens, ainsi que les spécifications des marchandises achetées auprès des producteurs canadiens. Si ce n'est pas le cas, expliquez pourquoi."</f>
        <v>Si votre entreprise a acheté des marchandises fabriquées par des producteurs canadiens depuis le 1er janvier 2023, fournissez les noms des producteurs canadiens, ainsi que les spécifications des marchandises achetées auprès des producteurs canadiens. Si ce n'est pas le cas, expliquez pourquoi.</v>
      </c>
      <c r="Q87" s="9"/>
      <c r="R87" s="9"/>
      <c r="S87" s="9"/>
      <c r="T87" s="9"/>
      <c r="U87" s="9"/>
    </row>
    <row r="88" spans="1:21" s="36" customFormat="1" x14ac:dyDescent="0.35">
      <c r="A88" s="46"/>
      <c r="B88" s="492"/>
      <c r="C88" s="493"/>
      <c r="D88" s="493"/>
      <c r="E88" s="493"/>
      <c r="F88" s="493"/>
      <c r="G88" s="493"/>
      <c r="H88" s="493"/>
      <c r="I88" s="493"/>
      <c r="J88" s="493"/>
      <c r="K88" s="493"/>
      <c r="L88" s="494"/>
      <c r="O88" s="9"/>
      <c r="P88" s="9"/>
      <c r="Q88" s="9"/>
      <c r="R88" s="9"/>
      <c r="S88" s="9"/>
      <c r="T88" s="9"/>
      <c r="U88" s="9"/>
    </row>
    <row r="89" spans="1:21" s="36" customFormat="1" x14ac:dyDescent="0.35">
      <c r="A89" s="46"/>
      <c r="B89" s="50"/>
      <c r="C89" s="80"/>
      <c r="D89" s="80"/>
      <c r="E89" s="80"/>
      <c r="F89" s="80"/>
      <c r="G89" s="80"/>
      <c r="H89" s="80"/>
      <c r="I89" s="80"/>
      <c r="J89" s="80"/>
      <c r="K89" s="80"/>
      <c r="L89" s="51"/>
      <c r="O89" s="9"/>
      <c r="P89" s="9"/>
      <c r="Q89" s="9"/>
      <c r="R89" s="9"/>
      <c r="S89" s="9"/>
      <c r="T89" s="9"/>
      <c r="U89" s="9"/>
    </row>
    <row r="90" spans="1:21" s="10" customFormat="1" x14ac:dyDescent="0.35">
      <c r="A90" s="7"/>
      <c r="B90" s="599"/>
      <c r="C90" s="600"/>
      <c r="D90" s="600"/>
      <c r="E90" s="600"/>
      <c r="F90" s="600"/>
      <c r="G90" s="600"/>
      <c r="H90" s="600"/>
      <c r="I90" s="600"/>
      <c r="J90" s="600"/>
      <c r="K90" s="600"/>
      <c r="L90" s="601"/>
      <c r="M90" s="36"/>
      <c r="Q90" s="9"/>
    </row>
    <row r="91" spans="1:21" s="10" customFormat="1" x14ac:dyDescent="0.35">
      <c r="A91" s="7"/>
      <c r="B91" s="599"/>
      <c r="C91" s="600"/>
      <c r="D91" s="600"/>
      <c r="E91" s="600"/>
      <c r="F91" s="600"/>
      <c r="G91" s="600"/>
      <c r="H91" s="600"/>
      <c r="I91" s="600"/>
      <c r="J91" s="600"/>
      <c r="K91" s="600"/>
      <c r="L91" s="601"/>
      <c r="M91" s="36"/>
      <c r="Q91" s="9"/>
    </row>
    <row r="92" spans="1:21" s="10" customFormat="1" x14ac:dyDescent="0.35">
      <c r="A92" s="7"/>
      <c r="B92" s="599"/>
      <c r="C92" s="600"/>
      <c r="D92" s="600"/>
      <c r="E92" s="600"/>
      <c r="F92" s="600"/>
      <c r="G92" s="600"/>
      <c r="H92" s="600"/>
      <c r="I92" s="600"/>
      <c r="J92" s="600"/>
      <c r="K92" s="600"/>
      <c r="L92" s="601"/>
      <c r="M92" s="36"/>
      <c r="Q92" s="9"/>
    </row>
    <row r="93" spans="1:21" s="10" customFormat="1" x14ac:dyDescent="0.35">
      <c r="A93" s="7"/>
      <c r="B93" s="599"/>
      <c r="C93" s="600"/>
      <c r="D93" s="600"/>
      <c r="E93" s="600"/>
      <c r="F93" s="600"/>
      <c r="G93" s="600"/>
      <c r="H93" s="600"/>
      <c r="I93" s="600"/>
      <c r="J93" s="600"/>
      <c r="K93" s="600"/>
      <c r="L93" s="601"/>
      <c r="M93" s="36"/>
      <c r="Q93" s="9"/>
    </row>
    <row r="94" spans="1:21" s="10" customFormat="1" x14ac:dyDescent="0.35">
      <c r="A94" s="7"/>
      <c r="B94" s="599"/>
      <c r="C94" s="600"/>
      <c r="D94" s="600"/>
      <c r="E94" s="600"/>
      <c r="F94" s="600"/>
      <c r="G94" s="600"/>
      <c r="H94" s="600"/>
      <c r="I94" s="600"/>
      <c r="J94" s="600"/>
      <c r="K94" s="600"/>
      <c r="L94" s="601"/>
      <c r="M94" s="36"/>
      <c r="Q94" s="9"/>
    </row>
    <row r="95" spans="1:21" s="10" customFormat="1" x14ac:dyDescent="0.35">
      <c r="A95" s="7"/>
      <c r="B95" s="599"/>
      <c r="C95" s="600"/>
      <c r="D95" s="600"/>
      <c r="E95" s="600"/>
      <c r="F95" s="600"/>
      <c r="G95" s="600"/>
      <c r="H95" s="600"/>
      <c r="I95" s="600"/>
      <c r="J95" s="600"/>
      <c r="K95" s="600"/>
      <c r="L95" s="601"/>
      <c r="M95" s="36"/>
      <c r="Q95" s="9"/>
    </row>
    <row r="96" spans="1:21" s="10" customFormat="1" x14ac:dyDescent="0.35">
      <c r="A96" s="7"/>
      <c r="B96" s="599"/>
      <c r="C96" s="600"/>
      <c r="D96" s="600"/>
      <c r="E96" s="600"/>
      <c r="F96" s="600"/>
      <c r="G96" s="600"/>
      <c r="H96" s="600"/>
      <c r="I96" s="600"/>
      <c r="J96" s="600"/>
      <c r="K96" s="600"/>
      <c r="L96" s="601"/>
      <c r="M96" s="36"/>
      <c r="Q96" s="9"/>
    </row>
    <row r="97" spans="1:21" s="10" customFormat="1" x14ac:dyDescent="0.35">
      <c r="A97" s="7"/>
      <c r="B97" s="599"/>
      <c r="C97" s="600"/>
      <c r="D97" s="600"/>
      <c r="E97" s="600"/>
      <c r="F97" s="600"/>
      <c r="G97" s="600"/>
      <c r="H97" s="600"/>
      <c r="I97" s="600"/>
      <c r="J97" s="600"/>
      <c r="K97" s="600"/>
      <c r="L97" s="601"/>
      <c r="M97" s="36"/>
      <c r="Q97" s="9"/>
    </row>
    <row r="98" spans="1:21" s="36" customFormat="1" x14ac:dyDescent="0.35">
      <c r="A98" s="46"/>
      <c r="B98" s="47"/>
      <c r="C98" s="48"/>
      <c r="D98" s="48"/>
      <c r="E98" s="48"/>
      <c r="F98" s="48"/>
      <c r="G98" s="48"/>
      <c r="H98" s="48"/>
      <c r="I98" s="48"/>
      <c r="J98" s="48"/>
      <c r="K98" s="48"/>
      <c r="L98" s="49"/>
      <c r="O98" s="9"/>
      <c r="P98" s="9"/>
      <c r="Q98" s="9"/>
      <c r="R98" s="9"/>
      <c r="S98" s="9"/>
      <c r="T98" s="9"/>
      <c r="U98" s="9"/>
    </row>
    <row r="99" spans="1:21" s="10" customFormat="1" x14ac:dyDescent="0.35">
      <c r="A99" s="7"/>
      <c r="B99" s="586" t="s">
        <v>19</v>
      </c>
      <c r="C99" s="587"/>
      <c r="D99" s="587"/>
      <c r="E99" s="587"/>
      <c r="F99" s="587"/>
      <c r="G99" s="587"/>
      <c r="H99" s="587"/>
      <c r="I99" s="587"/>
      <c r="J99" s="587"/>
      <c r="K99" s="587"/>
      <c r="L99" s="588"/>
      <c r="M99" s="69"/>
    </row>
    <row r="100" spans="1:21" s="36" customFormat="1" x14ac:dyDescent="0.35">
      <c r="A100" s="46"/>
      <c r="B100" s="50"/>
      <c r="C100" s="80"/>
      <c r="D100" s="80"/>
      <c r="E100" s="80"/>
      <c r="F100" s="80"/>
      <c r="G100" s="80"/>
      <c r="H100" s="80"/>
      <c r="I100" s="80"/>
      <c r="J100" s="80"/>
      <c r="K100" s="80"/>
      <c r="L100" s="51"/>
      <c r="O100" s="9"/>
      <c r="P100" s="9"/>
      <c r="Q100" s="9"/>
      <c r="R100" s="9"/>
      <c r="S100" s="9"/>
      <c r="T100" s="9"/>
      <c r="U100" s="9"/>
    </row>
    <row r="101" spans="1:21" s="36" customFormat="1" x14ac:dyDescent="0.35">
      <c r="A101" s="46"/>
      <c r="B101" s="492" t="str">
        <f>IF(Intro!$G$21="English",O101,P101)</f>
        <v>If your firm, as the importer of record, has sold imports of the goods to Canadian producers since January 1, 2023, provide details regarding the specifications of the goods and the countries of origin.</v>
      </c>
      <c r="C101" s="493"/>
      <c r="D101" s="493"/>
      <c r="E101" s="493"/>
      <c r="F101" s="493"/>
      <c r="G101" s="493"/>
      <c r="H101" s="493"/>
      <c r="I101" s="493"/>
      <c r="J101" s="493"/>
      <c r="K101" s="493"/>
      <c r="L101" s="494"/>
      <c r="O101" s="9" t="str">
        <f>"If your firm, as the importer of record, has sold imports of the goods to Canadian producers since January 1, "&amp;Variables!B6&amp;", provide details regarding the specifications of the goods and the countries of origin."</f>
        <v>If your firm, as the importer of record, has sold imports of the goods to Canadian producers since January 1, 2023, provide details regarding the specifications of the goods and the countries of origin.</v>
      </c>
      <c r="P101" s="9" t="str">
        <f>"Si votre entreprise, en tant qu'importateur officiel, a vendu des importations de marchandises à des producteurs canadiens depuis le 1er janvier "&amp;Variables!B6&amp;", fournissez des détails concernant les spécifications des marchandises et les pays d'origine."</f>
        <v>Si votre entreprise, en tant qu'importateur officiel, a vendu des importations de marchandises à des producteurs canadiens depuis le 1er janvier 2023, fournissez des détails concernant les spécifications des marchandises et les pays d'origine.</v>
      </c>
      <c r="Q101" s="9"/>
      <c r="R101" s="9"/>
      <c r="S101" s="9"/>
      <c r="T101" s="9"/>
      <c r="U101" s="9"/>
    </row>
    <row r="102" spans="1:21" s="36" customFormat="1" x14ac:dyDescent="0.35">
      <c r="A102" s="46"/>
      <c r="B102" s="492"/>
      <c r="C102" s="493"/>
      <c r="D102" s="493"/>
      <c r="E102" s="493"/>
      <c r="F102" s="493"/>
      <c r="G102" s="493"/>
      <c r="H102" s="493"/>
      <c r="I102" s="493"/>
      <c r="J102" s="493"/>
      <c r="K102" s="493"/>
      <c r="L102" s="494"/>
      <c r="O102" s="9"/>
      <c r="P102" s="9"/>
      <c r="Q102" s="9"/>
      <c r="R102" s="9"/>
      <c r="S102" s="9"/>
      <c r="T102" s="9"/>
      <c r="U102" s="9"/>
    </row>
    <row r="103" spans="1:21" s="36" customFormat="1" x14ac:dyDescent="0.35">
      <c r="A103" s="46"/>
      <c r="B103" s="50"/>
      <c r="C103" s="80"/>
      <c r="D103" s="80"/>
      <c r="E103" s="80"/>
      <c r="F103" s="80"/>
      <c r="G103" s="80"/>
      <c r="H103" s="80"/>
      <c r="I103" s="80"/>
      <c r="J103" s="80"/>
      <c r="K103" s="80"/>
      <c r="L103" s="51"/>
      <c r="O103" s="9"/>
      <c r="P103" s="9"/>
      <c r="Q103" s="9"/>
      <c r="R103" s="9"/>
      <c r="S103" s="9"/>
      <c r="T103" s="9"/>
      <c r="U103" s="9"/>
    </row>
    <row r="104" spans="1:21" s="10" customFormat="1" x14ac:dyDescent="0.35">
      <c r="A104" s="7"/>
      <c r="B104" s="599"/>
      <c r="C104" s="600"/>
      <c r="D104" s="600"/>
      <c r="E104" s="600"/>
      <c r="F104" s="600"/>
      <c r="G104" s="600"/>
      <c r="H104" s="600"/>
      <c r="I104" s="600"/>
      <c r="J104" s="600"/>
      <c r="K104" s="600"/>
      <c r="L104" s="601"/>
      <c r="M104" s="36"/>
      <c r="Q104" s="9"/>
    </row>
    <row r="105" spans="1:21" s="10" customFormat="1" x14ac:dyDescent="0.35">
      <c r="A105" s="7"/>
      <c r="B105" s="599"/>
      <c r="C105" s="600"/>
      <c r="D105" s="600"/>
      <c r="E105" s="600"/>
      <c r="F105" s="600"/>
      <c r="G105" s="600"/>
      <c r="H105" s="600"/>
      <c r="I105" s="600"/>
      <c r="J105" s="600"/>
      <c r="K105" s="600"/>
      <c r="L105" s="601"/>
      <c r="M105" s="36"/>
      <c r="Q105" s="9"/>
    </row>
    <row r="106" spans="1:21" s="10" customFormat="1" x14ac:dyDescent="0.35">
      <c r="A106" s="7"/>
      <c r="B106" s="599"/>
      <c r="C106" s="600"/>
      <c r="D106" s="600"/>
      <c r="E106" s="600"/>
      <c r="F106" s="600"/>
      <c r="G106" s="600"/>
      <c r="H106" s="600"/>
      <c r="I106" s="600"/>
      <c r="J106" s="600"/>
      <c r="K106" s="600"/>
      <c r="L106" s="601"/>
      <c r="M106" s="36"/>
      <c r="Q106" s="9"/>
    </row>
    <row r="107" spans="1:21" s="10" customFormat="1" x14ac:dyDescent="0.35">
      <c r="A107" s="7"/>
      <c r="B107" s="599"/>
      <c r="C107" s="600"/>
      <c r="D107" s="600"/>
      <c r="E107" s="600"/>
      <c r="F107" s="600"/>
      <c r="G107" s="600"/>
      <c r="H107" s="600"/>
      <c r="I107" s="600"/>
      <c r="J107" s="600"/>
      <c r="K107" s="600"/>
      <c r="L107" s="601"/>
      <c r="M107" s="36"/>
      <c r="Q107" s="9"/>
    </row>
    <row r="108" spans="1:21" s="10" customFormat="1" x14ac:dyDescent="0.35">
      <c r="A108" s="7"/>
      <c r="B108" s="599"/>
      <c r="C108" s="600"/>
      <c r="D108" s="600"/>
      <c r="E108" s="600"/>
      <c r="F108" s="600"/>
      <c r="G108" s="600"/>
      <c r="H108" s="600"/>
      <c r="I108" s="600"/>
      <c r="J108" s="600"/>
      <c r="K108" s="600"/>
      <c r="L108" s="601"/>
      <c r="M108" s="36"/>
      <c r="Q108" s="9"/>
    </row>
    <row r="109" spans="1:21" s="10" customFormat="1" x14ac:dyDescent="0.35">
      <c r="A109" s="7"/>
      <c r="B109" s="599"/>
      <c r="C109" s="600"/>
      <c r="D109" s="600"/>
      <c r="E109" s="600"/>
      <c r="F109" s="600"/>
      <c r="G109" s="600"/>
      <c r="H109" s="600"/>
      <c r="I109" s="600"/>
      <c r="J109" s="600"/>
      <c r="K109" s="600"/>
      <c r="L109" s="601"/>
      <c r="M109" s="36"/>
      <c r="Q109" s="9"/>
    </row>
    <row r="110" spans="1:21" s="10" customFormat="1" x14ac:dyDescent="0.35">
      <c r="A110" s="7"/>
      <c r="B110" s="599"/>
      <c r="C110" s="600"/>
      <c r="D110" s="600"/>
      <c r="E110" s="600"/>
      <c r="F110" s="600"/>
      <c r="G110" s="600"/>
      <c r="H110" s="600"/>
      <c r="I110" s="600"/>
      <c r="J110" s="600"/>
      <c r="K110" s="600"/>
      <c r="L110" s="601"/>
      <c r="M110" s="36"/>
      <c r="Q110" s="9"/>
    </row>
    <row r="111" spans="1:21" s="10" customFormat="1" x14ac:dyDescent="0.35">
      <c r="A111" s="7"/>
      <c r="B111" s="599"/>
      <c r="C111" s="600"/>
      <c r="D111" s="600"/>
      <c r="E111" s="600"/>
      <c r="F111" s="600"/>
      <c r="G111" s="600"/>
      <c r="H111" s="600"/>
      <c r="I111" s="600"/>
      <c r="J111" s="600"/>
      <c r="K111" s="600"/>
      <c r="L111" s="601"/>
      <c r="M111" s="36"/>
      <c r="Q111" s="9"/>
    </row>
    <row r="112" spans="1:21" s="36" customFormat="1" x14ac:dyDescent="0.35">
      <c r="A112" s="46"/>
      <c r="B112" s="47"/>
      <c r="C112" s="48"/>
      <c r="D112" s="48"/>
      <c r="E112" s="48"/>
      <c r="F112" s="48"/>
      <c r="G112" s="48"/>
      <c r="H112" s="48"/>
      <c r="I112" s="48"/>
      <c r="J112" s="48"/>
      <c r="K112" s="48"/>
      <c r="L112" s="49"/>
      <c r="O112" s="9"/>
      <c r="P112" s="9"/>
      <c r="Q112" s="9"/>
      <c r="R112" s="9"/>
      <c r="S112" s="9"/>
      <c r="T112" s="9"/>
      <c r="U112" s="9"/>
    </row>
    <row r="114" spans="1:21" x14ac:dyDescent="0.35">
      <c r="B114" s="473" t="s">
        <v>299</v>
      </c>
      <c r="C114" s="474"/>
      <c r="D114" s="474"/>
      <c r="E114" s="474"/>
      <c r="F114" s="474"/>
      <c r="G114" s="474"/>
      <c r="H114" s="474"/>
      <c r="I114" s="474"/>
      <c r="J114" s="474"/>
      <c r="K114" s="474"/>
      <c r="L114" s="475"/>
      <c r="M114" s="36"/>
    </row>
    <row r="115" spans="1:21" s="10" customFormat="1" x14ac:dyDescent="0.35">
      <c r="A115" s="7"/>
      <c r="B115" s="586" t="s">
        <v>20</v>
      </c>
      <c r="C115" s="587"/>
      <c r="D115" s="587"/>
      <c r="E115" s="587"/>
      <c r="F115" s="587"/>
      <c r="G115" s="587"/>
      <c r="H115" s="587"/>
      <c r="I115" s="587"/>
      <c r="J115" s="587"/>
      <c r="K115" s="587"/>
      <c r="L115" s="588"/>
      <c r="M115" s="69"/>
    </row>
    <row r="116" spans="1:21" s="36" customFormat="1" x14ac:dyDescent="0.35">
      <c r="A116" s="46"/>
      <c r="B116" s="50"/>
      <c r="C116" s="80"/>
      <c r="D116" s="80"/>
      <c r="E116" s="80"/>
      <c r="F116" s="80"/>
      <c r="G116" s="80"/>
      <c r="H116" s="80"/>
      <c r="I116" s="80"/>
      <c r="J116" s="80"/>
      <c r="K116" s="80"/>
      <c r="L116" s="51"/>
      <c r="O116" s="9"/>
      <c r="P116" s="9"/>
      <c r="Q116" s="9"/>
      <c r="R116" s="9"/>
      <c r="S116" s="9"/>
      <c r="T116" s="9"/>
      <c r="U116" s="9"/>
    </row>
    <row r="117" spans="1:21" s="36" customFormat="1" x14ac:dyDescent="0.35">
      <c r="A117" s="46"/>
      <c r="B117" s="589" t="str">
        <f>IF(Intro!$G$21="English",O117,P117)</f>
        <v>Provide details if your firm changed the product mix of the goods it has imported since January 1, 2023.</v>
      </c>
      <c r="C117" s="590"/>
      <c r="D117" s="590"/>
      <c r="E117" s="590"/>
      <c r="F117" s="590"/>
      <c r="G117" s="590"/>
      <c r="H117" s="590"/>
      <c r="I117" s="590"/>
      <c r="J117" s="590"/>
      <c r="K117" s="590"/>
      <c r="L117" s="591"/>
      <c r="O117" s="9" t="str">
        <f>"Provide details if your firm changed the product mix of the goods it has imported since January 1, "&amp;Variables!B6&amp;"."</f>
        <v>Provide details if your firm changed the product mix of the goods it has imported since January 1, 2023.</v>
      </c>
      <c r="P117" s="9" t="str">
        <f>"Fournissez des détails si votre entreprise a modifié la gamme de marchandises qu'elle a importé depuis le 1er janvier "&amp;Variables!B6&amp;"."</f>
        <v>Fournissez des détails si votre entreprise a modifié la gamme de marchandises qu'elle a importé depuis le 1er janvier 2023.</v>
      </c>
      <c r="Q117" s="9"/>
      <c r="R117" s="9"/>
      <c r="S117" s="9"/>
      <c r="T117" s="9"/>
      <c r="U117" s="9"/>
    </row>
    <row r="118" spans="1:21" s="36" customFormat="1" x14ac:dyDescent="0.35">
      <c r="A118" s="46"/>
      <c r="B118" s="50"/>
      <c r="C118" s="80"/>
      <c r="D118" s="80"/>
      <c r="E118" s="80"/>
      <c r="F118" s="80"/>
      <c r="G118" s="80"/>
      <c r="H118" s="80"/>
      <c r="I118" s="80"/>
      <c r="J118" s="80"/>
      <c r="K118" s="80"/>
      <c r="L118" s="51"/>
      <c r="O118" s="9"/>
      <c r="P118" s="9"/>
      <c r="Q118" s="9"/>
      <c r="R118" s="9"/>
      <c r="S118" s="9"/>
      <c r="T118" s="9"/>
      <c r="U118" s="9"/>
    </row>
    <row r="119" spans="1:21" s="10" customFormat="1" x14ac:dyDescent="0.35">
      <c r="A119" s="7"/>
      <c r="B119" s="599"/>
      <c r="C119" s="600"/>
      <c r="D119" s="600"/>
      <c r="E119" s="600"/>
      <c r="F119" s="600"/>
      <c r="G119" s="600"/>
      <c r="H119" s="600"/>
      <c r="I119" s="600"/>
      <c r="J119" s="600"/>
      <c r="K119" s="600"/>
      <c r="L119" s="601"/>
      <c r="M119" s="36"/>
      <c r="Q119" s="9"/>
    </row>
    <row r="120" spans="1:21" s="10" customFormat="1" x14ac:dyDescent="0.35">
      <c r="A120" s="7"/>
      <c r="B120" s="599"/>
      <c r="C120" s="600"/>
      <c r="D120" s="600"/>
      <c r="E120" s="600"/>
      <c r="F120" s="600"/>
      <c r="G120" s="600"/>
      <c r="H120" s="600"/>
      <c r="I120" s="600"/>
      <c r="J120" s="600"/>
      <c r="K120" s="600"/>
      <c r="L120" s="601"/>
      <c r="M120" s="36"/>
      <c r="Q120" s="9"/>
    </row>
    <row r="121" spans="1:21" s="10" customFormat="1" x14ac:dyDescent="0.35">
      <c r="A121" s="7"/>
      <c r="B121" s="599"/>
      <c r="C121" s="600"/>
      <c r="D121" s="600"/>
      <c r="E121" s="600"/>
      <c r="F121" s="600"/>
      <c r="G121" s="600"/>
      <c r="H121" s="600"/>
      <c r="I121" s="600"/>
      <c r="J121" s="600"/>
      <c r="K121" s="600"/>
      <c r="L121" s="601"/>
      <c r="M121" s="36"/>
      <c r="Q121" s="9"/>
    </row>
    <row r="122" spans="1:21" s="10" customFormat="1" x14ac:dyDescent="0.35">
      <c r="A122" s="7"/>
      <c r="B122" s="599"/>
      <c r="C122" s="600"/>
      <c r="D122" s="600"/>
      <c r="E122" s="600"/>
      <c r="F122" s="600"/>
      <c r="G122" s="600"/>
      <c r="H122" s="600"/>
      <c r="I122" s="600"/>
      <c r="J122" s="600"/>
      <c r="K122" s="600"/>
      <c r="L122" s="601"/>
      <c r="M122" s="36"/>
      <c r="Q122" s="9"/>
    </row>
    <row r="123" spans="1:21" s="10" customFormat="1" x14ac:dyDescent="0.35">
      <c r="A123" s="7"/>
      <c r="B123" s="599"/>
      <c r="C123" s="600"/>
      <c r="D123" s="600"/>
      <c r="E123" s="600"/>
      <c r="F123" s="600"/>
      <c r="G123" s="600"/>
      <c r="H123" s="600"/>
      <c r="I123" s="600"/>
      <c r="J123" s="600"/>
      <c r="K123" s="600"/>
      <c r="L123" s="601"/>
      <c r="M123" s="36"/>
      <c r="Q123" s="9"/>
    </row>
    <row r="124" spans="1:21" s="10" customFormat="1" x14ac:dyDescent="0.35">
      <c r="A124" s="7"/>
      <c r="B124" s="599"/>
      <c r="C124" s="600"/>
      <c r="D124" s="600"/>
      <c r="E124" s="600"/>
      <c r="F124" s="600"/>
      <c r="G124" s="600"/>
      <c r="H124" s="600"/>
      <c r="I124" s="600"/>
      <c r="J124" s="600"/>
      <c r="K124" s="600"/>
      <c r="L124" s="601"/>
      <c r="M124" s="36"/>
      <c r="Q124" s="9"/>
    </row>
    <row r="125" spans="1:21" s="10" customFormat="1" x14ac:dyDescent="0.35">
      <c r="A125" s="7"/>
      <c r="B125" s="599"/>
      <c r="C125" s="600"/>
      <c r="D125" s="600"/>
      <c r="E125" s="600"/>
      <c r="F125" s="600"/>
      <c r="G125" s="600"/>
      <c r="H125" s="600"/>
      <c r="I125" s="600"/>
      <c r="J125" s="600"/>
      <c r="K125" s="600"/>
      <c r="L125" s="601"/>
      <c r="M125" s="36"/>
      <c r="Q125" s="9"/>
    </row>
    <row r="126" spans="1:21" s="10" customFormat="1" x14ac:dyDescent="0.35">
      <c r="A126" s="7"/>
      <c r="B126" s="599"/>
      <c r="C126" s="600"/>
      <c r="D126" s="600"/>
      <c r="E126" s="600"/>
      <c r="F126" s="600"/>
      <c r="G126" s="600"/>
      <c r="H126" s="600"/>
      <c r="I126" s="600"/>
      <c r="J126" s="600"/>
      <c r="K126" s="600"/>
      <c r="L126" s="601"/>
      <c r="M126" s="36"/>
      <c r="Q126" s="9"/>
    </row>
    <row r="127" spans="1:21" s="36" customFormat="1" x14ac:dyDescent="0.35">
      <c r="A127" s="46"/>
      <c r="B127" s="47"/>
      <c r="C127" s="48"/>
      <c r="D127" s="48"/>
      <c r="E127" s="48"/>
      <c r="F127" s="48"/>
      <c r="G127" s="48"/>
      <c r="H127" s="48"/>
      <c r="I127" s="48"/>
      <c r="J127" s="48"/>
      <c r="K127" s="48"/>
      <c r="L127" s="49"/>
      <c r="O127" s="9"/>
      <c r="P127" s="9"/>
      <c r="Q127" s="9"/>
      <c r="R127" s="9"/>
      <c r="S127" s="9"/>
      <c r="T127" s="9"/>
      <c r="U127" s="9"/>
    </row>
    <row r="128" spans="1:21" s="10" customFormat="1" x14ac:dyDescent="0.35">
      <c r="A128" s="7"/>
      <c r="B128" s="586" t="s">
        <v>21</v>
      </c>
      <c r="C128" s="587"/>
      <c r="D128" s="587"/>
      <c r="E128" s="587"/>
      <c r="F128" s="587"/>
      <c r="G128" s="587"/>
      <c r="H128" s="587"/>
      <c r="I128" s="587"/>
      <c r="J128" s="587"/>
      <c r="K128" s="587"/>
      <c r="L128" s="588"/>
      <c r="M128" s="69"/>
    </row>
    <row r="129" spans="1:21" s="36" customFormat="1" x14ac:dyDescent="0.35">
      <c r="A129" s="46"/>
      <c r="B129" s="50"/>
      <c r="C129" s="80"/>
      <c r="D129" s="80"/>
      <c r="E129" s="80"/>
      <c r="F129" s="80"/>
      <c r="G129" s="80"/>
      <c r="H129" s="80"/>
      <c r="I129" s="80"/>
      <c r="J129" s="80"/>
      <c r="K129" s="80"/>
      <c r="L129" s="51"/>
      <c r="O129" s="9"/>
      <c r="P129" s="9"/>
      <c r="Q129" s="9"/>
      <c r="R129" s="9"/>
      <c r="S129" s="9"/>
      <c r="T129" s="9"/>
      <c r="U129" s="9"/>
    </row>
    <row r="130" spans="1:21" s="36" customFormat="1" x14ac:dyDescent="0.35">
      <c r="A130" s="46"/>
      <c r="B130" s="589" t="str">
        <f>IF(Intro!$G$21="English",O130,P130)</f>
        <v>Describe how delivery of the goods purchased by your firm is paid for.</v>
      </c>
      <c r="C130" s="590"/>
      <c r="D130" s="590"/>
      <c r="E130" s="590"/>
      <c r="F130" s="590"/>
      <c r="G130" s="590"/>
      <c r="H130" s="590"/>
      <c r="I130" s="590"/>
      <c r="J130" s="590"/>
      <c r="K130" s="590"/>
      <c r="L130" s="591"/>
      <c r="O130" s="9" t="s">
        <v>151</v>
      </c>
      <c r="P130" s="9" t="s">
        <v>200</v>
      </c>
      <c r="Q130" s="9"/>
      <c r="R130" s="9"/>
      <c r="S130" s="9"/>
      <c r="T130" s="9"/>
      <c r="U130" s="9"/>
    </row>
    <row r="131" spans="1:21" s="36" customFormat="1" x14ac:dyDescent="0.35">
      <c r="A131" s="46"/>
      <c r="B131" s="50"/>
      <c r="C131" s="80"/>
      <c r="D131" s="80"/>
      <c r="E131" s="80"/>
      <c r="F131" s="80"/>
      <c r="G131" s="80"/>
      <c r="H131" s="159" t="str">
        <f>IF(Intro!$G$21="English",O131,P131)</f>
        <v>Select all that apply</v>
      </c>
      <c r="I131" s="80"/>
      <c r="J131" s="80"/>
      <c r="K131" s="80"/>
      <c r="L131" s="51"/>
      <c r="O131" s="9" t="s">
        <v>471</v>
      </c>
      <c r="P131" s="9" t="s">
        <v>472</v>
      </c>
      <c r="Q131" s="9"/>
      <c r="R131" s="9"/>
      <c r="S131" s="9"/>
      <c r="T131" s="9"/>
      <c r="U131" s="9"/>
    </row>
    <row r="132" spans="1:21" x14ac:dyDescent="0.35">
      <c r="B132" s="623" t="str">
        <f>IF(Intro!$G$21="English",O132,P132)</f>
        <v xml:space="preserve">The exporter handles delivery, and the cost is built into the price. </v>
      </c>
      <c r="C132" s="624"/>
      <c r="D132" s="624"/>
      <c r="E132" s="624"/>
      <c r="F132" s="624"/>
      <c r="G132" s="625"/>
      <c r="H132" s="98"/>
      <c r="I132" s="80"/>
      <c r="J132" s="80"/>
      <c r="K132" s="80"/>
      <c r="L132" s="51"/>
      <c r="M132" s="9"/>
      <c r="O132" s="9" t="s">
        <v>400</v>
      </c>
      <c r="P132" s="9" t="s">
        <v>402</v>
      </c>
    </row>
    <row r="133" spans="1:21" x14ac:dyDescent="0.35">
      <c r="B133" s="623" t="str">
        <f>IF(Intro!$G$21="English",O133,P133)</f>
        <v xml:space="preserve">The exporter handles delivery, but charges your firm separately for it. </v>
      </c>
      <c r="C133" s="624"/>
      <c r="D133" s="624"/>
      <c r="E133" s="624"/>
      <c r="F133" s="624"/>
      <c r="G133" s="625"/>
      <c r="H133" s="98"/>
      <c r="I133" s="80"/>
      <c r="J133" s="80"/>
      <c r="K133" s="80"/>
      <c r="L133" s="51"/>
      <c r="M133" s="9"/>
      <c r="O133" s="9" t="s">
        <v>401</v>
      </c>
      <c r="P133" s="9" t="s">
        <v>404</v>
      </c>
    </row>
    <row r="134" spans="1:21" x14ac:dyDescent="0.35">
      <c r="B134" s="623" t="str">
        <f>IF(Intro!$G$21="English",O134,P134)</f>
        <v xml:space="preserve">Your firm arranges and pays for delivery directly. </v>
      </c>
      <c r="C134" s="624"/>
      <c r="D134" s="624"/>
      <c r="E134" s="624"/>
      <c r="F134" s="624"/>
      <c r="G134" s="625"/>
      <c r="H134" s="98"/>
      <c r="I134" s="80"/>
      <c r="J134" s="80"/>
      <c r="K134" s="80"/>
      <c r="L134" s="51"/>
      <c r="M134" s="9"/>
      <c r="O134" s="9" t="s">
        <v>432</v>
      </c>
      <c r="P134" s="9" t="s">
        <v>403</v>
      </c>
    </row>
    <row r="135" spans="1:21" s="36" customFormat="1" x14ac:dyDescent="0.35">
      <c r="A135" s="46"/>
      <c r="B135" s="50"/>
      <c r="C135" s="80"/>
      <c r="D135" s="80"/>
      <c r="E135" s="80"/>
      <c r="F135" s="80"/>
      <c r="G135" s="80"/>
      <c r="H135" s="80"/>
      <c r="I135" s="80"/>
      <c r="J135" s="80"/>
      <c r="K135" s="80"/>
      <c r="L135" s="51"/>
      <c r="O135" s="9"/>
      <c r="P135" s="9"/>
      <c r="Q135" s="9"/>
      <c r="R135" s="9"/>
      <c r="S135" s="9"/>
      <c r="T135" s="9"/>
      <c r="U135" s="9"/>
    </row>
    <row r="136" spans="1:21" s="36" customFormat="1" x14ac:dyDescent="0.35">
      <c r="A136" s="46"/>
      <c r="B136" s="589" t="str">
        <f>IF(Intro!$G$21="English",O136,P136)</f>
        <v>Provide details if delivery charges paid by your firm have changed since January 1, 2023.</v>
      </c>
      <c r="C136" s="590"/>
      <c r="D136" s="590"/>
      <c r="E136" s="590"/>
      <c r="F136" s="590"/>
      <c r="G136" s="590"/>
      <c r="H136" s="590"/>
      <c r="I136" s="590"/>
      <c r="J136" s="590"/>
      <c r="K136" s="590"/>
      <c r="L136" s="591"/>
      <c r="O136" s="9" t="str">
        <f>"Provide details if delivery charges paid by your firm have changed since January 1, "&amp;Variables!B6&amp;"."</f>
        <v>Provide details if delivery charges paid by your firm have changed since January 1, 2023.</v>
      </c>
      <c r="P136" s="9" t="str">
        <f>"Fournissez des détails si les frais de livraison payés par votre entreprise ont changé depuis le 1er janvier "&amp;Variables!B6&amp;"."</f>
        <v>Fournissez des détails si les frais de livraison payés par votre entreprise ont changé depuis le 1er janvier 2023.</v>
      </c>
      <c r="Q136" s="9"/>
      <c r="R136" s="9"/>
      <c r="S136" s="9"/>
      <c r="T136" s="9"/>
      <c r="U136" s="9"/>
    </row>
    <row r="137" spans="1:21" s="36" customFormat="1" x14ac:dyDescent="0.35">
      <c r="A137" s="46"/>
      <c r="B137" s="50"/>
      <c r="C137" s="80"/>
      <c r="D137" s="80"/>
      <c r="E137" s="80"/>
      <c r="F137" s="80"/>
      <c r="G137" s="80"/>
      <c r="H137" s="80"/>
      <c r="I137" s="80"/>
      <c r="J137" s="80"/>
      <c r="K137" s="80"/>
      <c r="L137" s="51"/>
      <c r="O137" s="9"/>
      <c r="P137" s="9"/>
      <c r="Q137" s="9"/>
      <c r="R137" s="9"/>
      <c r="S137" s="9"/>
      <c r="T137" s="9"/>
      <c r="U137" s="9"/>
    </row>
    <row r="138" spans="1:21" s="10" customFormat="1" x14ac:dyDescent="0.35">
      <c r="A138" s="7"/>
      <c r="B138" s="599"/>
      <c r="C138" s="600"/>
      <c r="D138" s="600"/>
      <c r="E138" s="600"/>
      <c r="F138" s="600"/>
      <c r="G138" s="600"/>
      <c r="H138" s="600"/>
      <c r="I138" s="600"/>
      <c r="J138" s="600"/>
      <c r="K138" s="600"/>
      <c r="L138" s="601"/>
      <c r="M138" s="36"/>
      <c r="Q138" s="9"/>
    </row>
    <row r="139" spans="1:21" s="10" customFormat="1" x14ac:dyDescent="0.35">
      <c r="A139" s="7"/>
      <c r="B139" s="599"/>
      <c r="C139" s="600"/>
      <c r="D139" s="600"/>
      <c r="E139" s="600"/>
      <c r="F139" s="600"/>
      <c r="G139" s="600"/>
      <c r="H139" s="600"/>
      <c r="I139" s="600"/>
      <c r="J139" s="600"/>
      <c r="K139" s="600"/>
      <c r="L139" s="601"/>
      <c r="M139" s="36"/>
      <c r="Q139" s="9"/>
    </row>
    <row r="140" spans="1:21" s="10" customFormat="1" x14ac:dyDescent="0.35">
      <c r="A140" s="7"/>
      <c r="B140" s="599"/>
      <c r="C140" s="600"/>
      <c r="D140" s="600"/>
      <c r="E140" s="600"/>
      <c r="F140" s="600"/>
      <c r="G140" s="600"/>
      <c r="H140" s="600"/>
      <c r="I140" s="600"/>
      <c r="J140" s="600"/>
      <c r="K140" s="600"/>
      <c r="L140" s="601"/>
      <c r="M140" s="36"/>
      <c r="Q140" s="9"/>
    </row>
    <row r="141" spans="1:21" s="10" customFormat="1" x14ac:dyDescent="0.35">
      <c r="A141" s="7"/>
      <c r="B141" s="599"/>
      <c r="C141" s="600"/>
      <c r="D141" s="600"/>
      <c r="E141" s="600"/>
      <c r="F141" s="600"/>
      <c r="G141" s="600"/>
      <c r="H141" s="600"/>
      <c r="I141" s="600"/>
      <c r="J141" s="600"/>
      <c r="K141" s="600"/>
      <c r="L141" s="601"/>
      <c r="M141" s="36"/>
      <c r="Q141" s="9"/>
    </row>
    <row r="142" spans="1:21" s="10" customFormat="1" x14ac:dyDescent="0.35">
      <c r="A142" s="7"/>
      <c r="B142" s="599"/>
      <c r="C142" s="600"/>
      <c r="D142" s="600"/>
      <c r="E142" s="600"/>
      <c r="F142" s="600"/>
      <c r="G142" s="600"/>
      <c r="H142" s="600"/>
      <c r="I142" s="600"/>
      <c r="J142" s="600"/>
      <c r="K142" s="600"/>
      <c r="L142" s="601"/>
      <c r="M142" s="36"/>
      <c r="Q142" s="9"/>
    </row>
    <row r="143" spans="1:21" s="10" customFormat="1" x14ac:dyDescent="0.35">
      <c r="A143" s="7"/>
      <c r="B143" s="599"/>
      <c r="C143" s="600"/>
      <c r="D143" s="600"/>
      <c r="E143" s="600"/>
      <c r="F143" s="600"/>
      <c r="G143" s="600"/>
      <c r="H143" s="600"/>
      <c r="I143" s="600"/>
      <c r="J143" s="600"/>
      <c r="K143" s="600"/>
      <c r="L143" s="601"/>
      <c r="M143" s="36"/>
      <c r="Q143" s="9"/>
    </row>
    <row r="144" spans="1:21" s="10" customFormat="1" x14ac:dyDescent="0.35">
      <c r="A144" s="7"/>
      <c r="B144" s="599"/>
      <c r="C144" s="600"/>
      <c r="D144" s="600"/>
      <c r="E144" s="600"/>
      <c r="F144" s="600"/>
      <c r="G144" s="600"/>
      <c r="H144" s="600"/>
      <c r="I144" s="600"/>
      <c r="J144" s="600"/>
      <c r="K144" s="600"/>
      <c r="L144" s="601"/>
      <c r="M144" s="36"/>
      <c r="Q144" s="9"/>
    </row>
    <row r="145" spans="1:21" s="10" customFormat="1" x14ac:dyDescent="0.35">
      <c r="A145" s="7"/>
      <c r="B145" s="599"/>
      <c r="C145" s="600"/>
      <c r="D145" s="600"/>
      <c r="E145" s="600"/>
      <c r="F145" s="600"/>
      <c r="G145" s="600"/>
      <c r="H145" s="600"/>
      <c r="I145" s="600"/>
      <c r="J145" s="600"/>
      <c r="K145" s="600"/>
      <c r="L145" s="601"/>
      <c r="M145" s="36"/>
      <c r="Q145" s="9"/>
    </row>
    <row r="146" spans="1:21" s="36" customFormat="1" x14ac:dyDescent="0.35">
      <c r="A146" s="46"/>
      <c r="B146" s="47"/>
      <c r="C146" s="48"/>
      <c r="D146" s="48"/>
      <c r="E146" s="48"/>
      <c r="F146" s="48"/>
      <c r="G146" s="48"/>
      <c r="H146" s="48"/>
      <c r="I146" s="48"/>
      <c r="J146" s="48"/>
      <c r="K146" s="48"/>
      <c r="L146" s="49"/>
      <c r="O146" s="9"/>
      <c r="P146" s="9"/>
      <c r="Q146" s="9"/>
      <c r="R146" s="9"/>
      <c r="S146" s="9"/>
      <c r="T146" s="9"/>
      <c r="U146" s="9"/>
    </row>
    <row r="148" spans="1:21" x14ac:dyDescent="0.35">
      <c r="B148" s="473" t="str">
        <f>IF(Intro!$G$21="English",O148,P148)</f>
        <v>MARKET CHARACTERISTICS OF THE GOODS</v>
      </c>
      <c r="C148" s="474"/>
      <c r="D148" s="474"/>
      <c r="E148" s="474"/>
      <c r="F148" s="474"/>
      <c r="G148" s="474"/>
      <c r="H148" s="474"/>
      <c r="I148" s="474"/>
      <c r="J148" s="474"/>
      <c r="K148" s="474"/>
      <c r="L148" s="475"/>
      <c r="M148" s="36"/>
      <c r="O148" s="89" t="s">
        <v>300</v>
      </c>
      <c r="P148" s="89" t="s">
        <v>301</v>
      </c>
    </row>
    <row r="149" spans="1:21" s="10" customFormat="1" x14ac:dyDescent="0.35">
      <c r="A149" s="7"/>
      <c r="B149" s="594" t="s">
        <v>22</v>
      </c>
      <c r="C149" s="595"/>
      <c r="D149" s="595"/>
      <c r="E149" s="595"/>
      <c r="F149" s="595"/>
      <c r="G149" s="595"/>
      <c r="H149" s="595"/>
      <c r="I149" s="595"/>
      <c r="J149" s="595"/>
      <c r="K149" s="595"/>
      <c r="L149" s="596"/>
      <c r="M149" s="69"/>
    </row>
    <row r="150" spans="1:21" s="36" customFormat="1" x14ac:dyDescent="0.35">
      <c r="A150" s="46"/>
      <c r="B150" s="50"/>
      <c r="C150" s="80"/>
      <c r="D150" s="80"/>
      <c r="E150" s="80"/>
      <c r="F150" s="80"/>
      <c r="G150" s="80"/>
      <c r="H150" s="80"/>
      <c r="I150" s="80"/>
      <c r="J150" s="80"/>
      <c r="K150" s="80"/>
      <c r="L150" s="51"/>
      <c r="O150" s="9"/>
      <c r="P150" s="9"/>
      <c r="Q150" s="9"/>
      <c r="R150" s="9"/>
      <c r="S150" s="9"/>
      <c r="T150" s="9"/>
      <c r="U150" s="9"/>
    </row>
    <row r="151" spans="1:21" s="36" customFormat="1" x14ac:dyDescent="0.35">
      <c r="A151" s="46"/>
      <c r="B151" s="589" t="str">
        <f>IF(Intro!$G$21="English",O151,P151)</f>
        <v>If your firm is a distributor, indicate the primary industries in which the goods are sold.</v>
      </c>
      <c r="C151" s="590"/>
      <c r="D151" s="590"/>
      <c r="E151" s="590"/>
      <c r="F151" s="590"/>
      <c r="G151" s="590"/>
      <c r="H151" s="590"/>
      <c r="I151" s="590"/>
      <c r="J151" s="590"/>
      <c r="K151" s="590"/>
      <c r="L151" s="591"/>
      <c r="O151" s="9" t="s">
        <v>479</v>
      </c>
      <c r="P151" s="9" t="s">
        <v>480</v>
      </c>
      <c r="Q151" s="9"/>
      <c r="R151" s="9"/>
      <c r="S151" s="9"/>
      <c r="T151" s="9"/>
      <c r="U151" s="9"/>
    </row>
    <row r="152" spans="1:21" s="36" customFormat="1" x14ac:dyDescent="0.35">
      <c r="A152" s="46"/>
      <c r="B152" s="589" t="str">
        <f>IF(Intro!$G$21="English",O152,P152)</f>
        <v>If your firm is an end user, indicate your primary industries.</v>
      </c>
      <c r="C152" s="590"/>
      <c r="D152" s="590"/>
      <c r="E152" s="590"/>
      <c r="F152" s="590"/>
      <c r="G152" s="590"/>
      <c r="H152" s="590"/>
      <c r="I152" s="590"/>
      <c r="J152" s="590"/>
      <c r="K152" s="590"/>
      <c r="L152" s="591"/>
      <c r="O152" s="9" t="s">
        <v>482</v>
      </c>
      <c r="P152" s="9" t="s">
        <v>481</v>
      </c>
      <c r="Q152" s="9"/>
      <c r="R152" s="9"/>
      <c r="S152" s="9"/>
      <c r="T152" s="9"/>
      <c r="U152" s="9"/>
    </row>
    <row r="153" spans="1:21" s="36" customFormat="1" x14ac:dyDescent="0.35">
      <c r="A153" s="46"/>
      <c r="B153" s="50"/>
      <c r="C153" s="80"/>
      <c r="D153" s="80"/>
      <c r="E153" s="80"/>
      <c r="F153" s="80"/>
      <c r="G153" s="80"/>
      <c r="H153" s="80"/>
      <c r="I153" s="80"/>
      <c r="J153" s="80"/>
      <c r="K153" s="80"/>
      <c r="L153" s="51"/>
      <c r="O153" s="9"/>
      <c r="P153" s="9"/>
      <c r="Q153" s="9"/>
      <c r="R153" s="9"/>
      <c r="S153" s="9"/>
      <c r="T153" s="9"/>
      <c r="U153" s="9"/>
    </row>
    <row r="154" spans="1:21" x14ac:dyDescent="0.35">
      <c r="B154" s="466" t="str">
        <f>IF(Intro!$G$21="English",O154,P154)</f>
        <v xml:space="preserve">Primary Industry 1 </v>
      </c>
      <c r="C154" s="516"/>
      <c r="D154" s="462"/>
      <c r="E154" s="462"/>
      <c r="F154" s="462"/>
      <c r="G154" s="462"/>
      <c r="H154" s="462"/>
      <c r="I154" s="462"/>
      <c r="J154" s="462"/>
      <c r="K154" s="462"/>
      <c r="L154" s="463"/>
      <c r="M154" s="9"/>
      <c r="O154" s="9" t="s">
        <v>153</v>
      </c>
      <c r="P154" s="9" t="s">
        <v>154</v>
      </c>
    </row>
    <row r="155" spans="1:21" x14ac:dyDescent="0.35">
      <c r="B155" s="466"/>
      <c r="C155" s="516"/>
      <c r="D155" s="462"/>
      <c r="E155" s="462"/>
      <c r="F155" s="462"/>
      <c r="G155" s="462"/>
      <c r="H155" s="462"/>
      <c r="I155" s="462"/>
      <c r="J155" s="462"/>
      <c r="K155" s="462"/>
      <c r="L155" s="463"/>
      <c r="M155" s="9"/>
    </row>
    <row r="156" spans="1:21" x14ac:dyDescent="0.35">
      <c r="B156" s="466"/>
      <c r="C156" s="516"/>
      <c r="D156" s="462"/>
      <c r="E156" s="462"/>
      <c r="F156" s="462"/>
      <c r="G156" s="462"/>
      <c r="H156" s="462"/>
      <c r="I156" s="462"/>
      <c r="J156" s="462"/>
      <c r="K156" s="462"/>
      <c r="L156" s="463"/>
      <c r="M156" s="9"/>
    </row>
    <row r="157" spans="1:21" x14ac:dyDescent="0.35">
      <c r="B157" s="466"/>
      <c r="C157" s="516"/>
      <c r="D157" s="462"/>
      <c r="E157" s="462"/>
      <c r="F157" s="462"/>
      <c r="G157" s="462"/>
      <c r="H157" s="462"/>
      <c r="I157" s="462"/>
      <c r="J157" s="462"/>
      <c r="K157" s="462"/>
      <c r="L157" s="463"/>
      <c r="M157" s="9"/>
    </row>
    <row r="158" spans="1:21" x14ac:dyDescent="0.35">
      <c r="B158" s="466"/>
      <c r="C158" s="516"/>
      <c r="D158" s="462"/>
      <c r="E158" s="462"/>
      <c r="F158" s="462"/>
      <c r="G158" s="462"/>
      <c r="H158" s="462"/>
      <c r="I158" s="462"/>
      <c r="J158" s="462"/>
      <c r="K158" s="462"/>
      <c r="L158" s="463"/>
      <c r="M158" s="9"/>
    </row>
    <row r="159" spans="1:21" x14ac:dyDescent="0.35">
      <c r="B159" s="466" t="str">
        <f>IF(Intro!$G$21="English",O159,P159)</f>
        <v>Primary Industry 2</v>
      </c>
      <c r="C159" s="516"/>
      <c r="D159" s="462"/>
      <c r="E159" s="462"/>
      <c r="F159" s="462"/>
      <c r="G159" s="462"/>
      <c r="H159" s="462"/>
      <c r="I159" s="462"/>
      <c r="J159" s="462"/>
      <c r="K159" s="462"/>
      <c r="L159" s="463"/>
      <c r="M159" s="9"/>
      <c r="O159" s="9" t="s">
        <v>155</v>
      </c>
      <c r="P159" s="9" t="s">
        <v>156</v>
      </c>
    </row>
    <row r="160" spans="1:21" x14ac:dyDescent="0.35">
      <c r="B160" s="466"/>
      <c r="C160" s="516"/>
      <c r="D160" s="462"/>
      <c r="E160" s="462"/>
      <c r="F160" s="462"/>
      <c r="G160" s="462"/>
      <c r="H160" s="462"/>
      <c r="I160" s="462"/>
      <c r="J160" s="462"/>
      <c r="K160" s="462"/>
      <c r="L160" s="463"/>
      <c r="M160" s="9"/>
    </row>
    <row r="161" spans="1:21" x14ac:dyDescent="0.35">
      <c r="B161" s="466"/>
      <c r="C161" s="516"/>
      <c r="D161" s="462"/>
      <c r="E161" s="462"/>
      <c r="F161" s="462"/>
      <c r="G161" s="462"/>
      <c r="H161" s="462"/>
      <c r="I161" s="462"/>
      <c r="J161" s="462"/>
      <c r="K161" s="462"/>
      <c r="L161" s="463"/>
      <c r="M161" s="9"/>
    </row>
    <row r="162" spans="1:21" x14ac:dyDescent="0.35">
      <c r="B162" s="466"/>
      <c r="C162" s="516"/>
      <c r="D162" s="462"/>
      <c r="E162" s="462"/>
      <c r="F162" s="462"/>
      <c r="G162" s="462"/>
      <c r="H162" s="462"/>
      <c r="I162" s="462"/>
      <c r="J162" s="462"/>
      <c r="K162" s="462"/>
      <c r="L162" s="463"/>
      <c r="M162" s="9"/>
    </row>
    <row r="163" spans="1:21" x14ac:dyDescent="0.35">
      <c r="B163" s="466"/>
      <c r="C163" s="516"/>
      <c r="D163" s="462"/>
      <c r="E163" s="462"/>
      <c r="F163" s="462"/>
      <c r="G163" s="462"/>
      <c r="H163" s="462"/>
      <c r="I163" s="462"/>
      <c r="J163" s="462"/>
      <c r="K163" s="462"/>
      <c r="L163" s="463"/>
      <c r="M163" s="9"/>
    </row>
    <row r="164" spans="1:21" x14ac:dyDescent="0.35">
      <c r="B164" s="466" t="str">
        <f>IF(Intro!$G$21="English",O164,P164)</f>
        <v>Primary Industry 3</v>
      </c>
      <c r="C164" s="516"/>
      <c r="D164" s="462"/>
      <c r="E164" s="462"/>
      <c r="F164" s="462"/>
      <c r="G164" s="462"/>
      <c r="H164" s="462"/>
      <c r="I164" s="462"/>
      <c r="J164" s="462"/>
      <c r="K164" s="462"/>
      <c r="L164" s="463"/>
      <c r="M164" s="9"/>
      <c r="O164" s="9" t="s">
        <v>157</v>
      </c>
      <c r="P164" s="9" t="s">
        <v>158</v>
      </c>
    </row>
    <row r="165" spans="1:21" x14ac:dyDescent="0.35">
      <c r="B165" s="466"/>
      <c r="C165" s="516"/>
      <c r="D165" s="462"/>
      <c r="E165" s="462"/>
      <c r="F165" s="462"/>
      <c r="G165" s="462"/>
      <c r="H165" s="462"/>
      <c r="I165" s="462"/>
      <c r="J165" s="462"/>
      <c r="K165" s="462"/>
      <c r="L165" s="463"/>
      <c r="M165" s="9"/>
    </row>
    <row r="166" spans="1:21" x14ac:dyDescent="0.35">
      <c r="B166" s="466"/>
      <c r="C166" s="516"/>
      <c r="D166" s="462"/>
      <c r="E166" s="462"/>
      <c r="F166" s="462"/>
      <c r="G166" s="462"/>
      <c r="H166" s="462"/>
      <c r="I166" s="462"/>
      <c r="J166" s="462"/>
      <c r="K166" s="462"/>
      <c r="L166" s="463"/>
      <c r="M166" s="9"/>
    </row>
    <row r="167" spans="1:21" x14ac:dyDescent="0.35">
      <c r="B167" s="466"/>
      <c r="C167" s="516"/>
      <c r="D167" s="462"/>
      <c r="E167" s="462"/>
      <c r="F167" s="462"/>
      <c r="G167" s="462"/>
      <c r="H167" s="462"/>
      <c r="I167" s="462"/>
      <c r="J167" s="462"/>
      <c r="K167" s="462"/>
      <c r="L167" s="463"/>
      <c r="M167" s="9"/>
    </row>
    <row r="168" spans="1:21" x14ac:dyDescent="0.35">
      <c r="B168" s="466"/>
      <c r="C168" s="516"/>
      <c r="D168" s="462"/>
      <c r="E168" s="462"/>
      <c r="F168" s="462"/>
      <c r="G168" s="462"/>
      <c r="H168" s="462"/>
      <c r="I168" s="462"/>
      <c r="J168" s="462"/>
      <c r="K168" s="462"/>
      <c r="L168" s="463"/>
      <c r="M168" s="9"/>
    </row>
    <row r="169" spans="1:21" s="36" customFormat="1" x14ac:dyDescent="0.35">
      <c r="A169" s="46"/>
      <c r="B169" s="47"/>
      <c r="C169" s="48"/>
      <c r="D169" s="48"/>
      <c r="E169" s="48"/>
      <c r="F169" s="48"/>
      <c r="G169" s="48"/>
      <c r="H169" s="48"/>
      <c r="I169" s="48"/>
      <c r="J169" s="48"/>
      <c r="K169" s="48"/>
      <c r="L169" s="49"/>
      <c r="O169" s="9"/>
      <c r="P169" s="9"/>
      <c r="Q169" s="9"/>
      <c r="R169" s="9"/>
      <c r="S169" s="9"/>
      <c r="T169" s="9"/>
      <c r="U169" s="9"/>
    </row>
    <row r="170" spans="1:21" s="10" customFormat="1" x14ac:dyDescent="0.35">
      <c r="A170" s="7"/>
      <c r="B170" s="586" t="s">
        <v>23</v>
      </c>
      <c r="C170" s="587"/>
      <c r="D170" s="587"/>
      <c r="E170" s="587"/>
      <c r="F170" s="587"/>
      <c r="G170" s="587"/>
      <c r="H170" s="587"/>
      <c r="I170" s="587"/>
      <c r="J170" s="587"/>
      <c r="K170" s="587"/>
      <c r="L170" s="588"/>
      <c r="M170" s="69"/>
    </row>
    <row r="171" spans="1:21" s="36" customFormat="1" x14ac:dyDescent="0.35">
      <c r="A171" s="46"/>
      <c r="B171" s="50"/>
      <c r="C171" s="80"/>
      <c r="D171" s="80"/>
      <c r="E171" s="80"/>
      <c r="F171" s="80"/>
      <c r="G171" s="80"/>
      <c r="H171" s="80"/>
      <c r="I171" s="80"/>
      <c r="J171" s="80"/>
      <c r="K171" s="80"/>
      <c r="L171" s="51"/>
      <c r="O171" s="9"/>
      <c r="P171" s="9"/>
      <c r="Q171" s="9"/>
      <c r="R171" s="9"/>
      <c r="S171" s="9"/>
      <c r="T171" s="9"/>
      <c r="U171" s="9"/>
    </row>
    <row r="172" spans="1:21" s="36" customFormat="1" x14ac:dyDescent="0.35">
      <c r="A172" s="46"/>
      <c r="B172" s="470" t="str">
        <f>IF(Intro!$G$21="English",O172,P172)</f>
        <v>Describe whether there is seasonality in the Canadian market for the goods. Describe any seasonal patterns in your firm's imports, inventory or sales of imports in Canada.</v>
      </c>
      <c r="C172" s="471"/>
      <c r="D172" s="471"/>
      <c r="E172" s="471"/>
      <c r="F172" s="471"/>
      <c r="G172" s="471"/>
      <c r="H172" s="471"/>
      <c r="I172" s="471"/>
      <c r="J172" s="471"/>
      <c r="K172" s="471"/>
      <c r="L172" s="472"/>
      <c r="O172" s="9" t="s">
        <v>179</v>
      </c>
      <c r="P172" s="9" t="s">
        <v>180</v>
      </c>
      <c r="Q172" s="9"/>
      <c r="R172" s="9"/>
      <c r="S172" s="9"/>
      <c r="T172" s="9"/>
      <c r="U172" s="9"/>
    </row>
    <row r="173" spans="1:21" s="36" customFormat="1" x14ac:dyDescent="0.35">
      <c r="A173" s="46"/>
      <c r="B173" s="470"/>
      <c r="C173" s="471"/>
      <c r="D173" s="471"/>
      <c r="E173" s="471"/>
      <c r="F173" s="471"/>
      <c r="G173" s="471"/>
      <c r="H173" s="471"/>
      <c r="I173" s="471"/>
      <c r="J173" s="471"/>
      <c r="K173" s="471"/>
      <c r="L173" s="472"/>
      <c r="O173" s="9"/>
      <c r="P173" s="9"/>
      <c r="Q173" s="9"/>
      <c r="R173" s="9"/>
      <c r="S173" s="9"/>
      <c r="T173" s="9"/>
      <c r="U173" s="9"/>
    </row>
    <row r="174" spans="1:21" s="36" customFormat="1" x14ac:dyDescent="0.35">
      <c r="A174" s="46"/>
      <c r="B174" s="50"/>
      <c r="C174" s="80"/>
      <c r="D174" s="80"/>
      <c r="E174" s="80"/>
      <c r="F174" s="80"/>
      <c r="G174" s="80"/>
      <c r="H174" s="80"/>
      <c r="I174" s="80"/>
      <c r="J174" s="80"/>
      <c r="K174" s="80"/>
      <c r="L174" s="51"/>
      <c r="O174" s="9"/>
      <c r="P174" s="9"/>
      <c r="Q174" s="9"/>
      <c r="R174" s="9"/>
      <c r="S174" s="9"/>
      <c r="T174" s="9"/>
      <c r="U174" s="9"/>
    </row>
    <row r="175" spans="1:21" s="10" customFormat="1" x14ac:dyDescent="0.35">
      <c r="A175" s="7"/>
      <c r="B175" s="599"/>
      <c r="C175" s="600"/>
      <c r="D175" s="600"/>
      <c r="E175" s="600"/>
      <c r="F175" s="600"/>
      <c r="G175" s="600"/>
      <c r="H175" s="600"/>
      <c r="I175" s="600"/>
      <c r="J175" s="600"/>
      <c r="K175" s="600"/>
      <c r="L175" s="601"/>
      <c r="M175" s="36"/>
      <c r="Q175" s="9"/>
    </row>
    <row r="176" spans="1:21" s="10" customFormat="1" x14ac:dyDescent="0.35">
      <c r="A176" s="7"/>
      <c r="B176" s="599"/>
      <c r="C176" s="600"/>
      <c r="D176" s="600"/>
      <c r="E176" s="600"/>
      <c r="F176" s="600"/>
      <c r="G176" s="600"/>
      <c r="H176" s="600"/>
      <c r="I176" s="600"/>
      <c r="J176" s="600"/>
      <c r="K176" s="600"/>
      <c r="L176" s="601"/>
      <c r="M176" s="36"/>
      <c r="Q176" s="9"/>
    </row>
    <row r="177" spans="1:21" s="10" customFormat="1" x14ac:dyDescent="0.35">
      <c r="A177" s="7"/>
      <c r="B177" s="599"/>
      <c r="C177" s="600"/>
      <c r="D177" s="600"/>
      <c r="E177" s="600"/>
      <c r="F177" s="600"/>
      <c r="G177" s="600"/>
      <c r="H177" s="600"/>
      <c r="I177" s="600"/>
      <c r="J177" s="600"/>
      <c r="K177" s="600"/>
      <c r="L177" s="601"/>
      <c r="M177" s="36"/>
      <c r="Q177" s="9"/>
    </row>
    <row r="178" spans="1:21" s="10" customFormat="1" x14ac:dyDescent="0.35">
      <c r="A178" s="7"/>
      <c r="B178" s="599"/>
      <c r="C178" s="600"/>
      <c r="D178" s="600"/>
      <c r="E178" s="600"/>
      <c r="F178" s="600"/>
      <c r="G178" s="600"/>
      <c r="H178" s="600"/>
      <c r="I178" s="600"/>
      <c r="J178" s="600"/>
      <c r="K178" s="600"/>
      <c r="L178" s="601"/>
      <c r="M178" s="36"/>
      <c r="Q178" s="9"/>
    </row>
    <row r="179" spans="1:21" s="10" customFormat="1" x14ac:dyDescent="0.35">
      <c r="A179" s="7"/>
      <c r="B179" s="599"/>
      <c r="C179" s="600"/>
      <c r="D179" s="600"/>
      <c r="E179" s="600"/>
      <c r="F179" s="600"/>
      <c r="G179" s="600"/>
      <c r="H179" s="600"/>
      <c r="I179" s="600"/>
      <c r="J179" s="600"/>
      <c r="K179" s="600"/>
      <c r="L179" s="601"/>
      <c r="M179" s="36"/>
      <c r="Q179" s="9"/>
    </row>
    <row r="180" spans="1:21" s="10" customFormat="1" x14ac:dyDescent="0.35">
      <c r="A180" s="7"/>
      <c r="B180" s="599"/>
      <c r="C180" s="600"/>
      <c r="D180" s="600"/>
      <c r="E180" s="600"/>
      <c r="F180" s="600"/>
      <c r="G180" s="600"/>
      <c r="H180" s="600"/>
      <c r="I180" s="600"/>
      <c r="J180" s="600"/>
      <c r="K180" s="600"/>
      <c r="L180" s="601"/>
      <c r="M180" s="36"/>
      <c r="Q180" s="9"/>
    </row>
    <row r="181" spans="1:21" s="10" customFormat="1" x14ac:dyDescent="0.35">
      <c r="A181" s="7"/>
      <c r="B181" s="599"/>
      <c r="C181" s="600"/>
      <c r="D181" s="600"/>
      <c r="E181" s="600"/>
      <c r="F181" s="600"/>
      <c r="G181" s="600"/>
      <c r="H181" s="600"/>
      <c r="I181" s="600"/>
      <c r="J181" s="600"/>
      <c r="K181" s="600"/>
      <c r="L181" s="601"/>
      <c r="M181" s="36"/>
      <c r="Q181" s="9"/>
    </row>
    <row r="182" spans="1:21" s="10" customFormat="1" x14ac:dyDescent="0.35">
      <c r="A182" s="7"/>
      <c r="B182" s="599"/>
      <c r="C182" s="600"/>
      <c r="D182" s="600"/>
      <c r="E182" s="600"/>
      <c r="F182" s="600"/>
      <c r="G182" s="600"/>
      <c r="H182" s="600"/>
      <c r="I182" s="600"/>
      <c r="J182" s="600"/>
      <c r="K182" s="600"/>
      <c r="L182" s="601"/>
      <c r="M182" s="36"/>
      <c r="Q182" s="9"/>
    </row>
    <row r="183" spans="1:21" s="36" customFormat="1" x14ac:dyDescent="0.35">
      <c r="A183" s="46"/>
      <c r="B183" s="47"/>
      <c r="C183" s="48"/>
      <c r="D183" s="48"/>
      <c r="E183" s="48"/>
      <c r="F183" s="48"/>
      <c r="G183" s="48"/>
      <c r="H183" s="48"/>
      <c r="I183" s="48"/>
      <c r="J183" s="48"/>
      <c r="K183" s="48"/>
      <c r="L183" s="49"/>
      <c r="O183" s="9"/>
      <c r="P183" s="9"/>
      <c r="Q183" s="9"/>
      <c r="R183" s="9"/>
      <c r="S183" s="9"/>
      <c r="T183" s="9"/>
      <c r="U183" s="9"/>
    </row>
    <row r="184" spans="1:21" s="10" customFormat="1" x14ac:dyDescent="0.35">
      <c r="A184" s="7"/>
      <c r="B184" s="586" t="s">
        <v>24</v>
      </c>
      <c r="C184" s="587"/>
      <c r="D184" s="587"/>
      <c r="E184" s="587"/>
      <c r="F184" s="587"/>
      <c r="G184" s="587"/>
      <c r="H184" s="587"/>
      <c r="I184" s="587"/>
      <c r="J184" s="587"/>
      <c r="K184" s="587"/>
      <c r="L184" s="588"/>
      <c r="M184" s="69"/>
    </row>
    <row r="185" spans="1:21" s="36" customFormat="1" x14ac:dyDescent="0.35">
      <c r="A185" s="46"/>
      <c r="B185" s="50"/>
      <c r="C185" s="80"/>
      <c r="D185" s="80"/>
      <c r="E185" s="80"/>
      <c r="F185" s="80"/>
      <c r="G185" s="80"/>
      <c r="H185" s="80"/>
      <c r="I185" s="80"/>
      <c r="J185" s="80"/>
      <c r="K185" s="80"/>
      <c r="L185" s="51"/>
      <c r="O185" s="9"/>
      <c r="P185" s="9"/>
      <c r="Q185" s="9"/>
      <c r="R185" s="9"/>
      <c r="S185" s="9"/>
      <c r="T185" s="9"/>
      <c r="U185" s="9"/>
    </row>
    <row r="186" spans="1:21" s="36" customFormat="1" x14ac:dyDescent="0.35">
      <c r="A186" s="46"/>
      <c r="B186" s="470" t="str">
        <f>IF(Intro!$G$21="English",O186,P186)</f>
        <v>What have been the principal factors affecting the demand for the goods since January 1, 2023 (e.g., user preferences, government policy, economic conditions, exchange rate)?</v>
      </c>
      <c r="C186" s="471"/>
      <c r="D186" s="471"/>
      <c r="E186" s="471"/>
      <c r="F186" s="471"/>
      <c r="G186" s="471"/>
      <c r="H186" s="471"/>
      <c r="I186" s="471"/>
      <c r="J186" s="471"/>
      <c r="K186" s="471"/>
      <c r="L186" s="472"/>
      <c r="O186" s="9" t="str">
        <f>"What have been the principal factors affecting the demand for the goods since January 1, "&amp;Variables!B6&amp;" (e.g., user preferences, government policy, economic conditions, exchange rate)?"</f>
        <v>What have been the principal factors affecting the demand for the goods since January 1, 2023 (e.g., user preferences, government policy, economic conditions, exchange rate)?</v>
      </c>
      <c r="P186" s="9" t="str">
        <f>"Quels ont été les principaux facteurs affectant la demande des marchandises depuis le 1er janvier "&amp;Variables!B6&amp;" (par exemple, les préférences des utilisateurs, la politique gouvernementale, les conditions économiques, le taux de change)?"</f>
        <v>Quels ont été les principaux facteurs affectant la demande des marchandises depuis le 1er janvier 2023 (par exemple, les préférences des utilisateurs, la politique gouvernementale, les conditions économiques, le taux de change)?</v>
      </c>
      <c r="Q186" s="9"/>
      <c r="R186" s="9"/>
      <c r="S186" s="9"/>
      <c r="T186" s="9"/>
      <c r="U186" s="9"/>
    </row>
    <row r="187" spans="1:21" s="36" customFormat="1" x14ac:dyDescent="0.35">
      <c r="A187" s="46"/>
      <c r="B187" s="470"/>
      <c r="C187" s="471"/>
      <c r="D187" s="471"/>
      <c r="E187" s="471"/>
      <c r="F187" s="471"/>
      <c r="G187" s="471"/>
      <c r="H187" s="471"/>
      <c r="I187" s="471"/>
      <c r="J187" s="471"/>
      <c r="K187" s="471"/>
      <c r="L187" s="472"/>
      <c r="O187" s="9"/>
      <c r="P187" s="9"/>
      <c r="Q187" s="9"/>
      <c r="R187" s="9"/>
      <c r="S187" s="9"/>
      <c r="T187" s="9"/>
      <c r="U187" s="9"/>
    </row>
    <row r="188" spans="1:21" s="36" customFormat="1" x14ac:dyDescent="0.35">
      <c r="A188" s="46"/>
      <c r="B188" s="50"/>
      <c r="C188" s="80"/>
      <c r="D188" s="80"/>
      <c r="E188" s="80"/>
      <c r="F188" s="80"/>
      <c r="G188" s="80"/>
      <c r="H188" s="80"/>
      <c r="I188" s="80"/>
      <c r="J188" s="80"/>
      <c r="K188" s="80"/>
      <c r="L188" s="51"/>
      <c r="O188" s="9"/>
      <c r="P188" s="9"/>
      <c r="Q188" s="9"/>
      <c r="R188" s="9"/>
      <c r="S188" s="9"/>
      <c r="T188" s="9"/>
      <c r="U188" s="9"/>
    </row>
    <row r="189" spans="1:21" s="10" customFormat="1" x14ac:dyDescent="0.35">
      <c r="A189" s="7"/>
      <c r="B189" s="599"/>
      <c r="C189" s="600"/>
      <c r="D189" s="600"/>
      <c r="E189" s="600"/>
      <c r="F189" s="600"/>
      <c r="G189" s="600"/>
      <c r="H189" s="600"/>
      <c r="I189" s="600"/>
      <c r="J189" s="600"/>
      <c r="K189" s="600"/>
      <c r="L189" s="601"/>
      <c r="M189" s="36"/>
      <c r="Q189" s="9"/>
    </row>
    <row r="190" spans="1:21" s="10" customFormat="1" x14ac:dyDescent="0.35">
      <c r="A190" s="7"/>
      <c r="B190" s="599"/>
      <c r="C190" s="600"/>
      <c r="D190" s="600"/>
      <c r="E190" s="600"/>
      <c r="F190" s="600"/>
      <c r="G190" s="600"/>
      <c r="H190" s="600"/>
      <c r="I190" s="600"/>
      <c r="J190" s="600"/>
      <c r="K190" s="600"/>
      <c r="L190" s="601"/>
      <c r="M190" s="36"/>
      <c r="Q190" s="9"/>
    </row>
    <row r="191" spans="1:21" s="10" customFormat="1" x14ac:dyDescent="0.35">
      <c r="A191" s="7"/>
      <c r="B191" s="599"/>
      <c r="C191" s="600"/>
      <c r="D191" s="600"/>
      <c r="E191" s="600"/>
      <c r="F191" s="600"/>
      <c r="G191" s="600"/>
      <c r="H191" s="600"/>
      <c r="I191" s="600"/>
      <c r="J191" s="600"/>
      <c r="K191" s="600"/>
      <c r="L191" s="601"/>
      <c r="M191" s="36"/>
      <c r="Q191" s="9"/>
    </row>
    <row r="192" spans="1:21" s="10" customFormat="1" x14ac:dyDescent="0.35">
      <c r="A192" s="7"/>
      <c r="B192" s="599"/>
      <c r="C192" s="600"/>
      <c r="D192" s="600"/>
      <c r="E192" s="600"/>
      <c r="F192" s="600"/>
      <c r="G192" s="600"/>
      <c r="H192" s="600"/>
      <c r="I192" s="600"/>
      <c r="J192" s="600"/>
      <c r="K192" s="600"/>
      <c r="L192" s="601"/>
      <c r="M192" s="36"/>
      <c r="Q192" s="9"/>
    </row>
    <row r="193" spans="1:21" s="10" customFormat="1" x14ac:dyDescent="0.35">
      <c r="A193" s="7"/>
      <c r="B193" s="599"/>
      <c r="C193" s="600"/>
      <c r="D193" s="600"/>
      <c r="E193" s="600"/>
      <c r="F193" s="600"/>
      <c r="G193" s="600"/>
      <c r="H193" s="600"/>
      <c r="I193" s="600"/>
      <c r="J193" s="600"/>
      <c r="K193" s="600"/>
      <c r="L193" s="601"/>
      <c r="M193" s="36"/>
      <c r="Q193" s="9"/>
    </row>
    <row r="194" spans="1:21" s="10" customFormat="1" x14ac:dyDescent="0.35">
      <c r="A194" s="7"/>
      <c r="B194" s="599"/>
      <c r="C194" s="600"/>
      <c r="D194" s="600"/>
      <c r="E194" s="600"/>
      <c r="F194" s="600"/>
      <c r="G194" s="600"/>
      <c r="H194" s="600"/>
      <c r="I194" s="600"/>
      <c r="J194" s="600"/>
      <c r="K194" s="600"/>
      <c r="L194" s="601"/>
      <c r="M194" s="36"/>
      <c r="Q194" s="9"/>
    </row>
    <row r="195" spans="1:21" s="10" customFormat="1" x14ac:dyDescent="0.35">
      <c r="A195" s="7"/>
      <c r="B195" s="599"/>
      <c r="C195" s="600"/>
      <c r="D195" s="600"/>
      <c r="E195" s="600"/>
      <c r="F195" s="600"/>
      <c r="G195" s="600"/>
      <c r="H195" s="600"/>
      <c r="I195" s="600"/>
      <c r="J195" s="600"/>
      <c r="K195" s="600"/>
      <c r="L195" s="601"/>
      <c r="M195" s="36"/>
      <c r="Q195" s="9"/>
    </row>
    <row r="196" spans="1:21" s="10" customFormat="1" x14ac:dyDescent="0.35">
      <c r="A196" s="7"/>
      <c r="B196" s="599"/>
      <c r="C196" s="600"/>
      <c r="D196" s="600"/>
      <c r="E196" s="600"/>
      <c r="F196" s="600"/>
      <c r="G196" s="600"/>
      <c r="H196" s="600"/>
      <c r="I196" s="600"/>
      <c r="J196" s="600"/>
      <c r="K196" s="600"/>
      <c r="L196" s="601"/>
      <c r="M196" s="36"/>
      <c r="Q196" s="9"/>
    </row>
    <row r="197" spans="1:21" s="36" customFormat="1" x14ac:dyDescent="0.35">
      <c r="A197" s="46"/>
      <c r="B197" s="47"/>
      <c r="C197" s="48"/>
      <c r="D197" s="48"/>
      <c r="E197" s="48"/>
      <c r="F197" s="48"/>
      <c r="G197" s="48"/>
      <c r="H197" s="48"/>
      <c r="I197" s="48"/>
      <c r="J197" s="48"/>
      <c r="K197" s="48"/>
      <c r="L197" s="49"/>
      <c r="O197" s="9"/>
      <c r="P197" s="9"/>
      <c r="Q197" s="9"/>
      <c r="R197" s="9"/>
      <c r="S197" s="9"/>
      <c r="T197" s="9"/>
      <c r="U197" s="9"/>
    </row>
    <row r="198" spans="1:21" s="10" customFormat="1" x14ac:dyDescent="0.35">
      <c r="A198" s="7"/>
      <c r="B198" s="586" t="s">
        <v>26</v>
      </c>
      <c r="C198" s="587"/>
      <c r="D198" s="587"/>
      <c r="E198" s="587"/>
      <c r="F198" s="587"/>
      <c r="G198" s="587"/>
      <c r="H198" s="587"/>
      <c r="I198" s="587"/>
      <c r="J198" s="587"/>
      <c r="K198" s="587"/>
      <c r="L198" s="588"/>
      <c r="M198" s="69"/>
    </row>
    <row r="199" spans="1:21" s="36" customFormat="1" x14ac:dyDescent="0.35">
      <c r="A199" s="46"/>
      <c r="B199" s="50"/>
      <c r="C199" s="80"/>
      <c r="D199" s="80"/>
      <c r="E199" s="80"/>
      <c r="F199" s="80"/>
      <c r="G199" s="80"/>
      <c r="H199" s="80"/>
      <c r="I199" s="80"/>
      <c r="J199" s="80"/>
      <c r="K199" s="80"/>
      <c r="L199" s="51"/>
      <c r="O199" s="9"/>
      <c r="P199" s="9"/>
      <c r="Q199" s="9"/>
      <c r="R199" s="9"/>
      <c r="S199" s="9"/>
      <c r="T199" s="9"/>
      <c r="U199" s="9"/>
    </row>
    <row r="200" spans="1:21" s="36" customFormat="1" x14ac:dyDescent="0.35">
      <c r="A200" s="46"/>
      <c r="B200" s="589" t="str">
        <f>IF(Intro!$G$21="English",O200,P200)</f>
        <v>Describe any changes in technology that have impacted the Canadian market for the goods since January 1, 2023.</v>
      </c>
      <c r="C200" s="590"/>
      <c r="D200" s="590"/>
      <c r="E200" s="590"/>
      <c r="F200" s="590"/>
      <c r="G200" s="590"/>
      <c r="H200" s="590"/>
      <c r="I200" s="590"/>
      <c r="J200" s="590"/>
      <c r="K200" s="590"/>
      <c r="L200" s="591"/>
      <c r="O200" s="9" t="str">
        <f>"Describe any changes in technology that have impacted the Canadian market for the goods since January 1, "&amp;Variables!B6&amp;"."</f>
        <v>Describe any changes in technology that have impacted the Canadian market for the goods since January 1, 2023.</v>
      </c>
      <c r="P200" s="9" t="str">
        <f>"Décrivez tout changement technologique qui a eu une incidence sur le marché canadien des marchandises depuis le 1er janvier "&amp;Variables!B6&amp;"."</f>
        <v>Décrivez tout changement technologique qui a eu une incidence sur le marché canadien des marchandises depuis le 1er janvier 2023.</v>
      </c>
      <c r="Q200" s="9"/>
      <c r="R200" s="9"/>
      <c r="S200" s="9"/>
      <c r="T200" s="9"/>
      <c r="U200" s="9"/>
    </row>
    <row r="201" spans="1:21" s="36" customFormat="1" x14ac:dyDescent="0.35">
      <c r="A201" s="46"/>
      <c r="B201" s="50"/>
      <c r="C201" s="80"/>
      <c r="D201" s="80"/>
      <c r="E201" s="80"/>
      <c r="F201" s="80"/>
      <c r="G201" s="80"/>
      <c r="H201" s="80"/>
      <c r="I201" s="80"/>
      <c r="J201" s="80"/>
      <c r="K201" s="80"/>
      <c r="L201" s="51"/>
      <c r="O201" s="9"/>
      <c r="P201" s="9"/>
      <c r="Q201" s="9"/>
      <c r="R201" s="9"/>
      <c r="S201" s="9"/>
      <c r="T201" s="9"/>
      <c r="U201" s="9"/>
    </row>
    <row r="202" spans="1:21" s="10" customFormat="1" x14ac:dyDescent="0.35">
      <c r="A202" s="7"/>
      <c r="B202" s="599"/>
      <c r="C202" s="600"/>
      <c r="D202" s="600"/>
      <c r="E202" s="600"/>
      <c r="F202" s="600"/>
      <c r="G202" s="600"/>
      <c r="H202" s="600"/>
      <c r="I202" s="600"/>
      <c r="J202" s="600"/>
      <c r="K202" s="600"/>
      <c r="L202" s="601"/>
      <c r="M202" s="36"/>
      <c r="Q202" s="9"/>
    </row>
    <row r="203" spans="1:21" s="10" customFormat="1" x14ac:dyDescent="0.35">
      <c r="A203" s="7"/>
      <c r="B203" s="599"/>
      <c r="C203" s="600"/>
      <c r="D203" s="600"/>
      <c r="E203" s="600"/>
      <c r="F203" s="600"/>
      <c r="G203" s="600"/>
      <c r="H203" s="600"/>
      <c r="I203" s="600"/>
      <c r="J203" s="600"/>
      <c r="K203" s="600"/>
      <c r="L203" s="601"/>
      <c r="M203" s="36"/>
      <c r="Q203" s="9"/>
    </row>
    <row r="204" spans="1:21" s="10" customFormat="1" x14ac:dyDescent="0.35">
      <c r="A204" s="7"/>
      <c r="B204" s="599"/>
      <c r="C204" s="600"/>
      <c r="D204" s="600"/>
      <c r="E204" s="600"/>
      <c r="F204" s="600"/>
      <c r="G204" s="600"/>
      <c r="H204" s="600"/>
      <c r="I204" s="600"/>
      <c r="J204" s="600"/>
      <c r="K204" s="600"/>
      <c r="L204" s="601"/>
      <c r="M204" s="36"/>
      <c r="Q204" s="9"/>
    </row>
    <row r="205" spans="1:21" s="10" customFormat="1" x14ac:dyDescent="0.35">
      <c r="A205" s="7"/>
      <c r="B205" s="599"/>
      <c r="C205" s="600"/>
      <c r="D205" s="600"/>
      <c r="E205" s="600"/>
      <c r="F205" s="600"/>
      <c r="G205" s="600"/>
      <c r="H205" s="600"/>
      <c r="I205" s="600"/>
      <c r="J205" s="600"/>
      <c r="K205" s="600"/>
      <c r="L205" s="601"/>
      <c r="M205" s="36"/>
      <c r="Q205" s="9"/>
    </row>
    <row r="206" spans="1:21" s="10" customFormat="1" x14ac:dyDescent="0.35">
      <c r="A206" s="7"/>
      <c r="B206" s="599"/>
      <c r="C206" s="600"/>
      <c r="D206" s="600"/>
      <c r="E206" s="600"/>
      <c r="F206" s="600"/>
      <c r="G206" s="600"/>
      <c r="H206" s="600"/>
      <c r="I206" s="600"/>
      <c r="J206" s="600"/>
      <c r="K206" s="600"/>
      <c r="L206" s="601"/>
      <c r="M206" s="36"/>
      <c r="Q206" s="9"/>
    </row>
    <row r="207" spans="1:21" s="10" customFormat="1" x14ac:dyDescent="0.35">
      <c r="A207" s="7"/>
      <c r="B207" s="599"/>
      <c r="C207" s="600"/>
      <c r="D207" s="600"/>
      <c r="E207" s="600"/>
      <c r="F207" s="600"/>
      <c r="G207" s="600"/>
      <c r="H207" s="600"/>
      <c r="I207" s="600"/>
      <c r="J207" s="600"/>
      <c r="K207" s="600"/>
      <c r="L207" s="601"/>
      <c r="M207" s="36"/>
      <c r="Q207" s="9"/>
    </row>
    <row r="208" spans="1:21" s="10" customFormat="1" x14ac:dyDescent="0.35">
      <c r="A208" s="7"/>
      <c r="B208" s="599"/>
      <c r="C208" s="600"/>
      <c r="D208" s="600"/>
      <c r="E208" s="600"/>
      <c r="F208" s="600"/>
      <c r="G208" s="600"/>
      <c r="H208" s="600"/>
      <c r="I208" s="600"/>
      <c r="J208" s="600"/>
      <c r="K208" s="600"/>
      <c r="L208" s="601"/>
      <c r="M208" s="36"/>
      <c r="Q208" s="9"/>
    </row>
    <row r="209" spans="1:21" s="10" customFormat="1" x14ac:dyDescent="0.35">
      <c r="A209" s="7"/>
      <c r="B209" s="599"/>
      <c r="C209" s="600"/>
      <c r="D209" s="600"/>
      <c r="E209" s="600"/>
      <c r="F209" s="600"/>
      <c r="G209" s="600"/>
      <c r="H209" s="600"/>
      <c r="I209" s="600"/>
      <c r="J209" s="600"/>
      <c r="K209" s="600"/>
      <c r="L209" s="601"/>
      <c r="M209" s="36"/>
      <c r="Q209" s="9"/>
    </row>
    <row r="210" spans="1:21" s="36" customFormat="1" x14ac:dyDescent="0.35">
      <c r="A210" s="46"/>
      <c r="B210" s="47"/>
      <c r="C210" s="48"/>
      <c r="D210" s="48"/>
      <c r="E210" s="48"/>
      <c r="F210" s="48"/>
      <c r="G210" s="48"/>
      <c r="H210" s="48"/>
      <c r="I210" s="48"/>
      <c r="J210" s="48"/>
      <c r="K210" s="48"/>
      <c r="L210" s="49"/>
      <c r="O210" s="9"/>
      <c r="P210" s="9"/>
      <c r="Q210" s="9"/>
      <c r="R210" s="9"/>
      <c r="S210" s="9"/>
      <c r="T210" s="9"/>
      <c r="U210" s="9"/>
    </row>
    <row r="211" spans="1:21" s="10" customFormat="1" x14ac:dyDescent="0.35">
      <c r="A211" s="7"/>
      <c r="B211" s="586" t="s">
        <v>44</v>
      </c>
      <c r="C211" s="587"/>
      <c r="D211" s="587"/>
      <c r="E211" s="587"/>
      <c r="F211" s="587"/>
      <c r="G211" s="587"/>
      <c r="H211" s="587"/>
      <c r="I211" s="587"/>
      <c r="J211" s="587"/>
      <c r="K211" s="587"/>
      <c r="L211" s="588"/>
      <c r="M211" s="69"/>
    </row>
    <row r="212" spans="1:21" s="36" customFormat="1" x14ac:dyDescent="0.35">
      <c r="A212" s="46"/>
      <c r="B212" s="50"/>
      <c r="C212" s="80"/>
      <c r="D212" s="80"/>
      <c r="E212" s="80"/>
      <c r="F212" s="80"/>
      <c r="G212" s="80"/>
      <c r="H212" s="80"/>
      <c r="I212" s="80"/>
      <c r="J212" s="80"/>
      <c r="K212" s="80"/>
      <c r="L212" s="51"/>
      <c r="O212" s="9"/>
      <c r="P212" s="9"/>
      <c r="Q212" s="9"/>
      <c r="R212" s="9"/>
      <c r="S212" s="9"/>
      <c r="T212" s="9"/>
      <c r="U212" s="9"/>
    </row>
    <row r="213" spans="1:21" s="36" customFormat="1" x14ac:dyDescent="0.35">
      <c r="A213" s="46"/>
      <c r="B213" s="470" t="str">
        <f>IF(Intro!$G$21="English",O213,P213)</f>
        <v>Explain circumstances where Canadian purchasers are willing to pay a price premium for the goods produced in Canada and what the amount of that premium would be.</v>
      </c>
      <c r="C213" s="471"/>
      <c r="D213" s="471"/>
      <c r="E213" s="471"/>
      <c r="F213" s="471"/>
      <c r="G213" s="471"/>
      <c r="H213" s="471"/>
      <c r="I213" s="471"/>
      <c r="J213" s="471"/>
      <c r="K213" s="471"/>
      <c r="L213" s="472"/>
      <c r="O213" s="9" t="s">
        <v>152</v>
      </c>
      <c r="P213" s="9" t="s">
        <v>202</v>
      </c>
      <c r="Q213" s="9"/>
      <c r="R213" s="9"/>
      <c r="S213" s="9"/>
      <c r="T213" s="9"/>
      <c r="U213" s="9"/>
    </row>
    <row r="214" spans="1:21" s="36" customFormat="1" x14ac:dyDescent="0.35">
      <c r="A214" s="46"/>
      <c r="B214" s="50"/>
      <c r="C214" s="80"/>
      <c r="D214" s="80"/>
      <c r="E214" s="80"/>
      <c r="F214" s="80"/>
      <c r="G214" s="80"/>
      <c r="H214" s="80"/>
      <c r="I214" s="80"/>
      <c r="J214" s="80"/>
      <c r="K214" s="80"/>
      <c r="L214" s="51"/>
      <c r="O214" s="9"/>
      <c r="P214" s="9"/>
      <c r="Q214" s="9"/>
      <c r="R214" s="9"/>
      <c r="S214" s="9"/>
      <c r="T214" s="9"/>
      <c r="U214" s="9"/>
    </row>
    <row r="215" spans="1:21" x14ac:dyDescent="0.35">
      <c r="B215" s="466" t="str">
        <f>IF(Intro!$G$21="English",O215,P215)</f>
        <v>Price Premium</v>
      </c>
      <c r="C215" s="516"/>
      <c r="D215" s="99" t="s">
        <v>121</v>
      </c>
      <c r="E215" s="118"/>
      <c r="F215" s="80"/>
      <c r="G215" s="80"/>
      <c r="H215" s="80"/>
      <c r="I215" s="80"/>
      <c r="J215" s="80"/>
      <c r="K215" s="80"/>
      <c r="L215" s="51"/>
      <c r="M215" s="9"/>
      <c r="O215" s="9" t="s">
        <v>122</v>
      </c>
      <c r="P215" s="9" t="s">
        <v>123</v>
      </c>
    </row>
    <row r="216" spans="1:21" s="36" customFormat="1" x14ac:dyDescent="0.35">
      <c r="A216" s="46"/>
      <c r="B216" s="50"/>
      <c r="C216" s="80"/>
      <c r="D216" s="80"/>
      <c r="E216" s="80"/>
      <c r="F216" s="80"/>
      <c r="G216" s="80"/>
      <c r="H216" s="80"/>
      <c r="I216" s="80"/>
      <c r="J216" s="80"/>
      <c r="K216" s="80"/>
      <c r="L216" s="51"/>
      <c r="O216" s="9"/>
      <c r="P216" s="9"/>
      <c r="Q216" s="9"/>
      <c r="R216" s="9"/>
      <c r="S216" s="9"/>
      <c r="T216" s="9"/>
      <c r="U216" s="9"/>
    </row>
    <row r="217" spans="1:21" s="10" customFormat="1" x14ac:dyDescent="0.35">
      <c r="A217" s="7"/>
      <c r="B217" s="599"/>
      <c r="C217" s="600"/>
      <c r="D217" s="600"/>
      <c r="E217" s="600"/>
      <c r="F217" s="600"/>
      <c r="G217" s="600"/>
      <c r="H217" s="600"/>
      <c r="I217" s="600"/>
      <c r="J217" s="600"/>
      <c r="K217" s="600"/>
      <c r="L217" s="601"/>
      <c r="M217" s="36"/>
      <c r="Q217" s="9"/>
    </row>
    <row r="218" spans="1:21" s="10" customFormat="1" x14ac:dyDescent="0.35">
      <c r="A218" s="7"/>
      <c r="B218" s="599"/>
      <c r="C218" s="600"/>
      <c r="D218" s="600"/>
      <c r="E218" s="600"/>
      <c r="F218" s="600"/>
      <c r="G218" s="600"/>
      <c r="H218" s="600"/>
      <c r="I218" s="600"/>
      <c r="J218" s="600"/>
      <c r="K218" s="600"/>
      <c r="L218" s="601"/>
      <c r="M218" s="36"/>
      <c r="Q218" s="9"/>
    </row>
    <row r="219" spans="1:21" s="10" customFormat="1" x14ac:dyDescent="0.35">
      <c r="A219" s="7"/>
      <c r="B219" s="599"/>
      <c r="C219" s="600"/>
      <c r="D219" s="600"/>
      <c r="E219" s="600"/>
      <c r="F219" s="600"/>
      <c r="G219" s="600"/>
      <c r="H219" s="600"/>
      <c r="I219" s="600"/>
      <c r="J219" s="600"/>
      <c r="K219" s="600"/>
      <c r="L219" s="601"/>
      <c r="M219" s="36"/>
      <c r="Q219" s="9"/>
    </row>
    <row r="220" spans="1:21" s="10" customFormat="1" x14ac:dyDescent="0.35">
      <c r="A220" s="7"/>
      <c r="B220" s="599"/>
      <c r="C220" s="600"/>
      <c r="D220" s="600"/>
      <c r="E220" s="600"/>
      <c r="F220" s="600"/>
      <c r="G220" s="600"/>
      <c r="H220" s="600"/>
      <c r="I220" s="600"/>
      <c r="J220" s="600"/>
      <c r="K220" s="600"/>
      <c r="L220" s="601"/>
      <c r="M220" s="36"/>
      <c r="Q220" s="9"/>
    </row>
    <row r="221" spans="1:21" s="10" customFormat="1" x14ac:dyDescent="0.35">
      <c r="A221" s="7"/>
      <c r="B221" s="599"/>
      <c r="C221" s="600"/>
      <c r="D221" s="600"/>
      <c r="E221" s="600"/>
      <c r="F221" s="600"/>
      <c r="G221" s="600"/>
      <c r="H221" s="600"/>
      <c r="I221" s="600"/>
      <c r="J221" s="600"/>
      <c r="K221" s="600"/>
      <c r="L221" s="601"/>
      <c r="M221" s="36"/>
      <c r="Q221" s="9"/>
    </row>
    <row r="222" spans="1:21" s="10" customFormat="1" x14ac:dyDescent="0.35">
      <c r="A222" s="7"/>
      <c r="B222" s="599"/>
      <c r="C222" s="600"/>
      <c r="D222" s="600"/>
      <c r="E222" s="600"/>
      <c r="F222" s="600"/>
      <c r="G222" s="600"/>
      <c r="H222" s="600"/>
      <c r="I222" s="600"/>
      <c r="J222" s="600"/>
      <c r="K222" s="600"/>
      <c r="L222" s="601"/>
      <c r="M222" s="36"/>
      <c r="Q222" s="9"/>
    </row>
    <row r="223" spans="1:21" s="10" customFormat="1" x14ac:dyDescent="0.35">
      <c r="A223" s="7"/>
      <c r="B223" s="599"/>
      <c r="C223" s="600"/>
      <c r="D223" s="600"/>
      <c r="E223" s="600"/>
      <c r="F223" s="600"/>
      <c r="G223" s="600"/>
      <c r="H223" s="600"/>
      <c r="I223" s="600"/>
      <c r="J223" s="600"/>
      <c r="K223" s="600"/>
      <c r="L223" s="601"/>
      <c r="M223" s="36"/>
      <c r="Q223" s="9"/>
    </row>
    <row r="224" spans="1:21" s="10" customFormat="1" x14ac:dyDescent="0.35">
      <c r="A224" s="7"/>
      <c r="B224" s="599"/>
      <c r="C224" s="600"/>
      <c r="D224" s="600"/>
      <c r="E224" s="600"/>
      <c r="F224" s="600"/>
      <c r="G224" s="600"/>
      <c r="H224" s="600"/>
      <c r="I224" s="600"/>
      <c r="J224" s="600"/>
      <c r="K224" s="600"/>
      <c r="L224" s="601"/>
      <c r="M224" s="36"/>
      <c r="Q224" s="9"/>
    </row>
    <row r="225" spans="1:21" s="36" customFormat="1" x14ac:dyDescent="0.35">
      <c r="A225" s="46"/>
      <c r="B225" s="47"/>
      <c r="C225" s="48"/>
      <c r="D225" s="48"/>
      <c r="E225" s="48"/>
      <c r="F225" s="48"/>
      <c r="G225" s="48"/>
      <c r="H225" s="48"/>
      <c r="I225" s="48"/>
      <c r="J225" s="48"/>
      <c r="K225" s="48"/>
      <c r="L225" s="49"/>
      <c r="O225" s="9"/>
      <c r="P225" s="9"/>
      <c r="Q225" s="9"/>
      <c r="R225" s="9"/>
      <c r="S225" s="9"/>
      <c r="T225" s="9"/>
      <c r="U225" s="9"/>
    </row>
    <row r="226" spans="1:21" s="10" customFormat="1" x14ac:dyDescent="0.35">
      <c r="A226" s="7"/>
      <c r="B226" s="586" t="s">
        <v>56</v>
      </c>
      <c r="C226" s="587"/>
      <c r="D226" s="587"/>
      <c r="E226" s="587"/>
      <c r="F226" s="587"/>
      <c r="G226" s="587"/>
      <c r="H226" s="587"/>
      <c r="I226" s="587"/>
      <c r="J226" s="587"/>
      <c r="K226" s="587"/>
      <c r="L226" s="588"/>
      <c r="M226" s="69"/>
    </row>
    <row r="227" spans="1:21" s="36" customFormat="1" x14ac:dyDescent="0.35">
      <c r="A227" s="46"/>
      <c r="B227" s="50"/>
      <c r="C227" s="80"/>
      <c r="D227" s="80"/>
      <c r="E227" s="80"/>
      <c r="F227" s="80"/>
      <c r="G227" s="80"/>
      <c r="H227" s="80"/>
      <c r="I227" s="80"/>
      <c r="J227" s="80"/>
      <c r="K227" s="80"/>
      <c r="L227" s="51"/>
      <c r="O227" s="9"/>
      <c r="P227" s="9"/>
      <c r="Q227" s="9"/>
      <c r="R227" s="9"/>
      <c r="S227" s="9"/>
      <c r="T227" s="9"/>
      <c r="U227" s="9"/>
    </row>
    <row r="228" spans="1:21" s="36" customFormat="1" x14ac:dyDescent="0.35">
      <c r="A228" s="46"/>
      <c r="B228" s="589" t="str">
        <f>IF(Intro!$G$21="English",O228,P228)</f>
        <v>To what extent are the goods produced in Canada interchangeable with the goods imported from China?</v>
      </c>
      <c r="C228" s="590"/>
      <c r="D228" s="590"/>
      <c r="E228" s="590"/>
      <c r="F228" s="590"/>
      <c r="G228" s="590"/>
      <c r="H228" s="590"/>
      <c r="I228" s="590"/>
      <c r="J228" s="590"/>
      <c r="K228" s="590"/>
      <c r="L228" s="591"/>
      <c r="O228" s="9" t="str">
        <f>"To what extent are the goods produced in Canada interchangeable with the goods imported from "&amp;Variables!B5&amp;"?"</f>
        <v>To what extent are the goods produced in Canada interchangeable with the goods imported from China?</v>
      </c>
      <c r="P228" s="9" t="str">
        <f>"Dans quelle mesure les marchandises produites au Canada sont-elles interchangeables avec les marchandises importées "&amp;Variables!C5&amp;"?"</f>
        <v>Dans quelle mesure les marchandises produites au Canada sont-elles interchangeables avec les marchandises importées la Chine?</v>
      </c>
      <c r="Q228" s="9"/>
      <c r="R228" s="9"/>
      <c r="S228" s="9"/>
      <c r="T228" s="9"/>
      <c r="U228" s="9"/>
    </row>
    <row r="229" spans="1:21" s="36" customFormat="1" x14ac:dyDescent="0.35">
      <c r="A229" s="46"/>
      <c r="B229" s="50"/>
      <c r="C229" s="80"/>
      <c r="D229" s="80"/>
      <c r="E229" s="80"/>
      <c r="F229" s="80"/>
      <c r="G229" s="80"/>
      <c r="H229" s="80"/>
      <c r="I229" s="80"/>
      <c r="J229" s="80"/>
      <c r="K229" s="80"/>
      <c r="L229" s="51"/>
      <c r="O229" s="9"/>
      <c r="P229" s="9"/>
      <c r="Q229" s="9"/>
      <c r="R229" s="9"/>
      <c r="S229" s="9"/>
      <c r="T229" s="9"/>
      <c r="U229" s="9"/>
    </row>
    <row r="230" spans="1:21" s="10" customFormat="1" x14ac:dyDescent="0.35">
      <c r="A230" s="7"/>
      <c r="B230" s="599"/>
      <c r="C230" s="600"/>
      <c r="D230" s="600"/>
      <c r="E230" s="600"/>
      <c r="F230" s="600"/>
      <c r="G230" s="600"/>
      <c r="H230" s="600"/>
      <c r="I230" s="600"/>
      <c r="J230" s="600"/>
      <c r="K230" s="600"/>
      <c r="L230" s="601"/>
      <c r="M230" s="36"/>
      <c r="Q230" s="9"/>
    </row>
    <row r="231" spans="1:21" s="10" customFormat="1" x14ac:dyDescent="0.35">
      <c r="A231" s="7"/>
      <c r="B231" s="599"/>
      <c r="C231" s="600"/>
      <c r="D231" s="600"/>
      <c r="E231" s="600"/>
      <c r="F231" s="600"/>
      <c r="G231" s="600"/>
      <c r="H231" s="600"/>
      <c r="I231" s="600"/>
      <c r="J231" s="600"/>
      <c r="K231" s="600"/>
      <c r="L231" s="601"/>
      <c r="M231" s="36"/>
      <c r="Q231" s="9"/>
    </row>
    <row r="232" spans="1:21" s="10" customFormat="1" x14ac:dyDescent="0.35">
      <c r="A232" s="7"/>
      <c r="B232" s="599"/>
      <c r="C232" s="600"/>
      <c r="D232" s="600"/>
      <c r="E232" s="600"/>
      <c r="F232" s="600"/>
      <c r="G232" s="600"/>
      <c r="H232" s="600"/>
      <c r="I232" s="600"/>
      <c r="J232" s="600"/>
      <c r="K232" s="600"/>
      <c r="L232" s="601"/>
      <c r="M232" s="36"/>
      <c r="Q232" s="9"/>
    </row>
    <row r="233" spans="1:21" s="10" customFormat="1" x14ac:dyDescent="0.35">
      <c r="A233" s="7"/>
      <c r="B233" s="599"/>
      <c r="C233" s="600"/>
      <c r="D233" s="600"/>
      <c r="E233" s="600"/>
      <c r="F233" s="600"/>
      <c r="G233" s="600"/>
      <c r="H233" s="600"/>
      <c r="I233" s="600"/>
      <c r="J233" s="600"/>
      <c r="K233" s="600"/>
      <c r="L233" s="601"/>
      <c r="M233" s="36"/>
      <c r="Q233" s="9"/>
    </row>
    <row r="234" spans="1:21" s="10" customFormat="1" x14ac:dyDescent="0.35">
      <c r="A234" s="7"/>
      <c r="B234" s="599"/>
      <c r="C234" s="600"/>
      <c r="D234" s="600"/>
      <c r="E234" s="600"/>
      <c r="F234" s="600"/>
      <c r="G234" s="600"/>
      <c r="H234" s="600"/>
      <c r="I234" s="600"/>
      <c r="J234" s="600"/>
      <c r="K234" s="600"/>
      <c r="L234" s="601"/>
      <c r="M234" s="36"/>
      <c r="Q234" s="9"/>
    </row>
    <row r="235" spans="1:21" s="10" customFormat="1" x14ac:dyDescent="0.35">
      <c r="A235" s="7"/>
      <c r="B235" s="599"/>
      <c r="C235" s="600"/>
      <c r="D235" s="600"/>
      <c r="E235" s="600"/>
      <c r="F235" s="600"/>
      <c r="G235" s="600"/>
      <c r="H235" s="600"/>
      <c r="I235" s="600"/>
      <c r="J235" s="600"/>
      <c r="K235" s="600"/>
      <c r="L235" s="601"/>
      <c r="M235" s="36"/>
      <c r="Q235" s="9"/>
    </row>
    <row r="236" spans="1:21" s="10" customFormat="1" x14ac:dyDescent="0.35">
      <c r="A236" s="7"/>
      <c r="B236" s="599"/>
      <c r="C236" s="600"/>
      <c r="D236" s="600"/>
      <c r="E236" s="600"/>
      <c r="F236" s="600"/>
      <c r="G236" s="600"/>
      <c r="H236" s="600"/>
      <c r="I236" s="600"/>
      <c r="J236" s="600"/>
      <c r="K236" s="600"/>
      <c r="L236" s="601"/>
      <c r="M236" s="36"/>
      <c r="Q236" s="9"/>
    </row>
    <row r="237" spans="1:21" s="10" customFormat="1" x14ac:dyDescent="0.35">
      <c r="A237" s="7"/>
      <c r="B237" s="599"/>
      <c r="C237" s="600"/>
      <c r="D237" s="600"/>
      <c r="E237" s="600"/>
      <c r="F237" s="600"/>
      <c r="G237" s="600"/>
      <c r="H237" s="600"/>
      <c r="I237" s="600"/>
      <c r="J237" s="600"/>
      <c r="K237" s="600"/>
      <c r="L237" s="601"/>
      <c r="M237" s="36"/>
      <c r="Q237" s="9"/>
    </row>
    <row r="238" spans="1:21" s="36" customFormat="1" x14ac:dyDescent="0.35">
      <c r="A238" s="46"/>
      <c r="B238" s="47"/>
      <c r="C238" s="48"/>
      <c r="D238" s="48"/>
      <c r="E238" s="48"/>
      <c r="F238" s="48"/>
      <c r="G238" s="48"/>
      <c r="H238" s="48"/>
      <c r="I238" s="48"/>
      <c r="J238" s="48"/>
      <c r="K238" s="48"/>
      <c r="L238" s="49"/>
      <c r="O238" s="9"/>
      <c r="P238" s="9"/>
      <c r="Q238" s="9"/>
      <c r="R238" s="9"/>
      <c r="S238" s="9"/>
      <c r="T238" s="9"/>
      <c r="U238" s="9"/>
    </row>
    <row r="239" spans="1:21" s="10" customFormat="1" x14ac:dyDescent="0.35">
      <c r="A239" s="7"/>
      <c r="B239" s="586" t="s">
        <v>57</v>
      </c>
      <c r="C239" s="587"/>
      <c r="D239" s="587"/>
      <c r="E239" s="587"/>
      <c r="F239" s="587"/>
      <c r="G239" s="587"/>
      <c r="H239" s="587"/>
      <c r="I239" s="587"/>
      <c r="J239" s="587"/>
      <c r="K239" s="587"/>
      <c r="L239" s="588"/>
      <c r="M239" s="69"/>
    </row>
    <row r="240" spans="1:21" s="36" customFormat="1" x14ac:dyDescent="0.35">
      <c r="A240" s="46"/>
      <c r="B240" s="50"/>
      <c r="C240" s="80"/>
      <c r="D240" s="80"/>
      <c r="E240" s="80"/>
      <c r="F240" s="80"/>
      <c r="G240" s="80"/>
      <c r="H240" s="80"/>
      <c r="I240" s="80"/>
      <c r="J240" s="80"/>
      <c r="K240" s="80"/>
      <c r="L240" s="51"/>
      <c r="O240" s="9"/>
      <c r="P240" s="9"/>
      <c r="Q240" s="9"/>
      <c r="R240" s="9"/>
      <c r="S240" s="9"/>
      <c r="T240" s="9"/>
      <c r="U240" s="9"/>
    </row>
    <row r="241" spans="1:21" s="36" customFormat="1" x14ac:dyDescent="0.35">
      <c r="A241" s="46"/>
      <c r="B241" s="589" t="str">
        <f>IF(Intro!$G$21="English",O241,P241)</f>
        <v>To what extent are the goods produced in Canada comparable in price with the goods imported from China?</v>
      </c>
      <c r="C241" s="590"/>
      <c r="D241" s="590"/>
      <c r="E241" s="590"/>
      <c r="F241" s="590"/>
      <c r="G241" s="590"/>
      <c r="H241" s="590"/>
      <c r="I241" s="590"/>
      <c r="J241" s="590"/>
      <c r="K241" s="590"/>
      <c r="L241" s="591"/>
      <c r="O241" s="9" t="str">
        <f>"To what extent are the goods produced in Canada comparable in price with the goods imported from "&amp;Variables!B5&amp;"?"</f>
        <v>To what extent are the goods produced in Canada comparable in price with the goods imported from China?</v>
      </c>
      <c r="P241" s="9" t="str">
        <f>"Dans quelle mesure les marchandises produites au Canada sont-elles comparables en prix aux marchandises importées "&amp;Variables!C5&amp;"?"</f>
        <v>Dans quelle mesure les marchandises produites au Canada sont-elles comparables en prix aux marchandises importées la Chine?</v>
      </c>
      <c r="Q241" s="9"/>
      <c r="R241" s="9"/>
      <c r="S241" s="9"/>
      <c r="T241" s="9"/>
      <c r="U241" s="9"/>
    </row>
    <row r="242" spans="1:21" s="36" customFormat="1" x14ac:dyDescent="0.35">
      <c r="A242" s="46"/>
      <c r="B242" s="50"/>
      <c r="C242" s="80"/>
      <c r="D242" s="80"/>
      <c r="E242" s="80"/>
      <c r="F242" s="80"/>
      <c r="G242" s="80"/>
      <c r="H242" s="80"/>
      <c r="I242" s="80"/>
      <c r="J242" s="80"/>
      <c r="K242" s="80"/>
      <c r="L242" s="51"/>
      <c r="O242" s="9"/>
      <c r="P242" s="9"/>
      <c r="Q242" s="9"/>
      <c r="R242" s="9"/>
      <c r="S242" s="9"/>
      <c r="T242" s="9"/>
      <c r="U242" s="9"/>
    </row>
    <row r="243" spans="1:21" s="10" customFormat="1" x14ac:dyDescent="0.35">
      <c r="A243" s="7"/>
      <c r="B243" s="599"/>
      <c r="C243" s="600"/>
      <c r="D243" s="600"/>
      <c r="E243" s="600"/>
      <c r="F243" s="600"/>
      <c r="G243" s="600"/>
      <c r="H243" s="600"/>
      <c r="I243" s="600"/>
      <c r="J243" s="600"/>
      <c r="K243" s="600"/>
      <c r="L243" s="601"/>
      <c r="M243" s="36"/>
      <c r="Q243" s="9"/>
    </row>
    <row r="244" spans="1:21" s="10" customFormat="1" x14ac:dyDescent="0.35">
      <c r="A244" s="7"/>
      <c r="B244" s="599"/>
      <c r="C244" s="600"/>
      <c r="D244" s="600"/>
      <c r="E244" s="600"/>
      <c r="F244" s="600"/>
      <c r="G244" s="600"/>
      <c r="H244" s="600"/>
      <c r="I244" s="600"/>
      <c r="J244" s="600"/>
      <c r="K244" s="600"/>
      <c r="L244" s="601"/>
      <c r="M244" s="36"/>
      <c r="Q244" s="9"/>
    </row>
    <row r="245" spans="1:21" s="10" customFormat="1" x14ac:dyDescent="0.35">
      <c r="A245" s="7"/>
      <c r="B245" s="599"/>
      <c r="C245" s="600"/>
      <c r="D245" s="600"/>
      <c r="E245" s="600"/>
      <c r="F245" s="600"/>
      <c r="G245" s="600"/>
      <c r="H245" s="600"/>
      <c r="I245" s="600"/>
      <c r="J245" s="600"/>
      <c r="K245" s="600"/>
      <c r="L245" s="601"/>
      <c r="M245" s="36"/>
      <c r="Q245" s="9"/>
    </row>
    <row r="246" spans="1:21" s="10" customFormat="1" x14ac:dyDescent="0.35">
      <c r="A246" s="7"/>
      <c r="B246" s="599"/>
      <c r="C246" s="600"/>
      <c r="D246" s="600"/>
      <c r="E246" s="600"/>
      <c r="F246" s="600"/>
      <c r="G246" s="600"/>
      <c r="H246" s="600"/>
      <c r="I246" s="600"/>
      <c r="J246" s="600"/>
      <c r="K246" s="600"/>
      <c r="L246" s="601"/>
      <c r="M246" s="36"/>
      <c r="Q246" s="9"/>
    </row>
    <row r="247" spans="1:21" s="10" customFormat="1" x14ac:dyDescent="0.35">
      <c r="A247" s="7"/>
      <c r="B247" s="599"/>
      <c r="C247" s="600"/>
      <c r="D247" s="600"/>
      <c r="E247" s="600"/>
      <c r="F247" s="600"/>
      <c r="G247" s="600"/>
      <c r="H247" s="600"/>
      <c r="I247" s="600"/>
      <c r="J247" s="600"/>
      <c r="K247" s="600"/>
      <c r="L247" s="601"/>
      <c r="M247" s="36"/>
      <c r="Q247" s="9"/>
    </row>
    <row r="248" spans="1:21" s="10" customFormat="1" x14ac:dyDescent="0.35">
      <c r="A248" s="7"/>
      <c r="B248" s="599"/>
      <c r="C248" s="600"/>
      <c r="D248" s="600"/>
      <c r="E248" s="600"/>
      <c r="F248" s="600"/>
      <c r="G248" s="600"/>
      <c r="H248" s="600"/>
      <c r="I248" s="600"/>
      <c r="J248" s="600"/>
      <c r="K248" s="600"/>
      <c r="L248" s="601"/>
      <c r="M248" s="36"/>
      <c r="Q248" s="9"/>
    </row>
    <row r="249" spans="1:21" s="10" customFormat="1" x14ac:dyDescent="0.35">
      <c r="A249" s="7"/>
      <c r="B249" s="599"/>
      <c r="C249" s="600"/>
      <c r="D249" s="600"/>
      <c r="E249" s="600"/>
      <c r="F249" s="600"/>
      <c r="G249" s="600"/>
      <c r="H249" s="600"/>
      <c r="I249" s="600"/>
      <c r="J249" s="600"/>
      <c r="K249" s="600"/>
      <c r="L249" s="601"/>
      <c r="M249" s="36"/>
      <c r="Q249" s="9"/>
    </row>
    <row r="250" spans="1:21" s="10" customFormat="1" x14ac:dyDescent="0.35">
      <c r="A250" s="7"/>
      <c r="B250" s="599"/>
      <c r="C250" s="600"/>
      <c r="D250" s="600"/>
      <c r="E250" s="600"/>
      <c r="F250" s="600"/>
      <c r="G250" s="600"/>
      <c r="H250" s="600"/>
      <c r="I250" s="600"/>
      <c r="J250" s="600"/>
      <c r="K250" s="600"/>
      <c r="L250" s="601"/>
      <c r="M250" s="36"/>
      <c r="Q250" s="9"/>
    </row>
    <row r="251" spans="1:21" s="36" customFormat="1" x14ac:dyDescent="0.35">
      <c r="A251" s="46"/>
      <c r="B251" s="47"/>
      <c r="C251" s="48"/>
      <c r="D251" s="48"/>
      <c r="E251" s="48"/>
      <c r="F251" s="48"/>
      <c r="G251" s="48"/>
      <c r="H251" s="48"/>
      <c r="I251" s="48"/>
      <c r="J251" s="48"/>
      <c r="K251" s="48"/>
      <c r="L251" s="49"/>
      <c r="O251" s="9"/>
      <c r="P251" s="9"/>
      <c r="Q251" s="9"/>
      <c r="R251" s="9"/>
      <c r="S251" s="9"/>
      <c r="T251" s="9"/>
      <c r="U251" s="9"/>
    </row>
    <row r="252" spans="1:21" s="10" customFormat="1" x14ac:dyDescent="0.35">
      <c r="A252" s="7"/>
      <c r="B252" s="586" t="s">
        <v>55</v>
      </c>
      <c r="C252" s="587"/>
      <c r="D252" s="587"/>
      <c r="E252" s="587"/>
      <c r="F252" s="587"/>
      <c r="G252" s="587"/>
      <c r="H252" s="587"/>
      <c r="I252" s="587"/>
      <c r="J252" s="587"/>
      <c r="K252" s="587"/>
      <c r="L252" s="588"/>
      <c r="M252" s="69"/>
    </row>
    <row r="253" spans="1:21" s="36" customFormat="1" x14ac:dyDescent="0.35">
      <c r="A253" s="46"/>
      <c r="B253" s="50"/>
      <c r="C253" s="80"/>
      <c r="D253" s="80"/>
      <c r="E253" s="80"/>
      <c r="F253" s="80"/>
      <c r="G253" s="80"/>
      <c r="H253" s="80"/>
      <c r="I253" s="80"/>
      <c r="J253" s="80"/>
      <c r="K253" s="80"/>
      <c r="L253" s="51"/>
      <c r="O253" s="9"/>
      <c r="P253" s="9"/>
      <c r="Q253" s="9"/>
      <c r="R253" s="9"/>
      <c r="S253" s="9"/>
      <c r="T253" s="9"/>
      <c r="U253" s="9"/>
    </row>
    <row r="254" spans="1:21" s="36" customFormat="1" x14ac:dyDescent="0.35">
      <c r="A254" s="46"/>
      <c r="B254" s="492" t="str">
        <f>IF(Intro!$G$21="English",O254,P254)</f>
        <v>To what extent are the goods produced in Canada comparable in non-price factors (including product quality, lead and delivery times, reliability of supply, etc.) with the goods imported from China?</v>
      </c>
      <c r="C254" s="493"/>
      <c r="D254" s="493"/>
      <c r="E254" s="493"/>
      <c r="F254" s="493"/>
      <c r="G254" s="493"/>
      <c r="H254" s="493"/>
      <c r="I254" s="493"/>
      <c r="J254" s="493"/>
      <c r="K254" s="493"/>
      <c r="L254" s="494"/>
      <c r="O254" s="9" t="str">
        <f>"To what extent are the goods produced in Canada comparable in non-price factors (including product quality, lead and delivery times, reliability of supply, etc.) with the goods imported from "&amp;Variables!B5&amp;"?"</f>
        <v>To what extent are the goods produced in Canada comparable in non-price factors (including product quality, lead and delivery times, reliability of supply, etc.) with the goods imported from China?</v>
      </c>
      <c r="P254" s="9" t="str">
        <f>"Dans quelle mesure les marchandises produites au Canada sont-elles comparables en termes de facteurs autres que le prix (y compris la qualité du produit, les délais d'exécution et de livraison, la fiabilité de l'approvisionnement, etc.)"&amp;" avec les marchandises importées "&amp;Variables!C5&amp;"?"</f>
        <v>Dans quelle mesure les marchandises produites au Canada sont-elles comparables en termes de facteurs autres que le prix (y compris la qualité du produit, les délais d'exécution et de livraison, la fiabilité de l'approvisionnement, etc.) avec les marchandises importées la Chine?</v>
      </c>
      <c r="Q254" s="9"/>
      <c r="R254" s="9"/>
      <c r="S254" s="9"/>
      <c r="T254" s="9"/>
      <c r="U254" s="9"/>
    </row>
    <row r="255" spans="1:21" s="36" customFormat="1" x14ac:dyDescent="0.35">
      <c r="A255" s="46"/>
      <c r="B255" s="492"/>
      <c r="C255" s="493"/>
      <c r="D255" s="493"/>
      <c r="E255" s="493"/>
      <c r="F255" s="493"/>
      <c r="G255" s="493"/>
      <c r="H255" s="493"/>
      <c r="I255" s="493"/>
      <c r="J255" s="493"/>
      <c r="K255" s="493"/>
      <c r="L255" s="494"/>
      <c r="O255" s="9"/>
      <c r="P255" s="9"/>
      <c r="Q255" s="9"/>
      <c r="R255" s="9"/>
      <c r="S255" s="9"/>
      <c r="T255" s="9"/>
      <c r="U255" s="9"/>
    </row>
    <row r="256" spans="1:21" s="36" customFormat="1" x14ac:dyDescent="0.35">
      <c r="A256" s="46"/>
      <c r="B256" s="50"/>
      <c r="C256" s="80"/>
      <c r="D256" s="80"/>
      <c r="E256" s="80"/>
      <c r="F256" s="80"/>
      <c r="G256" s="80"/>
      <c r="H256" s="80"/>
      <c r="I256" s="80"/>
      <c r="J256" s="80"/>
      <c r="K256" s="80"/>
      <c r="L256" s="51"/>
      <c r="O256" s="9"/>
      <c r="P256" s="9"/>
      <c r="Q256" s="9"/>
      <c r="R256" s="9"/>
      <c r="S256" s="9"/>
      <c r="T256" s="9"/>
      <c r="U256" s="9"/>
    </row>
    <row r="257" spans="1:21" s="10" customFormat="1" x14ac:dyDescent="0.35">
      <c r="A257" s="7"/>
      <c r="B257" s="599"/>
      <c r="C257" s="600"/>
      <c r="D257" s="600"/>
      <c r="E257" s="600"/>
      <c r="F257" s="600"/>
      <c r="G257" s="600"/>
      <c r="H257" s="600"/>
      <c r="I257" s="600"/>
      <c r="J257" s="600"/>
      <c r="K257" s="600"/>
      <c r="L257" s="601"/>
      <c r="M257" s="36"/>
      <c r="Q257" s="9"/>
    </row>
    <row r="258" spans="1:21" s="10" customFormat="1" x14ac:dyDescent="0.35">
      <c r="A258" s="7"/>
      <c r="B258" s="599"/>
      <c r="C258" s="600"/>
      <c r="D258" s="600"/>
      <c r="E258" s="600"/>
      <c r="F258" s="600"/>
      <c r="G258" s="600"/>
      <c r="H258" s="600"/>
      <c r="I258" s="600"/>
      <c r="J258" s="600"/>
      <c r="K258" s="600"/>
      <c r="L258" s="601"/>
      <c r="M258" s="36"/>
      <c r="Q258" s="9"/>
    </row>
    <row r="259" spans="1:21" s="10" customFormat="1" x14ac:dyDescent="0.35">
      <c r="A259" s="7"/>
      <c r="B259" s="599"/>
      <c r="C259" s="600"/>
      <c r="D259" s="600"/>
      <c r="E259" s="600"/>
      <c r="F259" s="600"/>
      <c r="G259" s="600"/>
      <c r="H259" s="600"/>
      <c r="I259" s="600"/>
      <c r="J259" s="600"/>
      <c r="K259" s="600"/>
      <c r="L259" s="601"/>
      <c r="M259" s="36"/>
      <c r="Q259" s="9"/>
    </row>
    <row r="260" spans="1:21" s="10" customFormat="1" x14ac:dyDescent="0.35">
      <c r="A260" s="7"/>
      <c r="B260" s="599"/>
      <c r="C260" s="600"/>
      <c r="D260" s="600"/>
      <c r="E260" s="600"/>
      <c r="F260" s="600"/>
      <c r="G260" s="600"/>
      <c r="H260" s="600"/>
      <c r="I260" s="600"/>
      <c r="J260" s="600"/>
      <c r="K260" s="600"/>
      <c r="L260" s="601"/>
      <c r="M260" s="36"/>
      <c r="Q260" s="9"/>
    </row>
    <row r="261" spans="1:21" s="10" customFormat="1" x14ac:dyDescent="0.35">
      <c r="A261" s="7"/>
      <c r="B261" s="599"/>
      <c r="C261" s="600"/>
      <c r="D261" s="600"/>
      <c r="E261" s="600"/>
      <c r="F261" s="600"/>
      <c r="G261" s="600"/>
      <c r="H261" s="600"/>
      <c r="I261" s="600"/>
      <c r="J261" s="600"/>
      <c r="K261" s="600"/>
      <c r="L261" s="601"/>
      <c r="M261" s="36"/>
      <c r="Q261" s="9"/>
    </row>
    <row r="262" spans="1:21" s="10" customFormat="1" x14ac:dyDescent="0.35">
      <c r="A262" s="7"/>
      <c r="B262" s="599"/>
      <c r="C262" s="600"/>
      <c r="D262" s="600"/>
      <c r="E262" s="600"/>
      <c r="F262" s="600"/>
      <c r="G262" s="600"/>
      <c r="H262" s="600"/>
      <c r="I262" s="600"/>
      <c r="J262" s="600"/>
      <c r="K262" s="600"/>
      <c r="L262" s="601"/>
      <c r="M262" s="36"/>
      <c r="Q262" s="9"/>
    </row>
    <row r="263" spans="1:21" s="10" customFormat="1" x14ac:dyDescent="0.35">
      <c r="A263" s="7"/>
      <c r="B263" s="599"/>
      <c r="C263" s="600"/>
      <c r="D263" s="600"/>
      <c r="E263" s="600"/>
      <c r="F263" s="600"/>
      <c r="G263" s="600"/>
      <c r="H263" s="600"/>
      <c r="I263" s="600"/>
      <c r="J263" s="600"/>
      <c r="K263" s="600"/>
      <c r="L263" s="601"/>
      <c r="M263" s="36"/>
      <c r="Q263" s="9"/>
    </row>
    <row r="264" spans="1:21" s="10" customFormat="1" x14ac:dyDescent="0.35">
      <c r="A264" s="7"/>
      <c r="B264" s="599"/>
      <c r="C264" s="600"/>
      <c r="D264" s="600"/>
      <c r="E264" s="600"/>
      <c r="F264" s="600"/>
      <c r="G264" s="600"/>
      <c r="H264" s="600"/>
      <c r="I264" s="600"/>
      <c r="J264" s="600"/>
      <c r="K264" s="600"/>
      <c r="L264" s="601"/>
      <c r="M264" s="36"/>
      <c r="Q264" s="9"/>
    </row>
    <row r="265" spans="1:21" s="36" customFormat="1" x14ac:dyDescent="0.35">
      <c r="A265" s="46"/>
      <c r="B265" s="47"/>
      <c r="C265" s="48"/>
      <c r="D265" s="48"/>
      <c r="E265" s="48"/>
      <c r="F265" s="48"/>
      <c r="G265" s="48"/>
      <c r="H265" s="48"/>
      <c r="I265" s="48"/>
      <c r="J265" s="48"/>
      <c r="K265" s="48"/>
      <c r="L265" s="49"/>
      <c r="O265" s="9"/>
      <c r="P265" s="9"/>
      <c r="Q265" s="9"/>
      <c r="R265" s="9"/>
      <c r="S265" s="9"/>
      <c r="T265" s="9"/>
      <c r="U265" s="9"/>
    </row>
    <row r="267" spans="1:21" x14ac:dyDescent="0.35">
      <c r="B267" s="473" t="str">
        <f>IF(Intro!$G$21="English",O267,P267)</f>
        <v>SALES</v>
      </c>
      <c r="C267" s="474"/>
      <c r="D267" s="474"/>
      <c r="E267" s="474"/>
      <c r="F267" s="474"/>
      <c r="G267" s="474"/>
      <c r="H267" s="474"/>
      <c r="I267" s="474"/>
      <c r="J267" s="474"/>
      <c r="K267" s="474"/>
      <c r="L267" s="475"/>
      <c r="M267" s="36"/>
      <c r="O267" s="9" t="s">
        <v>302</v>
      </c>
      <c r="P267" s="9" t="s">
        <v>303</v>
      </c>
    </row>
    <row r="268" spans="1:21" s="10" customFormat="1" x14ac:dyDescent="0.35">
      <c r="A268" s="7"/>
      <c r="B268" s="594" t="s">
        <v>74</v>
      </c>
      <c r="C268" s="595"/>
      <c r="D268" s="595"/>
      <c r="E268" s="595"/>
      <c r="F268" s="595"/>
      <c r="G268" s="595"/>
      <c r="H268" s="595"/>
      <c r="I268" s="595"/>
      <c r="J268" s="595"/>
      <c r="K268" s="595"/>
      <c r="L268" s="596"/>
      <c r="M268" s="69"/>
    </row>
    <row r="269" spans="1:21" s="36" customFormat="1" x14ac:dyDescent="0.35">
      <c r="A269" s="46"/>
      <c r="B269" s="50"/>
      <c r="C269" s="80"/>
      <c r="D269" s="80"/>
      <c r="E269" s="80"/>
      <c r="F269" s="80"/>
      <c r="G269" s="80"/>
      <c r="H269" s="80"/>
      <c r="I269" s="80"/>
      <c r="J269" s="80"/>
      <c r="K269" s="80"/>
      <c r="L269" s="51"/>
      <c r="O269" s="9"/>
      <c r="P269" s="9"/>
      <c r="Q269" s="9"/>
      <c r="R269" s="9"/>
      <c r="S269" s="9"/>
      <c r="T269" s="9"/>
      <c r="U269" s="9"/>
    </row>
    <row r="270" spans="1:21" s="36" customFormat="1" x14ac:dyDescent="0.35">
      <c r="A270" s="46"/>
      <c r="B270" s="589" t="str">
        <f>IF(Intro!$G$21="English",O270,P270)</f>
        <v>Describe any changes in your firm's channels of distribution since January 1, 2023.</v>
      </c>
      <c r="C270" s="590"/>
      <c r="D270" s="590"/>
      <c r="E270" s="590"/>
      <c r="F270" s="590"/>
      <c r="G270" s="590"/>
      <c r="H270" s="590"/>
      <c r="I270" s="590"/>
      <c r="J270" s="590"/>
      <c r="K270" s="590"/>
      <c r="L270" s="591"/>
      <c r="O270" s="9" t="str">
        <f>"Describe any changes in your firm's channels of distribution since January 1, "&amp;Variables!B6&amp;"."</f>
        <v>Describe any changes in your firm's channels of distribution since January 1, 2023.</v>
      </c>
      <c r="P270" s="9" t="str">
        <f>"Décrivez tout changement dans les canaux de distribution de votre entreprise depuis le 1er janvier "&amp;Variables!B6&amp;"."</f>
        <v>Décrivez tout changement dans les canaux de distribution de votre entreprise depuis le 1er janvier 2023.</v>
      </c>
      <c r="Q270" s="9"/>
      <c r="R270" s="9"/>
      <c r="S270" s="9"/>
      <c r="T270" s="9"/>
      <c r="U270" s="9"/>
    </row>
    <row r="271" spans="1:21" s="36" customFormat="1" x14ac:dyDescent="0.35">
      <c r="A271" s="46"/>
      <c r="B271" s="50"/>
      <c r="C271" s="80"/>
      <c r="D271" s="80"/>
      <c r="E271" s="80"/>
      <c r="F271" s="80"/>
      <c r="G271" s="80"/>
      <c r="H271" s="80"/>
      <c r="I271" s="80"/>
      <c r="J271" s="80"/>
      <c r="K271" s="80"/>
      <c r="L271" s="51"/>
      <c r="O271" s="9"/>
      <c r="P271" s="9"/>
      <c r="Q271" s="9"/>
      <c r="R271" s="9"/>
      <c r="S271" s="9"/>
      <c r="T271" s="9"/>
      <c r="U271" s="9"/>
    </row>
    <row r="272" spans="1:21" s="10" customFormat="1" x14ac:dyDescent="0.35">
      <c r="A272" s="7"/>
      <c r="B272" s="599"/>
      <c r="C272" s="600"/>
      <c r="D272" s="600"/>
      <c r="E272" s="600"/>
      <c r="F272" s="600"/>
      <c r="G272" s="600"/>
      <c r="H272" s="600"/>
      <c r="I272" s="600"/>
      <c r="J272" s="600"/>
      <c r="K272" s="600"/>
      <c r="L272" s="601"/>
      <c r="M272" s="36"/>
      <c r="Q272" s="9"/>
    </row>
    <row r="273" spans="1:21" s="10" customFormat="1" x14ac:dyDescent="0.35">
      <c r="A273" s="7"/>
      <c r="B273" s="599"/>
      <c r="C273" s="600"/>
      <c r="D273" s="600"/>
      <c r="E273" s="600"/>
      <c r="F273" s="600"/>
      <c r="G273" s="600"/>
      <c r="H273" s="600"/>
      <c r="I273" s="600"/>
      <c r="J273" s="600"/>
      <c r="K273" s="600"/>
      <c r="L273" s="601"/>
      <c r="M273" s="36"/>
      <c r="Q273" s="9"/>
    </row>
    <row r="274" spans="1:21" s="10" customFormat="1" x14ac:dyDescent="0.35">
      <c r="A274" s="7"/>
      <c r="B274" s="599"/>
      <c r="C274" s="600"/>
      <c r="D274" s="600"/>
      <c r="E274" s="600"/>
      <c r="F274" s="600"/>
      <c r="G274" s="600"/>
      <c r="H274" s="600"/>
      <c r="I274" s="600"/>
      <c r="J274" s="600"/>
      <c r="K274" s="600"/>
      <c r="L274" s="601"/>
      <c r="M274" s="36"/>
      <c r="Q274" s="9"/>
    </row>
    <row r="275" spans="1:21" s="10" customFormat="1" x14ac:dyDescent="0.35">
      <c r="A275" s="7"/>
      <c r="B275" s="599"/>
      <c r="C275" s="600"/>
      <c r="D275" s="600"/>
      <c r="E275" s="600"/>
      <c r="F275" s="600"/>
      <c r="G275" s="600"/>
      <c r="H275" s="600"/>
      <c r="I275" s="600"/>
      <c r="J275" s="600"/>
      <c r="K275" s="600"/>
      <c r="L275" s="601"/>
      <c r="M275" s="36"/>
      <c r="Q275" s="9"/>
    </row>
    <row r="276" spans="1:21" s="10" customFormat="1" x14ac:dyDescent="0.35">
      <c r="A276" s="7"/>
      <c r="B276" s="599"/>
      <c r="C276" s="600"/>
      <c r="D276" s="600"/>
      <c r="E276" s="600"/>
      <c r="F276" s="600"/>
      <c r="G276" s="600"/>
      <c r="H276" s="600"/>
      <c r="I276" s="600"/>
      <c r="J276" s="600"/>
      <c r="K276" s="600"/>
      <c r="L276" s="601"/>
      <c r="M276" s="36"/>
      <c r="Q276" s="9"/>
    </row>
    <row r="277" spans="1:21" s="10" customFormat="1" x14ac:dyDescent="0.35">
      <c r="A277" s="7"/>
      <c r="B277" s="599"/>
      <c r="C277" s="600"/>
      <c r="D277" s="600"/>
      <c r="E277" s="600"/>
      <c r="F277" s="600"/>
      <c r="G277" s="600"/>
      <c r="H277" s="600"/>
      <c r="I277" s="600"/>
      <c r="J277" s="600"/>
      <c r="K277" s="600"/>
      <c r="L277" s="601"/>
      <c r="M277" s="36"/>
      <c r="Q277" s="9"/>
    </row>
    <row r="278" spans="1:21" s="10" customFormat="1" x14ac:dyDescent="0.35">
      <c r="A278" s="7"/>
      <c r="B278" s="599"/>
      <c r="C278" s="600"/>
      <c r="D278" s="600"/>
      <c r="E278" s="600"/>
      <c r="F278" s="600"/>
      <c r="G278" s="600"/>
      <c r="H278" s="600"/>
      <c r="I278" s="600"/>
      <c r="J278" s="600"/>
      <c r="K278" s="600"/>
      <c r="L278" s="601"/>
      <c r="M278" s="36"/>
      <c r="Q278" s="9"/>
    </row>
    <row r="279" spans="1:21" s="10" customFormat="1" x14ac:dyDescent="0.35">
      <c r="A279" s="7"/>
      <c r="B279" s="599"/>
      <c r="C279" s="600"/>
      <c r="D279" s="600"/>
      <c r="E279" s="600"/>
      <c r="F279" s="600"/>
      <c r="G279" s="600"/>
      <c r="H279" s="600"/>
      <c r="I279" s="600"/>
      <c r="J279" s="600"/>
      <c r="K279" s="600"/>
      <c r="L279" s="601"/>
      <c r="M279" s="36"/>
      <c r="Q279" s="9"/>
    </row>
    <row r="280" spans="1:21" s="36" customFormat="1" x14ac:dyDescent="0.35">
      <c r="A280" s="46"/>
      <c r="B280" s="47"/>
      <c r="C280" s="48"/>
      <c r="D280" s="48"/>
      <c r="E280" s="48"/>
      <c r="F280" s="48"/>
      <c r="G280" s="48"/>
      <c r="H280" s="48"/>
      <c r="I280" s="48"/>
      <c r="J280" s="48"/>
      <c r="K280" s="48"/>
      <c r="L280" s="49"/>
      <c r="O280" s="9"/>
      <c r="P280" s="9"/>
      <c r="Q280" s="9"/>
      <c r="R280" s="9"/>
      <c r="S280" s="9"/>
      <c r="T280" s="9"/>
      <c r="U280" s="9"/>
    </row>
    <row r="281" spans="1:21" s="10" customFormat="1" x14ac:dyDescent="0.35">
      <c r="A281" s="7"/>
      <c r="B281" s="586" t="s">
        <v>75</v>
      </c>
      <c r="C281" s="587"/>
      <c r="D281" s="587"/>
      <c r="E281" s="587"/>
      <c r="F281" s="587"/>
      <c r="G281" s="587"/>
      <c r="H281" s="587"/>
      <c r="I281" s="587"/>
      <c r="J281" s="587"/>
      <c r="K281" s="587"/>
      <c r="L281" s="588"/>
      <c r="M281" s="69"/>
    </row>
    <row r="282" spans="1:21" s="36" customFormat="1" x14ac:dyDescent="0.35">
      <c r="A282" s="46"/>
      <c r="B282" s="50"/>
      <c r="C282" s="80"/>
      <c r="D282" s="80"/>
      <c r="E282" s="80"/>
      <c r="F282" s="80"/>
      <c r="G282" s="80"/>
      <c r="H282" s="80"/>
      <c r="I282" s="80"/>
      <c r="J282" s="80"/>
      <c r="K282" s="80"/>
      <c r="L282" s="51"/>
      <c r="O282" s="9"/>
      <c r="P282" s="9"/>
      <c r="Q282" s="9"/>
      <c r="R282" s="9"/>
      <c r="S282" s="9"/>
      <c r="T282" s="9"/>
      <c r="U282" s="9"/>
    </row>
    <row r="283" spans="1:21" s="36" customFormat="1" x14ac:dyDescent="0.35">
      <c r="A283" s="46"/>
      <c r="B283" s="470" t="str">
        <f>IF(Intro!$G$21="English",O283,P283)</f>
        <v>How does your firm promote sales of the goods in the Canadian market? Have these methods changed since January 1, 2023?</v>
      </c>
      <c r="C283" s="471"/>
      <c r="D283" s="471"/>
      <c r="E283" s="471"/>
      <c r="F283" s="471"/>
      <c r="G283" s="471"/>
      <c r="H283" s="471"/>
      <c r="I283" s="471"/>
      <c r="J283" s="471"/>
      <c r="K283" s="471"/>
      <c r="L283" s="472"/>
      <c r="O283" s="9" t="str">
        <f>"How does your firm promote sales of the goods in the Canadian market? Have these methods changed since January 1, "&amp;Variables!B6&amp;"?"</f>
        <v>How does your firm promote sales of the goods in the Canadian market? Have these methods changed since January 1, 2023?</v>
      </c>
      <c r="P283" s="9"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c r="Q283" s="9"/>
      <c r="R283" s="9"/>
      <c r="S283" s="9"/>
      <c r="T283" s="9"/>
      <c r="U283" s="9"/>
    </row>
    <row r="284" spans="1:21" s="36" customFormat="1" x14ac:dyDescent="0.35">
      <c r="A284" s="46"/>
      <c r="B284" s="50"/>
      <c r="C284" s="80"/>
      <c r="D284" s="80"/>
      <c r="E284" s="80"/>
      <c r="F284" s="80"/>
      <c r="G284" s="80"/>
      <c r="H284" s="80"/>
      <c r="I284" s="80"/>
      <c r="J284" s="80"/>
      <c r="K284" s="80"/>
      <c r="L284" s="51"/>
      <c r="O284" s="9"/>
      <c r="P284" s="9"/>
      <c r="Q284" s="9"/>
      <c r="R284" s="9"/>
      <c r="S284" s="9"/>
      <c r="T284" s="9"/>
      <c r="U284" s="9"/>
    </row>
    <row r="285" spans="1:21" s="10" customFormat="1" x14ac:dyDescent="0.35">
      <c r="A285" s="7"/>
      <c r="B285" s="599"/>
      <c r="C285" s="600"/>
      <c r="D285" s="600"/>
      <c r="E285" s="600"/>
      <c r="F285" s="600"/>
      <c r="G285" s="600"/>
      <c r="H285" s="600"/>
      <c r="I285" s="600"/>
      <c r="J285" s="600"/>
      <c r="K285" s="600"/>
      <c r="L285" s="601"/>
      <c r="M285" s="36"/>
      <c r="Q285" s="9"/>
    </row>
    <row r="286" spans="1:21" s="10" customFormat="1" x14ac:dyDescent="0.35">
      <c r="A286" s="7"/>
      <c r="B286" s="599"/>
      <c r="C286" s="600"/>
      <c r="D286" s="600"/>
      <c r="E286" s="600"/>
      <c r="F286" s="600"/>
      <c r="G286" s="600"/>
      <c r="H286" s="600"/>
      <c r="I286" s="600"/>
      <c r="J286" s="600"/>
      <c r="K286" s="600"/>
      <c r="L286" s="601"/>
      <c r="M286" s="36"/>
      <c r="Q286" s="9"/>
    </row>
    <row r="287" spans="1:21" s="10" customFormat="1" x14ac:dyDescent="0.35">
      <c r="A287" s="7"/>
      <c r="B287" s="599"/>
      <c r="C287" s="600"/>
      <c r="D287" s="600"/>
      <c r="E287" s="600"/>
      <c r="F287" s="600"/>
      <c r="G287" s="600"/>
      <c r="H287" s="600"/>
      <c r="I287" s="600"/>
      <c r="J287" s="600"/>
      <c r="K287" s="600"/>
      <c r="L287" s="601"/>
      <c r="M287" s="36"/>
      <c r="Q287" s="9"/>
    </row>
    <row r="288" spans="1:21" s="10" customFormat="1" x14ac:dyDescent="0.35">
      <c r="A288" s="7"/>
      <c r="B288" s="599"/>
      <c r="C288" s="600"/>
      <c r="D288" s="600"/>
      <c r="E288" s="600"/>
      <c r="F288" s="600"/>
      <c r="G288" s="600"/>
      <c r="H288" s="600"/>
      <c r="I288" s="600"/>
      <c r="J288" s="600"/>
      <c r="K288" s="600"/>
      <c r="L288" s="601"/>
      <c r="M288" s="36"/>
      <c r="Q288" s="9"/>
    </row>
    <row r="289" spans="1:21" s="10" customFormat="1" x14ac:dyDescent="0.35">
      <c r="A289" s="7"/>
      <c r="B289" s="599"/>
      <c r="C289" s="600"/>
      <c r="D289" s="600"/>
      <c r="E289" s="600"/>
      <c r="F289" s="600"/>
      <c r="G289" s="600"/>
      <c r="H289" s="600"/>
      <c r="I289" s="600"/>
      <c r="J289" s="600"/>
      <c r="K289" s="600"/>
      <c r="L289" s="601"/>
      <c r="M289" s="36"/>
      <c r="Q289" s="9"/>
    </row>
    <row r="290" spans="1:21" s="10" customFormat="1" x14ac:dyDescent="0.35">
      <c r="A290" s="7"/>
      <c r="B290" s="599"/>
      <c r="C290" s="600"/>
      <c r="D290" s="600"/>
      <c r="E290" s="600"/>
      <c r="F290" s="600"/>
      <c r="G290" s="600"/>
      <c r="H290" s="600"/>
      <c r="I290" s="600"/>
      <c r="J290" s="600"/>
      <c r="K290" s="600"/>
      <c r="L290" s="601"/>
      <c r="M290" s="36"/>
      <c r="Q290" s="9"/>
    </row>
    <row r="291" spans="1:21" s="10" customFormat="1" x14ac:dyDescent="0.35">
      <c r="A291" s="7"/>
      <c r="B291" s="599"/>
      <c r="C291" s="600"/>
      <c r="D291" s="600"/>
      <c r="E291" s="600"/>
      <c r="F291" s="600"/>
      <c r="G291" s="600"/>
      <c r="H291" s="600"/>
      <c r="I291" s="600"/>
      <c r="J291" s="600"/>
      <c r="K291" s="600"/>
      <c r="L291" s="601"/>
      <c r="M291" s="36"/>
      <c r="Q291" s="9"/>
    </row>
    <row r="292" spans="1:21" s="10" customFormat="1" x14ac:dyDescent="0.35">
      <c r="A292" s="7"/>
      <c r="B292" s="599"/>
      <c r="C292" s="600"/>
      <c r="D292" s="600"/>
      <c r="E292" s="600"/>
      <c r="F292" s="600"/>
      <c r="G292" s="600"/>
      <c r="H292" s="600"/>
      <c r="I292" s="600"/>
      <c r="J292" s="600"/>
      <c r="K292" s="600"/>
      <c r="L292" s="601"/>
      <c r="M292" s="36"/>
      <c r="Q292" s="9"/>
    </row>
    <row r="293" spans="1:21" s="36" customFormat="1" x14ac:dyDescent="0.35">
      <c r="A293" s="46"/>
      <c r="B293" s="47"/>
      <c r="C293" s="48"/>
      <c r="D293" s="48"/>
      <c r="E293" s="48"/>
      <c r="F293" s="48"/>
      <c r="G293" s="48"/>
      <c r="H293" s="48"/>
      <c r="I293" s="48"/>
      <c r="J293" s="48"/>
      <c r="K293" s="48"/>
      <c r="L293" s="49"/>
      <c r="O293" s="9"/>
      <c r="P293" s="9"/>
      <c r="Q293" s="9"/>
      <c r="R293" s="9"/>
      <c r="S293" s="9"/>
      <c r="T293" s="9"/>
      <c r="U293" s="9"/>
    </row>
    <row r="294" spans="1:21" s="10" customFormat="1" x14ac:dyDescent="0.35">
      <c r="A294" s="7"/>
      <c r="B294" s="586" t="s">
        <v>65</v>
      </c>
      <c r="C294" s="587"/>
      <c r="D294" s="587"/>
      <c r="E294" s="587"/>
      <c r="F294" s="587"/>
      <c r="G294" s="587"/>
      <c r="H294" s="587"/>
      <c r="I294" s="587"/>
      <c r="J294" s="587"/>
      <c r="K294" s="587"/>
      <c r="L294" s="588"/>
      <c r="M294" s="69"/>
    </row>
    <row r="295" spans="1:21" s="36" customFormat="1" x14ac:dyDescent="0.35">
      <c r="A295" s="46"/>
      <c r="B295" s="50"/>
      <c r="C295" s="80"/>
      <c r="D295" s="80"/>
      <c r="E295" s="80"/>
      <c r="F295" s="80"/>
      <c r="G295" s="80"/>
      <c r="H295" s="80"/>
      <c r="I295" s="80"/>
      <c r="J295" s="80"/>
      <c r="K295" s="80"/>
      <c r="L295" s="51"/>
      <c r="O295" s="9"/>
      <c r="P295" s="9"/>
      <c r="Q295" s="9"/>
      <c r="R295" s="9"/>
      <c r="S295" s="9"/>
      <c r="T295" s="9"/>
      <c r="U295" s="9"/>
    </row>
    <row r="296" spans="1:21" s="36" customFormat="1" x14ac:dyDescent="0.35">
      <c r="A296" s="46"/>
      <c r="B296" s="470" t="str">
        <f>IF(Intro!$G$21="English",O296,P296)</f>
        <v>How does your firm price the goods in the Canadian market? Explain any firm-specific terms used. Explain whether these general pricing practices have changed since January 1, 2023.</v>
      </c>
      <c r="C296" s="471"/>
      <c r="D296" s="471"/>
      <c r="E296" s="471"/>
      <c r="F296" s="471"/>
      <c r="G296" s="471"/>
      <c r="H296" s="471"/>
      <c r="I296" s="471"/>
      <c r="J296" s="471"/>
      <c r="K296" s="471"/>
      <c r="L296" s="472"/>
      <c r="O296" s="9" t="str">
        <f>"How does your firm price the goods in the Canadian market? Explain any firm-specific terms used. Explain whether these general pricing practices have changed since January 1, "&amp;Variables!B6&amp;"."</f>
        <v>How does your firm price the goods in the Canadian market? Explain any firm-specific terms used. Explain whether these general pricing practices have changed since January 1, 2023.</v>
      </c>
      <c r="P296" s="9" t="str">
        <f>"Comment votre entreprise fixe-t-elle le prix des marchandises sur le marché canadien? Expliquez en détail les termes spécifiques à votre entreprise. Indiquez si ces pratiques générales de fixation des prix ont changé depuis le 1er janvier "&amp;Variables!B6&amp;"."</f>
        <v>Comment votre entreprise fixe-t-elle le prix des marchandises sur le marché canadien? Expliquez en détail les termes spécifiques à votre entreprise. Indiquez si ces pratiques générales de fixation des prix ont changé depuis le 1er janvier 2023.</v>
      </c>
      <c r="Q296" s="9"/>
      <c r="R296" s="9"/>
      <c r="S296" s="9"/>
      <c r="T296" s="9"/>
      <c r="U296" s="9"/>
    </row>
    <row r="297" spans="1:21" s="36" customFormat="1" x14ac:dyDescent="0.35">
      <c r="A297" s="46"/>
      <c r="B297" s="470"/>
      <c r="C297" s="471"/>
      <c r="D297" s="471"/>
      <c r="E297" s="471"/>
      <c r="F297" s="471"/>
      <c r="G297" s="471"/>
      <c r="H297" s="471"/>
      <c r="I297" s="471"/>
      <c r="J297" s="471"/>
      <c r="K297" s="471"/>
      <c r="L297" s="472"/>
      <c r="O297" s="9"/>
      <c r="P297" s="9"/>
      <c r="Q297" s="9"/>
      <c r="R297" s="9"/>
      <c r="S297" s="9"/>
      <c r="T297" s="9"/>
      <c r="U297" s="9"/>
    </row>
    <row r="298" spans="1:21" s="36" customFormat="1" x14ac:dyDescent="0.35">
      <c r="A298" s="46"/>
      <c r="B298" s="50"/>
      <c r="C298" s="80"/>
      <c r="D298" s="80"/>
      <c r="E298" s="80"/>
      <c r="F298" s="80"/>
      <c r="G298" s="80"/>
      <c r="H298" s="80"/>
      <c r="I298" s="80"/>
      <c r="J298" s="80"/>
      <c r="K298" s="80"/>
      <c r="L298" s="51"/>
      <c r="O298" s="9"/>
      <c r="P298" s="9"/>
      <c r="Q298" s="9"/>
      <c r="R298" s="9"/>
      <c r="S298" s="9"/>
      <c r="T298" s="9"/>
      <c r="U298" s="9"/>
    </row>
    <row r="299" spans="1:21" s="10" customFormat="1" x14ac:dyDescent="0.35">
      <c r="A299" s="7"/>
      <c r="B299" s="599"/>
      <c r="C299" s="600"/>
      <c r="D299" s="600"/>
      <c r="E299" s="600"/>
      <c r="F299" s="600"/>
      <c r="G299" s="600"/>
      <c r="H299" s="600"/>
      <c r="I299" s="600"/>
      <c r="J299" s="600"/>
      <c r="K299" s="600"/>
      <c r="L299" s="601"/>
      <c r="M299" s="36"/>
      <c r="Q299" s="9"/>
    </row>
    <row r="300" spans="1:21" s="10" customFormat="1" x14ac:dyDescent="0.35">
      <c r="A300" s="7"/>
      <c r="B300" s="599"/>
      <c r="C300" s="600"/>
      <c r="D300" s="600"/>
      <c r="E300" s="600"/>
      <c r="F300" s="600"/>
      <c r="G300" s="600"/>
      <c r="H300" s="600"/>
      <c r="I300" s="600"/>
      <c r="J300" s="600"/>
      <c r="K300" s="600"/>
      <c r="L300" s="601"/>
      <c r="M300" s="36"/>
      <c r="Q300" s="9"/>
    </row>
    <row r="301" spans="1:21" s="10" customFormat="1" x14ac:dyDescent="0.35">
      <c r="A301" s="7"/>
      <c r="B301" s="599"/>
      <c r="C301" s="600"/>
      <c r="D301" s="600"/>
      <c r="E301" s="600"/>
      <c r="F301" s="600"/>
      <c r="G301" s="600"/>
      <c r="H301" s="600"/>
      <c r="I301" s="600"/>
      <c r="J301" s="600"/>
      <c r="K301" s="600"/>
      <c r="L301" s="601"/>
      <c r="M301" s="36"/>
      <c r="Q301" s="9"/>
    </row>
    <row r="302" spans="1:21" s="10" customFormat="1" x14ac:dyDescent="0.35">
      <c r="A302" s="7"/>
      <c r="B302" s="599"/>
      <c r="C302" s="600"/>
      <c r="D302" s="600"/>
      <c r="E302" s="600"/>
      <c r="F302" s="600"/>
      <c r="G302" s="600"/>
      <c r="H302" s="600"/>
      <c r="I302" s="600"/>
      <c r="J302" s="600"/>
      <c r="K302" s="600"/>
      <c r="L302" s="601"/>
      <c r="M302" s="36"/>
      <c r="Q302" s="9"/>
    </row>
    <row r="303" spans="1:21" s="10" customFormat="1" x14ac:dyDescent="0.35">
      <c r="A303" s="7"/>
      <c r="B303" s="599"/>
      <c r="C303" s="600"/>
      <c r="D303" s="600"/>
      <c r="E303" s="600"/>
      <c r="F303" s="600"/>
      <c r="G303" s="600"/>
      <c r="H303" s="600"/>
      <c r="I303" s="600"/>
      <c r="J303" s="600"/>
      <c r="K303" s="600"/>
      <c r="L303" s="601"/>
      <c r="M303" s="36"/>
      <c r="Q303" s="9"/>
    </row>
    <row r="304" spans="1:21" s="10" customFormat="1" x14ac:dyDescent="0.35">
      <c r="A304" s="7"/>
      <c r="B304" s="599"/>
      <c r="C304" s="600"/>
      <c r="D304" s="600"/>
      <c r="E304" s="600"/>
      <c r="F304" s="600"/>
      <c r="G304" s="600"/>
      <c r="H304" s="600"/>
      <c r="I304" s="600"/>
      <c r="J304" s="600"/>
      <c r="K304" s="600"/>
      <c r="L304" s="601"/>
      <c r="M304" s="36"/>
      <c r="Q304" s="9"/>
    </row>
    <row r="305" spans="1:21" s="10" customFormat="1" x14ac:dyDescent="0.35">
      <c r="A305" s="7"/>
      <c r="B305" s="599"/>
      <c r="C305" s="600"/>
      <c r="D305" s="600"/>
      <c r="E305" s="600"/>
      <c r="F305" s="600"/>
      <c r="G305" s="600"/>
      <c r="H305" s="600"/>
      <c r="I305" s="600"/>
      <c r="J305" s="600"/>
      <c r="K305" s="600"/>
      <c r="L305" s="601"/>
      <c r="M305" s="36"/>
      <c r="Q305" s="9"/>
    </row>
    <row r="306" spans="1:21" s="10" customFormat="1" x14ac:dyDescent="0.35">
      <c r="A306" s="7"/>
      <c r="B306" s="599"/>
      <c r="C306" s="600"/>
      <c r="D306" s="600"/>
      <c r="E306" s="600"/>
      <c r="F306" s="600"/>
      <c r="G306" s="600"/>
      <c r="H306" s="600"/>
      <c r="I306" s="600"/>
      <c r="J306" s="600"/>
      <c r="K306" s="600"/>
      <c r="L306" s="601"/>
      <c r="M306" s="36"/>
      <c r="Q306" s="9"/>
    </row>
    <row r="307" spans="1:21" s="36" customFormat="1" x14ac:dyDescent="0.35">
      <c r="A307" s="46"/>
      <c r="B307" s="47"/>
      <c r="C307" s="48"/>
      <c r="D307" s="48"/>
      <c r="E307" s="48"/>
      <c r="F307" s="48"/>
      <c r="G307" s="48"/>
      <c r="H307" s="48"/>
      <c r="I307" s="48"/>
      <c r="J307" s="48"/>
      <c r="K307" s="48"/>
      <c r="L307" s="49"/>
      <c r="O307" s="9"/>
      <c r="P307" s="9"/>
      <c r="Q307" s="9"/>
      <c r="R307" s="9"/>
      <c r="S307" s="9"/>
      <c r="T307" s="9"/>
      <c r="U307" s="9"/>
    </row>
    <row r="308" spans="1:21" s="10" customFormat="1" x14ac:dyDescent="0.35">
      <c r="A308" s="7"/>
      <c r="B308" s="586" t="s">
        <v>76</v>
      </c>
      <c r="C308" s="587"/>
      <c r="D308" s="587"/>
      <c r="E308" s="587"/>
      <c r="F308" s="587"/>
      <c r="G308" s="587"/>
      <c r="H308" s="587"/>
      <c r="I308" s="587"/>
      <c r="J308" s="587"/>
      <c r="K308" s="587"/>
      <c r="L308" s="588"/>
      <c r="M308" s="69"/>
    </row>
    <row r="309" spans="1:21" s="36" customFormat="1" x14ac:dyDescent="0.35">
      <c r="A309" s="46"/>
      <c r="B309" s="50"/>
      <c r="C309" s="80"/>
      <c r="D309" s="80"/>
      <c r="E309" s="80"/>
      <c r="F309" s="80"/>
      <c r="G309" s="80"/>
      <c r="H309" s="80"/>
      <c r="I309" s="80"/>
      <c r="J309" s="80"/>
      <c r="K309" s="80"/>
      <c r="L309" s="51"/>
      <c r="O309" s="9"/>
      <c r="P309" s="9"/>
      <c r="Q309" s="9"/>
      <c r="R309" s="9"/>
      <c r="S309" s="9"/>
      <c r="T309" s="9"/>
      <c r="U309" s="9"/>
    </row>
    <row r="310" spans="1:21" s="36" customFormat="1" x14ac:dyDescent="0.35">
      <c r="A310" s="46"/>
      <c r="B310" s="470" t="str">
        <f>IF(Intro!$G$21="English",O310,P310)</f>
        <v>Provide details of any factors other than material costs (for example, exchange rate fluctuations) that have affected the prices of the goods in the Canadian market since January 1, 2023.</v>
      </c>
      <c r="C310" s="471"/>
      <c r="D310" s="471"/>
      <c r="E310" s="471"/>
      <c r="F310" s="471"/>
      <c r="G310" s="471"/>
      <c r="H310" s="471"/>
      <c r="I310" s="471"/>
      <c r="J310" s="471"/>
      <c r="K310" s="471"/>
      <c r="L310" s="472"/>
      <c r="O310" s="9" t="str">
        <f>"Provide details of any factors other than material costs (for example, exchange rate fluctuations) that have affected the prices of the goods in the Canadian market since January 1, "&amp;Variables!B6&amp;"."</f>
        <v>Provide details of any factors other than material costs (for example, exchange rate fluctuations) that have affected the prices of the goods in the Canadian market since January 1, 2023.</v>
      </c>
      <c r="P310" s="9" t="str">
        <f>"Fournissez des détails sur tous les facteurs autres que les coûts des matériaux (par exemple, les fluctuations du taux de change) qui ont affecté les prix des marchandises sur le marché canadien depuis le 1er janvier "&amp;Variables!B6&amp;"."</f>
        <v>Fournissez des détails sur tous les facteurs autres que les coûts des matériaux (par exemple, les fluctuations du taux de change) qui ont affecté les prix des marchandises sur le marché canadien depuis le 1er janvier 2023.</v>
      </c>
      <c r="Q310" s="9"/>
      <c r="R310" s="9"/>
      <c r="S310" s="9"/>
      <c r="T310" s="9"/>
      <c r="U310" s="9"/>
    </row>
    <row r="311" spans="1:21" s="36" customFormat="1" x14ac:dyDescent="0.35">
      <c r="A311" s="46"/>
      <c r="B311" s="470"/>
      <c r="C311" s="471"/>
      <c r="D311" s="471"/>
      <c r="E311" s="471"/>
      <c r="F311" s="471"/>
      <c r="G311" s="471"/>
      <c r="H311" s="471"/>
      <c r="I311" s="471"/>
      <c r="J311" s="471"/>
      <c r="K311" s="471"/>
      <c r="L311" s="472"/>
      <c r="O311" s="9"/>
      <c r="P311" s="9"/>
      <c r="Q311" s="9"/>
      <c r="R311" s="9"/>
      <c r="S311" s="9"/>
      <c r="T311" s="9"/>
      <c r="U311" s="9"/>
    </row>
    <row r="312" spans="1:21" s="36" customFormat="1" x14ac:dyDescent="0.35">
      <c r="A312" s="46"/>
      <c r="B312" s="50"/>
      <c r="C312" s="80"/>
      <c r="D312" s="80"/>
      <c r="E312" s="80"/>
      <c r="F312" s="80"/>
      <c r="G312" s="80"/>
      <c r="H312" s="80"/>
      <c r="I312" s="80"/>
      <c r="J312" s="80"/>
      <c r="K312" s="80"/>
      <c r="L312" s="51"/>
      <c r="O312" s="9"/>
      <c r="P312" s="9"/>
      <c r="Q312" s="9"/>
      <c r="R312" s="9"/>
      <c r="S312" s="9"/>
      <c r="T312" s="9"/>
      <c r="U312" s="9"/>
    </row>
    <row r="313" spans="1:21" s="10" customFormat="1" x14ac:dyDescent="0.35">
      <c r="A313" s="7"/>
      <c r="B313" s="599"/>
      <c r="C313" s="600"/>
      <c r="D313" s="600"/>
      <c r="E313" s="600"/>
      <c r="F313" s="600"/>
      <c r="G313" s="600"/>
      <c r="H313" s="600"/>
      <c r="I313" s="600"/>
      <c r="J313" s="600"/>
      <c r="K313" s="600"/>
      <c r="L313" s="601"/>
      <c r="M313" s="36"/>
      <c r="Q313" s="9"/>
    </row>
    <row r="314" spans="1:21" s="10" customFormat="1" x14ac:dyDescent="0.35">
      <c r="A314" s="7"/>
      <c r="B314" s="599"/>
      <c r="C314" s="600"/>
      <c r="D314" s="600"/>
      <c r="E314" s="600"/>
      <c r="F314" s="600"/>
      <c r="G314" s="600"/>
      <c r="H314" s="600"/>
      <c r="I314" s="600"/>
      <c r="J314" s="600"/>
      <c r="K314" s="600"/>
      <c r="L314" s="601"/>
      <c r="M314" s="36"/>
      <c r="Q314" s="9"/>
    </row>
    <row r="315" spans="1:21" s="10" customFormat="1" x14ac:dyDescent="0.35">
      <c r="A315" s="7"/>
      <c r="B315" s="599"/>
      <c r="C315" s="600"/>
      <c r="D315" s="600"/>
      <c r="E315" s="600"/>
      <c r="F315" s="600"/>
      <c r="G315" s="600"/>
      <c r="H315" s="600"/>
      <c r="I315" s="600"/>
      <c r="J315" s="600"/>
      <c r="K315" s="600"/>
      <c r="L315" s="601"/>
      <c r="M315" s="36"/>
      <c r="Q315" s="9"/>
    </row>
    <row r="316" spans="1:21" s="10" customFormat="1" x14ac:dyDescent="0.35">
      <c r="A316" s="7"/>
      <c r="B316" s="599"/>
      <c r="C316" s="600"/>
      <c r="D316" s="600"/>
      <c r="E316" s="600"/>
      <c r="F316" s="600"/>
      <c r="G316" s="600"/>
      <c r="H316" s="600"/>
      <c r="I316" s="600"/>
      <c r="J316" s="600"/>
      <c r="K316" s="600"/>
      <c r="L316" s="601"/>
      <c r="M316" s="36"/>
      <c r="Q316" s="9"/>
    </row>
    <row r="317" spans="1:21" s="10" customFormat="1" x14ac:dyDescent="0.35">
      <c r="A317" s="7"/>
      <c r="B317" s="599"/>
      <c r="C317" s="600"/>
      <c r="D317" s="600"/>
      <c r="E317" s="600"/>
      <c r="F317" s="600"/>
      <c r="G317" s="600"/>
      <c r="H317" s="600"/>
      <c r="I317" s="600"/>
      <c r="J317" s="600"/>
      <c r="K317" s="600"/>
      <c r="L317" s="601"/>
      <c r="M317" s="36"/>
      <c r="Q317" s="9"/>
    </row>
    <row r="318" spans="1:21" s="10" customFormat="1" x14ac:dyDescent="0.35">
      <c r="A318" s="7"/>
      <c r="B318" s="599"/>
      <c r="C318" s="600"/>
      <c r="D318" s="600"/>
      <c r="E318" s="600"/>
      <c r="F318" s="600"/>
      <c r="G318" s="600"/>
      <c r="H318" s="600"/>
      <c r="I318" s="600"/>
      <c r="J318" s="600"/>
      <c r="K318" s="600"/>
      <c r="L318" s="601"/>
      <c r="M318" s="36"/>
      <c r="Q318" s="9"/>
    </row>
    <row r="319" spans="1:21" s="10" customFormat="1" x14ac:dyDescent="0.35">
      <c r="A319" s="7"/>
      <c r="B319" s="599"/>
      <c r="C319" s="600"/>
      <c r="D319" s="600"/>
      <c r="E319" s="600"/>
      <c r="F319" s="600"/>
      <c r="G319" s="600"/>
      <c r="H319" s="600"/>
      <c r="I319" s="600"/>
      <c r="J319" s="600"/>
      <c r="K319" s="600"/>
      <c r="L319" s="601"/>
      <c r="M319" s="36"/>
      <c r="Q319" s="9"/>
    </row>
    <row r="320" spans="1:21" s="10" customFormat="1" x14ac:dyDescent="0.35">
      <c r="A320" s="7"/>
      <c r="B320" s="599"/>
      <c r="C320" s="600"/>
      <c r="D320" s="600"/>
      <c r="E320" s="600"/>
      <c r="F320" s="600"/>
      <c r="G320" s="600"/>
      <c r="H320" s="600"/>
      <c r="I320" s="600"/>
      <c r="J320" s="600"/>
      <c r="K320" s="600"/>
      <c r="L320" s="601"/>
      <c r="M320" s="36"/>
      <c r="Q320" s="9"/>
    </row>
    <row r="321" spans="1:21" s="36" customFormat="1" x14ac:dyDescent="0.35">
      <c r="A321" s="46"/>
      <c r="B321" s="47"/>
      <c r="C321" s="48"/>
      <c r="D321" s="48"/>
      <c r="E321" s="48"/>
      <c r="F321" s="48"/>
      <c r="G321" s="48"/>
      <c r="H321" s="48"/>
      <c r="I321" s="48"/>
      <c r="J321" s="48"/>
      <c r="K321" s="48"/>
      <c r="L321" s="49"/>
      <c r="O321" s="9"/>
      <c r="P321" s="9"/>
      <c r="Q321" s="9"/>
      <c r="R321" s="9"/>
      <c r="S321" s="9"/>
      <c r="T321" s="9"/>
      <c r="U321" s="9"/>
    </row>
    <row r="322" spans="1:21" s="10" customFormat="1" x14ac:dyDescent="0.35">
      <c r="A322" s="7"/>
      <c r="B322" s="586" t="s">
        <v>77</v>
      </c>
      <c r="C322" s="587"/>
      <c r="D322" s="587"/>
      <c r="E322" s="587"/>
      <c r="F322" s="587"/>
      <c r="G322" s="587"/>
      <c r="H322" s="587"/>
      <c r="I322" s="587"/>
      <c r="J322" s="587"/>
      <c r="K322" s="587"/>
      <c r="L322" s="588"/>
      <c r="M322" s="69"/>
    </row>
    <row r="323" spans="1:21" s="36" customFormat="1" x14ac:dyDescent="0.35">
      <c r="A323" s="46"/>
      <c r="B323" s="50"/>
      <c r="C323" s="80"/>
      <c r="D323" s="80"/>
      <c r="E323" s="80"/>
      <c r="F323" s="80"/>
      <c r="G323" s="80"/>
      <c r="H323" s="80"/>
      <c r="I323" s="80"/>
      <c r="J323" s="80"/>
      <c r="K323" s="80"/>
      <c r="L323" s="51"/>
      <c r="O323" s="9"/>
      <c r="P323" s="9"/>
      <c r="Q323" s="9"/>
      <c r="R323" s="9"/>
      <c r="S323" s="9"/>
      <c r="T323" s="9"/>
      <c r="U323" s="9"/>
    </row>
    <row r="324" spans="1:21" s="36" customFormat="1" x14ac:dyDescent="0.35">
      <c r="A324" s="46"/>
      <c r="B324" s="589" t="str">
        <f>IF(Intro!$G$21="English",O324,P324)</f>
        <v>Describe how delivery of the goods sold by your firm is paid for.</v>
      </c>
      <c r="C324" s="590"/>
      <c r="D324" s="590"/>
      <c r="E324" s="590"/>
      <c r="F324" s="590"/>
      <c r="G324" s="590"/>
      <c r="H324" s="590"/>
      <c r="I324" s="590"/>
      <c r="J324" s="590"/>
      <c r="K324" s="590"/>
      <c r="L324" s="591"/>
      <c r="O324" s="9" t="s">
        <v>126</v>
      </c>
      <c r="P324" s="9" t="s">
        <v>201</v>
      </c>
      <c r="Q324" s="9"/>
      <c r="R324" s="9"/>
      <c r="S324" s="9"/>
      <c r="T324" s="9"/>
      <c r="U324" s="9"/>
    </row>
    <row r="325" spans="1:21" s="36" customFormat="1" x14ac:dyDescent="0.35">
      <c r="A325" s="46"/>
      <c r="B325" s="50"/>
      <c r="C325" s="80"/>
      <c r="D325" s="80"/>
      <c r="E325" s="80"/>
      <c r="F325" s="80"/>
      <c r="G325" s="80"/>
      <c r="H325" s="159" t="str">
        <f>IF(Intro!$G$21="English",O325,P325)</f>
        <v>Select all that apply</v>
      </c>
      <c r="I325" s="80"/>
      <c r="J325" s="80"/>
      <c r="K325" s="80"/>
      <c r="L325" s="51"/>
      <c r="O325" s="9" t="s">
        <v>471</v>
      </c>
      <c r="P325" s="9" t="s">
        <v>472</v>
      </c>
      <c r="Q325" s="9"/>
      <c r="R325" s="9"/>
      <c r="S325" s="9"/>
      <c r="T325" s="9"/>
      <c r="U325" s="9"/>
    </row>
    <row r="326" spans="1:21" ht="14.25" customHeight="1" x14ac:dyDescent="0.35">
      <c r="B326" s="613" t="str">
        <f>IF(Intro!$G$21="English",O326,P326)</f>
        <v xml:space="preserve">Your firm handles delivery, and the cost is built into the price. </v>
      </c>
      <c r="C326" s="614"/>
      <c r="D326" s="614"/>
      <c r="E326" s="614"/>
      <c r="F326" s="614"/>
      <c r="G326" s="615"/>
      <c r="H326" s="98"/>
      <c r="I326" s="80"/>
      <c r="J326" s="80"/>
      <c r="K326" s="80"/>
      <c r="L326" s="51"/>
      <c r="M326" s="9"/>
      <c r="O326" s="6" t="s">
        <v>463</v>
      </c>
      <c r="P326" s="6" t="s">
        <v>466</v>
      </c>
    </row>
    <row r="327" spans="1:21" ht="14.25" customHeight="1" x14ac:dyDescent="0.35">
      <c r="B327" s="613" t="str">
        <f>IF(Intro!$G$21="English",O327,P327)</f>
        <v xml:space="preserve">Your firm handles delivery, but charges the purchaser separately for it. </v>
      </c>
      <c r="C327" s="614"/>
      <c r="D327" s="614"/>
      <c r="E327" s="614"/>
      <c r="F327" s="614"/>
      <c r="G327" s="615"/>
      <c r="H327" s="98"/>
      <c r="I327" s="80"/>
      <c r="J327" s="80"/>
      <c r="K327" s="80"/>
      <c r="L327" s="51"/>
      <c r="M327" s="9"/>
      <c r="O327" s="6" t="s">
        <v>464</v>
      </c>
      <c r="P327" s="6" t="s">
        <v>467</v>
      </c>
    </row>
    <row r="328" spans="1:21" ht="14.25" customHeight="1" x14ac:dyDescent="0.35">
      <c r="B328" s="613" t="str">
        <f>IF(Intro!$G$21="English",O328,P328)</f>
        <v xml:space="preserve">The purchaser arranges and pays for delivery directly. </v>
      </c>
      <c r="C328" s="614"/>
      <c r="D328" s="614"/>
      <c r="E328" s="614"/>
      <c r="F328" s="614"/>
      <c r="G328" s="615"/>
      <c r="H328" s="98"/>
      <c r="I328" s="80"/>
      <c r="J328" s="80"/>
      <c r="K328" s="80"/>
      <c r="L328" s="51"/>
      <c r="M328" s="9"/>
      <c r="O328" s="6" t="s">
        <v>465</v>
      </c>
      <c r="P328" s="6" t="s">
        <v>468</v>
      </c>
    </row>
    <row r="329" spans="1:21" s="36" customFormat="1" x14ac:dyDescent="0.35">
      <c r="A329" s="46"/>
      <c r="B329" s="50"/>
      <c r="C329" s="80"/>
      <c r="D329" s="80"/>
      <c r="E329" s="80"/>
      <c r="F329" s="80"/>
      <c r="G329" s="80"/>
      <c r="H329" s="80"/>
      <c r="I329" s="80"/>
      <c r="J329" s="80"/>
      <c r="K329" s="80"/>
      <c r="L329" s="51"/>
      <c r="O329" s="9"/>
      <c r="P329" s="9"/>
      <c r="Q329" s="9"/>
      <c r="R329" s="9"/>
      <c r="S329" s="9"/>
      <c r="T329" s="9"/>
      <c r="U329" s="9"/>
    </row>
    <row r="330" spans="1:21" s="36" customFormat="1" x14ac:dyDescent="0.35">
      <c r="A330" s="46"/>
      <c r="B330" s="589" t="str">
        <f>IF(Intro!$G$21="English",O330,P330)</f>
        <v>Explain if the method of paying for delivery of the goods sold by your firm has changed since January 1, 2023.</v>
      </c>
      <c r="C330" s="590"/>
      <c r="D330" s="590"/>
      <c r="E330" s="590"/>
      <c r="F330" s="590"/>
      <c r="G330" s="590"/>
      <c r="H330" s="590"/>
      <c r="I330" s="590"/>
      <c r="J330" s="590"/>
      <c r="K330" s="590"/>
      <c r="L330" s="591"/>
      <c r="O330" s="9" t="str">
        <f>"Explain if the method of paying for delivery of the goods sold by your firm has changed since January 1, "&amp;Variables!B6&amp;"."</f>
        <v>Explain if the method of paying for delivery of the goods sold by your firm has changed since January 1, 2023.</v>
      </c>
      <c r="P330" s="9" t="str">
        <f>"Expliquez si le mode de paiement de la livraison des marchandises vendues par votre entreprise a changé depuis le 1er janvier "&amp;Variables!B6&amp;"."</f>
        <v>Expliquez si le mode de paiement de la livraison des marchandises vendues par votre entreprise a changé depuis le 1er janvier 2023.</v>
      </c>
      <c r="Q330" s="9"/>
      <c r="R330" s="9"/>
      <c r="S330" s="9"/>
      <c r="T330" s="9"/>
      <c r="U330" s="9"/>
    </row>
    <row r="331" spans="1:21" s="36" customFormat="1" x14ac:dyDescent="0.35">
      <c r="A331" s="46"/>
      <c r="B331" s="50"/>
      <c r="C331" s="80"/>
      <c r="D331" s="80"/>
      <c r="E331" s="80"/>
      <c r="F331" s="80"/>
      <c r="G331" s="80"/>
      <c r="H331" s="80"/>
      <c r="I331" s="80"/>
      <c r="J331" s="80"/>
      <c r="K331" s="80"/>
      <c r="L331" s="51"/>
      <c r="O331" s="9"/>
      <c r="P331" s="9"/>
      <c r="Q331" s="9"/>
      <c r="R331" s="9"/>
      <c r="S331" s="9"/>
      <c r="T331" s="9"/>
      <c r="U331" s="9"/>
    </row>
    <row r="332" spans="1:21" s="10" customFormat="1" x14ac:dyDescent="0.35">
      <c r="A332" s="7"/>
      <c r="B332" s="599"/>
      <c r="C332" s="600"/>
      <c r="D332" s="600"/>
      <c r="E332" s="600"/>
      <c r="F332" s="600"/>
      <c r="G332" s="600"/>
      <c r="H332" s="600"/>
      <c r="I332" s="600"/>
      <c r="J332" s="600"/>
      <c r="K332" s="600"/>
      <c r="L332" s="601"/>
      <c r="M332" s="36"/>
      <c r="Q332" s="9"/>
    </row>
    <row r="333" spans="1:21" s="10" customFormat="1" x14ac:dyDescent="0.35">
      <c r="A333" s="7"/>
      <c r="B333" s="599"/>
      <c r="C333" s="600"/>
      <c r="D333" s="600"/>
      <c r="E333" s="600"/>
      <c r="F333" s="600"/>
      <c r="G333" s="600"/>
      <c r="H333" s="600"/>
      <c r="I333" s="600"/>
      <c r="J333" s="600"/>
      <c r="K333" s="600"/>
      <c r="L333" s="601"/>
      <c r="M333" s="36"/>
      <c r="Q333" s="9"/>
    </row>
    <row r="334" spans="1:21" s="10" customFormat="1" x14ac:dyDescent="0.35">
      <c r="A334" s="7"/>
      <c r="B334" s="599"/>
      <c r="C334" s="600"/>
      <c r="D334" s="600"/>
      <c r="E334" s="600"/>
      <c r="F334" s="600"/>
      <c r="G334" s="600"/>
      <c r="H334" s="600"/>
      <c r="I334" s="600"/>
      <c r="J334" s="600"/>
      <c r="K334" s="600"/>
      <c r="L334" s="601"/>
      <c r="M334" s="36"/>
      <c r="Q334" s="9"/>
    </row>
    <row r="335" spans="1:21" s="10" customFormat="1" x14ac:dyDescent="0.35">
      <c r="A335" s="7"/>
      <c r="B335" s="599"/>
      <c r="C335" s="600"/>
      <c r="D335" s="600"/>
      <c r="E335" s="600"/>
      <c r="F335" s="600"/>
      <c r="G335" s="600"/>
      <c r="H335" s="600"/>
      <c r="I335" s="600"/>
      <c r="J335" s="600"/>
      <c r="K335" s="600"/>
      <c r="L335" s="601"/>
      <c r="M335" s="36"/>
      <c r="Q335" s="9"/>
    </row>
    <row r="336" spans="1:21" s="10" customFormat="1" x14ac:dyDescent="0.35">
      <c r="A336" s="7"/>
      <c r="B336" s="599"/>
      <c r="C336" s="600"/>
      <c r="D336" s="600"/>
      <c r="E336" s="600"/>
      <c r="F336" s="600"/>
      <c r="G336" s="600"/>
      <c r="H336" s="600"/>
      <c r="I336" s="600"/>
      <c r="J336" s="600"/>
      <c r="K336" s="600"/>
      <c r="L336" s="601"/>
      <c r="M336" s="36"/>
      <c r="Q336" s="9"/>
    </row>
    <row r="337" spans="1:21" s="10" customFormat="1" x14ac:dyDescent="0.35">
      <c r="A337" s="7"/>
      <c r="B337" s="599"/>
      <c r="C337" s="600"/>
      <c r="D337" s="600"/>
      <c r="E337" s="600"/>
      <c r="F337" s="600"/>
      <c r="G337" s="600"/>
      <c r="H337" s="600"/>
      <c r="I337" s="600"/>
      <c r="J337" s="600"/>
      <c r="K337" s="600"/>
      <c r="L337" s="601"/>
      <c r="M337" s="36"/>
      <c r="Q337" s="9"/>
    </row>
    <row r="338" spans="1:21" s="10" customFormat="1" x14ac:dyDescent="0.35">
      <c r="A338" s="7"/>
      <c r="B338" s="599"/>
      <c r="C338" s="600"/>
      <c r="D338" s="600"/>
      <c r="E338" s="600"/>
      <c r="F338" s="600"/>
      <c r="G338" s="600"/>
      <c r="H338" s="600"/>
      <c r="I338" s="600"/>
      <c r="J338" s="600"/>
      <c r="K338" s="600"/>
      <c r="L338" s="601"/>
      <c r="M338" s="36"/>
      <c r="Q338" s="9"/>
    </row>
    <row r="339" spans="1:21" s="10" customFormat="1" x14ac:dyDescent="0.35">
      <c r="A339" s="7"/>
      <c r="B339" s="599"/>
      <c r="C339" s="600"/>
      <c r="D339" s="600"/>
      <c r="E339" s="600"/>
      <c r="F339" s="600"/>
      <c r="G339" s="600"/>
      <c r="H339" s="600"/>
      <c r="I339" s="600"/>
      <c r="J339" s="600"/>
      <c r="K339" s="600"/>
      <c r="L339" s="601"/>
      <c r="M339" s="36"/>
      <c r="Q339" s="9"/>
    </row>
    <row r="340" spans="1:21" s="36" customFormat="1" x14ac:dyDescent="0.35">
      <c r="A340" s="46"/>
      <c r="B340" s="47"/>
      <c r="C340" s="48"/>
      <c r="D340" s="48"/>
      <c r="E340" s="48"/>
      <c r="F340" s="48"/>
      <c r="G340" s="48"/>
      <c r="H340" s="48"/>
      <c r="I340" s="48"/>
      <c r="J340" s="48"/>
      <c r="K340" s="48"/>
      <c r="L340" s="49"/>
      <c r="O340" s="9"/>
      <c r="P340" s="9"/>
      <c r="Q340" s="9"/>
      <c r="R340" s="9"/>
      <c r="S340" s="9"/>
      <c r="T340" s="9"/>
      <c r="U340" s="9"/>
    </row>
    <row r="341" spans="1:21" s="10" customFormat="1" x14ac:dyDescent="0.35">
      <c r="A341" s="7"/>
      <c r="B341" s="586" t="s">
        <v>78</v>
      </c>
      <c r="C341" s="587"/>
      <c r="D341" s="587"/>
      <c r="E341" s="587"/>
      <c r="F341" s="587"/>
      <c r="G341" s="587"/>
      <c r="H341" s="587"/>
      <c r="I341" s="587"/>
      <c r="J341" s="587"/>
      <c r="K341" s="587"/>
      <c r="L341" s="588"/>
      <c r="M341" s="69"/>
    </row>
    <row r="342" spans="1:21" s="36" customFormat="1" x14ac:dyDescent="0.35">
      <c r="A342" s="46"/>
      <c r="B342" s="50"/>
      <c r="C342" s="80"/>
      <c r="D342" s="80"/>
      <c r="E342" s="80"/>
      <c r="F342" s="80"/>
      <c r="G342" s="80"/>
      <c r="H342" s="80"/>
      <c r="I342" s="80"/>
      <c r="J342" s="80"/>
      <c r="K342" s="80"/>
      <c r="L342" s="51"/>
      <c r="O342" s="9"/>
      <c r="P342" s="9"/>
      <c r="Q342" s="9"/>
      <c r="R342" s="9"/>
      <c r="S342" s="9"/>
      <c r="T342" s="9"/>
      <c r="U342" s="9"/>
    </row>
    <row r="343" spans="1:21" s="36" customFormat="1" x14ac:dyDescent="0.35">
      <c r="A343" s="46"/>
      <c r="B343" s="589" t="str">
        <f>IF(Intro!$G$21="English",O343,P343)</f>
        <v>Explain if demand for the goods or sales of the goods has changed since January 1, 2023.</v>
      </c>
      <c r="C343" s="590"/>
      <c r="D343" s="590"/>
      <c r="E343" s="590"/>
      <c r="F343" s="590"/>
      <c r="G343" s="590"/>
      <c r="H343" s="590"/>
      <c r="I343" s="590"/>
      <c r="J343" s="590"/>
      <c r="K343" s="590"/>
      <c r="L343" s="591"/>
      <c r="O343" s="9" t="str">
        <f>"Explain if demand for the goods or sales of the goods has changed since January 1, "&amp;Variables!B6&amp;"."</f>
        <v>Explain if demand for the goods or sales of the goods has changed since January 1, 2023.</v>
      </c>
      <c r="P343" s="9" t="str">
        <f>"Expliquez si la demande pour les marchandises ou les ventes de marchandises ont changé depuis le 1er janvier "&amp;Variables!B6&amp;"."</f>
        <v>Expliquez si la demande pour les marchandises ou les ventes de marchandises ont changé depuis le 1er janvier 2023.</v>
      </c>
      <c r="Q343" s="9"/>
      <c r="R343" s="9"/>
      <c r="S343" s="9"/>
      <c r="T343" s="9"/>
      <c r="U343" s="9"/>
    </row>
    <row r="344" spans="1:21" s="36" customFormat="1" x14ac:dyDescent="0.35">
      <c r="A344" s="46"/>
      <c r="B344" s="50"/>
      <c r="C344" s="80"/>
      <c r="D344" s="80"/>
      <c r="E344" s="80"/>
      <c r="F344" s="80"/>
      <c r="G344" s="80"/>
      <c r="H344" s="80"/>
      <c r="I344" s="80"/>
      <c r="J344" s="80"/>
      <c r="K344" s="80"/>
      <c r="L344" s="51"/>
      <c r="O344" s="9"/>
      <c r="P344" s="9"/>
      <c r="Q344" s="9"/>
      <c r="R344" s="9"/>
      <c r="S344" s="9"/>
      <c r="T344" s="9"/>
      <c r="U344" s="9"/>
    </row>
    <row r="345" spans="1:21" s="10" customFormat="1" x14ac:dyDescent="0.35">
      <c r="A345" s="7"/>
      <c r="B345" s="599"/>
      <c r="C345" s="600"/>
      <c r="D345" s="600"/>
      <c r="E345" s="600"/>
      <c r="F345" s="600"/>
      <c r="G345" s="600"/>
      <c r="H345" s="600"/>
      <c r="I345" s="600"/>
      <c r="J345" s="600"/>
      <c r="K345" s="600"/>
      <c r="L345" s="601"/>
      <c r="M345" s="36"/>
      <c r="Q345" s="9"/>
    </row>
    <row r="346" spans="1:21" s="10" customFormat="1" x14ac:dyDescent="0.35">
      <c r="A346" s="7"/>
      <c r="B346" s="599"/>
      <c r="C346" s="600"/>
      <c r="D346" s="600"/>
      <c r="E346" s="600"/>
      <c r="F346" s="600"/>
      <c r="G346" s="600"/>
      <c r="H346" s="600"/>
      <c r="I346" s="600"/>
      <c r="J346" s="600"/>
      <c r="K346" s="600"/>
      <c r="L346" s="601"/>
      <c r="M346" s="36"/>
      <c r="Q346" s="9"/>
    </row>
    <row r="347" spans="1:21" s="10" customFormat="1" x14ac:dyDescent="0.35">
      <c r="A347" s="7"/>
      <c r="B347" s="599"/>
      <c r="C347" s="600"/>
      <c r="D347" s="600"/>
      <c r="E347" s="600"/>
      <c r="F347" s="600"/>
      <c r="G347" s="600"/>
      <c r="H347" s="600"/>
      <c r="I347" s="600"/>
      <c r="J347" s="600"/>
      <c r="K347" s="600"/>
      <c r="L347" s="601"/>
      <c r="M347" s="36"/>
      <c r="Q347" s="9"/>
    </row>
    <row r="348" spans="1:21" s="10" customFormat="1" x14ac:dyDescent="0.35">
      <c r="A348" s="7"/>
      <c r="B348" s="599"/>
      <c r="C348" s="600"/>
      <c r="D348" s="600"/>
      <c r="E348" s="600"/>
      <c r="F348" s="600"/>
      <c r="G348" s="600"/>
      <c r="H348" s="600"/>
      <c r="I348" s="600"/>
      <c r="J348" s="600"/>
      <c r="K348" s="600"/>
      <c r="L348" s="601"/>
      <c r="M348" s="36"/>
      <c r="Q348" s="9"/>
    </row>
    <row r="349" spans="1:21" s="10" customFormat="1" x14ac:dyDescent="0.35">
      <c r="A349" s="7"/>
      <c r="B349" s="599"/>
      <c r="C349" s="600"/>
      <c r="D349" s="600"/>
      <c r="E349" s="600"/>
      <c r="F349" s="600"/>
      <c r="G349" s="600"/>
      <c r="H349" s="600"/>
      <c r="I349" s="600"/>
      <c r="J349" s="600"/>
      <c r="K349" s="600"/>
      <c r="L349" s="601"/>
      <c r="M349" s="36"/>
      <c r="Q349" s="9"/>
    </row>
    <row r="350" spans="1:21" s="10" customFormat="1" x14ac:dyDescent="0.35">
      <c r="A350" s="7"/>
      <c r="B350" s="599"/>
      <c r="C350" s="600"/>
      <c r="D350" s="600"/>
      <c r="E350" s="600"/>
      <c r="F350" s="600"/>
      <c r="G350" s="600"/>
      <c r="H350" s="600"/>
      <c r="I350" s="600"/>
      <c r="J350" s="600"/>
      <c r="K350" s="600"/>
      <c r="L350" s="601"/>
      <c r="M350" s="36"/>
      <c r="Q350" s="9"/>
    </row>
    <row r="351" spans="1:21" s="10" customFormat="1" x14ac:dyDescent="0.35">
      <c r="A351" s="7"/>
      <c r="B351" s="599"/>
      <c r="C351" s="600"/>
      <c r="D351" s="600"/>
      <c r="E351" s="600"/>
      <c r="F351" s="600"/>
      <c r="G351" s="600"/>
      <c r="H351" s="600"/>
      <c r="I351" s="600"/>
      <c r="J351" s="600"/>
      <c r="K351" s="600"/>
      <c r="L351" s="601"/>
      <c r="M351" s="36"/>
      <c r="Q351" s="9"/>
    </row>
    <row r="352" spans="1:21" s="10" customFormat="1" x14ac:dyDescent="0.35">
      <c r="A352" s="7"/>
      <c r="B352" s="599"/>
      <c r="C352" s="600"/>
      <c r="D352" s="600"/>
      <c r="E352" s="600"/>
      <c r="F352" s="600"/>
      <c r="G352" s="600"/>
      <c r="H352" s="600"/>
      <c r="I352" s="600"/>
      <c r="J352" s="600"/>
      <c r="K352" s="600"/>
      <c r="L352" s="601"/>
      <c r="M352" s="36"/>
      <c r="Q352" s="9"/>
    </row>
    <row r="353" spans="1:21" s="36" customFormat="1" x14ac:dyDescent="0.35">
      <c r="A353" s="46"/>
      <c r="B353" s="47"/>
      <c r="C353" s="48"/>
      <c r="D353" s="48"/>
      <c r="E353" s="48"/>
      <c r="F353" s="48"/>
      <c r="G353" s="48"/>
      <c r="H353" s="48"/>
      <c r="I353" s="48"/>
      <c r="J353" s="48"/>
      <c r="K353" s="48"/>
      <c r="L353" s="49"/>
      <c r="O353" s="9"/>
      <c r="P353" s="9"/>
      <c r="Q353" s="9"/>
      <c r="R353" s="9"/>
      <c r="S353" s="9"/>
      <c r="T353" s="9"/>
      <c r="U353" s="9"/>
    </row>
    <row r="355" spans="1:21" x14ac:dyDescent="0.35">
      <c r="B355" s="473" t="str">
        <f>IF(Intro!$G$21="English",O355,P355)</f>
        <v>MARKETS</v>
      </c>
      <c r="C355" s="474"/>
      <c r="D355" s="474"/>
      <c r="E355" s="474"/>
      <c r="F355" s="474"/>
      <c r="G355" s="474"/>
      <c r="H355" s="474"/>
      <c r="I355" s="474"/>
      <c r="J355" s="474"/>
      <c r="K355" s="474"/>
      <c r="L355" s="475"/>
      <c r="M355" s="36"/>
      <c r="O355" s="89" t="s">
        <v>304</v>
      </c>
      <c r="P355" s="89" t="s">
        <v>305</v>
      </c>
    </row>
    <row r="356" spans="1:21" x14ac:dyDescent="0.35">
      <c r="B356" s="594" t="s">
        <v>79</v>
      </c>
      <c r="C356" s="595"/>
      <c r="D356" s="595"/>
      <c r="E356" s="595"/>
      <c r="F356" s="595"/>
      <c r="G356" s="595"/>
      <c r="H356" s="595"/>
      <c r="I356" s="595"/>
      <c r="J356" s="595"/>
      <c r="K356" s="595"/>
      <c r="L356" s="596"/>
      <c r="M356" s="9"/>
    </row>
    <row r="357" spans="1:21" x14ac:dyDescent="0.35">
      <c r="B357" s="15"/>
      <c r="C357" s="33"/>
      <c r="D357" s="34"/>
      <c r="E357" s="34"/>
      <c r="F357" s="34"/>
      <c r="G357" s="34"/>
      <c r="H357" s="34"/>
      <c r="I357" s="34"/>
      <c r="J357" s="34"/>
      <c r="K357" s="34"/>
      <c r="L357" s="16"/>
      <c r="M357" s="9"/>
    </row>
    <row r="358" spans="1:21" x14ac:dyDescent="0.35">
      <c r="B358" s="470" t="str">
        <f>IF(Intro!$G$21="English",O358,P358)</f>
        <v>Describe the markets for the goods in Canada and globally since January 1, 2023. Factors to consider in your response include, but are not limited to, demand, sales, prices, capacity utilization and import volumes of the goods.</v>
      </c>
      <c r="C358" s="471"/>
      <c r="D358" s="471"/>
      <c r="E358" s="471"/>
      <c r="F358" s="471"/>
      <c r="G358" s="471"/>
      <c r="H358" s="471"/>
      <c r="I358" s="471"/>
      <c r="J358" s="471"/>
      <c r="K358" s="471"/>
      <c r="L358" s="472"/>
      <c r="M358" s="9"/>
      <c r="O358" s="17" t="str">
        <f>"Describe the markets for the goods in Canada and globally since January 1, "&amp;Variables!B6&amp;". Factors to consider in your response include, but are not limited to, demand, sales, prices, capacity utilization and import volumes of the goods."</f>
        <v>Describe the markets for the goods in Canada and globally since January 1, 2023. Factors to consider in your response include, but are not limited to, demand, sales, prices, capacity utilization and import volumes of the goods.</v>
      </c>
      <c r="P358" s="9" t="str">
        <f>"Décrivez les marchés des marchandises au Canada et dans le monde depuis le 1er janvier "&amp;Variables!B6&amp;". Les facteurs à prendre en compte dans votre réponse comprennent, sans s'y limiter, la demande, les ventes, les prix, l'utilisation de la capacité et les volumes d'importations des marchandises."</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row>
    <row r="359" spans="1:21" x14ac:dyDescent="0.35">
      <c r="B359" s="470"/>
      <c r="C359" s="471"/>
      <c r="D359" s="471"/>
      <c r="E359" s="471"/>
      <c r="F359" s="471"/>
      <c r="G359" s="471"/>
      <c r="H359" s="471"/>
      <c r="I359" s="471"/>
      <c r="J359" s="471"/>
      <c r="K359" s="471"/>
      <c r="L359" s="472"/>
      <c r="M359" s="9"/>
      <c r="O359" s="17"/>
    </row>
    <row r="360" spans="1:21" s="36" customFormat="1" x14ac:dyDescent="0.35">
      <c r="A360" s="46"/>
      <c r="B360" s="50"/>
      <c r="C360" s="80"/>
      <c r="D360" s="80"/>
      <c r="E360" s="80"/>
      <c r="F360" s="80"/>
      <c r="G360" s="80"/>
      <c r="H360" s="80"/>
      <c r="I360" s="80"/>
      <c r="J360" s="80"/>
      <c r="K360" s="80"/>
      <c r="L360" s="51"/>
      <c r="O360" s="9"/>
      <c r="P360" s="9"/>
      <c r="Q360" s="9"/>
      <c r="R360" s="9"/>
      <c r="S360" s="9"/>
      <c r="T360" s="9"/>
      <c r="U360" s="9"/>
    </row>
    <row r="361" spans="1:21" s="10" customFormat="1" x14ac:dyDescent="0.35">
      <c r="A361" s="7"/>
      <c r="B361" s="599"/>
      <c r="C361" s="600"/>
      <c r="D361" s="600"/>
      <c r="E361" s="600"/>
      <c r="F361" s="600"/>
      <c r="G361" s="600"/>
      <c r="H361" s="600"/>
      <c r="I361" s="600"/>
      <c r="J361" s="600"/>
      <c r="K361" s="600"/>
      <c r="L361" s="601"/>
      <c r="M361" s="36"/>
      <c r="Q361" s="9"/>
    </row>
    <row r="362" spans="1:21" s="10" customFormat="1" x14ac:dyDescent="0.35">
      <c r="A362" s="7"/>
      <c r="B362" s="599"/>
      <c r="C362" s="600"/>
      <c r="D362" s="600"/>
      <c r="E362" s="600"/>
      <c r="F362" s="600"/>
      <c r="G362" s="600"/>
      <c r="H362" s="600"/>
      <c r="I362" s="600"/>
      <c r="J362" s="600"/>
      <c r="K362" s="600"/>
      <c r="L362" s="601"/>
      <c r="M362" s="36"/>
      <c r="Q362" s="9"/>
    </row>
    <row r="363" spans="1:21" s="10" customFormat="1" x14ac:dyDescent="0.35">
      <c r="A363" s="7"/>
      <c r="B363" s="599"/>
      <c r="C363" s="600"/>
      <c r="D363" s="600"/>
      <c r="E363" s="600"/>
      <c r="F363" s="600"/>
      <c r="G363" s="600"/>
      <c r="H363" s="600"/>
      <c r="I363" s="600"/>
      <c r="J363" s="600"/>
      <c r="K363" s="600"/>
      <c r="L363" s="601"/>
      <c r="M363" s="36"/>
      <c r="Q363" s="9"/>
    </row>
    <row r="364" spans="1:21" s="10" customFormat="1" x14ac:dyDescent="0.35">
      <c r="A364" s="7"/>
      <c r="B364" s="599"/>
      <c r="C364" s="600"/>
      <c r="D364" s="600"/>
      <c r="E364" s="600"/>
      <c r="F364" s="600"/>
      <c r="G364" s="600"/>
      <c r="H364" s="600"/>
      <c r="I364" s="600"/>
      <c r="J364" s="600"/>
      <c r="K364" s="600"/>
      <c r="L364" s="601"/>
      <c r="M364" s="36"/>
      <c r="Q364" s="9"/>
    </row>
    <row r="365" spans="1:21" s="10" customFormat="1" x14ac:dyDescent="0.35">
      <c r="A365" s="7"/>
      <c r="B365" s="599"/>
      <c r="C365" s="600"/>
      <c r="D365" s="600"/>
      <c r="E365" s="600"/>
      <c r="F365" s="600"/>
      <c r="G365" s="600"/>
      <c r="H365" s="600"/>
      <c r="I365" s="600"/>
      <c r="J365" s="600"/>
      <c r="K365" s="600"/>
      <c r="L365" s="601"/>
      <c r="M365" s="36"/>
      <c r="Q365" s="9"/>
    </row>
    <row r="366" spans="1:21" s="10" customFormat="1" x14ac:dyDescent="0.35">
      <c r="A366" s="7"/>
      <c r="B366" s="599"/>
      <c r="C366" s="600"/>
      <c r="D366" s="600"/>
      <c r="E366" s="600"/>
      <c r="F366" s="600"/>
      <c r="G366" s="600"/>
      <c r="H366" s="600"/>
      <c r="I366" s="600"/>
      <c r="J366" s="600"/>
      <c r="K366" s="600"/>
      <c r="L366" s="601"/>
      <c r="M366" s="36"/>
      <c r="Q366" s="9"/>
    </row>
    <row r="367" spans="1:21" s="10" customFormat="1" x14ac:dyDescent="0.35">
      <c r="A367" s="7"/>
      <c r="B367" s="599"/>
      <c r="C367" s="600"/>
      <c r="D367" s="600"/>
      <c r="E367" s="600"/>
      <c r="F367" s="600"/>
      <c r="G367" s="600"/>
      <c r="H367" s="600"/>
      <c r="I367" s="600"/>
      <c r="J367" s="600"/>
      <c r="K367" s="600"/>
      <c r="L367" s="601"/>
      <c r="M367" s="36"/>
      <c r="Q367" s="9"/>
    </row>
    <row r="368" spans="1:21" s="10" customFormat="1" x14ac:dyDescent="0.35">
      <c r="A368" s="7"/>
      <c r="B368" s="599"/>
      <c r="C368" s="600"/>
      <c r="D368" s="600"/>
      <c r="E368" s="600"/>
      <c r="F368" s="600"/>
      <c r="G368" s="600"/>
      <c r="H368" s="600"/>
      <c r="I368" s="600"/>
      <c r="J368" s="600"/>
      <c r="K368" s="600"/>
      <c r="L368" s="601"/>
      <c r="M368" s="36"/>
      <c r="Q368" s="9"/>
    </row>
    <row r="369" spans="1:21" s="36" customFormat="1" x14ac:dyDescent="0.35">
      <c r="A369" s="46"/>
      <c r="B369" s="47"/>
      <c r="C369" s="48"/>
      <c r="D369" s="48"/>
      <c r="E369" s="48"/>
      <c r="F369" s="48"/>
      <c r="G369" s="48"/>
      <c r="H369" s="48"/>
      <c r="I369" s="48"/>
      <c r="J369" s="48"/>
      <c r="K369" s="48"/>
      <c r="L369" s="49"/>
      <c r="O369" s="9"/>
      <c r="P369" s="9"/>
      <c r="Q369" s="9"/>
      <c r="R369" s="9"/>
      <c r="S369" s="9"/>
      <c r="T369" s="9"/>
      <c r="U369" s="9"/>
    </row>
    <row r="370" spans="1:21" x14ac:dyDescent="0.35">
      <c r="B370" s="586" t="s">
        <v>80</v>
      </c>
      <c r="C370" s="587"/>
      <c r="D370" s="587"/>
      <c r="E370" s="587"/>
      <c r="F370" s="587"/>
      <c r="G370" s="587"/>
      <c r="H370" s="587"/>
      <c r="I370" s="587"/>
      <c r="J370" s="587"/>
      <c r="K370" s="587"/>
      <c r="L370" s="588"/>
      <c r="M370" s="9"/>
    </row>
    <row r="371" spans="1:21" x14ac:dyDescent="0.35">
      <c r="B371" s="15"/>
      <c r="C371" s="33"/>
      <c r="D371" s="34"/>
      <c r="E371" s="34"/>
      <c r="F371" s="34"/>
      <c r="G371" s="34"/>
      <c r="H371" s="34"/>
      <c r="I371" s="34"/>
      <c r="J371" s="34"/>
      <c r="K371" s="34"/>
      <c r="L371" s="16"/>
      <c r="M371" s="9"/>
    </row>
    <row r="372" spans="1:21" x14ac:dyDescent="0.35">
      <c r="B372" s="470" t="str">
        <f>IF(Intro!$G$21="English",O372,P372)</f>
        <v>Explain any changes you expect to see in the Canadian market and in other markets globally for the goods over the next two years with respect to demand, prices, import volumes or any other factor.</v>
      </c>
      <c r="C372" s="471"/>
      <c r="D372" s="471"/>
      <c r="E372" s="471"/>
      <c r="F372" s="471"/>
      <c r="G372" s="471"/>
      <c r="H372" s="471"/>
      <c r="I372" s="471"/>
      <c r="J372" s="471"/>
      <c r="K372" s="471"/>
      <c r="L372" s="472"/>
      <c r="M372" s="9"/>
      <c r="O372" s="17" t="s">
        <v>230</v>
      </c>
      <c r="P372" s="9" t="s">
        <v>181</v>
      </c>
    </row>
    <row r="373" spans="1:21" x14ac:dyDescent="0.35">
      <c r="B373" s="470"/>
      <c r="C373" s="471"/>
      <c r="D373" s="471"/>
      <c r="E373" s="471"/>
      <c r="F373" s="471"/>
      <c r="G373" s="471"/>
      <c r="H373" s="471"/>
      <c r="I373" s="471"/>
      <c r="J373" s="471"/>
      <c r="K373" s="471"/>
      <c r="L373" s="472"/>
      <c r="M373" s="9"/>
      <c r="O373" s="17"/>
    </row>
    <row r="374" spans="1:21" s="36" customFormat="1" x14ac:dyDescent="0.35">
      <c r="A374" s="46"/>
      <c r="B374" s="50"/>
      <c r="C374" s="80"/>
      <c r="D374" s="80"/>
      <c r="E374" s="80"/>
      <c r="F374" s="80"/>
      <c r="G374" s="80"/>
      <c r="H374" s="80"/>
      <c r="I374" s="80"/>
      <c r="J374" s="80"/>
      <c r="K374" s="80"/>
      <c r="L374" s="51"/>
      <c r="O374" s="9"/>
      <c r="P374" s="9"/>
      <c r="Q374" s="9"/>
      <c r="R374" s="9"/>
      <c r="S374" s="9"/>
      <c r="T374" s="9"/>
      <c r="U374" s="9"/>
    </row>
    <row r="375" spans="1:21" s="10" customFormat="1" x14ac:dyDescent="0.35">
      <c r="A375" s="7"/>
      <c r="B375" s="599"/>
      <c r="C375" s="600"/>
      <c r="D375" s="600"/>
      <c r="E375" s="600"/>
      <c r="F375" s="600"/>
      <c r="G375" s="600"/>
      <c r="H375" s="600"/>
      <c r="I375" s="600"/>
      <c r="J375" s="600"/>
      <c r="K375" s="600"/>
      <c r="L375" s="601"/>
      <c r="M375" s="36"/>
      <c r="Q375" s="9"/>
    </row>
    <row r="376" spans="1:21" s="10" customFormat="1" x14ac:dyDescent="0.35">
      <c r="A376" s="7"/>
      <c r="B376" s="599"/>
      <c r="C376" s="600"/>
      <c r="D376" s="600"/>
      <c r="E376" s="600"/>
      <c r="F376" s="600"/>
      <c r="G376" s="600"/>
      <c r="H376" s="600"/>
      <c r="I376" s="600"/>
      <c r="J376" s="600"/>
      <c r="K376" s="600"/>
      <c r="L376" s="601"/>
      <c r="M376" s="36"/>
      <c r="Q376" s="9"/>
    </row>
    <row r="377" spans="1:21" s="10" customFormat="1" x14ac:dyDescent="0.35">
      <c r="A377" s="7"/>
      <c r="B377" s="599"/>
      <c r="C377" s="600"/>
      <c r="D377" s="600"/>
      <c r="E377" s="600"/>
      <c r="F377" s="600"/>
      <c r="G377" s="600"/>
      <c r="H377" s="600"/>
      <c r="I377" s="600"/>
      <c r="J377" s="600"/>
      <c r="K377" s="600"/>
      <c r="L377" s="601"/>
      <c r="M377" s="36"/>
      <c r="Q377" s="9"/>
    </row>
    <row r="378" spans="1:21" s="10" customFormat="1" x14ac:dyDescent="0.35">
      <c r="A378" s="7"/>
      <c r="B378" s="599"/>
      <c r="C378" s="600"/>
      <c r="D378" s="600"/>
      <c r="E378" s="600"/>
      <c r="F378" s="600"/>
      <c r="G378" s="600"/>
      <c r="H378" s="600"/>
      <c r="I378" s="600"/>
      <c r="J378" s="600"/>
      <c r="K378" s="600"/>
      <c r="L378" s="601"/>
      <c r="M378" s="36"/>
      <c r="Q378" s="9"/>
    </row>
    <row r="379" spans="1:21" s="10" customFormat="1" x14ac:dyDescent="0.35">
      <c r="A379" s="7"/>
      <c r="B379" s="599"/>
      <c r="C379" s="600"/>
      <c r="D379" s="600"/>
      <c r="E379" s="600"/>
      <c r="F379" s="600"/>
      <c r="G379" s="600"/>
      <c r="H379" s="600"/>
      <c r="I379" s="600"/>
      <c r="J379" s="600"/>
      <c r="K379" s="600"/>
      <c r="L379" s="601"/>
      <c r="M379" s="36"/>
      <c r="Q379" s="9"/>
    </row>
    <row r="380" spans="1:21" s="10" customFormat="1" x14ac:dyDescent="0.35">
      <c r="A380" s="7"/>
      <c r="B380" s="599"/>
      <c r="C380" s="600"/>
      <c r="D380" s="600"/>
      <c r="E380" s="600"/>
      <c r="F380" s="600"/>
      <c r="G380" s="600"/>
      <c r="H380" s="600"/>
      <c r="I380" s="600"/>
      <c r="J380" s="600"/>
      <c r="K380" s="600"/>
      <c r="L380" s="601"/>
      <c r="M380" s="36"/>
      <c r="Q380" s="9"/>
    </row>
    <row r="381" spans="1:21" s="10" customFormat="1" x14ac:dyDescent="0.35">
      <c r="A381" s="7"/>
      <c r="B381" s="599"/>
      <c r="C381" s="600"/>
      <c r="D381" s="600"/>
      <c r="E381" s="600"/>
      <c r="F381" s="600"/>
      <c r="G381" s="600"/>
      <c r="H381" s="600"/>
      <c r="I381" s="600"/>
      <c r="J381" s="600"/>
      <c r="K381" s="600"/>
      <c r="L381" s="601"/>
      <c r="M381" s="36"/>
      <c r="Q381" s="9"/>
    </row>
    <row r="382" spans="1:21" s="10" customFormat="1" x14ac:dyDescent="0.35">
      <c r="A382" s="7"/>
      <c r="B382" s="599"/>
      <c r="C382" s="600"/>
      <c r="D382" s="600"/>
      <c r="E382" s="600"/>
      <c r="F382" s="600"/>
      <c r="G382" s="600"/>
      <c r="H382" s="600"/>
      <c r="I382" s="600"/>
      <c r="J382" s="600"/>
      <c r="K382" s="600"/>
      <c r="L382" s="601"/>
      <c r="M382" s="36"/>
      <c r="Q382" s="9"/>
    </row>
    <row r="383" spans="1:21" s="36" customFormat="1" x14ac:dyDescent="0.35">
      <c r="A383" s="46"/>
      <c r="B383" s="47"/>
      <c r="C383" s="48"/>
      <c r="D383" s="48"/>
      <c r="E383" s="48"/>
      <c r="F383" s="48"/>
      <c r="G383" s="48"/>
      <c r="H383" s="48"/>
      <c r="I383" s="48"/>
      <c r="J383" s="48"/>
      <c r="K383" s="48"/>
      <c r="L383" s="49"/>
      <c r="O383" s="9"/>
      <c r="P383" s="9"/>
      <c r="Q383" s="9"/>
      <c r="R383" s="9"/>
      <c r="S383" s="9"/>
      <c r="T383" s="9"/>
      <c r="U383" s="9"/>
    </row>
    <row r="384" spans="1:21" x14ac:dyDescent="0.35">
      <c r="B384" s="616" t="s">
        <v>81</v>
      </c>
      <c r="C384" s="617"/>
      <c r="D384" s="617"/>
      <c r="E384" s="617"/>
      <c r="F384" s="618"/>
      <c r="G384" s="618"/>
      <c r="H384" s="618"/>
      <c r="I384" s="618"/>
      <c r="J384" s="618"/>
      <c r="K384" s="618"/>
      <c r="L384" s="619"/>
    </row>
    <row r="385" spans="1:17" x14ac:dyDescent="0.35">
      <c r="B385" s="53"/>
      <c r="C385" s="54"/>
      <c r="D385" s="54"/>
      <c r="E385" s="54"/>
      <c r="F385" s="38"/>
      <c r="G385" s="38"/>
      <c r="H385" s="38"/>
      <c r="I385" s="38"/>
      <c r="J385" s="38"/>
      <c r="K385" s="38"/>
      <c r="L385" s="55"/>
    </row>
    <row r="386" spans="1:17" x14ac:dyDescent="0.35">
      <c r="B386" s="470" t="str">
        <f>IF(Intro!$G$21="English",O386,P386)</f>
        <v>Explain any impacts on these outlooks should there be a finding of injury or threat of injury. Provide documents, or the names of documents, such as studies or articles in trade journals, that support your firm's statement.</v>
      </c>
      <c r="C386" s="471"/>
      <c r="D386" s="471"/>
      <c r="E386" s="471"/>
      <c r="F386" s="471"/>
      <c r="G386" s="471"/>
      <c r="H386" s="471"/>
      <c r="I386" s="471"/>
      <c r="J386" s="471"/>
      <c r="K386" s="471"/>
      <c r="L386" s="472"/>
      <c r="O386" s="52" t="s">
        <v>348</v>
      </c>
      <c r="P386" s="14" t="s">
        <v>349</v>
      </c>
      <c r="Q386" s="14"/>
    </row>
    <row r="387" spans="1:17" x14ac:dyDescent="0.35">
      <c r="B387" s="470"/>
      <c r="C387" s="471"/>
      <c r="D387" s="471"/>
      <c r="E387" s="471"/>
      <c r="F387" s="471"/>
      <c r="G387" s="471"/>
      <c r="H387" s="471"/>
      <c r="I387" s="471"/>
      <c r="J387" s="471"/>
      <c r="K387" s="471"/>
      <c r="L387" s="472"/>
      <c r="O387" s="52"/>
      <c r="P387" s="94"/>
      <c r="Q387" s="94"/>
    </row>
    <row r="388" spans="1:17" x14ac:dyDescent="0.35">
      <c r="B388" s="62"/>
      <c r="C388" s="63"/>
      <c r="D388" s="63"/>
      <c r="E388" s="63"/>
      <c r="F388" s="63"/>
      <c r="G388" s="63"/>
      <c r="H388" s="63"/>
      <c r="I388" s="63"/>
      <c r="J388" s="63"/>
      <c r="K388" s="63"/>
      <c r="L388" s="64"/>
      <c r="O388" s="56"/>
      <c r="P388" s="56"/>
      <c r="Q388" s="57"/>
    </row>
    <row r="389" spans="1:17" s="10" customFormat="1" x14ac:dyDescent="0.35">
      <c r="A389" s="7"/>
      <c r="B389" s="599"/>
      <c r="C389" s="600"/>
      <c r="D389" s="600"/>
      <c r="E389" s="600"/>
      <c r="F389" s="600"/>
      <c r="G389" s="600"/>
      <c r="H389" s="600"/>
      <c r="I389" s="600"/>
      <c r="J389" s="600"/>
      <c r="K389" s="600"/>
      <c r="L389" s="601"/>
      <c r="M389" s="36"/>
      <c r="Q389" s="9"/>
    </row>
    <row r="390" spans="1:17" s="10" customFormat="1" x14ac:dyDescent="0.35">
      <c r="A390" s="7"/>
      <c r="B390" s="599"/>
      <c r="C390" s="600"/>
      <c r="D390" s="600"/>
      <c r="E390" s="600"/>
      <c r="F390" s="600"/>
      <c r="G390" s="600"/>
      <c r="H390" s="600"/>
      <c r="I390" s="600"/>
      <c r="J390" s="600"/>
      <c r="K390" s="600"/>
      <c r="L390" s="601"/>
      <c r="M390" s="36"/>
      <c r="Q390" s="9"/>
    </row>
    <row r="391" spans="1:17" s="10" customFormat="1" x14ac:dyDescent="0.35">
      <c r="A391" s="7"/>
      <c r="B391" s="599"/>
      <c r="C391" s="600"/>
      <c r="D391" s="600"/>
      <c r="E391" s="600"/>
      <c r="F391" s="600"/>
      <c r="G391" s="600"/>
      <c r="H391" s="600"/>
      <c r="I391" s="600"/>
      <c r="J391" s="600"/>
      <c r="K391" s="600"/>
      <c r="L391" s="601"/>
      <c r="M391" s="36"/>
      <c r="Q391" s="9"/>
    </row>
    <row r="392" spans="1:17" s="10" customFormat="1" x14ac:dyDescent="0.35">
      <c r="A392" s="7"/>
      <c r="B392" s="599"/>
      <c r="C392" s="600"/>
      <c r="D392" s="600"/>
      <c r="E392" s="600"/>
      <c r="F392" s="600"/>
      <c r="G392" s="600"/>
      <c r="H392" s="600"/>
      <c r="I392" s="600"/>
      <c r="J392" s="600"/>
      <c r="K392" s="600"/>
      <c r="L392" s="601"/>
      <c r="M392" s="36"/>
      <c r="Q392" s="9"/>
    </row>
    <row r="393" spans="1:17" s="10" customFormat="1" x14ac:dyDescent="0.35">
      <c r="A393" s="7"/>
      <c r="B393" s="599"/>
      <c r="C393" s="600"/>
      <c r="D393" s="600"/>
      <c r="E393" s="600"/>
      <c r="F393" s="600"/>
      <c r="G393" s="600"/>
      <c r="H393" s="600"/>
      <c r="I393" s="600"/>
      <c r="J393" s="600"/>
      <c r="K393" s="600"/>
      <c r="L393" s="601"/>
      <c r="M393" s="36"/>
      <c r="Q393" s="9"/>
    </row>
    <row r="394" spans="1:17" s="10" customFormat="1" x14ac:dyDescent="0.35">
      <c r="A394" s="7"/>
      <c r="B394" s="599"/>
      <c r="C394" s="600"/>
      <c r="D394" s="600"/>
      <c r="E394" s="600"/>
      <c r="F394" s="600"/>
      <c r="G394" s="600"/>
      <c r="H394" s="600"/>
      <c r="I394" s="600"/>
      <c r="J394" s="600"/>
      <c r="K394" s="600"/>
      <c r="L394" s="601"/>
      <c r="M394" s="36"/>
      <c r="Q394" s="9"/>
    </row>
    <row r="395" spans="1:17" s="10" customFormat="1" x14ac:dyDescent="0.35">
      <c r="A395" s="7"/>
      <c r="B395" s="599"/>
      <c r="C395" s="600"/>
      <c r="D395" s="600"/>
      <c r="E395" s="600"/>
      <c r="F395" s="600"/>
      <c r="G395" s="600"/>
      <c r="H395" s="600"/>
      <c r="I395" s="600"/>
      <c r="J395" s="600"/>
      <c r="K395" s="600"/>
      <c r="L395" s="601"/>
      <c r="M395" s="36"/>
      <c r="Q395" s="9"/>
    </row>
    <row r="396" spans="1:17" s="10" customFormat="1" x14ac:dyDescent="0.35">
      <c r="A396" s="7"/>
      <c r="B396" s="599"/>
      <c r="C396" s="600"/>
      <c r="D396" s="600"/>
      <c r="E396" s="600"/>
      <c r="F396" s="600"/>
      <c r="G396" s="600"/>
      <c r="H396" s="600"/>
      <c r="I396" s="600"/>
      <c r="J396" s="600"/>
      <c r="K396" s="600"/>
      <c r="L396" s="601"/>
      <c r="M396" s="36"/>
      <c r="Q396" s="9"/>
    </row>
    <row r="397" spans="1:17" x14ac:dyDescent="0.35">
      <c r="B397" s="610"/>
      <c r="C397" s="611"/>
      <c r="D397" s="611"/>
      <c r="E397" s="611"/>
      <c r="F397" s="611"/>
      <c r="G397" s="611"/>
      <c r="H397" s="611"/>
      <c r="I397" s="611"/>
      <c r="J397" s="611"/>
      <c r="K397" s="611"/>
      <c r="L397" s="612"/>
    </row>
  </sheetData>
  <sheetProtection algorithmName="SHA-512" hashValue="3+LcR93LTSv30x45VJxDjVSe87Bt4Qo86AbRwYUiKyS8oGtr6oHsdyjBQlBoZrNOoLRlYtStB8dAS8VuHj57wQ==" saltValue="wBKb6qQY2NMk7oVeDDqG/g==" spinCount="100000" sheet="1" objects="1" scenarios="1" selectLockedCells="1"/>
  <mergeCells count="164">
    <mergeCell ref="B4:L4"/>
    <mergeCell ref="B5:L5"/>
    <mergeCell ref="B6:L6"/>
    <mergeCell ref="B151:L151"/>
    <mergeCell ref="B72:L72"/>
    <mergeCell ref="B8:L8"/>
    <mergeCell ref="B9:L9"/>
    <mergeCell ref="B10:L10"/>
    <mergeCell ref="B28:L28"/>
    <mergeCell ref="B12:L12"/>
    <mergeCell ref="B30:L37"/>
    <mergeCell ref="B130:L130"/>
    <mergeCell ref="B136:L136"/>
    <mergeCell ref="B101:L102"/>
    <mergeCell ref="B57:B58"/>
    <mergeCell ref="B47:B48"/>
    <mergeCell ref="B53:B54"/>
    <mergeCell ref="C63:D64"/>
    <mergeCell ref="E63:F64"/>
    <mergeCell ref="B65:B66"/>
    <mergeCell ref="B17:J18"/>
    <mergeCell ref="B19:J20"/>
    <mergeCell ref="K17:K18"/>
    <mergeCell ref="K19:K20"/>
    <mergeCell ref="B152:L152"/>
    <mergeCell ref="B23:J24"/>
    <mergeCell ref="K23:K24"/>
    <mergeCell ref="B343:L343"/>
    <mergeCell ref="D164:L168"/>
    <mergeCell ref="B172:L173"/>
    <mergeCell ref="B186:L187"/>
    <mergeCell ref="B213:L213"/>
    <mergeCell ref="B281:L281"/>
    <mergeCell ref="B294:L294"/>
    <mergeCell ref="B84:L84"/>
    <mergeCell ref="B148:L148"/>
    <mergeCell ref="B104:L111"/>
    <mergeCell ref="B119:L126"/>
    <mergeCell ref="B138:L145"/>
    <mergeCell ref="B87:L88"/>
    <mergeCell ref="B117:L117"/>
    <mergeCell ref="B133:G133"/>
    <mergeCell ref="B132:G132"/>
    <mergeCell ref="B134:G134"/>
    <mergeCell ref="B175:L182"/>
    <mergeCell ref="B228:L228"/>
    <mergeCell ref="B241:L241"/>
    <mergeCell ref="B215:C215"/>
    <mergeCell ref="B164:C168"/>
    <mergeCell ref="B189:L196"/>
    <mergeCell ref="B202:L209"/>
    <mergeCell ref="B15:L15"/>
    <mergeCell ref="B375:L382"/>
    <mergeCell ref="B372:L373"/>
    <mergeCell ref="B345:L352"/>
    <mergeCell ref="B254:L255"/>
    <mergeCell ref="B283:L283"/>
    <mergeCell ref="B296:L297"/>
    <mergeCell ref="B310:L311"/>
    <mergeCell ref="B270:L270"/>
    <mergeCell ref="B324:L324"/>
    <mergeCell ref="B358:L359"/>
    <mergeCell ref="B330:L330"/>
    <mergeCell ref="B268:L268"/>
    <mergeCell ref="B341:L341"/>
    <mergeCell ref="B356:L356"/>
    <mergeCell ref="B267:L267"/>
    <mergeCell ref="B355:L355"/>
    <mergeCell ref="B170:L170"/>
    <mergeCell ref="B198:L198"/>
    <mergeCell ref="B184:L184"/>
    <mergeCell ref="B154:C158"/>
    <mergeCell ref="B386:L387"/>
    <mergeCell ref="B397:L397"/>
    <mergeCell ref="B217:L224"/>
    <mergeCell ref="B230:L237"/>
    <mergeCell ref="B243:L250"/>
    <mergeCell ref="B257:L264"/>
    <mergeCell ref="B272:L279"/>
    <mergeCell ref="B285:L292"/>
    <mergeCell ref="B226:L226"/>
    <mergeCell ref="B361:L368"/>
    <mergeCell ref="B299:L306"/>
    <mergeCell ref="B313:L320"/>
    <mergeCell ref="B332:L339"/>
    <mergeCell ref="B327:G327"/>
    <mergeCell ref="B328:G328"/>
    <mergeCell ref="B370:L370"/>
    <mergeCell ref="B389:L396"/>
    <mergeCell ref="B308:L308"/>
    <mergeCell ref="B322:L322"/>
    <mergeCell ref="B239:L239"/>
    <mergeCell ref="B252:L252"/>
    <mergeCell ref="B326:G326"/>
    <mergeCell ref="B384:L384"/>
    <mergeCell ref="B13:L13"/>
    <mergeCell ref="B26:L26"/>
    <mergeCell ref="B39:L39"/>
    <mergeCell ref="B70:L70"/>
    <mergeCell ref="B85:L85"/>
    <mergeCell ref="B99:L99"/>
    <mergeCell ref="B115:L115"/>
    <mergeCell ref="B41:L45"/>
    <mergeCell ref="C67:D68"/>
    <mergeCell ref="E67:F68"/>
    <mergeCell ref="C61:D62"/>
    <mergeCell ref="J67:L68"/>
    <mergeCell ref="B49:B50"/>
    <mergeCell ref="C49:D50"/>
    <mergeCell ref="E49:F50"/>
    <mergeCell ref="C53:D54"/>
    <mergeCell ref="E53:F54"/>
    <mergeCell ref="E61:F62"/>
    <mergeCell ref="G61:I62"/>
    <mergeCell ref="J61:L62"/>
    <mergeCell ref="B63:B64"/>
    <mergeCell ref="B21:J22"/>
    <mergeCell ref="K21:K22"/>
    <mergeCell ref="J53:L54"/>
    <mergeCell ref="J49:L50"/>
    <mergeCell ref="J47:L48"/>
    <mergeCell ref="B61:B62"/>
    <mergeCell ref="B114:L114"/>
    <mergeCell ref="G67:I68"/>
    <mergeCell ref="J65:L66"/>
    <mergeCell ref="B67:B68"/>
    <mergeCell ref="B74:L81"/>
    <mergeCell ref="B90:L97"/>
    <mergeCell ref="C47:D48"/>
    <mergeCell ref="E47:F48"/>
    <mergeCell ref="G47:I48"/>
    <mergeCell ref="B55:B56"/>
    <mergeCell ref="C55:D56"/>
    <mergeCell ref="E55:F56"/>
    <mergeCell ref="G55:I56"/>
    <mergeCell ref="C65:D66"/>
    <mergeCell ref="E65:F66"/>
    <mergeCell ref="G65:I66"/>
    <mergeCell ref="G49:I50"/>
    <mergeCell ref="G53:I54"/>
    <mergeCell ref="B128:L128"/>
    <mergeCell ref="B200:L200"/>
    <mergeCell ref="B211:L211"/>
    <mergeCell ref="E51:F52"/>
    <mergeCell ref="G51:I52"/>
    <mergeCell ref="J51:L52"/>
    <mergeCell ref="C57:D58"/>
    <mergeCell ref="E57:F58"/>
    <mergeCell ref="G57:I58"/>
    <mergeCell ref="J57:L58"/>
    <mergeCell ref="B59:B60"/>
    <mergeCell ref="C59:D60"/>
    <mergeCell ref="E59:F60"/>
    <mergeCell ref="G59:I60"/>
    <mergeCell ref="J59:L60"/>
    <mergeCell ref="D154:L158"/>
    <mergeCell ref="B159:C163"/>
    <mergeCell ref="D159:L163"/>
    <mergeCell ref="J55:L56"/>
    <mergeCell ref="B149:L149"/>
    <mergeCell ref="G63:I64"/>
    <mergeCell ref="J63:L64"/>
    <mergeCell ref="B51:B52"/>
    <mergeCell ref="C51:D52"/>
  </mergeCells>
  <dataValidations xWindow="207" yWindow="552" count="3">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7:B178 B389 B30 B74:B76 B107:B108 B104 B119 B138 B175 B189 B202 B217 B230 B243 B257 B272 B285 B299 B313 B332 B345 B361 B375 B191:B192 B204:B205 B219:B220 B232:B233 B246:B247 B260:B261 B275:B276 B288:B289 B302:B303 B315:B316 B335:B336 B348:B349 B364:B365 B378:B379 B392:B393 B121:B122 B141:B142 B90:B92" xr:uid="{0155555F-4732-48E6-8926-69F0399FC60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15" xr:uid="{6FC76BB9-7D2B-4EF9-A9AF-552B723B2C27}">
      <formula1>0</formula1>
    </dataValidation>
    <dataValidation type="list" allowBlank="1" showInputMessage="1" showErrorMessage="1" sqref="H326:H328 H132:H134 K17 K19 K21:K24" xr:uid="{BD7DB883-1F69-448C-8E07-37F45C721AFD}">
      <formula1>"X"</formula1>
    </dataValidation>
  </dataValidations>
  <printOptions horizontalCentered="1"/>
  <pageMargins left="0.25" right="0.25" top="0.75" bottom="0.75" header="0.3" footer="0.3"/>
  <pageSetup scale="63" fitToHeight="0" orientation="portrait" r:id="rId1"/>
  <headerFooter>
    <oddFooter>&amp;L&amp;A</oddFooter>
  </headerFooter>
  <rowBreaks count="5" manualBreakCount="5">
    <brk id="69" min="1" max="11" man="1"/>
    <brk id="127" min="1" max="11" man="1"/>
    <brk id="266" min="1" max="11" man="1"/>
    <brk id="321" min="1" max="11" man="1"/>
    <brk id="383" min="1"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D09D1-0CAF-47FB-921F-31179EA96436}">
  <sheetPr codeName="Sheet5">
    <tabColor rgb="FF00B0F0"/>
    <pageSetUpPr fitToPage="1"/>
  </sheetPr>
  <dimension ref="A1:P63"/>
  <sheetViews>
    <sheetView showGridLines="0" zoomScaleNormal="100" workbookViewId="0"/>
  </sheetViews>
  <sheetFormatPr defaultColWidth="9.1796875" defaultRowHeight="14" x14ac:dyDescent="0.35"/>
  <cols>
    <col min="1" max="1" width="1.81640625" style="7" customWidth="1"/>
    <col min="2" max="12" width="14.54296875" style="1" customWidth="1"/>
    <col min="13" max="13" width="14.54296875" style="8" customWidth="1"/>
    <col min="14" max="14" width="14.54296875" style="9" customWidth="1"/>
    <col min="15" max="16" width="14.54296875" style="9" hidden="1" customWidth="1"/>
    <col min="17" max="17" width="9.1796875" style="9" customWidth="1"/>
    <col min="18" max="16384" width="9.1796875" style="9"/>
  </cols>
  <sheetData>
    <row r="1" spans="1:16" x14ac:dyDescent="0.35">
      <c r="O1" s="9" t="s">
        <v>433</v>
      </c>
      <c r="P1" s="9" t="s">
        <v>433</v>
      </c>
    </row>
    <row r="2" spans="1:16" x14ac:dyDescent="0.35">
      <c r="B2" s="11" t="s">
        <v>66</v>
      </c>
      <c r="C2" s="11"/>
      <c r="O2" s="10" t="s">
        <v>91</v>
      </c>
      <c r="P2" s="10" t="s">
        <v>107</v>
      </c>
    </row>
    <row r="3" spans="1:16" x14ac:dyDescent="0.35">
      <c r="B3" s="12"/>
      <c r="C3" s="12"/>
      <c r="O3" s="2"/>
      <c r="P3" s="2"/>
    </row>
    <row r="4" spans="1:16" s="2" customFormat="1" x14ac:dyDescent="0.35">
      <c r="A4" s="4"/>
      <c r="B4" s="476" t="str">
        <f>Info!B4</f>
        <v>IMPORTER QUESTIONNAIRE</v>
      </c>
      <c r="C4" s="477"/>
      <c r="D4" s="477"/>
      <c r="E4" s="477"/>
      <c r="F4" s="477"/>
      <c r="G4" s="477"/>
      <c r="H4" s="477"/>
      <c r="I4" s="477"/>
      <c r="J4" s="477"/>
      <c r="K4" s="477"/>
      <c r="L4" s="478"/>
      <c r="M4" s="24"/>
      <c r="N4" s="24"/>
      <c r="O4" s="18"/>
      <c r="P4" s="18"/>
    </row>
    <row r="5" spans="1:16" s="2" customFormat="1" x14ac:dyDescent="0.35">
      <c r="A5" s="4"/>
      <c r="B5" s="626" t="str">
        <f>Info!B5</f>
        <v>NQ-2026-003</v>
      </c>
      <c r="C5" s="627"/>
      <c r="D5" s="627"/>
      <c r="E5" s="627"/>
      <c r="F5" s="627"/>
      <c r="G5" s="627"/>
      <c r="H5" s="627"/>
      <c r="I5" s="627"/>
      <c r="J5" s="627"/>
      <c r="K5" s="627"/>
      <c r="L5" s="628"/>
      <c r="M5" s="24"/>
      <c r="N5" s="24"/>
      <c r="O5" s="18"/>
      <c r="P5" s="18"/>
    </row>
    <row r="6" spans="1:16" s="6" customFormat="1" x14ac:dyDescent="0.35">
      <c r="A6" s="4"/>
      <c r="B6" s="659" t="str">
        <f>Info!B6</f>
        <v>UNARMOURED BUILDING CABLES</v>
      </c>
      <c r="C6" s="660"/>
      <c r="D6" s="660"/>
      <c r="E6" s="660"/>
      <c r="F6" s="660"/>
      <c r="G6" s="660"/>
      <c r="H6" s="660"/>
      <c r="I6" s="660"/>
      <c r="J6" s="660"/>
      <c r="K6" s="660"/>
      <c r="L6" s="661"/>
      <c r="M6" s="18"/>
      <c r="N6" s="18"/>
      <c r="O6" s="14"/>
      <c r="P6" s="14"/>
    </row>
    <row r="7" spans="1:16" s="6" customFormat="1" x14ac:dyDescent="0.35">
      <c r="A7" s="4"/>
      <c r="B7" s="13"/>
      <c r="C7" s="13"/>
      <c r="D7" s="3"/>
      <c r="E7" s="3"/>
      <c r="F7" s="3"/>
      <c r="G7" s="3"/>
      <c r="H7" s="3"/>
      <c r="I7" s="3"/>
      <c r="J7" s="3"/>
      <c r="K7" s="3"/>
      <c r="L7" s="3"/>
      <c r="O7" s="14"/>
      <c r="P7" s="14"/>
    </row>
    <row r="8" spans="1:16" x14ac:dyDescent="0.35">
      <c r="B8" s="473" t="str">
        <f>UPPER(IF(Intro!$G$21="English",O8,P8))</f>
        <v>PUBLIC COMMENTS</v>
      </c>
      <c r="C8" s="474"/>
      <c r="D8" s="474"/>
      <c r="E8" s="474"/>
      <c r="F8" s="474"/>
      <c r="G8" s="474"/>
      <c r="H8" s="474"/>
      <c r="I8" s="474"/>
      <c r="J8" s="474"/>
      <c r="K8" s="474"/>
      <c r="L8" s="475"/>
      <c r="M8" s="9"/>
      <c r="O8" s="9" t="s">
        <v>33</v>
      </c>
      <c r="P8" s="9" t="s">
        <v>82</v>
      </c>
    </row>
    <row r="9" spans="1:16" x14ac:dyDescent="0.35">
      <c r="B9" s="15"/>
      <c r="C9" s="33"/>
      <c r="D9" s="34"/>
      <c r="E9" s="34"/>
      <c r="F9" s="34"/>
      <c r="G9" s="34"/>
      <c r="H9" s="34"/>
      <c r="I9" s="34"/>
      <c r="J9" s="34"/>
      <c r="K9" s="34"/>
      <c r="L9" s="16"/>
      <c r="M9" s="9"/>
    </row>
    <row r="10" spans="1:16" x14ac:dyDescent="0.35">
      <c r="B10" s="492" t="str">
        <f>IF(Intro!$G$21="English",O10,P10)</f>
        <v>Should your firm wish to add any comments related to its responses, submit them here. Be sure to indicate the applicable question number.</v>
      </c>
      <c r="C10" s="493"/>
      <c r="D10" s="493"/>
      <c r="E10" s="493"/>
      <c r="F10" s="493"/>
      <c r="G10" s="493"/>
      <c r="H10" s="493"/>
      <c r="I10" s="493"/>
      <c r="J10" s="493"/>
      <c r="K10" s="493"/>
      <c r="L10" s="494"/>
      <c r="M10" s="9"/>
      <c r="O10" s="17" t="s">
        <v>224</v>
      </c>
      <c r="P10" s="9" t="s">
        <v>203</v>
      </c>
    </row>
    <row r="11" spans="1:16" x14ac:dyDescent="0.35">
      <c r="B11" s="58"/>
      <c r="C11" s="33"/>
      <c r="D11" s="34"/>
      <c r="E11" s="34"/>
      <c r="F11" s="34"/>
      <c r="G11" s="34"/>
      <c r="H11" s="34"/>
      <c r="I11" s="34"/>
      <c r="J11" s="34"/>
      <c r="K11" s="34"/>
      <c r="L11" s="16"/>
      <c r="M11" s="9"/>
      <c r="O11" s="44" t="s">
        <v>425</v>
      </c>
      <c r="P11" s="44" t="s">
        <v>426</v>
      </c>
    </row>
    <row r="12" spans="1:16" ht="28" x14ac:dyDescent="0.35">
      <c r="A12" s="7" t="s">
        <v>483</v>
      </c>
      <c r="B12" s="58"/>
      <c r="C12" s="143" t="str">
        <f>IF(Intro!$G$21="English",O11,P11)</f>
        <v>Tab and Question</v>
      </c>
      <c r="D12" s="648" t="str">
        <f>IF(Intro!$G$21="English",O12,P12)</f>
        <v>Comments</v>
      </c>
      <c r="E12" s="649"/>
      <c r="F12" s="649"/>
      <c r="G12" s="649"/>
      <c r="H12" s="649"/>
      <c r="I12" s="649"/>
      <c r="J12" s="649"/>
      <c r="K12" s="649"/>
      <c r="L12" s="650"/>
      <c r="M12" s="9"/>
      <c r="O12" s="17" t="s">
        <v>127</v>
      </c>
      <c r="P12" s="9" t="s">
        <v>128</v>
      </c>
    </row>
    <row r="13" spans="1:16" x14ac:dyDescent="0.35">
      <c r="B13" s="655" t="str">
        <f>IF(Intro!$G$21="English",O13,P13)</f>
        <v>Comment 1</v>
      </c>
      <c r="C13" s="636"/>
      <c r="D13" s="639"/>
      <c r="E13" s="640"/>
      <c r="F13" s="640"/>
      <c r="G13" s="640"/>
      <c r="H13" s="640"/>
      <c r="I13" s="640"/>
      <c r="J13" s="640"/>
      <c r="K13" s="640"/>
      <c r="L13" s="641"/>
      <c r="M13" s="9"/>
      <c r="O13" s="17" t="s">
        <v>129</v>
      </c>
      <c r="P13" s="9" t="s">
        <v>130</v>
      </c>
    </row>
    <row r="14" spans="1:16" x14ac:dyDescent="0.35">
      <c r="B14" s="656"/>
      <c r="C14" s="637"/>
      <c r="D14" s="642"/>
      <c r="E14" s="643"/>
      <c r="F14" s="643"/>
      <c r="G14" s="643"/>
      <c r="H14" s="643"/>
      <c r="I14" s="643"/>
      <c r="J14" s="643"/>
      <c r="K14" s="643"/>
      <c r="L14" s="644"/>
      <c r="M14" s="9"/>
      <c r="O14" s="17"/>
    </row>
    <row r="15" spans="1:16" x14ac:dyDescent="0.35">
      <c r="B15" s="656"/>
      <c r="C15" s="637"/>
      <c r="D15" s="642"/>
      <c r="E15" s="643"/>
      <c r="F15" s="643"/>
      <c r="G15" s="643"/>
      <c r="H15" s="643"/>
      <c r="I15" s="643"/>
      <c r="J15" s="643"/>
      <c r="K15" s="643"/>
      <c r="L15" s="644"/>
      <c r="M15" s="9"/>
      <c r="O15" s="17"/>
    </row>
    <row r="16" spans="1:16" x14ac:dyDescent="0.35">
      <c r="B16" s="656"/>
      <c r="C16" s="637"/>
      <c r="D16" s="642"/>
      <c r="E16" s="643"/>
      <c r="F16" s="643"/>
      <c r="G16" s="643"/>
      <c r="H16" s="643"/>
      <c r="I16" s="643"/>
      <c r="J16" s="643"/>
      <c r="K16" s="643"/>
      <c r="L16" s="644"/>
      <c r="M16" s="9"/>
      <c r="O16" s="17"/>
    </row>
    <row r="17" spans="2:16" x14ac:dyDescent="0.35">
      <c r="B17" s="656"/>
      <c r="C17" s="637"/>
      <c r="D17" s="642"/>
      <c r="E17" s="643"/>
      <c r="F17" s="643"/>
      <c r="G17" s="643"/>
      <c r="H17" s="643"/>
      <c r="I17" s="643"/>
      <c r="J17" s="643"/>
      <c r="K17" s="643"/>
      <c r="L17" s="644"/>
      <c r="M17" s="9"/>
      <c r="O17" s="17"/>
    </row>
    <row r="18" spans="2:16" x14ac:dyDescent="0.35">
      <c r="B18" s="656"/>
      <c r="C18" s="637"/>
      <c r="D18" s="642"/>
      <c r="E18" s="643"/>
      <c r="F18" s="643"/>
      <c r="G18" s="643"/>
      <c r="H18" s="643"/>
      <c r="I18" s="643"/>
      <c r="J18" s="643"/>
      <c r="K18" s="643"/>
      <c r="L18" s="644"/>
      <c r="M18" s="9"/>
      <c r="O18" s="17"/>
    </row>
    <row r="19" spans="2:16" x14ac:dyDescent="0.35">
      <c r="B19" s="656"/>
      <c r="C19" s="637"/>
      <c r="D19" s="642"/>
      <c r="E19" s="643"/>
      <c r="F19" s="643"/>
      <c r="G19" s="643"/>
      <c r="H19" s="643"/>
      <c r="I19" s="643"/>
      <c r="J19" s="643"/>
      <c r="K19" s="643"/>
      <c r="L19" s="644"/>
      <c r="M19" s="9"/>
      <c r="O19" s="17"/>
    </row>
    <row r="20" spans="2:16" x14ac:dyDescent="0.35">
      <c r="B20" s="656"/>
      <c r="C20" s="637"/>
      <c r="D20" s="642"/>
      <c r="E20" s="643"/>
      <c r="F20" s="643"/>
      <c r="G20" s="643"/>
      <c r="H20" s="643"/>
      <c r="I20" s="643"/>
      <c r="J20" s="643"/>
      <c r="K20" s="643"/>
      <c r="L20" s="644"/>
      <c r="M20" s="9"/>
      <c r="O20" s="17"/>
    </row>
    <row r="21" spans="2:16" x14ac:dyDescent="0.35">
      <c r="B21" s="656"/>
      <c r="C21" s="637"/>
      <c r="D21" s="642"/>
      <c r="E21" s="643"/>
      <c r="F21" s="643"/>
      <c r="G21" s="643"/>
      <c r="H21" s="643"/>
      <c r="I21" s="643"/>
      <c r="J21" s="643"/>
      <c r="K21" s="643"/>
      <c r="L21" s="644"/>
      <c r="M21" s="9"/>
      <c r="O21" s="17"/>
    </row>
    <row r="22" spans="2:16" x14ac:dyDescent="0.35">
      <c r="B22" s="657"/>
      <c r="C22" s="654"/>
      <c r="D22" s="651"/>
      <c r="E22" s="652"/>
      <c r="F22" s="652"/>
      <c r="G22" s="652"/>
      <c r="H22" s="652"/>
      <c r="I22" s="652"/>
      <c r="J22" s="652"/>
      <c r="K22" s="652"/>
      <c r="L22" s="653"/>
      <c r="M22" s="9"/>
      <c r="O22" s="17"/>
    </row>
    <row r="23" spans="2:16" x14ac:dyDescent="0.35">
      <c r="B23" s="655" t="str">
        <f>IF(Intro!$G$21="English",O23,P23)</f>
        <v>Comment 2</v>
      </c>
      <c r="C23" s="636"/>
      <c r="D23" s="639"/>
      <c r="E23" s="640"/>
      <c r="F23" s="640"/>
      <c r="G23" s="640"/>
      <c r="H23" s="640"/>
      <c r="I23" s="640"/>
      <c r="J23" s="640"/>
      <c r="K23" s="640"/>
      <c r="L23" s="641"/>
      <c r="M23" s="9"/>
      <c r="O23" s="17" t="s">
        <v>131</v>
      </c>
      <c r="P23" s="9" t="s">
        <v>132</v>
      </c>
    </row>
    <row r="24" spans="2:16" x14ac:dyDescent="0.35">
      <c r="B24" s="656"/>
      <c r="C24" s="637"/>
      <c r="D24" s="642"/>
      <c r="E24" s="643"/>
      <c r="F24" s="643"/>
      <c r="G24" s="643"/>
      <c r="H24" s="643"/>
      <c r="I24" s="643"/>
      <c r="J24" s="643"/>
      <c r="K24" s="643"/>
      <c r="L24" s="644"/>
      <c r="M24" s="9"/>
    </row>
    <row r="25" spans="2:16" x14ac:dyDescent="0.35">
      <c r="B25" s="656"/>
      <c r="C25" s="637"/>
      <c r="D25" s="642"/>
      <c r="E25" s="643"/>
      <c r="F25" s="643"/>
      <c r="G25" s="643"/>
      <c r="H25" s="643"/>
      <c r="I25" s="643"/>
      <c r="J25" s="643"/>
      <c r="K25" s="643"/>
      <c r="L25" s="644"/>
      <c r="M25" s="9"/>
    </row>
    <row r="26" spans="2:16" x14ac:dyDescent="0.35">
      <c r="B26" s="656"/>
      <c r="C26" s="637"/>
      <c r="D26" s="642"/>
      <c r="E26" s="643"/>
      <c r="F26" s="643"/>
      <c r="G26" s="643"/>
      <c r="H26" s="643"/>
      <c r="I26" s="643"/>
      <c r="J26" s="643"/>
      <c r="K26" s="643"/>
      <c r="L26" s="644"/>
      <c r="M26" s="9"/>
      <c r="O26" s="17"/>
    </row>
    <row r="27" spans="2:16" x14ac:dyDescent="0.35">
      <c r="B27" s="656"/>
      <c r="C27" s="637"/>
      <c r="D27" s="642"/>
      <c r="E27" s="643"/>
      <c r="F27" s="643"/>
      <c r="G27" s="643"/>
      <c r="H27" s="643"/>
      <c r="I27" s="643"/>
      <c r="J27" s="643"/>
      <c r="K27" s="643"/>
      <c r="L27" s="644"/>
      <c r="M27" s="9"/>
      <c r="O27" s="17"/>
    </row>
    <row r="28" spans="2:16" x14ac:dyDescent="0.35">
      <c r="B28" s="656"/>
      <c r="C28" s="637"/>
      <c r="D28" s="642"/>
      <c r="E28" s="643"/>
      <c r="F28" s="643"/>
      <c r="G28" s="643"/>
      <c r="H28" s="643"/>
      <c r="I28" s="643"/>
      <c r="J28" s="643"/>
      <c r="K28" s="643"/>
      <c r="L28" s="644"/>
      <c r="M28" s="9"/>
    </row>
    <row r="29" spans="2:16" x14ac:dyDescent="0.35">
      <c r="B29" s="656"/>
      <c r="C29" s="637"/>
      <c r="D29" s="642"/>
      <c r="E29" s="643"/>
      <c r="F29" s="643"/>
      <c r="G29" s="643"/>
      <c r="H29" s="643"/>
      <c r="I29" s="643"/>
      <c r="J29" s="643"/>
      <c r="K29" s="643"/>
      <c r="L29" s="644"/>
      <c r="M29" s="9"/>
      <c r="O29" s="17"/>
    </row>
    <row r="30" spans="2:16" x14ac:dyDescent="0.35">
      <c r="B30" s="656"/>
      <c r="C30" s="637"/>
      <c r="D30" s="642"/>
      <c r="E30" s="643"/>
      <c r="F30" s="643"/>
      <c r="G30" s="643"/>
      <c r="H30" s="643"/>
      <c r="I30" s="643"/>
      <c r="J30" s="643"/>
      <c r="K30" s="643"/>
      <c r="L30" s="644"/>
      <c r="M30" s="9"/>
      <c r="O30" s="17"/>
    </row>
    <row r="31" spans="2:16" x14ac:dyDescent="0.35">
      <c r="B31" s="656"/>
      <c r="C31" s="637"/>
      <c r="D31" s="642"/>
      <c r="E31" s="643"/>
      <c r="F31" s="643"/>
      <c r="G31" s="643"/>
      <c r="H31" s="643"/>
      <c r="I31" s="643"/>
      <c r="J31" s="643"/>
      <c r="K31" s="643"/>
      <c r="L31" s="644"/>
      <c r="M31" s="9"/>
      <c r="O31" s="17"/>
    </row>
    <row r="32" spans="2:16" x14ac:dyDescent="0.35">
      <c r="B32" s="657"/>
      <c r="C32" s="654"/>
      <c r="D32" s="651"/>
      <c r="E32" s="652"/>
      <c r="F32" s="652"/>
      <c r="G32" s="652"/>
      <c r="H32" s="652"/>
      <c r="I32" s="652"/>
      <c r="J32" s="652"/>
      <c r="K32" s="652"/>
      <c r="L32" s="653"/>
      <c r="M32" s="9"/>
      <c r="O32" s="17"/>
    </row>
    <row r="33" spans="2:16" x14ac:dyDescent="0.35">
      <c r="B33" s="655" t="str">
        <f>IF(Intro!$G$21="English",O33,P33)</f>
        <v>Comment 3</v>
      </c>
      <c r="C33" s="636"/>
      <c r="D33" s="639"/>
      <c r="E33" s="640"/>
      <c r="F33" s="640"/>
      <c r="G33" s="640"/>
      <c r="H33" s="640"/>
      <c r="I33" s="640"/>
      <c r="J33" s="640"/>
      <c r="K33" s="640"/>
      <c r="L33" s="641"/>
      <c r="M33" s="9"/>
      <c r="O33" s="17" t="s">
        <v>133</v>
      </c>
      <c r="P33" s="9" t="s">
        <v>134</v>
      </c>
    </row>
    <row r="34" spans="2:16" x14ac:dyDescent="0.35">
      <c r="B34" s="656"/>
      <c r="C34" s="637"/>
      <c r="D34" s="642"/>
      <c r="E34" s="643"/>
      <c r="F34" s="643"/>
      <c r="G34" s="643"/>
      <c r="H34" s="643"/>
      <c r="I34" s="643"/>
      <c r="J34" s="643"/>
      <c r="K34" s="643"/>
      <c r="L34" s="644"/>
      <c r="M34" s="9"/>
      <c r="O34" s="17"/>
    </row>
    <row r="35" spans="2:16" x14ac:dyDescent="0.35">
      <c r="B35" s="656"/>
      <c r="C35" s="637"/>
      <c r="D35" s="642"/>
      <c r="E35" s="643"/>
      <c r="F35" s="643"/>
      <c r="G35" s="643"/>
      <c r="H35" s="643"/>
      <c r="I35" s="643"/>
      <c r="J35" s="643"/>
      <c r="K35" s="643"/>
      <c r="L35" s="644"/>
      <c r="M35" s="9"/>
      <c r="O35" s="17"/>
    </row>
    <row r="36" spans="2:16" x14ac:dyDescent="0.35">
      <c r="B36" s="656"/>
      <c r="C36" s="637"/>
      <c r="D36" s="642"/>
      <c r="E36" s="643"/>
      <c r="F36" s="643"/>
      <c r="G36" s="643"/>
      <c r="H36" s="643"/>
      <c r="I36" s="643"/>
      <c r="J36" s="643"/>
      <c r="K36" s="643"/>
      <c r="L36" s="644"/>
      <c r="M36" s="9"/>
      <c r="O36" s="17"/>
    </row>
    <row r="37" spans="2:16" x14ac:dyDescent="0.35">
      <c r="B37" s="656"/>
      <c r="C37" s="637"/>
      <c r="D37" s="642"/>
      <c r="E37" s="643"/>
      <c r="F37" s="643"/>
      <c r="G37" s="643"/>
      <c r="H37" s="643"/>
      <c r="I37" s="643"/>
      <c r="J37" s="643"/>
      <c r="K37" s="643"/>
      <c r="L37" s="644"/>
      <c r="M37" s="9"/>
      <c r="O37" s="17"/>
    </row>
    <row r="38" spans="2:16" x14ac:dyDescent="0.35">
      <c r="B38" s="656"/>
      <c r="C38" s="637"/>
      <c r="D38" s="642"/>
      <c r="E38" s="643"/>
      <c r="F38" s="643"/>
      <c r="G38" s="643"/>
      <c r="H38" s="643"/>
      <c r="I38" s="643"/>
      <c r="J38" s="643"/>
      <c r="K38" s="643"/>
      <c r="L38" s="644"/>
      <c r="M38" s="9"/>
      <c r="O38" s="17"/>
    </row>
    <row r="39" spans="2:16" x14ac:dyDescent="0.35">
      <c r="B39" s="656"/>
      <c r="C39" s="637"/>
      <c r="D39" s="642"/>
      <c r="E39" s="643"/>
      <c r="F39" s="643"/>
      <c r="G39" s="643"/>
      <c r="H39" s="643"/>
      <c r="I39" s="643"/>
      <c r="J39" s="643"/>
      <c r="K39" s="643"/>
      <c r="L39" s="644"/>
      <c r="M39" s="9"/>
      <c r="O39" s="17"/>
    </row>
    <row r="40" spans="2:16" x14ac:dyDescent="0.35">
      <c r="B40" s="656"/>
      <c r="C40" s="637"/>
      <c r="D40" s="642"/>
      <c r="E40" s="643"/>
      <c r="F40" s="643"/>
      <c r="G40" s="643"/>
      <c r="H40" s="643"/>
      <c r="I40" s="643"/>
      <c r="J40" s="643"/>
      <c r="K40" s="643"/>
      <c r="L40" s="644"/>
      <c r="M40" s="9"/>
      <c r="O40" s="17"/>
    </row>
    <row r="41" spans="2:16" x14ac:dyDescent="0.35">
      <c r="B41" s="656"/>
      <c r="C41" s="637"/>
      <c r="D41" s="642"/>
      <c r="E41" s="643"/>
      <c r="F41" s="643"/>
      <c r="G41" s="643"/>
      <c r="H41" s="643"/>
      <c r="I41" s="643"/>
      <c r="J41" s="643"/>
      <c r="K41" s="643"/>
      <c r="L41" s="644"/>
      <c r="M41" s="9"/>
      <c r="O41" s="17"/>
    </row>
    <row r="42" spans="2:16" x14ac:dyDescent="0.35">
      <c r="B42" s="657"/>
      <c r="C42" s="654"/>
      <c r="D42" s="651"/>
      <c r="E42" s="652"/>
      <c r="F42" s="652"/>
      <c r="G42" s="652"/>
      <c r="H42" s="652"/>
      <c r="I42" s="652"/>
      <c r="J42" s="652"/>
      <c r="K42" s="652"/>
      <c r="L42" s="653"/>
      <c r="M42" s="9"/>
      <c r="O42" s="17"/>
    </row>
    <row r="43" spans="2:16" x14ac:dyDescent="0.35">
      <c r="B43" s="655" t="str">
        <f>IF(Intro!$G$21="English",O43,P43)</f>
        <v>Comment 4</v>
      </c>
      <c r="C43" s="636"/>
      <c r="D43" s="639"/>
      <c r="E43" s="640"/>
      <c r="F43" s="640"/>
      <c r="G43" s="640"/>
      <c r="H43" s="640"/>
      <c r="I43" s="640"/>
      <c r="J43" s="640"/>
      <c r="K43" s="640"/>
      <c r="L43" s="641"/>
      <c r="M43" s="9"/>
      <c r="O43" s="17" t="s">
        <v>135</v>
      </c>
      <c r="P43" s="9" t="s">
        <v>136</v>
      </c>
    </row>
    <row r="44" spans="2:16" x14ac:dyDescent="0.35">
      <c r="B44" s="656"/>
      <c r="C44" s="637"/>
      <c r="D44" s="642"/>
      <c r="E44" s="643"/>
      <c r="F44" s="643"/>
      <c r="G44" s="643"/>
      <c r="H44" s="643"/>
      <c r="I44" s="643"/>
      <c r="J44" s="643"/>
      <c r="K44" s="643"/>
      <c r="L44" s="644"/>
      <c r="M44" s="9"/>
      <c r="O44" s="17"/>
    </row>
    <row r="45" spans="2:16" x14ac:dyDescent="0.35">
      <c r="B45" s="656"/>
      <c r="C45" s="637"/>
      <c r="D45" s="642"/>
      <c r="E45" s="643"/>
      <c r="F45" s="643"/>
      <c r="G45" s="643"/>
      <c r="H45" s="643"/>
      <c r="I45" s="643"/>
      <c r="J45" s="643"/>
      <c r="K45" s="643"/>
      <c r="L45" s="644"/>
      <c r="M45" s="9"/>
      <c r="O45" s="17"/>
    </row>
    <row r="46" spans="2:16" x14ac:dyDescent="0.35">
      <c r="B46" s="656"/>
      <c r="C46" s="637"/>
      <c r="D46" s="642"/>
      <c r="E46" s="643"/>
      <c r="F46" s="643"/>
      <c r="G46" s="643"/>
      <c r="H46" s="643"/>
      <c r="I46" s="643"/>
      <c r="J46" s="643"/>
      <c r="K46" s="643"/>
      <c r="L46" s="644"/>
      <c r="M46" s="9"/>
      <c r="O46" s="17"/>
    </row>
    <row r="47" spans="2:16" x14ac:dyDescent="0.35">
      <c r="B47" s="656"/>
      <c r="C47" s="637"/>
      <c r="D47" s="642"/>
      <c r="E47" s="643"/>
      <c r="F47" s="643"/>
      <c r="G47" s="643"/>
      <c r="H47" s="643"/>
      <c r="I47" s="643"/>
      <c r="J47" s="643"/>
      <c r="K47" s="643"/>
      <c r="L47" s="644"/>
      <c r="M47" s="9"/>
      <c r="O47" s="17"/>
    </row>
    <row r="48" spans="2:16" x14ac:dyDescent="0.35">
      <c r="B48" s="656"/>
      <c r="C48" s="637"/>
      <c r="D48" s="642"/>
      <c r="E48" s="643"/>
      <c r="F48" s="643"/>
      <c r="G48" s="643"/>
      <c r="H48" s="643"/>
      <c r="I48" s="643"/>
      <c r="J48" s="643"/>
      <c r="K48" s="643"/>
      <c r="L48" s="644"/>
      <c r="M48" s="9"/>
      <c r="O48" s="17"/>
    </row>
    <row r="49" spans="1:16" x14ac:dyDescent="0.35">
      <c r="B49" s="656"/>
      <c r="C49" s="637"/>
      <c r="D49" s="642"/>
      <c r="E49" s="643"/>
      <c r="F49" s="643"/>
      <c r="G49" s="643"/>
      <c r="H49" s="643"/>
      <c r="I49" s="643"/>
      <c r="J49" s="643"/>
      <c r="K49" s="643"/>
      <c r="L49" s="644"/>
      <c r="M49" s="9"/>
      <c r="O49" s="17"/>
    </row>
    <row r="50" spans="1:16" x14ac:dyDescent="0.35">
      <c r="B50" s="656"/>
      <c r="C50" s="637"/>
      <c r="D50" s="642"/>
      <c r="E50" s="643"/>
      <c r="F50" s="643"/>
      <c r="G50" s="643"/>
      <c r="H50" s="643"/>
      <c r="I50" s="643"/>
      <c r="J50" s="643"/>
      <c r="K50" s="643"/>
      <c r="L50" s="644"/>
      <c r="M50" s="9"/>
      <c r="O50" s="17"/>
    </row>
    <row r="51" spans="1:16" x14ac:dyDescent="0.35">
      <c r="B51" s="656"/>
      <c r="C51" s="637"/>
      <c r="D51" s="642"/>
      <c r="E51" s="643"/>
      <c r="F51" s="643"/>
      <c r="G51" s="643"/>
      <c r="H51" s="643"/>
      <c r="I51" s="643"/>
      <c r="J51" s="643"/>
      <c r="K51" s="643"/>
      <c r="L51" s="644"/>
      <c r="M51" s="9"/>
      <c r="O51" s="17"/>
    </row>
    <row r="52" spans="1:16" x14ac:dyDescent="0.35">
      <c r="B52" s="657"/>
      <c r="C52" s="654"/>
      <c r="D52" s="651"/>
      <c r="E52" s="652"/>
      <c r="F52" s="652"/>
      <c r="G52" s="652"/>
      <c r="H52" s="652"/>
      <c r="I52" s="652"/>
      <c r="J52" s="652"/>
      <c r="K52" s="652"/>
      <c r="L52" s="653"/>
      <c r="M52" s="9"/>
      <c r="O52" s="17"/>
    </row>
    <row r="53" spans="1:16" x14ac:dyDescent="0.35">
      <c r="B53" s="655" t="str">
        <f>IF(Intro!$G$21="English",O53,P53)</f>
        <v>Comment 5</v>
      </c>
      <c r="C53" s="636"/>
      <c r="D53" s="639"/>
      <c r="E53" s="640"/>
      <c r="F53" s="640"/>
      <c r="G53" s="640"/>
      <c r="H53" s="640"/>
      <c r="I53" s="640"/>
      <c r="J53" s="640"/>
      <c r="K53" s="640"/>
      <c r="L53" s="641"/>
      <c r="M53" s="9"/>
      <c r="O53" s="17" t="s">
        <v>137</v>
      </c>
      <c r="P53" s="9" t="s">
        <v>138</v>
      </c>
    </row>
    <row r="54" spans="1:16" x14ac:dyDescent="0.35">
      <c r="B54" s="656"/>
      <c r="C54" s="637"/>
      <c r="D54" s="642"/>
      <c r="E54" s="643"/>
      <c r="F54" s="643"/>
      <c r="G54" s="643"/>
      <c r="H54" s="643"/>
      <c r="I54" s="643"/>
      <c r="J54" s="643"/>
      <c r="K54" s="643"/>
      <c r="L54" s="644"/>
      <c r="M54" s="9"/>
      <c r="O54" s="17"/>
    </row>
    <row r="55" spans="1:16" x14ac:dyDescent="0.35">
      <c r="B55" s="656"/>
      <c r="C55" s="637"/>
      <c r="D55" s="642"/>
      <c r="E55" s="643"/>
      <c r="F55" s="643"/>
      <c r="G55" s="643"/>
      <c r="H55" s="643"/>
      <c r="I55" s="643"/>
      <c r="J55" s="643"/>
      <c r="K55" s="643"/>
      <c r="L55" s="644"/>
      <c r="M55" s="9"/>
      <c r="O55" s="17"/>
    </row>
    <row r="56" spans="1:16" x14ac:dyDescent="0.35">
      <c r="B56" s="656"/>
      <c r="C56" s="637"/>
      <c r="D56" s="642"/>
      <c r="E56" s="643"/>
      <c r="F56" s="643"/>
      <c r="G56" s="643"/>
      <c r="H56" s="643"/>
      <c r="I56" s="643"/>
      <c r="J56" s="643"/>
      <c r="K56" s="643"/>
      <c r="L56" s="644"/>
      <c r="M56" s="9"/>
      <c r="O56" s="17"/>
    </row>
    <row r="57" spans="1:16" x14ac:dyDescent="0.35">
      <c r="B57" s="656"/>
      <c r="C57" s="637"/>
      <c r="D57" s="642"/>
      <c r="E57" s="643"/>
      <c r="F57" s="643"/>
      <c r="G57" s="643"/>
      <c r="H57" s="643"/>
      <c r="I57" s="643"/>
      <c r="J57" s="643"/>
      <c r="K57" s="643"/>
      <c r="L57" s="644"/>
      <c r="M57" s="9"/>
      <c r="O57" s="17"/>
    </row>
    <row r="58" spans="1:16" x14ac:dyDescent="0.35">
      <c r="B58" s="656"/>
      <c r="C58" s="637"/>
      <c r="D58" s="642"/>
      <c r="E58" s="643"/>
      <c r="F58" s="643"/>
      <c r="G58" s="643"/>
      <c r="H58" s="643"/>
      <c r="I58" s="643"/>
      <c r="J58" s="643"/>
      <c r="K58" s="643"/>
      <c r="L58" s="644"/>
      <c r="M58" s="9"/>
      <c r="O58" s="17"/>
    </row>
    <row r="59" spans="1:16" x14ac:dyDescent="0.35">
      <c r="B59" s="656"/>
      <c r="C59" s="637"/>
      <c r="D59" s="642"/>
      <c r="E59" s="643"/>
      <c r="F59" s="643"/>
      <c r="G59" s="643"/>
      <c r="H59" s="643"/>
      <c r="I59" s="643"/>
      <c r="J59" s="643"/>
      <c r="K59" s="643"/>
      <c r="L59" s="644"/>
      <c r="M59" s="9"/>
      <c r="O59" s="17"/>
    </row>
    <row r="60" spans="1:16" x14ac:dyDescent="0.35">
      <c r="B60" s="656"/>
      <c r="C60" s="637"/>
      <c r="D60" s="642"/>
      <c r="E60" s="643"/>
      <c r="F60" s="643"/>
      <c r="G60" s="643"/>
      <c r="H60" s="643"/>
      <c r="I60" s="643"/>
      <c r="J60" s="643"/>
      <c r="K60" s="643"/>
      <c r="L60" s="644"/>
      <c r="M60" s="9"/>
      <c r="O60" s="17"/>
    </row>
    <row r="61" spans="1:16" x14ac:dyDescent="0.35">
      <c r="B61" s="656"/>
      <c r="C61" s="637"/>
      <c r="D61" s="642"/>
      <c r="E61" s="643"/>
      <c r="F61" s="643"/>
      <c r="G61" s="643"/>
      <c r="H61" s="643"/>
      <c r="I61" s="643"/>
      <c r="J61" s="643"/>
      <c r="K61" s="643"/>
      <c r="L61" s="644"/>
      <c r="M61" s="9"/>
      <c r="O61" s="17"/>
    </row>
    <row r="62" spans="1:16" x14ac:dyDescent="0.35">
      <c r="B62" s="658"/>
      <c r="C62" s="638"/>
      <c r="D62" s="645"/>
      <c r="E62" s="646"/>
      <c r="F62" s="646"/>
      <c r="G62" s="646"/>
      <c r="H62" s="646"/>
      <c r="I62" s="646"/>
      <c r="J62" s="646"/>
      <c r="K62" s="646"/>
      <c r="L62" s="647"/>
      <c r="M62" s="9"/>
      <c r="O62" s="17"/>
    </row>
    <row r="63" spans="1:16" s="42" customFormat="1" x14ac:dyDescent="0.35">
      <c r="A63" s="71"/>
      <c r="B63" s="4"/>
      <c r="C63" s="72"/>
      <c r="D63" s="72"/>
      <c r="E63" s="72"/>
      <c r="F63" s="72"/>
      <c r="G63" s="72"/>
      <c r="H63" s="72"/>
      <c r="I63" s="72"/>
      <c r="J63" s="72"/>
      <c r="K63" s="72"/>
      <c r="L63" s="72"/>
      <c r="N63" s="73"/>
    </row>
  </sheetData>
  <sheetProtection algorithmName="SHA-512" hashValue="St0mjyXpliNbMzlZNMpjaBvADdDX5j9irOatbxLxQFuyajVg3ghTqKEiBy3BQkUeaeQiG51hSkYCGD7ngHIcIA==" saltValue="+5lvsA2TOac13gdiDOYTTA==" spinCount="100000" sheet="1" objects="1" scenarios="1" selectLockedCells="1"/>
  <mergeCells count="21">
    <mergeCell ref="B43:B52"/>
    <mergeCell ref="C43:C52"/>
    <mergeCell ref="D43:L52"/>
    <mergeCell ref="B53:B62"/>
    <mergeCell ref="B4:L4"/>
    <mergeCell ref="B5:L5"/>
    <mergeCell ref="B6:L6"/>
    <mergeCell ref="B10:L10"/>
    <mergeCell ref="B8:L8"/>
    <mergeCell ref="B13:B22"/>
    <mergeCell ref="B23:B32"/>
    <mergeCell ref="C23:C32"/>
    <mergeCell ref="D23:L32"/>
    <mergeCell ref="B33:B42"/>
    <mergeCell ref="C33:C42"/>
    <mergeCell ref="D33:L42"/>
    <mergeCell ref="C53:C62"/>
    <mergeCell ref="D53:L62"/>
    <mergeCell ref="D12:L12"/>
    <mergeCell ref="D13:L22"/>
    <mergeCell ref="C13:C22"/>
  </mergeCells>
  <printOptions horizontalCentered="1"/>
  <pageMargins left="0.25" right="0.25" top="0.75" bottom="0.75" header="0.3" footer="0.3"/>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95D2E-E347-4DA2-9673-F0902712631F}">
  <sheetPr codeName="Sheet6">
    <tabColor rgb="FF92D050"/>
    <pageSetUpPr fitToPage="1"/>
  </sheetPr>
  <dimension ref="A1:S176"/>
  <sheetViews>
    <sheetView showGridLines="0" zoomScaleNormal="100" workbookViewId="0"/>
  </sheetViews>
  <sheetFormatPr defaultColWidth="9.1796875" defaultRowHeight="14" x14ac:dyDescent="0.35"/>
  <cols>
    <col min="1" max="1" width="1.81640625" style="7" customWidth="1"/>
    <col min="2" max="12" width="14.54296875" style="1" customWidth="1"/>
    <col min="13" max="13" width="14.54296875" style="8" customWidth="1"/>
    <col min="14" max="14" width="14.54296875" style="9" customWidth="1"/>
    <col min="15" max="16" width="14.54296875" style="9" hidden="1" customWidth="1"/>
    <col min="17" max="17" width="9.1796875" style="9" customWidth="1"/>
    <col min="18" max="16384" width="9.1796875" style="9"/>
  </cols>
  <sheetData>
    <row r="1" spans="1:16" x14ac:dyDescent="0.35">
      <c r="O1" s="9" t="s">
        <v>433</v>
      </c>
      <c r="P1" s="9" t="s">
        <v>433</v>
      </c>
    </row>
    <row r="2" spans="1:16" x14ac:dyDescent="0.35">
      <c r="B2" s="11" t="str">
        <f>IF(Intro!$G$21="English",O3,P3)</f>
        <v>PROTECTED</v>
      </c>
      <c r="C2" s="11"/>
      <c r="D2" s="11"/>
      <c r="O2" s="10" t="s">
        <v>91</v>
      </c>
      <c r="P2" s="10" t="s">
        <v>107</v>
      </c>
    </row>
    <row r="3" spans="1:16" x14ac:dyDescent="0.35">
      <c r="B3" s="12"/>
      <c r="C3" s="12"/>
      <c r="D3" s="12"/>
      <c r="O3" s="89" t="s">
        <v>308</v>
      </c>
      <c r="P3" s="89" t="s">
        <v>309</v>
      </c>
    </row>
    <row r="4" spans="1:16" s="2" customFormat="1" x14ac:dyDescent="0.35">
      <c r="A4" s="4"/>
      <c r="B4" s="476" t="str">
        <f>Info!B4</f>
        <v>IMPORTER QUESTIONNAIRE</v>
      </c>
      <c r="C4" s="477"/>
      <c r="D4" s="477"/>
      <c r="E4" s="477"/>
      <c r="F4" s="477"/>
      <c r="G4" s="477"/>
      <c r="H4" s="477"/>
      <c r="I4" s="477"/>
      <c r="J4" s="477"/>
      <c r="K4" s="477"/>
      <c r="L4" s="478"/>
      <c r="M4" s="24"/>
      <c r="N4" s="24"/>
      <c r="O4" s="18"/>
      <c r="P4" s="18"/>
    </row>
    <row r="5" spans="1:16" s="2" customFormat="1" x14ac:dyDescent="0.35">
      <c r="A5" s="4"/>
      <c r="B5" s="626" t="str">
        <f>Info!B5</f>
        <v>NQ-2026-003</v>
      </c>
      <c r="C5" s="627"/>
      <c r="D5" s="627"/>
      <c r="E5" s="627"/>
      <c r="F5" s="627"/>
      <c r="G5" s="627"/>
      <c r="H5" s="627"/>
      <c r="I5" s="627"/>
      <c r="J5" s="627"/>
      <c r="K5" s="627"/>
      <c r="L5" s="628"/>
      <c r="M5" s="24"/>
      <c r="N5" s="24"/>
      <c r="O5" s="18"/>
      <c r="P5" s="18"/>
    </row>
    <row r="6" spans="1:16" s="6" customFormat="1" x14ac:dyDescent="0.35">
      <c r="A6" s="4"/>
      <c r="B6" s="626" t="str">
        <f>Info!B6</f>
        <v>UNARMOURED BUILDING CABLES</v>
      </c>
      <c r="C6" s="627"/>
      <c r="D6" s="627"/>
      <c r="E6" s="627"/>
      <c r="F6" s="627"/>
      <c r="G6" s="627"/>
      <c r="H6" s="627"/>
      <c r="I6" s="627"/>
      <c r="J6" s="627"/>
      <c r="K6" s="627"/>
      <c r="L6" s="628"/>
      <c r="M6" s="18"/>
      <c r="N6" s="18"/>
      <c r="O6" s="14"/>
      <c r="P6" s="14"/>
    </row>
    <row r="7" spans="1:16" s="6" customFormat="1" x14ac:dyDescent="0.35">
      <c r="A7" s="4"/>
      <c r="B7" s="124"/>
      <c r="C7" s="125"/>
      <c r="D7" s="125"/>
      <c r="E7" s="125"/>
      <c r="F7" s="125"/>
      <c r="G7" s="125"/>
      <c r="H7" s="125"/>
      <c r="I7" s="125"/>
      <c r="J7" s="125"/>
      <c r="K7" s="125"/>
      <c r="L7" s="126"/>
      <c r="M7" s="18"/>
      <c r="N7" s="18"/>
      <c r="O7" s="19"/>
    </row>
    <row r="8" spans="1:16" s="6" customFormat="1" x14ac:dyDescent="0.35">
      <c r="A8" s="4"/>
      <c r="B8" s="629" t="str">
        <f>Public!B8</f>
        <v>The following questions refer to the goods as defined in the product description on the Intro tab.</v>
      </c>
      <c r="C8" s="630"/>
      <c r="D8" s="630"/>
      <c r="E8" s="630"/>
      <c r="F8" s="630"/>
      <c r="G8" s="630"/>
      <c r="H8" s="630"/>
      <c r="I8" s="630"/>
      <c r="J8" s="630"/>
      <c r="K8" s="630"/>
      <c r="L8" s="631"/>
      <c r="M8" s="18"/>
      <c r="N8" s="18"/>
      <c r="O8" s="14"/>
      <c r="P8" s="14"/>
    </row>
    <row r="9" spans="1:16" s="6" customFormat="1" ht="14.15" customHeight="1" x14ac:dyDescent="0.35">
      <c r="A9" s="4"/>
      <c r="B9" s="629" t="str">
        <f>Public!B9</f>
        <v xml:space="preserve">Product information and a glossary of terms can be found in the Info tab.
</v>
      </c>
      <c r="C9" s="630"/>
      <c r="D9" s="630"/>
      <c r="E9" s="630"/>
      <c r="F9" s="630"/>
      <c r="G9" s="630"/>
      <c r="H9" s="630"/>
      <c r="I9" s="630"/>
      <c r="J9" s="630"/>
      <c r="K9" s="630"/>
      <c r="L9" s="631"/>
      <c r="M9" s="18"/>
      <c r="N9" s="18"/>
      <c r="O9" s="14"/>
    </row>
    <row r="10" spans="1:16" s="6" customFormat="1" ht="14.15" customHeight="1" x14ac:dyDescent="0.35">
      <c r="A10" s="4"/>
      <c r="B10" s="629" t="str">
        <f>IF(Intro!$G$21="English",O10,P10)</f>
        <v xml:space="preserve">Use the AddPro tab if more space is needed.
</v>
      </c>
      <c r="C10" s="630"/>
      <c r="D10" s="630"/>
      <c r="E10" s="630"/>
      <c r="F10" s="630"/>
      <c r="G10" s="630"/>
      <c r="H10" s="630"/>
      <c r="I10" s="630"/>
      <c r="J10" s="630"/>
      <c r="K10" s="630"/>
      <c r="L10" s="631"/>
      <c r="M10" s="18"/>
      <c r="N10" s="18"/>
      <c r="O10" s="14" t="s">
        <v>139</v>
      </c>
      <c r="P10" s="14" t="str">
        <f>"Utilisez l'onglet AddPro si vous avez besoin de plus d'espace."&amp;CHAR(10)</f>
        <v xml:space="preserve">Utilisez l'onglet AddPro si vous avez besoin de plus d'espace.
</v>
      </c>
    </row>
    <row r="11" spans="1:16" s="6" customFormat="1" x14ac:dyDescent="0.35">
      <c r="A11" s="4"/>
      <c r="B11" s="629"/>
      <c r="C11" s="630"/>
      <c r="D11" s="630"/>
      <c r="E11" s="630"/>
      <c r="F11" s="630"/>
      <c r="G11" s="630"/>
      <c r="H11" s="630"/>
      <c r="I11" s="630"/>
      <c r="J11" s="630"/>
      <c r="K11" s="630"/>
      <c r="L11" s="631"/>
      <c r="M11" s="18"/>
      <c r="N11" s="18"/>
      <c r="O11" s="14"/>
      <c r="P11" s="14"/>
    </row>
    <row r="12" spans="1:16" s="6" customFormat="1" x14ac:dyDescent="0.35">
      <c r="A12" s="4"/>
      <c r="B12" s="629" t="str">
        <f>IF(Intro!$G$21="English",O12,P12)</f>
        <v>For the questions in this tab, note the following:</v>
      </c>
      <c r="C12" s="630"/>
      <c r="D12" s="630"/>
      <c r="E12" s="630"/>
      <c r="F12" s="630"/>
      <c r="G12" s="630"/>
      <c r="H12" s="630"/>
      <c r="I12" s="630"/>
      <c r="J12" s="630"/>
      <c r="K12" s="630"/>
      <c r="L12" s="631"/>
      <c r="M12" s="18"/>
      <c r="N12" s="18"/>
      <c r="O12" s="14" t="s">
        <v>140</v>
      </c>
      <c r="P12" s="14" t="s">
        <v>141</v>
      </c>
    </row>
    <row r="13" spans="1:16" s="6" customFormat="1" ht="14.15" customHeight="1" x14ac:dyDescent="0.35">
      <c r="A13" s="4"/>
      <c r="B13" s="662" t="str">
        <f>IF(Intro!$G$21="English",O13,P13)</f>
        <v>• Report only sales from your firm’s imports. Sales of goods purchased from Canadian producers must be excluded.</v>
      </c>
      <c r="C13" s="663"/>
      <c r="D13" s="663"/>
      <c r="E13" s="663"/>
      <c r="F13" s="663"/>
      <c r="G13" s="663"/>
      <c r="H13" s="663"/>
      <c r="I13" s="663"/>
      <c r="J13" s="663"/>
      <c r="K13" s="663"/>
      <c r="L13" s="664"/>
      <c r="M13" s="18"/>
      <c r="N13" s="18"/>
      <c r="O13" s="14" t="s">
        <v>338</v>
      </c>
      <c r="P13" s="14" t="s">
        <v>250</v>
      </c>
    </row>
    <row r="14" spans="1:16" s="6" customFormat="1" ht="14.15" customHeight="1" x14ac:dyDescent="0.35">
      <c r="A14" s="4"/>
      <c r="B14" s="662"/>
      <c r="C14" s="663"/>
      <c r="D14" s="663"/>
      <c r="E14" s="663"/>
      <c r="F14" s="663"/>
      <c r="G14" s="663"/>
      <c r="H14" s="663"/>
      <c r="I14" s="663"/>
      <c r="J14" s="663"/>
      <c r="K14" s="663"/>
      <c r="L14" s="664"/>
      <c r="M14" s="18"/>
      <c r="N14" s="18"/>
      <c r="O14" s="14"/>
      <c r="P14" s="14"/>
    </row>
    <row r="15" spans="1:16" s="6" customFormat="1" x14ac:dyDescent="0.35">
      <c r="A15" s="4"/>
      <c r="B15" s="629" t="str">
        <f>IF(Intro!$G$21="English",O15,P15)</f>
        <v>• Report all sales to Canadian and foreign associated firms.</v>
      </c>
      <c r="C15" s="630"/>
      <c r="D15" s="630"/>
      <c r="E15" s="630"/>
      <c r="F15" s="630"/>
      <c r="G15" s="630"/>
      <c r="H15" s="630"/>
      <c r="I15" s="630"/>
      <c r="J15" s="630"/>
      <c r="K15" s="630"/>
      <c r="L15" s="631"/>
      <c r="M15" s="18"/>
      <c r="N15" s="18"/>
      <c r="O15" s="14" t="s">
        <v>247</v>
      </c>
      <c r="P15" s="14" t="s">
        <v>251</v>
      </c>
    </row>
    <row r="16" spans="1:16" s="6" customFormat="1" x14ac:dyDescent="0.35">
      <c r="A16" s="4"/>
      <c r="B16" s="629" t="str">
        <f>IF(Intro!$G$21="English",O16,P16)</f>
        <v>• Report all sales as of the date of shipment to the customer or the customer’s warehouse.</v>
      </c>
      <c r="C16" s="630"/>
      <c r="D16" s="630"/>
      <c r="E16" s="630"/>
      <c r="F16" s="630"/>
      <c r="G16" s="630"/>
      <c r="H16" s="630"/>
      <c r="I16" s="630"/>
      <c r="J16" s="630"/>
      <c r="K16" s="630"/>
      <c r="L16" s="631"/>
      <c r="M16" s="18"/>
      <c r="N16" s="18"/>
      <c r="O16" s="14" t="s">
        <v>248</v>
      </c>
      <c r="P16" s="14" t="s">
        <v>252</v>
      </c>
    </row>
    <row r="17" spans="1:17" s="6" customFormat="1" x14ac:dyDescent="0.35">
      <c r="A17" s="4"/>
      <c r="B17" s="632" t="str">
        <f>IF(Intro!$G$21="English",O17,P17)</f>
        <v>• Report all values in Canadian dollars.</v>
      </c>
      <c r="C17" s="633"/>
      <c r="D17" s="633"/>
      <c r="E17" s="633"/>
      <c r="F17" s="633"/>
      <c r="G17" s="633"/>
      <c r="H17" s="633"/>
      <c r="I17" s="633"/>
      <c r="J17" s="633"/>
      <c r="K17" s="633"/>
      <c r="L17" s="634"/>
      <c r="M17" s="18"/>
      <c r="N17" s="18"/>
      <c r="O17" s="14" t="s">
        <v>249</v>
      </c>
      <c r="P17" s="14" t="s">
        <v>253</v>
      </c>
    </row>
    <row r="18" spans="1:17" s="6" customFormat="1" x14ac:dyDescent="0.35">
      <c r="A18" s="4"/>
      <c r="B18" s="13"/>
      <c r="C18" s="13"/>
      <c r="D18" s="13"/>
      <c r="E18" s="3"/>
      <c r="F18" s="3"/>
      <c r="G18" s="3"/>
      <c r="H18" s="3"/>
      <c r="I18" s="3"/>
      <c r="J18" s="3"/>
      <c r="K18" s="3"/>
      <c r="L18" s="3"/>
      <c r="O18" s="14"/>
      <c r="P18" s="14"/>
    </row>
    <row r="19" spans="1:17" x14ac:dyDescent="0.35">
      <c r="B19" s="473" t="str">
        <f>UPPER(IF(Intro!$G$21="English",O19,P19))</f>
        <v>SALES</v>
      </c>
      <c r="C19" s="474"/>
      <c r="D19" s="474"/>
      <c r="E19" s="474"/>
      <c r="F19" s="474"/>
      <c r="G19" s="474"/>
      <c r="H19" s="474"/>
      <c r="I19" s="474"/>
      <c r="J19" s="474"/>
      <c r="K19" s="474"/>
      <c r="L19" s="475"/>
      <c r="M19" s="9"/>
      <c r="O19" s="9" t="s">
        <v>124</v>
      </c>
      <c r="P19" s="9" t="s">
        <v>125</v>
      </c>
    </row>
    <row r="20" spans="1:17" x14ac:dyDescent="0.35">
      <c r="B20" s="594" t="s">
        <v>12</v>
      </c>
      <c r="C20" s="595"/>
      <c r="D20" s="595"/>
      <c r="E20" s="595"/>
      <c r="F20" s="595"/>
      <c r="G20" s="595"/>
      <c r="H20" s="595"/>
      <c r="I20" s="595"/>
      <c r="J20" s="595"/>
      <c r="K20" s="595"/>
      <c r="L20" s="596"/>
      <c r="M20" s="9"/>
    </row>
    <row r="21" spans="1:17" x14ac:dyDescent="0.35">
      <c r="B21" s="70"/>
      <c r="C21" s="38"/>
      <c r="D21" s="38"/>
      <c r="E21" s="38"/>
      <c r="F21" s="38"/>
      <c r="G21" s="38"/>
      <c r="H21" s="38"/>
      <c r="I21" s="38"/>
      <c r="J21" s="38"/>
      <c r="K21" s="38"/>
      <c r="L21" s="55"/>
      <c r="M21" s="9"/>
    </row>
    <row r="22" spans="1:17" x14ac:dyDescent="0.35">
      <c r="B22" s="492" t="str">
        <f>IF(Intro!$G$21="English",O22,P22)</f>
        <v>Describe the method used to value your firm's sales to Canadian or foreign associated firms.</v>
      </c>
      <c r="C22" s="493"/>
      <c r="D22" s="493"/>
      <c r="E22" s="493"/>
      <c r="F22" s="493"/>
      <c r="G22" s="493"/>
      <c r="H22" s="493"/>
      <c r="I22" s="493"/>
      <c r="J22" s="493"/>
      <c r="K22" s="493"/>
      <c r="L22" s="494"/>
      <c r="M22" s="9"/>
      <c r="O22" s="9" t="s">
        <v>84</v>
      </c>
      <c r="P22" s="27" t="s">
        <v>85</v>
      </c>
    </row>
    <row r="23" spans="1:17" x14ac:dyDescent="0.35">
      <c r="B23" s="492" t="str">
        <f>IF(Intro!$G$21="English",O23,P23)</f>
        <v>Note - Only complete this question if your firm sold the goods between January 1, 2023, and March 31, 2026.</v>
      </c>
      <c r="C23" s="493"/>
      <c r="D23" s="493"/>
      <c r="E23" s="493"/>
      <c r="F23" s="493"/>
      <c r="G23" s="493"/>
      <c r="H23" s="493"/>
      <c r="I23" s="493"/>
      <c r="J23" s="493"/>
      <c r="K23" s="493"/>
      <c r="L23" s="494"/>
      <c r="M23" s="9"/>
      <c r="O23" s="17" t="str">
        <f>"Note - Only complete this question if your firm sold the goods between January 1, "&amp;Variables!B6&amp;", and "&amp;Variables!B7&amp;", "&amp;Variables!B8&amp;"."</f>
        <v>Note - Only complete this question if your firm sold the goods between January 1, 2023, and March 31, 2026.</v>
      </c>
      <c r="P23" s="9" t="str">
        <f>"Note - Ne répondez à cette question que si votre entreprise a vendu les marchandises du 1er janvier "&amp;Variables!C6&amp;" au "&amp;Variables!C7&amp;" "&amp;Variables!C8&amp;"."</f>
        <v>Note - Ne répondez à cette question que si votre entreprise a vendu les marchandises du 1er janvier 2023 au 31 mars 2026.</v>
      </c>
    </row>
    <row r="24" spans="1:17" x14ac:dyDescent="0.35">
      <c r="B24" s="70"/>
      <c r="C24" s="38"/>
      <c r="D24" s="38"/>
      <c r="E24" s="38"/>
      <c r="F24" s="38"/>
      <c r="G24" s="38"/>
      <c r="H24" s="38"/>
      <c r="I24" s="38"/>
      <c r="J24" s="38"/>
      <c r="K24" s="38"/>
      <c r="L24" s="55"/>
      <c r="M24" s="9"/>
    </row>
    <row r="25" spans="1:17" s="10" customFormat="1" x14ac:dyDescent="0.35">
      <c r="A25" s="7"/>
      <c r="B25" s="599"/>
      <c r="C25" s="600"/>
      <c r="D25" s="600"/>
      <c r="E25" s="600"/>
      <c r="F25" s="600"/>
      <c r="G25" s="600"/>
      <c r="H25" s="600"/>
      <c r="I25" s="600"/>
      <c r="J25" s="600"/>
      <c r="K25" s="600"/>
      <c r="L25" s="601"/>
      <c r="M25" s="36"/>
      <c r="Q25" s="9"/>
    </row>
    <row r="26" spans="1:17" s="10" customFormat="1" x14ac:dyDescent="0.35">
      <c r="A26" s="7"/>
      <c r="B26" s="599"/>
      <c r="C26" s="600"/>
      <c r="D26" s="600"/>
      <c r="E26" s="600"/>
      <c r="F26" s="600"/>
      <c r="G26" s="600"/>
      <c r="H26" s="600"/>
      <c r="I26" s="600"/>
      <c r="J26" s="600"/>
      <c r="K26" s="600"/>
      <c r="L26" s="601"/>
      <c r="M26" s="36"/>
      <c r="Q26" s="9"/>
    </row>
    <row r="27" spans="1:17" s="10" customFormat="1" x14ac:dyDescent="0.35">
      <c r="A27" s="7"/>
      <c r="B27" s="599"/>
      <c r="C27" s="600"/>
      <c r="D27" s="600"/>
      <c r="E27" s="600"/>
      <c r="F27" s="600"/>
      <c r="G27" s="600"/>
      <c r="H27" s="600"/>
      <c r="I27" s="600"/>
      <c r="J27" s="600"/>
      <c r="K27" s="600"/>
      <c r="L27" s="601"/>
      <c r="M27" s="36"/>
      <c r="Q27" s="9"/>
    </row>
    <row r="28" spans="1:17" s="10" customFormat="1" x14ac:dyDescent="0.35">
      <c r="A28" s="7"/>
      <c r="B28" s="599"/>
      <c r="C28" s="600"/>
      <c r="D28" s="600"/>
      <c r="E28" s="600"/>
      <c r="F28" s="600"/>
      <c r="G28" s="600"/>
      <c r="H28" s="600"/>
      <c r="I28" s="600"/>
      <c r="J28" s="600"/>
      <c r="K28" s="600"/>
      <c r="L28" s="601"/>
      <c r="M28" s="36"/>
      <c r="Q28" s="9"/>
    </row>
    <row r="29" spans="1:17" s="10" customFormat="1" x14ac:dyDescent="0.35">
      <c r="A29" s="7"/>
      <c r="B29" s="599"/>
      <c r="C29" s="600"/>
      <c r="D29" s="600"/>
      <c r="E29" s="600"/>
      <c r="F29" s="600"/>
      <c r="G29" s="600"/>
      <c r="H29" s="600"/>
      <c r="I29" s="600"/>
      <c r="J29" s="600"/>
      <c r="K29" s="600"/>
      <c r="L29" s="601"/>
      <c r="M29" s="36"/>
      <c r="Q29" s="9"/>
    </row>
    <row r="30" spans="1:17" s="10" customFormat="1" x14ac:dyDescent="0.35">
      <c r="A30" s="7"/>
      <c r="B30" s="599"/>
      <c r="C30" s="600"/>
      <c r="D30" s="600"/>
      <c r="E30" s="600"/>
      <c r="F30" s="600"/>
      <c r="G30" s="600"/>
      <c r="H30" s="600"/>
      <c r="I30" s="600"/>
      <c r="J30" s="600"/>
      <c r="K30" s="600"/>
      <c r="L30" s="601"/>
      <c r="M30" s="36"/>
      <c r="Q30" s="9"/>
    </row>
    <row r="31" spans="1:17" s="10" customFormat="1" x14ac:dyDescent="0.35">
      <c r="A31" s="7"/>
      <c r="B31" s="599"/>
      <c r="C31" s="600"/>
      <c r="D31" s="600"/>
      <c r="E31" s="600"/>
      <c r="F31" s="600"/>
      <c r="G31" s="600"/>
      <c r="H31" s="600"/>
      <c r="I31" s="600"/>
      <c r="J31" s="600"/>
      <c r="K31" s="600"/>
      <c r="L31" s="601"/>
      <c r="M31" s="36"/>
      <c r="Q31" s="9"/>
    </row>
    <row r="32" spans="1:17" s="10" customFormat="1" x14ac:dyDescent="0.35">
      <c r="A32" s="7"/>
      <c r="B32" s="599"/>
      <c r="C32" s="600"/>
      <c r="D32" s="600"/>
      <c r="E32" s="600"/>
      <c r="F32" s="600"/>
      <c r="G32" s="600"/>
      <c r="H32" s="600"/>
      <c r="I32" s="600"/>
      <c r="J32" s="600"/>
      <c r="K32" s="600"/>
      <c r="L32" s="601"/>
      <c r="M32" s="36"/>
      <c r="Q32" s="9"/>
    </row>
    <row r="33" spans="1:19" x14ac:dyDescent="0.35">
      <c r="B33" s="68"/>
      <c r="C33" s="65"/>
      <c r="D33" s="65"/>
      <c r="E33" s="65"/>
      <c r="F33" s="65"/>
      <c r="G33" s="65"/>
      <c r="H33" s="65"/>
      <c r="I33" s="65"/>
      <c r="J33" s="65"/>
      <c r="K33" s="65"/>
      <c r="L33" s="66"/>
      <c r="M33" s="9"/>
    </row>
    <row r="34" spans="1:19" s="10" customFormat="1" x14ac:dyDescent="0.35">
      <c r="A34" s="7"/>
      <c r="B34" s="586" t="s">
        <v>15</v>
      </c>
      <c r="C34" s="587"/>
      <c r="D34" s="587"/>
      <c r="E34" s="587"/>
      <c r="F34" s="587"/>
      <c r="G34" s="587"/>
      <c r="H34" s="587"/>
      <c r="I34" s="587"/>
      <c r="J34" s="587"/>
      <c r="K34" s="587"/>
      <c r="L34" s="588"/>
      <c r="M34" s="69"/>
    </row>
    <row r="35" spans="1:19" x14ac:dyDescent="0.35">
      <c r="B35" s="70"/>
      <c r="C35" s="38"/>
      <c r="D35" s="38"/>
      <c r="E35" s="38"/>
      <c r="F35" s="38"/>
      <c r="G35" s="38"/>
      <c r="H35" s="38"/>
      <c r="I35" s="38"/>
      <c r="J35" s="38"/>
      <c r="K35" s="38"/>
      <c r="L35" s="55"/>
      <c r="M35" s="9"/>
    </row>
    <row r="36" spans="1:19" ht="14.15" customHeight="1" x14ac:dyDescent="0.35">
      <c r="B36" s="492" t="str">
        <f>IF(Intro!$G$21="English",O36,P36)</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have changed since January 1, 2023.</v>
      </c>
      <c r="C36" s="493"/>
      <c r="D36" s="493"/>
      <c r="E36" s="493"/>
      <c r="F36" s="493"/>
      <c r="G36" s="493"/>
      <c r="H36" s="493"/>
      <c r="I36" s="493"/>
      <c r="J36" s="493"/>
      <c r="K36" s="493"/>
      <c r="L36" s="494"/>
      <c r="M36" s="9"/>
      <c r="O36" s="9" t="str">
        <f>"Explain your firm’s method of calculating the prices of the goods to your customers. Include details related to any terms, discounts, allowances, rebates and incentives, price adjustments or other considerations offered to purchasers since January 1, "&amp;Variables!B6&amp;". If your firm uses price or discount lists, provide copies. Explain whether these pricing practices to your customers have changed since January 1, "&amp;Variables!B6&amp;"."</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have changed since January 1, 2023.</v>
      </c>
      <c r="P36" s="9" t="str">
        <f>"Expliquez la façon dont votre entreprise calcule les prix des marchandises pour ses clients."&amp;" Donnez les détails au sujet des modalités, rabais, réductions, remises, primes, ajustements de prix et autres mesures offertes aux acheteurs depuis le 1er janvier "&amp;Variables!B6&amp;". Si votre entreprise utilise des listes de prix ou de remises, fournissez-en des copies. Expliquez comment ces pratiques de fixation des prix ont changé depuis le 1er janvier "&amp;Variables!B6&amp;"."</f>
        <v>Expliquez la façon dont votre entreprise calcule les prix des marchandises pour ses clients. Donnez les détails au sujet des modalités, rabais, réductions, remises, primes, ajustements de prix et autres mesures offertes aux acheteurs depuis le 1er janvier 2023. Si votre entreprise utilise des listes de prix ou de remises, fournissez-en des copies. Expliquez comment ces pratiques de fixation des prix ont changé depuis le 1er janvier 2023.</v>
      </c>
      <c r="Q36" s="36"/>
      <c r="R36" s="36"/>
      <c r="S36" s="36"/>
    </row>
    <row r="37" spans="1:19" x14ac:dyDescent="0.35">
      <c r="B37" s="492"/>
      <c r="C37" s="493"/>
      <c r="D37" s="493"/>
      <c r="E37" s="493"/>
      <c r="F37" s="493"/>
      <c r="G37" s="493"/>
      <c r="H37" s="493"/>
      <c r="I37" s="493"/>
      <c r="J37" s="493"/>
      <c r="K37" s="493"/>
      <c r="L37" s="494"/>
      <c r="M37" s="9"/>
      <c r="Q37" s="36"/>
      <c r="R37" s="36"/>
      <c r="S37" s="36"/>
    </row>
    <row r="38" spans="1:19" x14ac:dyDescent="0.35">
      <c r="B38" s="492"/>
      <c r="C38" s="493"/>
      <c r="D38" s="493"/>
      <c r="E38" s="493"/>
      <c r="F38" s="493"/>
      <c r="G38" s="493"/>
      <c r="H38" s="493"/>
      <c r="I38" s="493"/>
      <c r="J38" s="493"/>
      <c r="K38" s="493"/>
      <c r="L38" s="494"/>
      <c r="M38" s="9"/>
      <c r="Q38" s="36"/>
      <c r="R38" s="36"/>
      <c r="S38" s="36"/>
    </row>
    <row r="39" spans="1:19" x14ac:dyDescent="0.35">
      <c r="B39" s="492" t="str">
        <f>B23</f>
        <v>Note - Only complete this question if your firm sold the goods between January 1, 2023, and March 31, 2026.</v>
      </c>
      <c r="C39" s="493"/>
      <c r="D39" s="493"/>
      <c r="E39" s="493"/>
      <c r="F39" s="493"/>
      <c r="G39" s="493"/>
      <c r="H39" s="493"/>
      <c r="I39" s="493"/>
      <c r="J39" s="493"/>
      <c r="K39" s="493"/>
      <c r="L39" s="494"/>
      <c r="M39" s="9"/>
      <c r="O39" s="17"/>
    </row>
    <row r="40" spans="1:19" x14ac:dyDescent="0.35">
      <c r="B40" s="70"/>
      <c r="C40" s="38"/>
      <c r="D40" s="38"/>
      <c r="E40" s="38"/>
      <c r="F40" s="38"/>
      <c r="G40" s="38"/>
      <c r="H40" s="38"/>
      <c r="I40" s="38"/>
      <c r="J40" s="38"/>
      <c r="K40" s="38"/>
      <c r="L40" s="55"/>
      <c r="M40" s="9"/>
    </row>
    <row r="41" spans="1:19" s="10" customFormat="1" x14ac:dyDescent="0.35">
      <c r="A41" s="7"/>
      <c r="B41" s="599"/>
      <c r="C41" s="600"/>
      <c r="D41" s="600"/>
      <c r="E41" s="600"/>
      <c r="F41" s="600"/>
      <c r="G41" s="600"/>
      <c r="H41" s="600"/>
      <c r="I41" s="600"/>
      <c r="J41" s="600"/>
      <c r="K41" s="600"/>
      <c r="L41" s="601"/>
      <c r="M41" s="36"/>
      <c r="Q41" s="9"/>
    </row>
    <row r="42" spans="1:19" s="10" customFormat="1" x14ac:dyDescent="0.35">
      <c r="A42" s="7"/>
      <c r="B42" s="599"/>
      <c r="C42" s="600"/>
      <c r="D42" s="600"/>
      <c r="E42" s="600"/>
      <c r="F42" s="600"/>
      <c r="G42" s="600"/>
      <c r="H42" s="600"/>
      <c r="I42" s="600"/>
      <c r="J42" s="600"/>
      <c r="K42" s="600"/>
      <c r="L42" s="601"/>
      <c r="M42" s="36"/>
      <c r="Q42" s="9"/>
    </row>
    <row r="43" spans="1:19" s="10" customFormat="1" x14ac:dyDescent="0.35">
      <c r="A43" s="7"/>
      <c r="B43" s="599"/>
      <c r="C43" s="600"/>
      <c r="D43" s="600"/>
      <c r="E43" s="600"/>
      <c r="F43" s="600"/>
      <c r="G43" s="600"/>
      <c r="H43" s="600"/>
      <c r="I43" s="600"/>
      <c r="J43" s="600"/>
      <c r="K43" s="600"/>
      <c r="L43" s="601"/>
      <c r="M43" s="36"/>
      <c r="Q43" s="9"/>
    </row>
    <row r="44" spans="1:19" s="10" customFormat="1" x14ac:dyDescent="0.35">
      <c r="A44" s="7"/>
      <c r="B44" s="599"/>
      <c r="C44" s="600"/>
      <c r="D44" s="600"/>
      <c r="E44" s="600"/>
      <c r="F44" s="600"/>
      <c r="G44" s="600"/>
      <c r="H44" s="600"/>
      <c r="I44" s="600"/>
      <c r="J44" s="600"/>
      <c r="K44" s="600"/>
      <c r="L44" s="601"/>
      <c r="M44" s="36"/>
      <c r="Q44" s="9"/>
    </row>
    <row r="45" spans="1:19" s="10" customFormat="1" x14ac:dyDescent="0.35">
      <c r="A45" s="7"/>
      <c r="B45" s="599"/>
      <c r="C45" s="600"/>
      <c r="D45" s="600"/>
      <c r="E45" s="600"/>
      <c r="F45" s="600"/>
      <c r="G45" s="600"/>
      <c r="H45" s="600"/>
      <c r="I45" s="600"/>
      <c r="J45" s="600"/>
      <c r="K45" s="600"/>
      <c r="L45" s="601"/>
      <c r="M45" s="36"/>
      <c r="Q45" s="9"/>
    </row>
    <row r="46" spans="1:19" s="10" customFormat="1" x14ac:dyDescent="0.35">
      <c r="A46" s="7"/>
      <c r="B46" s="599"/>
      <c r="C46" s="600"/>
      <c r="D46" s="600"/>
      <c r="E46" s="600"/>
      <c r="F46" s="600"/>
      <c r="G46" s="600"/>
      <c r="H46" s="600"/>
      <c r="I46" s="600"/>
      <c r="J46" s="600"/>
      <c r="K46" s="600"/>
      <c r="L46" s="601"/>
      <c r="M46" s="36"/>
      <c r="Q46" s="9"/>
    </row>
    <row r="47" spans="1:19" s="10" customFormat="1" x14ac:dyDescent="0.35">
      <c r="A47" s="7"/>
      <c r="B47" s="599"/>
      <c r="C47" s="600"/>
      <c r="D47" s="600"/>
      <c r="E47" s="600"/>
      <c r="F47" s="600"/>
      <c r="G47" s="600"/>
      <c r="H47" s="600"/>
      <c r="I47" s="600"/>
      <c r="J47" s="600"/>
      <c r="K47" s="600"/>
      <c r="L47" s="601"/>
      <c r="M47" s="36"/>
      <c r="Q47" s="9"/>
    </row>
    <row r="48" spans="1:19" s="10" customFormat="1" x14ac:dyDescent="0.35">
      <c r="A48" s="7"/>
      <c r="B48" s="599"/>
      <c r="C48" s="600"/>
      <c r="D48" s="600"/>
      <c r="E48" s="600"/>
      <c r="F48" s="600"/>
      <c r="G48" s="600"/>
      <c r="H48" s="600"/>
      <c r="I48" s="600"/>
      <c r="J48" s="600"/>
      <c r="K48" s="600"/>
      <c r="L48" s="601"/>
      <c r="M48" s="36"/>
      <c r="Q48" s="9"/>
    </row>
    <row r="49" spans="1:17" x14ac:dyDescent="0.35">
      <c r="B49" s="68"/>
      <c r="C49" s="65"/>
      <c r="D49" s="65"/>
      <c r="E49" s="65"/>
      <c r="F49" s="65"/>
      <c r="G49" s="65"/>
      <c r="H49" s="65"/>
      <c r="I49" s="65"/>
      <c r="J49" s="65"/>
      <c r="K49" s="65"/>
      <c r="L49" s="66"/>
      <c r="M49" s="9"/>
    </row>
    <row r="50" spans="1:17" s="10" customFormat="1" x14ac:dyDescent="0.35">
      <c r="A50" s="7"/>
      <c r="B50" s="586" t="s">
        <v>16</v>
      </c>
      <c r="C50" s="587"/>
      <c r="D50" s="587"/>
      <c r="E50" s="587"/>
      <c r="F50" s="587"/>
      <c r="G50" s="587"/>
      <c r="H50" s="587"/>
      <c r="I50" s="587"/>
      <c r="J50" s="587"/>
      <c r="K50" s="587"/>
      <c r="L50" s="588"/>
      <c r="M50" s="69"/>
    </row>
    <row r="51" spans="1:17" x14ac:dyDescent="0.35">
      <c r="B51" s="70"/>
      <c r="C51" s="38"/>
      <c r="D51" s="38"/>
      <c r="E51" s="38"/>
      <c r="F51" s="38"/>
      <c r="G51" s="38"/>
      <c r="H51" s="38"/>
      <c r="I51" s="38"/>
      <c r="J51" s="38"/>
      <c r="K51" s="38"/>
      <c r="L51" s="55"/>
      <c r="M51" s="9"/>
    </row>
    <row r="52" spans="1:17" x14ac:dyDescent="0.35">
      <c r="B52" s="589" t="str">
        <f>IF(Intro!$G$21="English",O52,P52)</f>
        <v>Provide the average percentage of net delivered selling values that is represented by delivery costs.</v>
      </c>
      <c r="C52" s="590"/>
      <c r="D52" s="590"/>
      <c r="E52" s="590"/>
      <c r="F52" s="590"/>
      <c r="G52" s="590"/>
      <c r="H52" s="590"/>
      <c r="I52" s="590"/>
      <c r="J52" s="590"/>
      <c r="K52" s="590"/>
      <c r="L52" s="591"/>
      <c r="M52" s="9"/>
      <c r="O52" s="17" t="s">
        <v>486</v>
      </c>
      <c r="P52" s="9" t="s">
        <v>487</v>
      </c>
    </row>
    <row r="53" spans="1:17" x14ac:dyDescent="0.35">
      <c r="B53" s="492" t="str">
        <f>B23</f>
        <v>Note - Only complete this question if your firm sold the goods between January 1, 2023, and March 31, 2026.</v>
      </c>
      <c r="C53" s="493"/>
      <c r="D53" s="493"/>
      <c r="E53" s="493"/>
      <c r="F53" s="493"/>
      <c r="G53" s="493"/>
      <c r="H53" s="493"/>
      <c r="I53" s="493"/>
      <c r="J53" s="493"/>
      <c r="K53" s="493"/>
      <c r="L53" s="494"/>
      <c r="M53" s="9"/>
      <c r="O53" s="17"/>
    </row>
    <row r="54" spans="1:17" x14ac:dyDescent="0.35">
      <c r="B54" s="70"/>
      <c r="C54" s="38"/>
      <c r="D54" s="38"/>
      <c r="E54" s="38"/>
      <c r="F54" s="38"/>
      <c r="G54" s="38"/>
      <c r="H54" s="38"/>
      <c r="I54" s="38"/>
      <c r="J54" s="38"/>
      <c r="K54" s="38"/>
      <c r="L54" s="55"/>
      <c r="M54" s="9"/>
    </row>
    <row r="55" spans="1:17" x14ac:dyDescent="0.35">
      <c r="B55" s="58"/>
      <c r="C55" s="59"/>
      <c r="D55" s="33"/>
      <c r="E55" s="665">
        <f>Variables!$B$6</f>
        <v>2023</v>
      </c>
      <c r="F55" s="665">
        <f>E55+1</f>
        <v>2024</v>
      </c>
      <c r="G55" s="665">
        <f>F55+1</f>
        <v>2025</v>
      </c>
      <c r="H55" s="665" t="str">
        <f>IF(Intro!$G$21="English",Variables!B9,Variables!C9)</f>
        <v>Jan-Mar 2025</v>
      </c>
      <c r="I55" s="665" t="str">
        <f>IF(Intro!$G$21="English",Variables!B10,Variables!C10)</f>
        <v>Jan-Mar 2026</v>
      </c>
      <c r="J55" s="36"/>
      <c r="K55" s="36"/>
      <c r="L55" s="67"/>
      <c r="M55" s="9"/>
    </row>
    <row r="56" spans="1:17" x14ac:dyDescent="0.35">
      <c r="B56" s="58"/>
      <c r="C56" s="59"/>
      <c r="D56" s="33"/>
      <c r="E56" s="666"/>
      <c r="F56" s="666"/>
      <c r="G56" s="666"/>
      <c r="H56" s="666"/>
      <c r="I56" s="666"/>
      <c r="J56" s="36"/>
      <c r="K56" s="36"/>
      <c r="L56" s="67"/>
      <c r="M56" s="9"/>
    </row>
    <row r="57" spans="1:17" x14ac:dyDescent="0.35">
      <c r="B57" s="670" t="str">
        <f>IF(Intro!$G$21="English",O57,P57)</f>
        <v>Delivery Cost (%)</v>
      </c>
      <c r="C57" s="671"/>
      <c r="D57" s="100" t="s">
        <v>121</v>
      </c>
      <c r="E57" s="151"/>
      <c r="F57" s="151"/>
      <c r="G57" s="151"/>
      <c r="H57" s="151"/>
      <c r="I57" s="151"/>
      <c r="J57" s="36"/>
      <c r="K57" s="36"/>
      <c r="L57" s="67"/>
      <c r="M57" s="9"/>
      <c r="O57" s="9" t="s">
        <v>488</v>
      </c>
      <c r="P57" s="9" t="s">
        <v>489</v>
      </c>
    </row>
    <row r="58" spans="1:17" x14ac:dyDescent="0.35">
      <c r="B58" s="70"/>
      <c r="C58" s="38"/>
      <c r="D58" s="38"/>
      <c r="E58" s="38"/>
      <c r="F58" s="38"/>
      <c r="G58" s="38"/>
      <c r="H58" s="38"/>
      <c r="I58" s="38"/>
      <c r="J58" s="38"/>
      <c r="K58" s="38"/>
      <c r="L58" s="55"/>
      <c r="M58" s="9"/>
    </row>
    <row r="59" spans="1:17" x14ac:dyDescent="0.35">
      <c r="B59" s="589" t="str">
        <f>IF(Intro!$G$21="English",O59,P59)</f>
        <v>If the percentages changed between periods, please provide the reason.</v>
      </c>
      <c r="C59" s="590"/>
      <c r="D59" s="590"/>
      <c r="E59" s="590"/>
      <c r="F59" s="590"/>
      <c r="G59" s="590"/>
      <c r="H59" s="590"/>
      <c r="I59" s="590"/>
      <c r="J59" s="590"/>
      <c r="K59" s="590"/>
      <c r="L59" s="591"/>
      <c r="M59" s="9"/>
      <c r="O59" s="9" t="s">
        <v>490</v>
      </c>
      <c r="P59" s="9" t="s">
        <v>491</v>
      </c>
    </row>
    <row r="60" spans="1:17" x14ac:dyDescent="0.35">
      <c r="B60" s="70"/>
      <c r="C60" s="38"/>
      <c r="D60" s="38"/>
      <c r="E60" s="38"/>
      <c r="F60" s="38"/>
      <c r="G60" s="38"/>
      <c r="H60" s="38"/>
      <c r="I60" s="38"/>
      <c r="J60" s="38"/>
      <c r="K60" s="38"/>
      <c r="L60" s="55"/>
      <c r="M60" s="9"/>
    </row>
    <row r="61" spans="1:17" s="10" customFormat="1" x14ac:dyDescent="0.35">
      <c r="A61" s="7"/>
      <c r="B61" s="599"/>
      <c r="C61" s="600"/>
      <c r="D61" s="600"/>
      <c r="E61" s="600"/>
      <c r="F61" s="600"/>
      <c r="G61" s="600"/>
      <c r="H61" s="600"/>
      <c r="I61" s="600"/>
      <c r="J61" s="600"/>
      <c r="K61" s="600"/>
      <c r="L61" s="601"/>
      <c r="M61" s="36"/>
      <c r="Q61" s="9"/>
    </row>
    <row r="62" spans="1:17" s="10" customFormat="1" x14ac:dyDescent="0.35">
      <c r="A62" s="7"/>
      <c r="B62" s="599"/>
      <c r="C62" s="600"/>
      <c r="D62" s="600"/>
      <c r="E62" s="600"/>
      <c r="F62" s="600"/>
      <c r="G62" s="600"/>
      <c r="H62" s="600"/>
      <c r="I62" s="600"/>
      <c r="J62" s="600"/>
      <c r="K62" s="600"/>
      <c r="L62" s="601"/>
      <c r="M62" s="36"/>
      <c r="Q62" s="9"/>
    </row>
    <row r="63" spans="1:17" s="10" customFormat="1" x14ac:dyDescent="0.35">
      <c r="A63" s="7"/>
      <c r="B63" s="599"/>
      <c r="C63" s="600"/>
      <c r="D63" s="600"/>
      <c r="E63" s="600"/>
      <c r="F63" s="600"/>
      <c r="G63" s="600"/>
      <c r="H63" s="600"/>
      <c r="I63" s="600"/>
      <c r="J63" s="600"/>
      <c r="K63" s="600"/>
      <c r="L63" s="601"/>
      <c r="M63" s="36"/>
      <c r="Q63" s="9"/>
    </row>
    <row r="64" spans="1:17" s="10" customFormat="1" x14ac:dyDescent="0.35">
      <c r="A64" s="7"/>
      <c r="B64" s="599"/>
      <c r="C64" s="600"/>
      <c r="D64" s="600"/>
      <c r="E64" s="600"/>
      <c r="F64" s="600"/>
      <c r="G64" s="600"/>
      <c r="H64" s="600"/>
      <c r="I64" s="600"/>
      <c r="J64" s="600"/>
      <c r="K64" s="600"/>
      <c r="L64" s="601"/>
      <c r="M64" s="36"/>
      <c r="Q64" s="9"/>
    </row>
    <row r="65" spans="1:19" s="10" customFormat="1" x14ac:dyDescent="0.35">
      <c r="A65" s="7"/>
      <c r="B65" s="599"/>
      <c r="C65" s="600"/>
      <c r="D65" s="600"/>
      <c r="E65" s="600"/>
      <c r="F65" s="600"/>
      <c r="G65" s="600"/>
      <c r="H65" s="600"/>
      <c r="I65" s="600"/>
      <c r="J65" s="600"/>
      <c r="K65" s="600"/>
      <c r="L65" s="601"/>
      <c r="M65" s="36"/>
      <c r="Q65" s="9"/>
    </row>
    <row r="66" spans="1:19" s="10" customFormat="1" x14ac:dyDescent="0.35">
      <c r="A66" s="7"/>
      <c r="B66" s="599"/>
      <c r="C66" s="600"/>
      <c r="D66" s="600"/>
      <c r="E66" s="600"/>
      <c r="F66" s="600"/>
      <c r="G66" s="600"/>
      <c r="H66" s="600"/>
      <c r="I66" s="600"/>
      <c r="J66" s="600"/>
      <c r="K66" s="600"/>
      <c r="L66" s="601"/>
      <c r="M66" s="36"/>
      <c r="Q66" s="9"/>
    </row>
    <row r="67" spans="1:19" s="10" customFormat="1" x14ac:dyDescent="0.35">
      <c r="A67" s="7"/>
      <c r="B67" s="599"/>
      <c r="C67" s="600"/>
      <c r="D67" s="600"/>
      <c r="E67" s="600"/>
      <c r="F67" s="600"/>
      <c r="G67" s="600"/>
      <c r="H67" s="600"/>
      <c r="I67" s="600"/>
      <c r="J67" s="600"/>
      <c r="K67" s="600"/>
      <c r="L67" s="601"/>
      <c r="M67" s="36"/>
      <c r="Q67" s="9"/>
    </row>
    <row r="68" spans="1:19" s="10" customFormat="1" x14ac:dyDescent="0.35">
      <c r="A68" s="7"/>
      <c r="B68" s="599"/>
      <c r="C68" s="600"/>
      <c r="D68" s="600"/>
      <c r="E68" s="600"/>
      <c r="F68" s="600"/>
      <c r="G68" s="600"/>
      <c r="H68" s="600"/>
      <c r="I68" s="600"/>
      <c r="J68" s="600"/>
      <c r="K68" s="600"/>
      <c r="L68" s="601"/>
      <c r="M68" s="36"/>
      <c r="Q68" s="9"/>
    </row>
    <row r="69" spans="1:19" x14ac:dyDescent="0.35">
      <c r="B69" s="68"/>
      <c r="C69" s="65"/>
      <c r="D69" s="65"/>
      <c r="E69" s="65"/>
      <c r="F69" s="65"/>
      <c r="G69" s="65"/>
      <c r="H69" s="65"/>
      <c r="I69" s="65"/>
      <c r="J69" s="65"/>
      <c r="K69" s="65"/>
      <c r="L69" s="66"/>
      <c r="M69" s="9"/>
    </row>
    <row r="70" spans="1:19" s="10" customFormat="1" x14ac:dyDescent="0.35">
      <c r="A70" s="7"/>
      <c r="B70" s="586" t="s">
        <v>17</v>
      </c>
      <c r="C70" s="587"/>
      <c r="D70" s="587"/>
      <c r="E70" s="587"/>
      <c r="F70" s="587"/>
      <c r="G70" s="587"/>
      <c r="H70" s="587"/>
      <c r="I70" s="587"/>
      <c r="J70" s="587"/>
      <c r="K70" s="587"/>
      <c r="L70" s="588"/>
      <c r="M70" s="69"/>
    </row>
    <row r="71" spans="1:19" x14ac:dyDescent="0.35">
      <c r="B71" s="70"/>
      <c r="C71" s="38"/>
      <c r="D71" s="38"/>
      <c r="E71" s="38"/>
      <c r="F71" s="38"/>
      <c r="G71" s="38"/>
      <c r="H71" s="38"/>
      <c r="I71" s="38"/>
      <c r="J71" s="38"/>
      <c r="K71" s="38"/>
      <c r="L71" s="55"/>
      <c r="M71" s="9"/>
    </row>
    <row r="72" spans="1:19" ht="14.15" customHeight="1" x14ac:dyDescent="0.35">
      <c r="B72" s="470" t="str">
        <f>IF(Intro!$G$21="English",O72,P72)</f>
        <v>Describe the differences between the commercial and structural quality of the goods on both a price and cost basis. If available, please also provide the price lists to demonstrate these differences.</v>
      </c>
      <c r="C72" s="471"/>
      <c r="D72" s="471"/>
      <c r="E72" s="471"/>
      <c r="F72" s="471"/>
      <c r="G72" s="471"/>
      <c r="H72" s="471"/>
      <c r="I72" s="471"/>
      <c r="J72" s="471"/>
      <c r="K72" s="471"/>
      <c r="L72" s="472"/>
      <c r="M72" s="9"/>
      <c r="O72" s="9" t="s">
        <v>264</v>
      </c>
      <c r="P72" s="9" t="s">
        <v>265</v>
      </c>
      <c r="Q72" s="36"/>
      <c r="R72" s="36"/>
      <c r="S72" s="36"/>
    </row>
    <row r="73" spans="1:19" x14ac:dyDescent="0.35">
      <c r="B73" s="470"/>
      <c r="C73" s="471"/>
      <c r="D73" s="471"/>
      <c r="E73" s="471"/>
      <c r="F73" s="471"/>
      <c r="G73" s="471"/>
      <c r="H73" s="471"/>
      <c r="I73" s="471"/>
      <c r="J73" s="471"/>
      <c r="K73" s="471"/>
      <c r="L73" s="472"/>
      <c r="M73" s="9"/>
      <c r="Q73" s="36"/>
      <c r="R73" s="36"/>
      <c r="S73" s="36"/>
    </row>
    <row r="74" spans="1:19" x14ac:dyDescent="0.35">
      <c r="B74" s="70"/>
      <c r="C74" s="38"/>
      <c r="D74" s="38"/>
      <c r="E74" s="38"/>
      <c r="F74" s="38"/>
      <c r="G74" s="38"/>
      <c r="H74" s="38"/>
      <c r="I74" s="38"/>
      <c r="J74" s="38"/>
      <c r="K74" s="38"/>
      <c r="L74" s="55"/>
      <c r="M74" s="9"/>
    </row>
    <row r="75" spans="1:19" s="10" customFormat="1" x14ac:dyDescent="0.35">
      <c r="A75" s="7"/>
      <c r="B75" s="599"/>
      <c r="C75" s="600"/>
      <c r="D75" s="600"/>
      <c r="E75" s="600"/>
      <c r="F75" s="600"/>
      <c r="G75" s="600"/>
      <c r="H75" s="600"/>
      <c r="I75" s="600"/>
      <c r="J75" s="600"/>
      <c r="K75" s="600"/>
      <c r="L75" s="601"/>
      <c r="M75" s="36"/>
      <c r="Q75" s="9"/>
    </row>
    <row r="76" spans="1:19" s="10" customFormat="1" x14ac:dyDescent="0.35">
      <c r="A76" s="7"/>
      <c r="B76" s="599"/>
      <c r="C76" s="600"/>
      <c r="D76" s="600"/>
      <c r="E76" s="600"/>
      <c r="F76" s="600"/>
      <c r="G76" s="600"/>
      <c r="H76" s="600"/>
      <c r="I76" s="600"/>
      <c r="J76" s="600"/>
      <c r="K76" s="600"/>
      <c r="L76" s="601"/>
      <c r="M76" s="36"/>
      <c r="Q76" s="9"/>
    </row>
    <row r="77" spans="1:19" s="10" customFormat="1" x14ac:dyDescent="0.35">
      <c r="A77" s="7"/>
      <c r="B77" s="599"/>
      <c r="C77" s="600"/>
      <c r="D77" s="600"/>
      <c r="E77" s="600"/>
      <c r="F77" s="600"/>
      <c r="G77" s="600"/>
      <c r="H77" s="600"/>
      <c r="I77" s="600"/>
      <c r="J77" s="600"/>
      <c r="K77" s="600"/>
      <c r="L77" s="601"/>
      <c r="M77" s="36"/>
      <c r="Q77" s="9"/>
    </row>
    <row r="78" spans="1:19" s="10" customFormat="1" x14ac:dyDescent="0.35">
      <c r="A78" s="7"/>
      <c r="B78" s="599"/>
      <c r="C78" s="600"/>
      <c r="D78" s="600"/>
      <c r="E78" s="600"/>
      <c r="F78" s="600"/>
      <c r="G78" s="600"/>
      <c r="H78" s="600"/>
      <c r="I78" s="600"/>
      <c r="J78" s="600"/>
      <c r="K78" s="600"/>
      <c r="L78" s="601"/>
      <c r="M78" s="36"/>
      <c r="Q78" s="9"/>
    </row>
    <row r="79" spans="1:19" s="10" customFormat="1" x14ac:dyDescent="0.35">
      <c r="A79" s="7"/>
      <c r="B79" s="599"/>
      <c r="C79" s="600"/>
      <c r="D79" s="600"/>
      <c r="E79" s="600"/>
      <c r="F79" s="600"/>
      <c r="G79" s="600"/>
      <c r="H79" s="600"/>
      <c r="I79" s="600"/>
      <c r="J79" s="600"/>
      <c r="K79" s="600"/>
      <c r="L79" s="601"/>
      <c r="M79" s="36"/>
      <c r="Q79" s="9"/>
    </row>
    <row r="80" spans="1:19" s="10" customFormat="1" x14ac:dyDescent="0.35">
      <c r="A80" s="7"/>
      <c r="B80" s="599"/>
      <c r="C80" s="600"/>
      <c r="D80" s="600"/>
      <c r="E80" s="600"/>
      <c r="F80" s="600"/>
      <c r="G80" s="600"/>
      <c r="H80" s="600"/>
      <c r="I80" s="600"/>
      <c r="J80" s="600"/>
      <c r="K80" s="600"/>
      <c r="L80" s="601"/>
      <c r="M80" s="36"/>
      <c r="Q80" s="9"/>
    </row>
    <row r="81" spans="1:19" s="10" customFormat="1" x14ac:dyDescent="0.35">
      <c r="A81" s="7"/>
      <c r="B81" s="599"/>
      <c r="C81" s="600"/>
      <c r="D81" s="600"/>
      <c r="E81" s="600"/>
      <c r="F81" s="600"/>
      <c r="G81" s="600"/>
      <c r="H81" s="600"/>
      <c r="I81" s="600"/>
      <c r="J81" s="600"/>
      <c r="K81" s="600"/>
      <c r="L81" s="601"/>
      <c r="M81" s="36"/>
      <c r="Q81" s="9"/>
    </row>
    <row r="82" spans="1:19" s="10" customFormat="1" x14ac:dyDescent="0.35">
      <c r="A82" s="7"/>
      <c r="B82" s="599"/>
      <c r="C82" s="600"/>
      <c r="D82" s="600"/>
      <c r="E82" s="600"/>
      <c r="F82" s="600"/>
      <c r="G82" s="600"/>
      <c r="H82" s="600"/>
      <c r="I82" s="600"/>
      <c r="J82" s="600"/>
      <c r="K82" s="600"/>
      <c r="L82" s="601"/>
      <c r="M82" s="36"/>
      <c r="Q82" s="9"/>
    </row>
    <row r="83" spans="1:19" x14ac:dyDescent="0.35">
      <c r="B83" s="68"/>
      <c r="C83" s="65"/>
      <c r="D83" s="65"/>
      <c r="E83" s="65"/>
      <c r="F83" s="65"/>
      <c r="G83" s="65"/>
      <c r="H83" s="65"/>
      <c r="I83" s="65"/>
      <c r="J83" s="65"/>
      <c r="K83" s="65"/>
      <c r="L83" s="66"/>
      <c r="M83" s="9"/>
    </row>
    <row r="84" spans="1:19" s="10" customFormat="1" x14ac:dyDescent="0.35">
      <c r="A84" s="7"/>
      <c r="B84" s="586" t="s">
        <v>18</v>
      </c>
      <c r="C84" s="587"/>
      <c r="D84" s="587"/>
      <c r="E84" s="587"/>
      <c r="F84" s="587"/>
      <c r="G84" s="587"/>
      <c r="H84" s="587"/>
      <c r="I84" s="587"/>
      <c r="J84" s="587"/>
      <c r="K84" s="587"/>
      <c r="L84" s="588"/>
      <c r="M84" s="69"/>
    </row>
    <row r="85" spans="1:19" x14ac:dyDescent="0.35">
      <c r="B85" s="70"/>
      <c r="C85" s="38"/>
      <c r="D85" s="38"/>
      <c r="E85" s="38"/>
      <c r="F85" s="38"/>
      <c r="G85" s="38"/>
      <c r="H85" s="38"/>
      <c r="I85" s="38"/>
      <c r="J85" s="38"/>
      <c r="K85" s="38"/>
      <c r="L85" s="55"/>
      <c r="M85" s="9"/>
    </row>
    <row r="86" spans="1:19" x14ac:dyDescent="0.35">
      <c r="B86" s="492" t="str">
        <f>IF(Intro!$G$21="English",O86,P86)</f>
        <v>Is there a different customer base in Canada for purchasing these goods?</v>
      </c>
      <c r="C86" s="493"/>
      <c r="D86" s="493"/>
      <c r="E86" s="493"/>
      <c r="F86" s="493"/>
      <c r="G86" s="493"/>
      <c r="H86" s="493"/>
      <c r="I86" s="493"/>
      <c r="J86" s="493"/>
      <c r="K86" s="493"/>
      <c r="L86" s="494"/>
      <c r="M86" s="9"/>
      <c r="O86" s="9" t="s">
        <v>220</v>
      </c>
      <c r="P86" s="9" t="s">
        <v>221</v>
      </c>
      <c r="Q86" s="36"/>
      <c r="R86" s="36"/>
      <c r="S86" s="36"/>
    </row>
    <row r="87" spans="1:19" x14ac:dyDescent="0.35">
      <c r="B87" s="70"/>
      <c r="C87" s="38"/>
      <c r="D87" s="38"/>
      <c r="E87" s="38"/>
      <c r="F87" s="38"/>
      <c r="G87" s="38"/>
      <c r="H87" s="38"/>
      <c r="I87" s="38"/>
      <c r="J87" s="38"/>
      <c r="K87" s="38"/>
      <c r="L87" s="55"/>
      <c r="M87" s="9"/>
    </row>
    <row r="88" spans="1:19" s="10" customFormat="1" x14ac:dyDescent="0.35">
      <c r="A88" s="7"/>
      <c r="B88" s="599"/>
      <c r="C88" s="600"/>
      <c r="D88" s="600"/>
      <c r="E88" s="600"/>
      <c r="F88" s="600"/>
      <c r="G88" s="600"/>
      <c r="H88" s="600"/>
      <c r="I88" s="600"/>
      <c r="J88" s="600"/>
      <c r="K88" s="600"/>
      <c r="L88" s="601"/>
      <c r="M88" s="36"/>
      <c r="Q88" s="9"/>
    </row>
    <row r="89" spans="1:19" s="10" customFormat="1" x14ac:dyDescent="0.35">
      <c r="A89" s="7"/>
      <c r="B89" s="599"/>
      <c r="C89" s="600"/>
      <c r="D89" s="600"/>
      <c r="E89" s="600"/>
      <c r="F89" s="600"/>
      <c r="G89" s="600"/>
      <c r="H89" s="600"/>
      <c r="I89" s="600"/>
      <c r="J89" s="600"/>
      <c r="K89" s="600"/>
      <c r="L89" s="601"/>
      <c r="M89" s="36"/>
      <c r="Q89" s="9"/>
    </row>
    <row r="90" spans="1:19" s="10" customFormat="1" x14ac:dyDescent="0.35">
      <c r="A90" s="7"/>
      <c r="B90" s="599"/>
      <c r="C90" s="600"/>
      <c r="D90" s="600"/>
      <c r="E90" s="600"/>
      <c r="F90" s="600"/>
      <c r="G90" s="600"/>
      <c r="H90" s="600"/>
      <c r="I90" s="600"/>
      <c r="J90" s="600"/>
      <c r="K90" s="600"/>
      <c r="L90" s="601"/>
      <c r="M90" s="36"/>
      <c r="Q90" s="9"/>
    </row>
    <row r="91" spans="1:19" s="10" customFormat="1" x14ac:dyDescent="0.35">
      <c r="A91" s="7"/>
      <c r="B91" s="599"/>
      <c r="C91" s="600"/>
      <c r="D91" s="600"/>
      <c r="E91" s="600"/>
      <c r="F91" s="600"/>
      <c r="G91" s="600"/>
      <c r="H91" s="600"/>
      <c r="I91" s="600"/>
      <c r="J91" s="600"/>
      <c r="K91" s="600"/>
      <c r="L91" s="601"/>
      <c r="M91" s="36"/>
      <c r="Q91" s="9"/>
    </row>
    <row r="92" spans="1:19" s="10" customFormat="1" x14ac:dyDescent="0.35">
      <c r="A92" s="7"/>
      <c r="B92" s="599"/>
      <c r="C92" s="600"/>
      <c r="D92" s="600"/>
      <c r="E92" s="600"/>
      <c r="F92" s="600"/>
      <c r="G92" s="600"/>
      <c r="H92" s="600"/>
      <c r="I92" s="600"/>
      <c r="J92" s="600"/>
      <c r="K92" s="600"/>
      <c r="L92" s="601"/>
      <c r="M92" s="36"/>
      <c r="Q92" s="9"/>
    </row>
    <row r="93" spans="1:19" s="10" customFormat="1" x14ac:dyDescent="0.35">
      <c r="A93" s="7"/>
      <c r="B93" s="599"/>
      <c r="C93" s="600"/>
      <c r="D93" s="600"/>
      <c r="E93" s="600"/>
      <c r="F93" s="600"/>
      <c r="G93" s="600"/>
      <c r="H93" s="600"/>
      <c r="I93" s="600"/>
      <c r="J93" s="600"/>
      <c r="K93" s="600"/>
      <c r="L93" s="601"/>
      <c r="M93" s="36"/>
      <c r="Q93" s="9"/>
    </row>
    <row r="94" spans="1:19" s="10" customFormat="1" x14ac:dyDescent="0.35">
      <c r="A94" s="7"/>
      <c r="B94" s="599"/>
      <c r="C94" s="600"/>
      <c r="D94" s="600"/>
      <c r="E94" s="600"/>
      <c r="F94" s="600"/>
      <c r="G94" s="600"/>
      <c r="H94" s="600"/>
      <c r="I94" s="600"/>
      <c r="J94" s="600"/>
      <c r="K94" s="600"/>
      <c r="L94" s="601"/>
      <c r="M94" s="36"/>
      <c r="Q94" s="9"/>
    </row>
    <row r="95" spans="1:19" s="10" customFormat="1" x14ac:dyDescent="0.35">
      <c r="A95" s="7"/>
      <c r="B95" s="599"/>
      <c r="C95" s="600"/>
      <c r="D95" s="600"/>
      <c r="E95" s="600"/>
      <c r="F95" s="600"/>
      <c r="G95" s="600"/>
      <c r="H95" s="600"/>
      <c r="I95" s="600"/>
      <c r="J95" s="600"/>
      <c r="K95" s="600"/>
      <c r="L95" s="601"/>
      <c r="M95" s="36"/>
      <c r="Q95" s="9"/>
    </row>
    <row r="96" spans="1:19" x14ac:dyDescent="0.35">
      <c r="B96" s="68"/>
      <c r="C96" s="65"/>
      <c r="D96" s="65"/>
      <c r="E96" s="65"/>
      <c r="F96" s="65"/>
      <c r="G96" s="65"/>
      <c r="H96" s="65"/>
      <c r="I96" s="65"/>
      <c r="J96" s="65"/>
      <c r="K96" s="65"/>
      <c r="L96" s="66"/>
      <c r="M96" s="9"/>
    </row>
    <row r="97" spans="1:16" s="10" customFormat="1" x14ac:dyDescent="0.35">
      <c r="A97" s="7"/>
      <c r="B97" s="77"/>
      <c r="C97" s="77"/>
      <c r="D97" s="77"/>
      <c r="E97" s="78"/>
      <c r="F97" s="78"/>
      <c r="G97" s="78"/>
      <c r="H97" s="78"/>
      <c r="I97" s="78"/>
      <c r="J97" s="78"/>
      <c r="K97" s="78"/>
      <c r="L97" s="78"/>
      <c r="M97" s="69"/>
    </row>
    <row r="98" spans="1:16" x14ac:dyDescent="0.35">
      <c r="B98" s="473" t="str">
        <f>UPPER(IF(Intro!$G$21="English",O98,P98))</f>
        <v>REGIONAL SALES</v>
      </c>
      <c r="C98" s="474"/>
      <c r="D98" s="474"/>
      <c r="E98" s="474"/>
      <c r="F98" s="474"/>
      <c r="G98" s="474"/>
      <c r="H98" s="474"/>
      <c r="I98" s="474"/>
      <c r="J98" s="474"/>
      <c r="K98" s="474"/>
      <c r="L98" s="475"/>
      <c r="M98" s="9"/>
      <c r="O98" s="9" t="s">
        <v>147</v>
      </c>
      <c r="P98" s="9" t="s">
        <v>148</v>
      </c>
    </row>
    <row r="99" spans="1:16" x14ac:dyDescent="0.35">
      <c r="B99" s="594" t="s">
        <v>19</v>
      </c>
      <c r="C99" s="595"/>
      <c r="D99" s="595"/>
      <c r="E99" s="595"/>
      <c r="F99" s="595"/>
      <c r="G99" s="595"/>
      <c r="H99" s="595"/>
      <c r="I99" s="595"/>
      <c r="J99" s="595"/>
      <c r="K99" s="595"/>
      <c r="L99" s="596"/>
      <c r="M99" s="9"/>
    </row>
    <row r="100" spans="1:16" x14ac:dyDescent="0.35">
      <c r="B100" s="15"/>
      <c r="C100" s="33"/>
      <c r="D100" s="33"/>
      <c r="E100" s="34"/>
      <c r="F100" s="34"/>
      <c r="G100" s="34"/>
      <c r="H100" s="34"/>
      <c r="I100" s="34"/>
      <c r="J100" s="34"/>
      <c r="K100" s="34"/>
      <c r="L100" s="16"/>
      <c r="M100" s="9"/>
    </row>
    <row r="101" spans="1:16" x14ac:dyDescent="0.35">
      <c r="B101" s="492" t="str">
        <f>IF(Intro!$G$21="English",O101,P101)</f>
        <v>Provide the regional distribution of your firm's volume of import sales of the goods.</v>
      </c>
      <c r="C101" s="493"/>
      <c r="D101" s="493"/>
      <c r="E101" s="493"/>
      <c r="F101" s="493"/>
      <c r="G101" s="493"/>
      <c r="H101" s="493"/>
      <c r="I101" s="493"/>
      <c r="J101" s="493"/>
      <c r="K101" s="493"/>
      <c r="L101" s="494"/>
      <c r="M101" s="9"/>
      <c r="O101" s="17" t="s">
        <v>214</v>
      </c>
      <c r="P101" s="9" t="s">
        <v>159</v>
      </c>
    </row>
    <row r="102" spans="1:16" x14ac:dyDescent="0.35">
      <c r="B102" s="492" t="str">
        <f>B23</f>
        <v>Note - Only complete this question if your firm sold the goods between January 1, 2023, and March 31, 2026.</v>
      </c>
      <c r="C102" s="493"/>
      <c r="D102" s="493"/>
      <c r="E102" s="493"/>
      <c r="F102" s="493"/>
      <c r="G102" s="493"/>
      <c r="H102" s="493"/>
      <c r="I102" s="493"/>
      <c r="J102" s="493"/>
      <c r="K102" s="493"/>
      <c r="L102" s="494"/>
      <c r="M102" s="9"/>
      <c r="O102" s="17"/>
    </row>
    <row r="103" spans="1:16" x14ac:dyDescent="0.35">
      <c r="B103" s="58"/>
      <c r="C103" s="59"/>
      <c r="D103" s="33"/>
      <c r="E103" s="34"/>
      <c r="F103" s="34"/>
      <c r="G103" s="34"/>
      <c r="H103" s="34"/>
      <c r="I103" s="34"/>
      <c r="J103" s="34"/>
      <c r="K103" s="34"/>
      <c r="L103" s="16"/>
      <c r="M103" s="9"/>
      <c r="O103" s="17"/>
    </row>
    <row r="104" spans="1:16" x14ac:dyDescent="0.35">
      <c r="B104" s="58"/>
      <c r="C104" s="59"/>
      <c r="F104" s="33"/>
      <c r="G104" s="667">
        <f>Variables!$B$6</f>
        <v>2023</v>
      </c>
      <c r="H104" s="667">
        <f>G104+1</f>
        <v>2024</v>
      </c>
      <c r="I104" s="667">
        <f>H104+1</f>
        <v>2025</v>
      </c>
      <c r="J104" s="667" t="str">
        <f>IF(Intro!$G$21="English",Variables!B9,Variables!C9)</f>
        <v>Jan-Mar 2025</v>
      </c>
      <c r="K104" s="667" t="str">
        <f>IF(Intro!$G$21="English",Variables!B10,Variables!C10)</f>
        <v>Jan-Mar 2026</v>
      </c>
      <c r="L104" s="67"/>
      <c r="M104" s="9"/>
      <c r="O104" s="17"/>
    </row>
    <row r="105" spans="1:16" x14ac:dyDescent="0.35">
      <c r="B105" s="58"/>
      <c r="C105" s="59"/>
      <c r="F105" s="33"/>
      <c r="G105" s="667"/>
      <c r="H105" s="667"/>
      <c r="I105" s="667"/>
      <c r="J105" s="667"/>
      <c r="K105" s="667"/>
      <c r="L105" s="67"/>
      <c r="M105" s="9"/>
      <c r="O105" s="17"/>
    </row>
    <row r="106" spans="1:16" x14ac:dyDescent="0.35">
      <c r="B106" s="672" t="str">
        <f>IF(Intro!$G$21="English",O106,P106)</f>
        <v>Atlantic Provinces</v>
      </c>
      <c r="C106" s="674"/>
      <c r="D106" s="674"/>
      <c r="E106" s="674"/>
      <c r="F106" s="100" t="s">
        <v>121</v>
      </c>
      <c r="G106" s="152"/>
      <c r="H106" s="152"/>
      <c r="I106" s="152"/>
      <c r="J106" s="152"/>
      <c r="K106" s="152"/>
      <c r="L106" s="67"/>
      <c r="M106" s="9"/>
      <c r="O106" s="9" t="s">
        <v>34</v>
      </c>
      <c r="P106" s="9" t="s">
        <v>35</v>
      </c>
    </row>
    <row r="107" spans="1:16" x14ac:dyDescent="0.35">
      <c r="B107" s="672" t="str">
        <f>IF(Intro!$G$21="English",O107,P107)</f>
        <v xml:space="preserve">Quebec and Ontario </v>
      </c>
      <c r="C107" s="673"/>
      <c r="D107" s="673"/>
      <c r="E107" s="673"/>
      <c r="F107" s="100" t="s">
        <v>121</v>
      </c>
      <c r="G107" s="152"/>
      <c r="H107" s="152"/>
      <c r="I107" s="152"/>
      <c r="J107" s="152"/>
      <c r="K107" s="152"/>
      <c r="L107" s="67"/>
      <c r="M107" s="9"/>
      <c r="O107" s="9" t="s">
        <v>36</v>
      </c>
      <c r="P107" s="9" t="s">
        <v>37</v>
      </c>
    </row>
    <row r="108" spans="1:16" x14ac:dyDescent="0.35">
      <c r="B108" s="672" t="str">
        <f>IF(Intro!$G$21="English",O108,P108)</f>
        <v>Manitoba and Saskatchewan</v>
      </c>
      <c r="C108" s="673"/>
      <c r="D108" s="673"/>
      <c r="E108" s="673"/>
      <c r="F108" s="100" t="s">
        <v>121</v>
      </c>
      <c r="G108" s="152"/>
      <c r="H108" s="152"/>
      <c r="I108" s="152"/>
      <c r="J108" s="152"/>
      <c r="K108" s="152"/>
      <c r="L108" s="67"/>
      <c r="M108" s="9"/>
      <c r="O108" s="9" t="s">
        <v>38</v>
      </c>
      <c r="P108" s="9" t="s">
        <v>43</v>
      </c>
    </row>
    <row r="109" spans="1:16" x14ac:dyDescent="0.35">
      <c r="B109" s="672" t="str">
        <f>IF(Intro!$G$21="English",O109,P109)</f>
        <v>Alberta and British Columbia</v>
      </c>
      <c r="C109" s="673"/>
      <c r="D109" s="673"/>
      <c r="E109" s="673"/>
      <c r="F109" s="100" t="s">
        <v>121</v>
      </c>
      <c r="G109" s="152"/>
      <c r="H109" s="152"/>
      <c r="I109" s="152"/>
      <c r="J109" s="152"/>
      <c r="K109" s="152"/>
      <c r="L109" s="67"/>
      <c r="M109" s="9"/>
      <c r="O109" s="9" t="s">
        <v>39</v>
      </c>
      <c r="P109" s="9" t="s">
        <v>40</v>
      </c>
    </row>
    <row r="110" spans="1:16" x14ac:dyDescent="0.35">
      <c r="B110" s="672" t="str">
        <f>IF(Intro!$G$21="English",O110,P110)</f>
        <v>Nunavut, Yukon and Northwest Territories</v>
      </c>
      <c r="C110" s="673"/>
      <c r="D110" s="673"/>
      <c r="E110" s="673"/>
      <c r="F110" s="100" t="s">
        <v>121</v>
      </c>
      <c r="G110" s="152"/>
      <c r="H110" s="152"/>
      <c r="I110" s="152"/>
      <c r="J110" s="152"/>
      <c r="K110" s="152"/>
      <c r="L110" s="67"/>
      <c r="M110" s="9"/>
      <c r="O110" s="9" t="s">
        <v>41</v>
      </c>
      <c r="P110" s="9" t="s">
        <v>42</v>
      </c>
    </row>
    <row r="111" spans="1:16" s="10" customFormat="1" x14ac:dyDescent="0.35">
      <c r="A111" s="31"/>
      <c r="B111" s="672" t="str">
        <f>IF(Intro!$G$21="English",O111,P111)</f>
        <v>Unaccounted</v>
      </c>
      <c r="C111" s="673"/>
      <c r="D111" s="673"/>
      <c r="E111" s="673"/>
      <c r="F111" s="100" t="s">
        <v>121</v>
      </c>
      <c r="G111" s="153">
        <f>100-SUM(G106:G110)</f>
        <v>100</v>
      </c>
      <c r="H111" s="153">
        <f t="shared" ref="H111:I111" si="0">100-SUM(H106:H110)</f>
        <v>100</v>
      </c>
      <c r="I111" s="153">
        <f t="shared" si="0"/>
        <v>100</v>
      </c>
      <c r="J111" s="153">
        <f t="shared" ref="J111:K111" si="1">100-SUM(J106:J110)</f>
        <v>100</v>
      </c>
      <c r="K111" s="153">
        <f t="shared" si="1"/>
        <v>100</v>
      </c>
      <c r="L111" s="67"/>
      <c r="O111" s="10" t="s">
        <v>213</v>
      </c>
      <c r="P111" s="10" t="s">
        <v>239</v>
      </c>
    </row>
    <row r="112" spans="1:16" x14ac:dyDescent="0.35">
      <c r="B112" s="68"/>
      <c r="C112" s="65"/>
      <c r="D112" s="65"/>
      <c r="E112" s="65"/>
      <c r="F112" s="65"/>
      <c r="G112" s="65"/>
      <c r="H112" s="65"/>
      <c r="I112" s="65"/>
      <c r="J112" s="65"/>
      <c r="K112" s="65"/>
      <c r="L112" s="66"/>
      <c r="M112" s="9"/>
    </row>
    <row r="113" spans="1:16" x14ac:dyDescent="0.35">
      <c r="B113" s="38"/>
      <c r="C113" s="38"/>
      <c r="D113" s="38"/>
      <c r="E113" s="38"/>
      <c r="F113" s="38"/>
      <c r="G113" s="38"/>
      <c r="H113" s="38"/>
      <c r="I113" s="38"/>
      <c r="J113" s="38"/>
      <c r="K113" s="38"/>
      <c r="L113" s="38"/>
      <c r="M113" s="9"/>
    </row>
    <row r="114" spans="1:16" x14ac:dyDescent="0.35">
      <c r="B114" s="473" t="str">
        <f>UPPER(IF(Intro!$G$21="English",O114,P114))</f>
        <v>SALES OF IMPORTS IN CANADA TO TOP FIVE ACCOUNTS</v>
      </c>
      <c r="C114" s="474"/>
      <c r="D114" s="474"/>
      <c r="E114" s="474"/>
      <c r="F114" s="474"/>
      <c r="G114" s="474"/>
      <c r="H114" s="474"/>
      <c r="I114" s="474"/>
      <c r="J114" s="474"/>
      <c r="K114" s="474"/>
      <c r="L114" s="475"/>
      <c r="M114" s="9"/>
      <c r="O114" s="9" t="s">
        <v>197</v>
      </c>
      <c r="P114" s="9" t="s">
        <v>198</v>
      </c>
    </row>
    <row r="115" spans="1:16" x14ac:dyDescent="0.35">
      <c r="B115" s="594" t="s">
        <v>20</v>
      </c>
      <c r="C115" s="595"/>
      <c r="D115" s="595"/>
      <c r="E115" s="595"/>
      <c r="F115" s="595"/>
      <c r="G115" s="595"/>
      <c r="H115" s="595"/>
      <c r="I115" s="595"/>
      <c r="J115" s="595"/>
      <c r="K115" s="595"/>
      <c r="L115" s="596"/>
      <c r="M115" s="9"/>
    </row>
    <row r="116" spans="1:16" x14ac:dyDescent="0.35">
      <c r="B116" s="15"/>
      <c r="C116" s="33"/>
      <c r="D116" s="33"/>
      <c r="E116" s="34"/>
      <c r="F116" s="34"/>
      <c r="G116" s="34"/>
      <c r="H116" s="34"/>
      <c r="I116" s="34"/>
      <c r="J116" s="34"/>
      <c r="K116" s="34"/>
      <c r="L116" s="16"/>
      <c r="M116" s="9"/>
    </row>
    <row r="117" spans="1:16" x14ac:dyDescent="0.35">
      <c r="B117" s="492" t="str">
        <f>IF(Intro!$G$21="English",O117,P117)</f>
        <v>Identify your firm's five largest accounts for sales of the imports of the goods in Canada, by volume since Q2 - 2024.</v>
      </c>
      <c r="C117" s="493"/>
      <c r="D117" s="493"/>
      <c r="E117" s="493"/>
      <c r="F117" s="493"/>
      <c r="G117" s="493"/>
      <c r="H117" s="493"/>
      <c r="I117" s="493"/>
      <c r="J117" s="493"/>
      <c r="K117" s="493"/>
      <c r="L117" s="494"/>
      <c r="M117" s="9"/>
      <c r="O117" s="17" t="str">
        <f>"Identify your firm's five largest accounts for sales of the imports of the goods in Canada, by volume since "&amp;'Imp-Exp1-CHN'!E48&amp;"."</f>
        <v>Identify your firm's five largest accounts for sales of the imports of the goods in Canada, by volume since Q2 - 2024.</v>
      </c>
      <c r="P117" s="9" t="str">
        <f>"Identifiez les cinq plus grands comptes de votre entreprise pour les ventes d’importations de marchandises au Canada, depuis "&amp;'Imp-Exp1-CHN'!E48&amp;"."</f>
        <v>Identifiez les cinq plus grands comptes de votre entreprise pour les ventes d’importations de marchandises au Canada, depuis Q2 - 2024.</v>
      </c>
    </row>
    <row r="118" spans="1:16" x14ac:dyDescent="0.35">
      <c r="B118" s="492" t="str">
        <f>B23</f>
        <v>Note - Only complete this question if your firm sold the goods between January 1, 2023, and March 31, 2026.</v>
      </c>
      <c r="C118" s="493"/>
      <c r="D118" s="493"/>
      <c r="E118" s="493"/>
      <c r="F118" s="493"/>
      <c r="G118" s="493"/>
      <c r="H118" s="493"/>
      <c r="I118" s="493"/>
      <c r="J118" s="493"/>
      <c r="K118" s="493"/>
      <c r="L118" s="494"/>
      <c r="M118" s="9"/>
      <c r="O118" s="17"/>
    </row>
    <row r="119" spans="1:16" x14ac:dyDescent="0.35">
      <c r="B119" s="58"/>
      <c r="C119" s="59"/>
      <c r="D119" s="33"/>
      <c r="E119" s="34"/>
      <c r="F119" s="34"/>
      <c r="G119" s="34"/>
      <c r="H119" s="34"/>
      <c r="I119" s="34"/>
      <c r="J119" s="34"/>
      <c r="K119" s="34"/>
      <c r="L119" s="16"/>
      <c r="M119" s="9"/>
      <c r="O119" s="17"/>
    </row>
    <row r="120" spans="1:16" x14ac:dyDescent="0.35">
      <c r="B120" s="74" t="str">
        <f>IF(Intro!$G$21="English",O120,P120)</f>
        <v>Account 1</v>
      </c>
      <c r="C120" s="668"/>
      <c r="D120" s="669"/>
      <c r="E120" s="669"/>
      <c r="F120" s="669"/>
      <c r="G120" s="669"/>
      <c r="H120" s="669"/>
      <c r="I120" s="669"/>
      <c r="J120" s="669"/>
      <c r="K120" s="669"/>
      <c r="L120" s="669"/>
      <c r="M120" s="9"/>
      <c r="O120" s="17" t="s">
        <v>45</v>
      </c>
      <c r="P120" s="9" t="s">
        <v>46</v>
      </c>
    </row>
    <row r="121" spans="1:16" x14ac:dyDescent="0.35">
      <c r="B121" s="74" t="str">
        <f>IF(Intro!$G$21="English",O121,P121)</f>
        <v>Account 2</v>
      </c>
      <c r="C121" s="668"/>
      <c r="D121" s="669"/>
      <c r="E121" s="669"/>
      <c r="F121" s="669"/>
      <c r="G121" s="669"/>
      <c r="H121" s="669"/>
      <c r="I121" s="669"/>
      <c r="J121" s="669"/>
      <c r="K121" s="669"/>
      <c r="L121" s="669"/>
      <c r="M121" s="9"/>
      <c r="O121" s="17" t="s">
        <v>47</v>
      </c>
      <c r="P121" s="9" t="s">
        <v>48</v>
      </c>
    </row>
    <row r="122" spans="1:16" x14ac:dyDescent="0.35">
      <c r="B122" s="74" t="str">
        <f>IF(Intro!$G$21="English",O122,P122)</f>
        <v>Account 3</v>
      </c>
      <c r="C122" s="668"/>
      <c r="D122" s="669"/>
      <c r="E122" s="669"/>
      <c r="F122" s="669"/>
      <c r="G122" s="669"/>
      <c r="H122" s="669"/>
      <c r="I122" s="669"/>
      <c r="J122" s="669"/>
      <c r="K122" s="669"/>
      <c r="L122" s="669"/>
      <c r="M122" s="9"/>
      <c r="O122" s="17" t="s">
        <v>49</v>
      </c>
      <c r="P122" s="9" t="s">
        <v>50</v>
      </c>
    </row>
    <row r="123" spans="1:16" x14ac:dyDescent="0.35">
      <c r="B123" s="74" t="str">
        <f>IF(Intro!$G$21="English",O123,P123)</f>
        <v>Account 4</v>
      </c>
      <c r="C123" s="668"/>
      <c r="D123" s="669"/>
      <c r="E123" s="669"/>
      <c r="F123" s="669"/>
      <c r="G123" s="669"/>
      <c r="H123" s="669"/>
      <c r="I123" s="669"/>
      <c r="J123" s="669"/>
      <c r="K123" s="669"/>
      <c r="L123" s="669"/>
      <c r="M123" s="9"/>
      <c r="O123" s="17" t="s">
        <v>51</v>
      </c>
      <c r="P123" s="9" t="s">
        <v>52</v>
      </c>
    </row>
    <row r="124" spans="1:16" x14ac:dyDescent="0.35">
      <c r="B124" s="74" t="str">
        <f>IF(Intro!$G$21="English",O124,P124)</f>
        <v>Account 5</v>
      </c>
      <c r="C124" s="668"/>
      <c r="D124" s="669"/>
      <c r="E124" s="669"/>
      <c r="F124" s="669"/>
      <c r="G124" s="669"/>
      <c r="H124" s="669"/>
      <c r="I124" s="669"/>
      <c r="J124" s="669"/>
      <c r="K124" s="669"/>
      <c r="L124" s="669"/>
      <c r="M124" s="9"/>
      <c r="O124" s="17" t="s">
        <v>53</v>
      </c>
      <c r="P124" s="9" t="s">
        <v>54</v>
      </c>
    </row>
    <row r="125" spans="1:16" x14ac:dyDescent="0.35">
      <c r="B125" s="43"/>
      <c r="C125" s="61"/>
      <c r="D125" s="102"/>
      <c r="E125" s="103"/>
      <c r="F125" s="103"/>
      <c r="G125" s="103"/>
      <c r="H125" s="103"/>
      <c r="I125" s="103"/>
      <c r="J125" s="103"/>
      <c r="K125" s="103"/>
      <c r="L125" s="104"/>
      <c r="M125" s="9"/>
      <c r="O125" s="17"/>
    </row>
    <row r="126" spans="1:16" x14ac:dyDescent="0.35">
      <c r="B126" s="38"/>
      <c r="C126" s="38"/>
      <c r="D126" s="38"/>
      <c r="E126" s="38"/>
      <c r="F126" s="38"/>
      <c r="G126" s="38"/>
      <c r="H126" s="38"/>
      <c r="I126" s="38"/>
      <c r="J126" s="38"/>
      <c r="K126" s="38"/>
      <c r="L126" s="38"/>
      <c r="M126" s="9"/>
    </row>
    <row r="127" spans="1:16" x14ac:dyDescent="0.35">
      <c r="B127" s="473" t="str">
        <f>UPPER(IF(Intro!$G$21="English",O127,P127))</f>
        <v>PLANS</v>
      </c>
      <c r="C127" s="474"/>
      <c r="D127" s="474"/>
      <c r="E127" s="474"/>
      <c r="F127" s="474"/>
      <c r="G127" s="474"/>
      <c r="H127" s="474"/>
      <c r="I127" s="474"/>
      <c r="J127" s="474"/>
      <c r="K127" s="474"/>
      <c r="L127" s="475"/>
      <c r="M127" s="9"/>
      <c r="O127" s="9" t="s">
        <v>267</v>
      </c>
      <c r="P127" s="9" t="s">
        <v>267</v>
      </c>
    </row>
    <row r="128" spans="1:16" s="10" customFormat="1" x14ac:dyDescent="0.35">
      <c r="A128" s="7"/>
      <c r="B128" s="586" t="s">
        <v>21</v>
      </c>
      <c r="C128" s="587"/>
      <c r="D128" s="587"/>
      <c r="E128" s="587"/>
      <c r="F128" s="587"/>
      <c r="G128" s="587"/>
      <c r="H128" s="587"/>
      <c r="I128" s="587"/>
      <c r="J128" s="587"/>
      <c r="K128" s="587"/>
      <c r="L128" s="588"/>
      <c r="M128" s="69"/>
    </row>
    <row r="129" spans="1:17" x14ac:dyDescent="0.35">
      <c r="B129" s="70"/>
      <c r="C129" s="38"/>
      <c r="D129" s="38"/>
      <c r="E129" s="38"/>
      <c r="F129" s="38"/>
      <c r="G129" s="38"/>
      <c r="H129" s="38"/>
      <c r="I129" s="38"/>
      <c r="J129" s="38"/>
      <c r="K129" s="38"/>
      <c r="L129" s="55"/>
      <c r="M129" s="9"/>
    </row>
    <row r="130" spans="1:17" ht="14.15" customHeight="1" x14ac:dyDescent="0.35">
      <c r="B130" s="470" t="str">
        <f>IF(Intro!$G$21="English",O130,P130)</f>
        <v>Provide your firm’s strategies and objectives for the next two years with respect to purchases of the goods made in Canada. Provide the rationale and assumptions underlying these strategies and objectives.</v>
      </c>
      <c r="C130" s="471"/>
      <c r="D130" s="471"/>
      <c r="E130" s="471"/>
      <c r="F130" s="471"/>
      <c r="G130" s="471"/>
      <c r="H130" s="471"/>
      <c r="I130" s="471"/>
      <c r="J130" s="471"/>
      <c r="K130" s="471"/>
      <c r="L130" s="472"/>
      <c r="M130" s="9"/>
      <c r="O130" s="9" t="s">
        <v>266</v>
      </c>
      <c r="P130" s="9" t="s">
        <v>217</v>
      </c>
    </row>
    <row r="131" spans="1:17" x14ac:dyDescent="0.35">
      <c r="B131" s="470"/>
      <c r="C131" s="471"/>
      <c r="D131" s="471"/>
      <c r="E131" s="471"/>
      <c r="F131" s="471"/>
      <c r="G131" s="471"/>
      <c r="H131" s="471"/>
      <c r="I131" s="471"/>
      <c r="J131" s="471"/>
      <c r="K131" s="471"/>
      <c r="L131" s="472"/>
      <c r="M131" s="9"/>
    </row>
    <row r="132" spans="1:17" x14ac:dyDescent="0.35">
      <c r="B132" s="70"/>
      <c r="C132" s="38"/>
      <c r="D132" s="38"/>
      <c r="E132" s="38"/>
      <c r="F132" s="38"/>
      <c r="G132" s="38"/>
      <c r="H132" s="38"/>
      <c r="I132" s="38"/>
      <c r="J132" s="38"/>
      <c r="K132" s="38"/>
      <c r="L132" s="55"/>
      <c r="M132" s="9"/>
    </row>
    <row r="133" spans="1:17" s="10" customFormat="1" x14ac:dyDescent="0.35">
      <c r="A133" s="7"/>
      <c r="B133" s="599"/>
      <c r="C133" s="600"/>
      <c r="D133" s="600"/>
      <c r="E133" s="600"/>
      <c r="F133" s="600"/>
      <c r="G133" s="600"/>
      <c r="H133" s="600"/>
      <c r="I133" s="600"/>
      <c r="J133" s="600"/>
      <c r="K133" s="600"/>
      <c r="L133" s="601"/>
      <c r="M133" s="36"/>
      <c r="Q133" s="9"/>
    </row>
    <row r="134" spans="1:17" s="10" customFormat="1" x14ac:dyDescent="0.35">
      <c r="A134" s="7"/>
      <c r="B134" s="599"/>
      <c r="C134" s="600"/>
      <c r="D134" s="600"/>
      <c r="E134" s="600"/>
      <c r="F134" s="600"/>
      <c r="G134" s="600"/>
      <c r="H134" s="600"/>
      <c r="I134" s="600"/>
      <c r="J134" s="600"/>
      <c r="K134" s="600"/>
      <c r="L134" s="601"/>
      <c r="M134" s="36"/>
      <c r="Q134" s="9"/>
    </row>
    <row r="135" spans="1:17" s="10" customFormat="1" x14ac:dyDescent="0.35">
      <c r="A135" s="7"/>
      <c r="B135" s="599"/>
      <c r="C135" s="600"/>
      <c r="D135" s="600"/>
      <c r="E135" s="600"/>
      <c r="F135" s="600"/>
      <c r="G135" s="600"/>
      <c r="H135" s="600"/>
      <c r="I135" s="600"/>
      <c r="J135" s="600"/>
      <c r="K135" s="600"/>
      <c r="L135" s="601"/>
      <c r="M135" s="36"/>
      <c r="Q135" s="9"/>
    </row>
    <row r="136" spans="1:17" s="10" customFormat="1" x14ac:dyDescent="0.35">
      <c r="A136" s="7"/>
      <c r="B136" s="599"/>
      <c r="C136" s="600"/>
      <c r="D136" s="600"/>
      <c r="E136" s="600"/>
      <c r="F136" s="600"/>
      <c r="G136" s="600"/>
      <c r="H136" s="600"/>
      <c r="I136" s="600"/>
      <c r="J136" s="600"/>
      <c r="K136" s="600"/>
      <c r="L136" s="601"/>
      <c r="M136" s="36"/>
      <c r="Q136" s="9"/>
    </row>
    <row r="137" spans="1:17" s="10" customFormat="1" x14ac:dyDescent="0.35">
      <c r="A137" s="7"/>
      <c r="B137" s="599"/>
      <c r="C137" s="600"/>
      <c r="D137" s="600"/>
      <c r="E137" s="600"/>
      <c r="F137" s="600"/>
      <c r="G137" s="600"/>
      <c r="H137" s="600"/>
      <c r="I137" s="600"/>
      <c r="J137" s="600"/>
      <c r="K137" s="600"/>
      <c r="L137" s="601"/>
      <c r="M137" s="36"/>
      <c r="Q137" s="9"/>
    </row>
    <row r="138" spans="1:17" s="10" customFormat="1" x14ac:dyDescent="0.35">
      <c r="A138" s="7"/>
      <c r="B138" s="599"/>
      <c r="C138" s="600"/>
      <c r="D138" s="600"/>
      <c r="E138" s="600"/>
      <c r="F138" s="600"/>
      <c r="G138" s="600"/>
      <c r="H138" s="600"/>
      <c r="I138" s="600"/>
      <c r="J138" s="600"/>
      <c r="K138" s="600"/>
      <c r="L138" s="601"/>
      <c r="M138" s="36"/>
      <c r="Q138" s="9"/>
    </row>
    <row r="139" spans="1:17" s="10" customFormat="1" x14ac:dyDescent="0.35">
      <c r="A139" s="7"/>
      <c r="B139" s="599"/>
      <c r="C139" s="600"/>
      <c r="D139" s="600"/>
      <c r="E139" s="600"/>
      <c r="F139" s="600"/>
      <c r="G139" s="600"/>
      <c r="H139" s="600"/>
      <c r="I139" s="600"/>
      <c r="J139" s="600"/>
      <c r="K139" s="600"/>
      <c r="L139" s="601"/>
      <c r="M139" s="36"/>
      <c r="Q139" s="9"/>
    </row>
    <row r="140" spans="1:17" s="10" customFormat="1" x14ac:dyDescent="0.35">
      <c r="A140" s="7"/>
      <c r="B140" s="599"/>
      <c r="C140" s="600"/>
      <c r="D140" s="600"/>
      <c r="E140" s="600"/>
      <c r="F140" s="600"/>
      <c r="G140" s="600"/>
      <c r="H140" s="600"/>
      <c r="I140" s="600"/>
      <c r="J140" s="600"/>
      <c r="K140" s="600"/>
      <c r="L140" s="601"/>
      <c r="M140" s="36"/>
      <c r="Q140" s="9"/>
    </row>
    <row r="141" spans="1:17" x14ac:dyDescent="0.35">
      <c r="B141" s="68"/>
      <c r="C141" s="65"/>
      <c r="D141" s="65"/>
      <c r="E141" s="65"/>
      <c r="F141" s="65"/>
      <c r="G141" s="65"/>
      <c r="H141" s="65"/>
      <c r="I141" s="65"/>
      <c r="J141" s="65"/>
      <c r="K141" s="65"/>
      <c r="L141" s="66"/>
      <c r="M141" s="9"/>
    </row>
    <row r="142" spans="1:17" s="10" customFormat="1" x14ac:dyDescent="0.35">
      <c r="A142" s="7"/>
      <c r="B142" s="586" t="s">
        <v>22</v>
      </c>
      <c r="C142" s="587"/>
      <c r="D142" s="587"/>
      <c r="E142" s="587"/>
      <c r="F142" s="587"/>
      <c r="G142" s="587"/>
      <c r="H142" s="587"/>
      <c r="I142" s="587"/>
      <c r="J142" s="587"/>
      <c r="K142" s="587"/>
      <c r="L142" s="588"/>
      <c r="M142" s="69"/>
    </row>
    <row r="143" spans="1:17" x14ac:dyDescent="0.35">
      <c r="B143" s="70"/>
      <c r="C143" s="38"/>
      <c r="D143" s="38"/>
      <c r="E143" s="38"/>
      <c r="F143" s="38"/>
      <c r="G143" s="38"/>
      <c r="H143" s="38"/>
      <c r="I143" s="38"/>
      <c r="J143" s="38"/>
      <c r="K143" s="38"/>
      <c r="L143" s="55"/>
      <c r="M143" s="9"/>
    </row>
    <row r="144" spans="1:17" ht="14.15" customHeight="1" x14ac:dyDescent="0.35">
      <c r="B144" s="470" t="str">
        <f>IF(Intro!$G$21="English",O144,P144)</f>
        <v>Provide your firm’s strategies and objectives for the next two years with respect to imports and sales of imports of the goods. Provide the rationale and assumptions underlying these strategies and objectives.</v>
      </c>
      <c r="C144" s="471"/>
      <c r="D144" s="471"/>
      <c r="E144" s="471"/>
      <c r="F144" s="471"/>
      <c r="G144" s="471"/>
      <c r="H144" s="471"/>
      <c r="I144" s="471"/>
      <c r="J144" s="471"/>
      <c r="K144" s="471"/>
      <c r="L144" s="472"/>
      <c r="M144" s="9"/>
      <c r="O144" s="9" t="s">
        <v>215</v>
      </c>
      <c r="P144" s="9" t="s">
        <v>216</v>
      </c>
    </row>
    <row r="145" spans="1:17" x14ac:dyDescent="0.35">
      <c r="B145" s="470"/>
      <c r="C145" s="471"/>
      <c r="D145" s="471"/>
      <c r="E145" s="471"/>
      <c r="F145" s="471"/>
      <c r="G145" s="471"/>
      <c r="H145" s="471"/>
      <c r="I145" s="471"/>
      <c r="J145" s="471"/>
      <c r="K145" s="471"/>
      <c r="L145" s="472"/>
      <c r="M145" s="9"/>
    </row>
    <row r="146" spans="1:17" x14ac:dyDescent="0.35">
      <c r="B146" s="70"/>
      <c r="C146" s="38"/>
      <c r="D146" s="38"/>
      <c r="E146" s="38"/>
      <c r="F146" s="38"/>
      <c r="G146" s="38"/>
      <c r="H146" s="38"/>
      <c r="I146" s="38"/>
      <c r="J146" s="38"/>
      <c r="K146" s="38"/>
      <c r="L146" s="55"/>
      <c r="M146" s="9"/>
    </row>
    <row r="147" spans="1:17" s="10" customFormat="1" x14ac:dyDescent="0.35">
      <c r="A147" s="7"/>
      <c r="B147" s="599"/>
      <c r="C147" s="600"/>
      <c r="D147" s="600"/>
      <c r="E147" s="600"/>
      <c r="F147" s="600"/>
      <c r="G147" s="600"/>
      <c r="H147" s="600"/>
      <c r="I147" s="600"/>
      <c r="J147" s="600"/>
      <c r="K147" s="600"/>
      <c r="L147" s="601"/>
      <c r="M147" s="36"/>
      <c r="Q147" s="9"/>
    </row>
    <row r="148" spans="1:17" s="10" customFormat="1" x14ac:dyDescent="0.35">
      <c r="A148" s="7"/>
      <c r="B148" s="599"/>
      <c r="C148" s="600"/>
      <c r="D148" s="600"/>
      <c r="E148" s="600"/>
      <c r="F148" s="600"/>
      <c r="G148" s="600"/>
      <c r="H148" s="600"/>
      <c r="I148" s="600"/>
      <c r="J148" s="600"/>
      <c r="K148" s="600"/>
      <c r="L148" s="601"/>
      <c r="M148" s="36"/>
      <c r="Q148" s="9"/>
    </row>
    <row r="149" spans="1:17" s="10" customFormat="1" x14ac:dyDescent="0.35">
      <c r="A149" s="7"/>
      <c r="B149" s="599"/>
      <c r="C149" s="600"/>
      <c r="D149" s="600"/>
      <c r="E149" s="600"/>
      <c r="F149" s="600"/>
      <c r="G149" s="600"/>
      <c r="H149" s="600"/>
      <c r="I149" s="600"/>
      <c r="J149" s="600"/>
      <c r="K149" s="600"/>
      <c r="L149" s="601"/>
      <c r="M149" s="36"/>
      <c r="Q149" s="9"/>
    </row>
    <row r="150" spans="1:17" s="10" customFormat="1" x14ac:dyDescent="0.35">
      <c r="A150" s="7"/>
      <c r="B150" s="599"/>
      <c r="C150" s="600"/>
      <c r="D150" s="600"/>
      <c r="E150" s="600"/>
      <c r="F150" s="600"/>
      <c r="G150" s="600"/>
      <c r="H150" s="600"/>
      <c r="I150" s="600"/>
      <c r="J150" s="600"/>
      <c r="K150" s="600"/>
      <c r="L150" s="601"/>
      <c r="M150" s="36"/>
      <c r="Q150" s="9"/>
    </row>
    <row r="151" spans="1:17" s="10" customFormat="1" x14ac:dyDescent="0.35">
      <c r="A151" s="7"/>
      <c r="B151" s="599"/>
      <c r="C151" s="600"/>
      <c r="D151" s="600"/>
      <c r="E151" s="600"/>
      <c r="F151" s="600"/>
      <c r="G151" s="600"/>
      <c r="H151" s="600"/>
      <c r="I151" s="600"/>
      <c r="J151" s="600"/>
      <c r="K151" s="600"/>
      <c r="L151" s="601"/>
      <c r="M151" s="36"/>
      <c r="Q151" s="9"/>
    </row>
    <row r="152" spans="1:17" s="10" customFormat="1" x14ac:dyDescent="0.35">
      <c r="A152" s="7"/>
      <c r="B152" s="599"/>
      <c r="C152" s="600"/>
      <c r="D152" s="600"/>
      <c r="E152" s="600"/>
      <c r="F152" s="600"/>
      <c r="G152" s="600"/>
      <c r="H152" s="600"/>
      <c r="I152" s="600"/>
      <c r="J152" s="600"/>
      <c r="K152" s="600"/>
      <c r="L152" s="601"/>
      <c r="M152" s="36"/>
      <c r="Q152" s="9"/>
    </row>
    <row r="153" spans="1:17" s="10" customFormat="1" x14ac:dyDescent="0.35">
      <c r="A153" s="7"/>
      <c r="B153" s="599"/>
      <c r="C153" s="600"/>
      <c r="D153" s="600"/>
      <c r="E153" s="600"/>
      <c r="F153" s="600"/>
      <c r="G153" s="600"/>
      <c r="H153" s="600"/>
      <c r="I153" s="600"/>
      <c r="J153" s="600"/>
      <c r="K153" s="600"/>
      <c r="L153" s="601"/>
      <c r="M153" s="36"/>
      <c r="Q153" s="9"/>
    </row>
    <row r="154" spans="1:17" s="10" customFormat="1" x14ac:dyDescent="0.35">
      <c r="A154" s="7"/>
      <c r="B154" s="599"/>
      <c r="C154" s="600"/>
      <c r="D154" s="600"/>
      <c r="E154" s="600"/>
      <c r="F154" s="600"/>
      <c r="G154" s="600"/>
      <c r="H154" s="600"/>
      <c r="I154" s="600"/>
      <c r="J154" s="600"/>
      <c r="K154" s="600"/>
      <c r="L154" s="601"/>
      <c r="M154" s="36"/>
      <c r="Q154" s="9"/>
    </row>
    <row r="155" spans="1:17" x14ac:dyDescent="0.35">
      <c r="B155" s="68"/>
      <c r="C155" s="65"/>
      <c r="D155" s="65"/>
      <c r="E155" s="65"/>
      <c r="F155" s="65"/>
      <c r="G155" s="65"/>
      <c r="H155" s="65"/>
      <c r="I155" s="65"/>
      <c r="J155" s="65"/>
      <c r="K155" s="65"/>
      <c r="L155" s="66"/>
      <c r="M155" s="9"/>
    </row>
    <row r="156" spans="1:17" s="42" customFormat="1" x14ac:dyDescent="0.35">
      <c r="A156" s="71"/>
      <c r="B156" s="4"/>
      <c r="C156" s="4"/>
      <c r="D156" s="72"/>
      <c r="E156" s="72"/>
      <c r="F156" s="72"/>
      <c r="G156" s="72"/>
      <c r="H156" s="72"/>
      <c r="I156" s="72"/>
      <c r="J156" s="72"/>
      <c r="K156" s="72"/>
      <c r="L156" s="72"/>
      <c r="N156" s="73"/>
    </row>
    <row r="157" spans="1:17" s="42" customFormat="1" x14ac:dyDescent="0.35">
      <c r="A157" s="71"/>
      <c r="B157" s="4"/>
      <c r="C157" s="4"/>
      <c r="D157" s="72"/>
      <c r="E157" s="72"/>
      <c r="F157" s="72"/>
      <c r="G157" s="72"/>
      <c r="H157" s="72"/>
      <c r="I157" s="72"/>
      <c r="J157" s="72"/>
      <c r="K157" s="72"/>
      <c r="L157" s="72"/>
      <c r="N157" s="73"/>
    </row>
    <row r="158" spans="1:17" s="42" customFormat="1" x14ac:dyDescent="0.35">
      <c r="A158" s="71"/>
      <c r="B158" s="4"/>
      <c r="C158" s="4"/>
      <c r="D158" s="72"/>
      <c r="E158" s="72"/>
      <c r="F158" s="72"/>
      <c r="G158" s="72"/>
      <c r="H158" s="72"/>
      <c r="I158" s="72"/>
      <c r="J158" s="72"/>
      <c r="K158" s="72"/>
      <c r="L158" s="72"/>
      <c r="N158" s="73"/>
    </row>
    <row r="159" spans="1:17" s="42" customFormat="1" x14ac:dyDescent="0.35">
      <c r="A159" s="71"/>
      <c r="B159" s="4"/>
      <c r="C159" s="4"/>
      <c r="D159" s="72"/>
      <c r="E159" s="72"/>
      <c r="F159" s="72"/>
      <c r="G159" s="72"/>
      <c r="H159" s="72"/>
      <c r="I159" s="72"/>
      <c r="J159" s="72"/>
      <c r="K159" s="72"/>
      <c r="L159" s="72"/>
      <c r="N159" s="73"/>
    </row>
    <row r="160" spans="1:17" s="42" customFormat="1" x14ac:dyDescent="0.35">
      <c r="A160" s="71"/>
      <c r="B160" s="4"/>
      <c r="C160" s="4"/>
      <c r="D160" s="72"/>
      <c r="E160" s="72"/>
      <c r="F160" s="72"/>
      <c r="G160" s="72"/>
      <c r="H160" s="72"/>
      <c r="I160" s="72"/>
      <c r="J160" s="72"/>
      <c r="K160" s="72"/>
      <c r="L160" s="72"/>
      <c r="N160" s="73"/>
    </row>
    <row r="161" spans="1:14" s="42" customFormat="1" x14ac:dyDescent="0.35">
      <c r="A161" s="71"/>
      <c r="B161" s="4"/>
      <c r="C161" s="4"/>
      <c r="D161" s="72"/>
      <c r="E161" s="72"/>
      <c r="F161" s="72"/>
      <c r="G161" s="72"/>
      <c r="H161" s="72"/>
      <c r="I161" s="72"/>
      <c r="J161" s="72"/>
      <c r="K161" s="72"/>
      <c r="L161" s="72"/>
      <c r="N161" s="73"/>
    </row>
    <row r="162" spans="1:14" s="42" customFormat="1" x14ac:dyDescent="0.35">
      <c r="A162" s="71"/>
      <c r="B162" s="4"/>
      <c r="C162" s="4"/>
      <c r="D162" s="72"/>
      <c r="E162" s="72"/>
      <c r="F162" s="72"/>
      <c r="G162" s="72"/>
      <c r="H162" s="72"/>
      <c r="I162" s="72"/>
      <c r="J162" s="72"/>
      <c r="K162" s="72"/>
      <c r="L162" s="72"/>
      <c r="N162" s="73"/>
    </row>
    <row r="163" spans="1:14" s="42" customFormat="1" x14ac:dyDescent="0.35">
      <c r="A163" s="71"/>
      <c r="B163" s="4"/>
      <c r="C163" s="4"/>
      <c r="D163" s="72"/>
      <c r="E163" s="72"/>
      <c r="F163" s="72"/>
      <c r="G163" s="72"/>
      <c r="H163" s="72"/>
      <c r="I163" s="72"/>
      <c r="J163" s="72"/>
      <c r="K163" s="72"/>
      <c r="L163" s="72"/>
      <c r="N163" s="73"/>
    </row>
    <row r="164" spans="1:14" s="42" customFormat="1" x14ac:dyDescent="0.35">
      <c r="A164" s="71"/>
      <c r="B164" s="4"/>
      <c r="C164" s="4"/>
      <c r="D164" s="72"/>
      <c r="E164" s="72"/>
      <c r="F164" s="72"/>
      <c r="G164" s="72"/>
      <c r="H164" s="72"/>
      <c r="I164" s="72"/>
      <c r="J164" s="72"/>
      <c r="K164" s="72"/>
      <c r="L164" s="72"/>
      <c r="N164" s="73"/>
    </row>
    <row r="165" spans="1:14" s="42" customFormat="1" x14ac:dyDescent="0.35">
      <c r="A165" s="71"/>
      <c r="B165" s="4"/>
      <c r="C165" s="4"/>
      <c r="D165" s="72"/>
      <c r="E165" s="72"/>
      <c r="F165" s="72"/>
      <c r="G165" s="72"/>
      <c r="H165" s="72"/>
      <c r="I165" s="72"/>
      <c r="J165" s="72"/>
      <c r="K165" s="72"/>
      <c r="L165" s="72"/>
      <c r="N165" s="73"/>
    </row>
    <row r="166" spans="1:14" s="42" customFormat="1" x14ac:dyDescent="0.35">
      <c r="A166" s="71"/>
      <c r="B166" s="4"/>
      <c r="C166" s="4"/>
      <c r="D166" s="72"/>
      <c r="E166" s="72"/>
      <c r="F166" s="72"/>
      <c r="G166" s="72"/>
      <c r="H166" s="72"/>
      <c r="I166" s="72"/>
      <c r="J166" s="72"/>
      <c r="K166" s="72"/>
      <c r="L166" s="72"/>
      <c r="N166" s="73"/>
    </row>
    <row r="167" spans="1:14" s="42" customFormat="1" x14ac:dyDescent="0.35">
      <c r="A167" s="71"/>
      <c r="B167" s="4"/>
      <c r="C167" s="4"/>
      <c r="D167" s="72"/>
      <c r="E167" s="72"/>
      <c r="F167" s="72"/>
      <c r="G167" s="72"/>
      <c r="H167" s="72"/>
      <c r="I167" s="72"/>
      <c r="J167" s="72"/>
      <c r="K167" s="72"/>
      <c r="L167" s="72"/>
      <c r="N167" s="73"/>
    </row>
    <row r="168" spans="1:14" s="42" customFormat="1" x14ac:dyDescent="0.35">
      <c r="A168" s="71"/>
      <c r="B168" s="4"/>
      <c r="C168" s="4"/>
      <c r="D168" s="72"/>
      <c r="E168" s="72"/>
      <c r="F168" s="72"/>
      <c r="G168" s="72"/>
      <c r="H168" s="72"/>
      <c r="I168" s="72"/>
      <c r="J168" s="72"/>
      <c r="K168" s="72"/>
      <c r="L168" s="72"/>
      <c r="N168" s="73"/>
    </row>
    <row r="169" spans="1:14" s="42" customFormat="1" x14ac:dyDescent="0.35">
      <c r="A169" s="71"/>
      <c r="B169" s="4"/>
      <c r="C169" s="4"/>
      <c r="D169" s="72"/>
      <c r="E169" s="72"/>
      <c r="F169" s="72"/>
      <c r="G169" s="72"/>
      <c r="H169" s="72"/>
      <c r="I169" s="72"/>
      <c r="J169" s="72"/>
      <c r="K169" s="72"/>
      <c r="L169" s="72"/>
      <c r="N169" s="73"/>
    </row>
    <row r="170" spans="1:14" s="42" customFormat="1" x14ac:dyDescent="0.35">
      <c r="A170" s="71"/>
      <c r="B170" s="4"/>
      <c r="C170" s="4"/>
      <c r="D170" s="72"/>
      <c r="E170" s="72"/>
      <c r="F170" s="72"/>
      <c r="G170" s="72"/>
      <c r="H170" s="72"/>
      <c r="I170" s="72"/>
      <c r="J170" s="72"/>
      <c r="K170" s="72"/>
      <c r="L170" s="72"/>
      <c r="N170" s="73"/>
    </row>
    <row r="171" spans="1:14" s="42" customFormat="1" x14ac:dyDescent="0.35">
      <c r="A171" s="71"/>
      <c r="B171" s="4"/>
      <c r="C171" s="4"/>
      <c r="D171" s="72"/>
      <c r="E171" s="72"/>
      <c r="F171" s="72"/>
      <c r="G171" s="72"/>
      <c r="H171" s="72"/>
      <c r="I171" s="72"/>
      <c r="J171" s="72"/>
      <c r="K171" s="72"/>
      <c r="L171" s="72"/>
      <c r="N171" s="73"/>
    </row>
    <row r="172" spans="1:14" s="42" customFormat="1" x14ac:dyDescent="0.35">
      <c r="A172" s="71"/>
      <c r="B172" s="4"/>
      <c r="C172" s="4"/>
      <c r="D172" s="72"/>
      <c r="E172" s="72"/>
      <c r="F172" s="72"/>
      <c r="G172" s="72"/>
      <c r="H172" s="72"/>
      <c r="I172" s="72"/>
      <c r="J172" s="72"/>
      <c r="K172" s="72"/>
      <c r="L172" s="72"/>
      <c r="N172" s="73"/>
    </row>
    <row r="173" spans="1:14" s="42" customFormat="1" x14ac:dyDescent="0.35">
      <c r="A173" s="71"/>
      <c r="B173" s="4"/>
      <c r="C173" s="4"/>
      <c r="D173" s="72"/>
      <c r="E173" s="72"/>
      <c r="F173" s="72"/>
      <c r="G173" s="72"/>
      <c r="H173" s="72"/>
      <c r="I173" s="72"/>
      <c r="J173" s="72"/>
      <c r="K173" s="72"/>
      <c r="L173" s="72"/>
      <c r="N173" s="73"/>
    </row>
    <row r="174" spans="1:14" s="42" customFormat="1" x14ac:dyDescent="0.35">
      <c r="A174" s="71"/>
      <c r="B174" s="4"/>
      <c r="C174" s="4"/>
      <c r="D174" s="72"/>
      <c r="E174" s="72"/>
      <c r="F174" s="72"/>
      <c r="G174" s="72"/>
      <c r="H174" s="72"/>
      <c r="I174" s="72"/>
      <c r="J174" s="72"/>
      <c r="K174" s="72"/>
      <c r="L174" s="72"/>
      <c r="N174" s="73"/>
    </row>
    <row r="175" spans="1:14" s="42" customFormat="1" x14ac:dyDescent="0.35">
      <c r="A175" s="71"/>
      <c r="B175" s="4"/>
      <c r="C175" s="4"/>
      <c r="D175" s="72"/>
      <c r="E175" s="72"/>
      <c r="F175" s="72"/>
      <c r="G175" s="72"/>
      <c r="H175" s="72"/>
      <c r="I175" s="72"/>
      <c r="J175" s="72"/>
      <c r="K175" s="72"/>
      <c r="L175" s="72"/>
      <c r="N175" s="73"/>
    </row>
    <row r="176" spans="1:14" s="42" customFormat="1" x14ac:dyDescent="0.35">
      <c r="A176" s="71"/>
      <c r="B176" s="4"/>
      <c r="C176" s="4"/>
      <c r="D176" s="72"/>
      <c r="E176" s="72"/>
      <c r="F176" s="72"/>
      <c r="G176" s="72"/>
      <c r="H176" s="72"/>
      <c r="I176" s="72"/>
      <c r="J176" s="72"/>
      <c r="K176" s="72"/>
      <c r="L176" s="72"/>
      <c r="N176" s="73"/>
    </row>
  </sheetData>
  <sheetProtection algorithmName="SHA-512" hashValue="EA7RXSsT8rQTIjvqAwfLhWXEp9S9j0ERFBgNzSD/Cwlysy8fXzTx0K+5NC0sGkcSxEYWNodHU6k3e8uAWISkxQ==" saltValue="tdpSah0DNasNIsvya+fBGw==" spinCount="100000" sheet="1" objects="1" scenarios="1" selectLockedCells="1"/>
  <mergeCells count="69">
    <mergeCell ref="B147:L154"/>
    <mergeCell ref="B15:L15"/>
    <mergeCell ref="B16:L16"/>
    <mergeCell ref="B17:L17"/>
    <mergeCell ref="B111:E111"/>
    <mergeCell ref="B106:E106"/>
    <mergeCell ref="B107:E107"/>
    <mergeCell ref="B108:E108"/>
    <mergeCell ref="B109:E109"/>
    <mergeCell ref="B110:E110"/>
    <mergeCell ref="B22:L22"/>
    <mergeCell ref="B52:L52"/>
    <mergeCell ref="B59:L59"/>
    <mergeCell ref="B102:L102"/>
    <mergeCell ref="B101:L101"/>
    <mergeCell ref="B144:L145"/>
    <mergeCell ref="B12:L12"/>
    <mergeCell ref="B86:L86"/>
    <mergeCell ref="B57:C57"/>
    <mergeCell ref="B53:L53"/>
    <mergeCell ref="B39:L39"/>
    <mergeCell ref="B23:L23"/>
    <mergeCell ref="G55:G56"/>
    <mergeCell ref="B70:L70"/>
    <mergeCell ref="B20:L20"/>
    <mergeCell ref="B25:L32"/>
    <mergeCell ref="B41:L48"/>
    <mergeCell ref="B61:L68"/>
    <mergeCell ref="B34:L34"/>
    <mergeCell ref="B50:L50"/>
    <mergeCell ref="B19:L19"/>
    <mergeCell ref="B72:L73"/>
    <mergeCell ref="B4:L4"/>
    <mergeCell ref="B5:L5"/>
    <mergeCell ref="B6:L6"/>
    <mergeCell ref="B11:L11"/>
    <mergeCell ref="B8:L8"/>
    <mergeCell ref="B9:L9"/>
    <mergeCell ref="B10:L10"/>
    <mergeCell ref="B142:L142"/>
    <mergeCell ref="J104:J105"/>
    <mergeCell ref="K104:K105"/>
    <mergeCell ref="B130:L131"/>
    <mergeCell ref="C121:L121"/>
    <mergeCell ref="C122:L122"/>
    <mergeCell ref="C123:L123"/>
    <mergeCell ref="C124:L124"/>
    <mergeCell ref="B133:L140"/>
    <mergeCell ref="B118:L118"/>
    <mergeCell ref="B117:L117"/>
    <mergeCell ref="C120:L120"/>
    <mergeCell ref="B115:L115"/>
    <mergeCell ref="B75:L82"/>
    <mergeCell ref="B98:L98"/>
    <mergeCell ref="B128:L128"/>
    <mergeCell ref="G104:G105"/>
    <mergeCell ref="H104:H105"/>
    <mergeCell ref="I104:I105"/>
    <mergeCell ref="B114:L114"/>
    <mergeCell ref="B127:L127"/>
    <mergeCell ref="B84:L84"/>
    <mergeCell ref="B99:L99"/>
    <mergeCell ref="B88:L95"/>
    <mergeCell ref="B13:L14"/>
    <mergeCell ref="B36:L38"/>
    <mergeCell ref="E55:E56"/>
    <mergeCell ref="F55:F56"/>
    <mergeCell ref="H55:H56"/>
    <mergeCell ref="I55:I56"/>
  </mergeCells>
  <dataValidations count="3">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5:B27 B41 B61 B75 B88 B133 B147 B43:B44 B64:B65 B79:B80 B91:B92 B135:B136 B149:B150" xr:uid="{D57C5EAA-365B-40A0-A0ED-271BD91A3A59}">
      <formula1>1000</formula1>
    </dataValidation>
    <dataValidation allowBlank="1" showInputMessage="1" showErrorMessage="1" sqref="C120:L124" xr:uid="{8FC205C6-62FE-4708-ADE0-5041AE69E3B2}"/>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106:K110 E57:I57" xr:uid="{16746B84-75D7-4AE8-AB5C-DCB10DC84C50}">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49" min="1" max="11" man="1"/>
    <brk id="97"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A3B46-3B01-4F78-A34B-17C682E1A8C7}">
  <sheetPr codeName="Sheet7">
    <tabColor rgb="FFFFC000"/>
  </sheetPr>
  <dimension ref="A1"/>
  <sheetViews>
    <sheetView showGridLines="0" zoomScaleNormal="100" workbookViewId="0"/>
  </sheetViews>
  <sheetFormatPr defaultRowHeight="14.5" x14ac:dyDescent="0.35"/>
  <sheetData/>
  <sheetProtection algorithmName="SHA-512" hashValue="mxn22uM4FeIxbeBbTOXplNbnYNeXpyGTGsQjXJFEgFulotIKh4/h04jeyKlFmhBGfzfk5sPxv3P/4JkKmmPCAA==" saltValue="7+G6Eft1NVBkF14ku7OLvQ==" spinCount="100000" sheet="1" objects="1" scenarios="1" selectLockedCell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D655B-DC4C-43E6-8847-26AB670F1254}">
  <sheetPr codeName="Sheet8">
    <tabColor rgb="FF92D050"/>
    <pageSetUpPr fitToPage="1"/>
  </sheetPr>
  <dimension ref="A1:S210"/>
  <sheetViews>
    <sheetView showGridLines="0" zoomScaleNormal="100" zoomScaleSheetLayoutView="55" workbookViewId="0"/>
  </sheetViews>
  <sheetFormatPr defaultColWidth="9.1796875" defaultRowHeight="14" x14ac:dyDescent="0.35"/>
  <cols>
    <col min="1" max="1" width="1.81640625" style="7" customWidth="1"/>
    <col min="2" max="5" width="14.54296875" style="1" customWidth="1"/>
    <col min="6" max="6" width="16.453125" style="1" customWidth="1"/>
    <col min="7" max="12" width="14.54296875" style="1" customWidth="1"/>
    <col min="13" max="13" width="14.54296875" style="8" customWidth="1"/>
    <col min="14" max="14" width="14.54296875" style="9" customWidth="1"/>
    <col min="15" max="16" width="14.54296875" style="9" hidden="1" customWidth="1"/>
    <col min="17" max="17" width="9.1796875" style="9" customWidth="1"/>
    <col min="18" max="16384" width="9.1796875" style="9"/>
  </cols>
  <sheetData>
    <row r="1" spans="1:16" x14ac:dyDescent="0.35">
      <c r="O1" s="9" t="s">
        <v>433</v>
      </c>
      <c r="P1" s="9" t="s">
        <v>433</v>
      </c>
    </row>
    <row r="2" spans="1:16" x14ac:dyDescent="0.35">
      <c r="B2" s="11" t="str">
        <f>Pro!B2</f>
        <v>PROTECTED</v>
      </c>
      <c r="C2" s="11"/>
      <c r="D2" s="11"/>
      <c r="O2" s="10" t="s">
        <v>91</v>
      </c>
      <c r="P2" s="10" t="s">
        <v>107</v>
      </c>
    </row>
    <row r="3" spans="1:16" x14ac:dyDescent="0.35">
      <c r="B3" s="12"/>
      <c r="C3" s="12"/>
      <c r="D3" s="12"/>
      <c r="O3" s="2"/>
      <c r="P3" s="2"/>
    </row>
    <row r="4" spans="1:16" s="2" customFormat="1" x14ac:dyDescent="0.35">
      <c r="A4" s="4"/>
      <c r="B4" s="476" t="str">
        <f>Info!B4</f>
        <v>IMPORTER QUESTIONNAIRE</v>
      </c>
      <c r="C4" s="477"/>
      <c r="D4" s="477"/>
      <c r="E4" s="477"/>
      <c r="F4" s="477"/>
      <c r="G4" s="477"/>
      <c r="H4" s="477"/>
      <c r="I4" s="477"/>
      <c r="J4" s="477"/>
      <c r="K4" s="477"/>
      <c r="L4" s="478"/>
      <c r="M4" s="24"/>
      <c r="N4" s="24"/>
      <c r="O4" s="18"/>
      <c r="P4" s="18"/>
    </row>
    <row r="5" spans="1:16" s="2" customFormat="1" x14ac:dyDescent="0.35">
      <c r="A5" s="4"/>
      <c r="B5" s="626" t="str">
        <f>Info!B5</f>
        <v>NQ-2026-003</v>
      </c>
      <c r="C5" s="627"/>
      <c r="D5" s="627"/>
      <c r="E5" s="627"/>
      <c r="F5" s="627"/>
      <c r="G5" s="627"/>
      <c r="H5" s="627"/>
      <c r="I5" s="627"/>
      <c r="J5" s="627"/>
      <c r="K5" s="627"/>
      <c r="L5" s="628"/>
      <c r="M5" s="24"/>
      <c r="N5" s="24"/>
      <c r="O5" s="18"/>
      <c r="P5" s="18"/>
    </row>
    <row r="6" spans="1:16" s="6" customFormat="1" x14ac:dyDescent="0.35">
      <c r="A6" s="4"/>
      <c r="B6" s="626" t="str">
        <f>Info!B6</f>
        <v>UNARMOURED BUILDING CABLES</v>
      </c>
      <c r="C6" s="627"/>
      <c r="D6" s="627"/>
      <c r="E6" s="627"/>
      <c r="F6" s="627"/>
      <c r="G6" s="627"/>
      <c r="H6" s="627"/>
      <c r="I6" s="627"/>
      <c r="J6" s="627"/>
      <c r="K6" s="627"/>
      <c r="L6" s="628"/>
      <c r="M6" s="18"/>
      <c r="N6" s="18"/>
      <c r="O6" s="14"/>
      <c r="P6" s="14"/>
    </row>
    <row r="7" spans="1:16" s="6" customFormat="1" x14ac:dyDescent="0.35">
      <c r="A7" s="4"/>
      <c r="B7" s="124"/>
      <c r="C7" s="125"/>
      <c r="D7" s="125"/>
      <c r="E7" s="125"/>
      <c r="F7" s="125"/>
      <c r="G7" s="125"/>
      <c r="H7" s="125"/>
      <c r="I7" s="125"/>
      <c r="J7" s="125"/>
      <c r="K7" s="125"/>
      <c r="L7" s="126"/>
      <c r="M7" s="18"/>
      <c r="N7" s="18"/>
      <c r="O7" s="19"/>
    </row>
    <row r="8" spans="1:16" s="6" customFormat="1" x14ac:dyDescent="0.35">
      <c r="A8" s="4"/>
      <c r="B8" s="629" t="str">
        <f>Public!B8</f>
        <v>The following questions refer to the goods as defined in the product description on the Intro tab.</v>
      </c>
      <c r="C8" s="630"/>
      <c r="D8" s="630"/>
      <c r="E8" s="630"/>
      <c r="F8" s="630"/>
      <c r="G8" s="630"/>
      <c r="H8" s="630"/>
      <c r="I8" s="630"/>
      <c r="J8" s="630"/>
      <c r="K8" s="630"/>
      <c r="L8" s="631"/>
      <c r="M8" s="18"/>
      <c r="N8" s="18"/>
      <c r="O8" s="14"/>
      <c r="P8" s="14"/>
    </row>
    <row r="9" spans="1:16" s="6" customFormat="1" x14ac:dyDescent="0.35">
      <c r="A9" s="4"/>
      <c r="B9" s="629" t="str">
        <f>Public!B9</f>
        <v xml:space="preserve">Product information and a glossary of terms can be found in the Info tab.
</v>
      </c>
      <c r="C9" s="630"/>
      <c r="D9" s="630"/>
      <c r="E9" s="630"/>
      <c r="F9" s="630"/>
      <c r="G9" s="630"/>
      <c r="H9" s="630"/>
      <c r="I9" s="630"/>
      <c r="J9" s="630"/>
      <c r="K9" s="630"/>
      <c r="L9" s="631"/>
      <c r="M9" s="18"/>
      <c r="N9" s="18"/>
      <c r="O9" s="14"/>
    </row>
    <row r="10" spans="1:16" s="6" customFormat="1" x14ac:dyDescent="0.35">
      <c r="A10" s="4"/>
      <c r="B10" s="629" t="str">
        <f>IF(Intro!$G$21="English",O10,P10)</f>
        <v>Use one numbered "Imp-Exp" tab for each exporter your firm imported from. To acquire additional "Imp-Exp" tabs, contact a case analyst identified on the "Intro" tab.</v>
      </c>
      <c r="C10" s="630"/>
      <c r="D10" s="630"/>
      <c r="E10" s="630"/>
      <c r="F10" s="630"/>
      <c r="G10" s="630"/>
      <c r="H10" s="630"/>
      <c r="I10" s="630"/>
      <c r="J10" s="630"/>
      <c r="K10" s="630"/>
      <c r="L10" s="631"/>
      <c r="M10" s="18"/>
      <c r="N10" s="18"/>
      <c r="O10" s="9" t="s">
        <v>319</v>
      </c>
      <c r="P10" s="9" t="s">
        <v>318</v>
      </c>
    </row>
    <row r="11" spans="1:16" s="6" customFormat="1" x14ac:dyDescent="0.35">
      <c r="A11" s="4"/>
      <c r="B11" s="629"/>
      <c r="C11" s="630"/>
      <c r="D11" s="630"/>
      <c r="E11" s="630"/>
      <c r="F11" s="630"/>
      <c r="G11" s="630"/>
      <c r="H11" s="630"/>
      <c r="I11" s="630"/>
      <c r="J11" s="630"/>
      <c r="K11" s="630"/>
      <c r="L11" s="631"/>
      <c r="M11" s="18"/>
      <c r="N11" s="18"/>
      <c r="O11" s="14"/>
      <c r="P11" s="14"/>
    </row>
    <row r="12" spans="1:16" s="6" customFormat="1" x14ac:dyDescent="0.35">
      <c r="A12" s="4"/>
      <c r="B12" s="629" t="str">
        <f>Pro!B12</f>
        <v>For the questions in this tab, note the following:</v>
      </c>
      <c r="C12" s="630"/>
      <c r="D12" s="630"/>
      <c r="E12" s="630"/>
      <c r="F12" s="630"/>
      <c r="G12" s="630"/>
      <c r="H12" s="630"/>
      <c r="I12" s="630"/>
      <c r="J12" s="630"/>
      <c r="K12" s="630"/>
      <c r="L12" s="631"/>
      <c r="M12" s="18"/>
      <c r="N12" s="18"/>
      <c r="O12" s="14"/>
      <c r="P12" s="14"/>
    </row>
    <row r="13" spans="1:16" s="6" customFormat="1" x14ac:dyDescent="0.35">
      <c r="A13" s="4"/>
      <c r="B13" s="730" t="str">
        <f>Pro!B13</f>
        <v>• Report only sales from your firm’s imports. Sales of goods purchased from Canadian producers must be excluded.</v>
      </c>
      <c r="C13" s="731"/>
      <c r="D13" s="731"/>
      <c r="E13" s="731"/>
      <c r="F13" s="731"/>
      <c r="G13" s="731"/>
      <c r="H13" s="731"/>
      <c r="I13" s="731"/>
      <c r="J13" s="731"/>
      <c r="K13" s="731"/>
      <c r="L13" s="732"/>
      <c r="M13" s="18"/>
      <c r="N13" s="18"/>
      <c r="O13" s="14"/>
      <c r="P13" s="14"/>
    </row>
    <row r="14" spans="1:16" s="6" customFormat="1" x14ac:dyDescent="0.35">
      <c r="A14" s="4"/>
      <c r="B14" s="629" t="str">
        <f>Pro!B15</f>
        <v>• Report all sales to Canadian and foreign associated firms.</v>
      </c>
      <c r="C14" s="630"/>
      <c r="D14" s="630"/>
      <c r="E14" s="630"/>
      <c r="F14" s="630"/>
      <c r="G14" s="630"/>
      <c r="H14" s="630"/>
      <c r="I14" s="630"/>
      <c r="J14" s="630"/>
      <c r="K14" s="630"/>
      <c r="L14" s="631"/>
      <c r="M14" s="18"/>
      <c r="N14" s="18"/>
      <c r="O14" s="14"/>
      <c r="P14" s="14"/>
    </row>
    <row r="15" spans="1:16" s="6" customFormat="1" x14ac:dyDescent="0.35">
      <c r="A15" s="4"/>
      <c r="B15" s="629" t="str">
        <f>Pro!B16</f>
        <v>• Report all sales as of the date of shipment to the customer or the customer’s warehouse.</v>
      </c>
      <c r="C15" s="630"/>
      <c r="D15" s="630"/>
      <c r="E15" s="630"/>
      <c r="F15" s="630"/>
      <c r="G15" s="630"/>
      <c r="H15" s="630"/>
      <c r="I15" s="630"/>
      <c r="J15" s="630"/>
      <c r="K15" s="630"/>
      <c r="L15" s="631"/>
      <c r="M15" s="18"/>
      <c r="N15" s="18"/>
      <c r="O15" s="14"/>
      <c r="P15" s="14"/>
    </row>
    <row r="16" spans="1:16" s="6" customFormat="1" x14ac:dyDescent="0.35">
      <c r="A16" s="4"/>
      <c r="B16" s="629" t="str">
        <f>Pro!B17</f>
        <v>• Report all values in Canadian dollars.</v>
      </c>
      <c r="C16" s="630"/>
      <c r="D16" s="630"/>
      <c r="E16" s="630"/>
      <c r="F16" s="630"/>
      <c r="G16" s="630"/>
      <c r="H16" s="630"/>
      <c r="I16" s="630"/>
      <c r="J16" s="630"/>
      <c r="K16" s="630"/>
      <c r="L16" s="631"/>
      <c r="M16" s="18"/>
      <c r="N16" s="18"/>
      <c r="O16" s="14"/>
      <c r="P16" s="14"/>
    </row>
    <row r="17" spans="1:16" s="6" customFormat="1" x14ac:dyDescent="0.35">
      <c r="A17" s="4"/>
      <c r="B17" s="632" t="str">
        <f>IF(Intro!$G$21="English",O17,P17)</f>
        <v>• If your firm is an end user or a retailer, do not report sales of imports in Questions 1, 2, and 4, or inventories of imports in Question 6.</v>
      </c>
      <c r="C17" s="633"/>
      <c r="D17" s="633"/>
      <c r="E17" s="633"/>
      <c r="F17" s="633"/>
      <c r="G17" s="633"/>
      <c r="H17" s="633"/>
      <c r="I17" s="633"/>
      <c r="J17" s="633"/>
      <c r="K17" s="633"/>
      <c r="L17" s="634"/>
      <c r="M17" s="18"/>
      <c r="N17" s="18"/>
      <c r="O17" s="14" t="s">
        <v>526</v>
      </c>
      <c r="P17" s="14" t="s">
        <v>738</v>
      </c>
    </row>
    <row r="18" spans="1:16" s="6" customFormat="1" x14ac:dyDescent="0.35">
      <c r="A18" s="4"/>
      <c r="B18" s="13"/>
      <c r="C18" s="13"/>
      <c r="D18" s="13"/>
      <c r="E18" s="3"/>
      <c r="F18" s="3"/>
      <c r="G18" s="3"/>
      <c r="H18" s="3"/>
      <c r="I18" s="3"/>
      <c r="J18" s="3"/>
      <c r="K18" s="3"/>
      <c r="L18" s="3"/>
      <c r="O18" s="14"/>
      <c r="P18" s="14"/>
    </row>
    <row r="19" spans="1:16" x14ac:dyDescent="0.35">
      <c r="B19" s="473" t="str">
        <f>IF(Intro!$G$21="English",O19,P19)</f>
        <v>IMPORTS AND SALES</v>
      </c>
      <c r="C19" s="474"/>
      <c r="D19" s="474"/>
      <c r="E19" s="474"/>
      <c r="F19" s="474"/>
      <c r="G19" s="474"/>
      <c r="H19" s="474"/>
      <c r="I19" s="474"/>
      <c r="J19" s="474"/>
      <c r="K19" s="474"/>
      <c r="L19" s="475"/>
      <c r="M19" s="9"/>
      <c r="O19" s="89" t="s">
        <v>311</v>
      </c>
      <c r="P19" s="89" t="s">
        <v>312</v>
      </c>
    </row>
    <row r="20" spans="1:16" x14ac:dyDescent="0.35">
      <c r="B20" s="594" t="s">
        <v>12</v>
      </c>
      <c r="C20" s="595"/>
      <c r="D20" s="595"/>
      <c r="E20" s="595"/>
      <c r="F20" s="595"/>
      <c r="G20" s="595"/>
      <c r="H20" s="595"/>
      <c r="I20" s="595"/>
      <c r="J20" s="595"/>
      <c r="K20" s="595"/>
      <c r="L20" s="596"/>
      <c r="M20" s="9"/>
    </row>
    <row r="21" spans="1:16" x14ac:dyDescent="0.35">
      <c r="B21" s="15"/>
      <c r="C21" s="33"/>
      <c r="D21" s="33"/>
      <c r="E21" s="34"/>
      <c r="F21" s="34"/>
      <c r="G21" s="34"/>
      <c r="H21" s="34"/>
      <c r="I21" s="34"/>
      <c r="J21" s="34"/>
      <c r="K21" s="34"/>
      <c r="L21" s="16"/>
      <c r="M21" s="9"/>
    </row>
    <row r="22" spans="1:16" ht="15.5" x14ac:dyDescent="0.35">
      <c r="B22" s="672" t="str">
        <f>IF(Intro!$G$21="English",O22,P22)</f>
        <v xml:space="preserve">Provide your firm's imports and sales of imports of the goods originating in: </v>
      </c>
      <c r="C22" s="674"/>
      <c r="D22" s="674"/>
      <c r="E22" s="674"/>
      <c r="F22" s="674"/>
      <c r="G22" s="721" t="str">
        <f>Variables!D47</f>
        <v>China</v>
      </c>
      <c r="H22" s="721"/>
      <c r="I22" s="721"/>
      <c r="J22" s="721"/>
      <c r="K22" s="721"/>
      <c r="L22" s="64"/>
      <c r="M22" s="9"/>
      <c r="O22" s="9" t="s">
        <v>494</v>
      </c>
      <c r="P22" s="9" t="s">
        <v>495</v>
      </c>
    </row>
    <row r="23" spans="1:16" ht="15.5" x14ac:dyDescent="0.35">
      <c r="B23" s="734" t="str">
        <f>IF(Intro!$G$21="English",O23,P23)</f>
        <v xml:space="preserve">Exporter name: </v>
      </c>
      <c r="C23" s="735"/>
      <c r="D23" s="735"/>
      <c r="E23" s="735"/>
      <c r="F23" s="735"/>
      <c r="G23" s="733"/>
      <c r="H23" s="733"/>
      <c r="I23" s="733"/>
      <c r="J23" s="733"/>
      <c r="K23" s="733"/>
      <c r="L23" s="64"/>
      <c r="M23" s="9"/>
      <c r="O23" s="9" t="s">
        <v>161</v>
      </c>
      <c r="P23" s="9" t="s">
        <v>162</v>
      </c>
    </row>
    <row r="24" spans="1:16" x14ac:dyDescent="0.35">
      <c r="B24" s="105"/>
      <c r="C24" s="106"/>
      <c r="D24" s="106"/>
      <c r="E24" s="106"/>
      <c r="F24" s="106"/>
      <c r="G24" s="34"/>
      <c r="H24" s="34"/>
      <c r="I24" s="34"/>
      <c r="J24" s="34"/>
      <c r="K24" s="34"/>
      <c r="L24" s="16"/>
      <c r="M24" s="9"/>
    </row>
    <row r="25" spans="1:16" x14ac:dyDescent="0.35">
      <c r="B25" s="105"/>
      <c r="C25" s="106"/>
      <c r="D25" s="106"/>
      <c r="E25" s="106"/>
      <c r="F25" s="106"/>
      <c r="G25" s="142">
        <f>Variables!$B$6</f>
        <v>2023</v>
      </c>
      <c r="H25" s="142">
        <f>G25+1</f>
        <v>2024</v>
      </c>
      <c r="I25" s="142">
        <f>H25+1</f>
        <v>2025</v>
      </c>
      <c r="J25" s="142" t="str">
        <f>IF(Intro!$G$21="English",Variables!B9,Variables!C9)</f>
        <v>Jan-Mar 2025</v>
      </c>
      <c r="K25" s="142" t="str">
        <f>IF(Intro!$G$21="English",Variables!B10,Variables!C10)</f>
        <v>Jan-Mar 2026</v>
      </c>
      <c r="L25" s="67"/>
      <c r="M25" s="9"/>
      <c r="O25" s="17"/>
    </row>
    <row r="26" spans="1:16" s="10" customFormat="1" x14ac:dyDescent="0.35">
      <c r="A26" s="31"/>
      <c r="B26" s="717" t="str">
        <f>IF(Intro!$G$21="English",O26,P26)</f>
        <v>Imports in Canada</v>
      </c>
      <c r="C26" s="718"/>
      <c r="D26" s="718"/>
      <c r="E26" s="718"/>
      <c r="F26" s="718"/>
      <c r="G26" s="718"/>
      <c r="H26" s="718"/>
      <c r="I26" s="718"/>
      <c r="J26" s="718"/>
      <c r="K26" s="718"/>
      <c r="L26" s="67"/>
      <c r="O26" s="25" t="s">
        <v>225</v>
      </c>
      <c r="P26" s="10" t="s">
        <v>226</v>
      </c>
    </row>
    <row r="27" spans="1:16" x14ac:dyDescent="0.35">
      <c r="B27" s="710" t="str">
        <f>IF(Intro!$G$21="English",O27,P27)</f>
        <v>Imports</v>
      </c>
      <c r="C27" s="711"/>
      <c r="D27" s="712" t="str">
        <f>IF(Intro!$G$21="English",Variables!$B$23,Variables!$C$23)</f>
        <v>metres</v>
      </c>
      <c r="E27" s="712"/>
      <c r="F27" s="712"/>
      <c r="G27" s="107"/>
      <c r="H27" s="107"/>
      <c r="I27" s="107"/>
      <c r="J27" s="107"/>
      <c r="K27" s="101"/>
      <c r="L27" s="67"/>
      <c r="M27" s="9"/>
      <c r="O27" s="9" t="s">
        <v>89</v>
      </c>
      <c r="P27" s="9" t="s">
        <v>163</v>
      </c>
    </row>
    <row r="28" spans="1:16" x14ac:dyDescent="0.35">
      <c r="B28" s="710"/>
      <c r="C28" s="711"/>
      <c r="D28" s="712" t="str">
        <f>IF(Intro!$G$21="English",O28,P28)</f>
        <v>net delivered purchase value (CAD)</v>
      </c>
      <c r="E28" s="712"/>
      <c r="F28" s="712"/>
      <c r="G28" s="107"/>
      <c r="H28" s="107"/>
      <c r="I28" s="107"/>
      <c r="J28" s="107"/>
      <c r="K28" s="101"/>
      <c r="L28" s="67"/>
      <c r="M28" s="9"/>
      <c r="O28" s="9" t="s">
        <v>321</v>
      </c>
      <c r="P28" s="9" t="s">
        <v>320</v>
      </c>
    </row>
    <row r="29" spans="1:16" x14ac:dyDescent="0.35">
      <c r="B29" s="710"/>
      <c r="C29" s="711"/>
      <c r="D29" s="712" t="str">
        <f>"$ / "&amp;IF(Intro!$G$21="English",Variables!$B$24,Variables!$C$24)</f>
        <v>$ / metre</v>
      </c>
      <c r="E29" s="712"/>
      <c r="F29" s="712"/>
      <c r="G29" s="119" t="str">
        <f>IF(G27=0,"-",G28/G27)</f>
        <v>-</v>
      </c>
      <c r="H29" s="119" t="str">
        <f>IF(H27=0,"-",H28/H27)</f>
        <v>-</v>
      </c>
      <c r="I29" s="119" t="str">
        <f t="shared" ref="I29:K29" si="0">IF(I27=0,"-",I28/I27)</f>
        <v>-</v>
      </c>
      <c r="J29" s="119" t="str">
        <f t="shared" si="0"/>
        <v>-</v>
      </c>
      <c r="K29" s="119" t="str">
        <f t="shared" si="0"/>
        <v>-</v>
      </c>
      <c r="L29" s="67"/>
      <c r="M29" s="9"/>
    </row>
    <row r="30" spans="1:16" s="10" customFormat="1" x14ac:dyDescent="0.35">
      <c r="A30" s="31"/>
      <c r="B30" s="719" t="str">
        <f>IF(Intro!$G$21="English",O30,P30)</f>
        <v>Sales in Canada</v>
      </c>
      <c r="C30" s="720"/>
      <c r="D30" s="720"/>
      <c r="E30" s="720"/>
      <c r="F30" s="720"/>
      <c r="G30" s="720"/>
      <c r="H30" s="720"/>
      <c r="I30" s="720"/>
      <c r="J30" s="720"/>
      <c r="K30" s="720"/>
      <c r="L30" s="67"/>
      <c r="O30" s="25" t="s">
        <v>227</v>
      </c>
      <c r="P30" s="10" t="s">
        <v>228</v>
      </c>
    </row>
    <row r="31" spans="1:16" x14ac:dyDescent="0.35">
      <c r="B31" s="466" t="str">
        <f>IF(Intro!$G$21="English",O31,P31)</f>
        <v>Sales to distributors in Canada</v>
      </c>
      <c r="C31" s="516"/>
      <c r="D31" s="712" t="str">
        <f>D27</f>
        <v>metres</v>
      </c>
      <c r="E31" s="712"/>
      <c r="F31" s="712"/>
      <c r="G31" s="107"/>
      <c r="H31" s="107"/>
      <c r="I31" s="107"/>
      <c r="J31" s="107"/>
      <c r="K31" s="101"/>
      <c r="L31" s="67"/>
      <c r="M31" s="9"/>
      <c r="O31" s="9" t="str">
        <f>"Sales to "&amp;Variables!$B$26&amp;" in Canada"</f>
        <v>Sales to distributors in Canada</v>
      </c>
      <c r="P31" s="9" t="str">
        <f>"Ventes aux "&amp;Variables!$C$26&amp;" au Canada"</f>
        <v>Ventes aux distributeurs au Canada</v>
      </c>
    </row>
    <row r="32" spans="1:16" x14ac:dyDescent="0.35">
      <c r="B32" s="466"/>
      <c r="C32" s="516"/>
      <c r="D32" s="712" t="str">
        <f>IF(Intro!$G$21="English",O32,P32)</f>
        <v>net delivered selling value (CAD)</v>
      </c>
      <c r="E32" s="712"/>
      <c r="F32" s="712"/>
      <c r="G32" s="107"/>
      <c r="H32" s="107"/>
      <c r="I32" s="107"/>
      <c r="J32" s="107"/>
      <c r="K32" s="101"/>
      <c r="L32" s="67"/>
      <c r="M32" s="9"/>
      <c r="O32" s="9" t="s">
        <v>323</v>
      </c>
      <c r="P32" s="9" t="s">
        <v>322</v>
      </c>
    </row>
    <row r="33" spans="1:16" ht="14.5" thickBot="1" x14ac:dyDescent="0.4">
      <c r="B33" s="713"/>
      <c r="C33" s="714"/>
      <c r="D33" s="722" t="str">
        <f>D29</f>
        <v>$ / metre</v>
      </c>
      <c r="E33" s="722"/>
      <c r="F33" s="722"/>
      <c r="G33" s="119" t="str">
        <f>IF(G31=0,"-",G32/G31)</f>
        <v>-</v>
      </c>
      <c r="H33" s="119" t="str">
        <f>IF(H31=0,"-",H32/H31)</f>
        <v>-</v>
      </c>
      <c r="I33" s="119" t="str">
        <f t="shared" ref="I33" si="1">IF(I31=0,"-",I32/I31)</f>
        <v>-</v>
      </c>
      <c r="J33" s="119" t="str">
        <f t="shared" ref="J33" si="2">IF(J31=0,"-",J32/J31)</f>
        <v>-</v>
      </c>
      <c r="K33" s="119" t="str">
        <f t="shared" ref="K33" si="3">IF(K31=0,"-",K32/K31)</f>
        <v>-</v>
      </c>
      <c r="L33" s="67"/>
      <c r="M33" s="9"/>
    </row>
    <row r="34" spans="1:16" x14ac:dyDescent="0.35">
      <c r="B34" s="715" t="str">
        <f>IF(Intro!$G$21="English",O34,P34)</f>
        <v>Sales to retailers/end users in Canada</v>
      </c>
      <c r="C34" s="716"/>
      <c r="D34" s="723" t="str">
        <f t="shared" ref="D34:D36" si="4">D31</f>
        <v>metres</v>
      </c>
      <c r="E34" s="723"/>
      <c r="F34" s="723"/>
      <c r="G34" s="107"/>
      <c r="H34" s="107"/>
      <c r="I34" s="107"/>
      <c r="J34" s="107"/>
      <c r="K34" s="101"/>
      <c r="L34" s="67"/>
      <c r="M34" s="9"/>
      <c r="O34" s="9" t="str">
        <f>"Sales to "&amp;Variables!$B$27&amp;" in Canada"</f>
        <v>Sales to retailers/end users in Canada</v>
      </c>
      <c r="P34" s="9" t="str">
        <f>"Ventes aux "&amp;Variables!$C$27&amp;" au Canada"</f>
        <v>Ventes aux détaillants/utilisateurs finals au Canada</v>
      </c>
    </row>
    <row r="35" spans="1:16" x14ac:dyDescent="0.35">
      <c r="B35" s="466"/>
      <c r="C35" s="516"/>
      <c r="D35" s="712" t="str">
        <f t="shared" si="4"/>
        <v>net delivered selling value (CAD)</v>
      </c>
      <c r="E35" s="712"/>
      <c r="F35" s="712"/>
      <c r="G35" s="107"/>
      <c r="H35" s="107"/>
      <c r="I35" s="107"/>
      <c r="J35" s="107"/>
      <c r="K35" s="101"/>
      <c r="L35" s="67"/>
      <c r="M35" s="9"/>
    </row>
    <row r="36" spans="1:16" ht="14.5" thickBot="1" x14ac:dyDescent="0.4">
      <c r="B36" s="713"/>
      <c r="C36" s="714"/>
      <c r="D36" s="722" t="str">
        <f t="shared" si="4"/>
        <v>$ / metre</v>
      </c>
      <c r="E36" s="722"/>
      <c r="F36" s="722"/>
      <c r="G36" s="119" t="str">
        <f>IF(G34=0,"-",G35/G34)</f>
        <v>-</v>
      </c>
      <c r="H36" s="119" t="str">
        <f>IF(H34=0,"-",H35/H34)</f>
        <v>-</v>
      </c>
      <c r="I36" s="119" t="str">
        <f t="shared" ref="I36" si="5">IF(I34=0,"-",I35/I34)</f>
        <v>-</v>
      </c>
      <c r="J36" s="119" t="str">
        <f t="shared" ref="J36" si="6">IF(J34=0,"-",J35/J34)</f>
        <v>-</v>
      </c>
      <c r="K36" s="119" t="str">
        <f t="shared" ref="K36" si="7">IF(K34=0,"-",K35/K34)</f>
        <v>-</v>
      </c>
      <c r="L36" s="67"/>
      <c r="M36" s="9"/>
    </row>
    <row r="37" spans="1:16" x14ac:dyDescent="0.35">
      <c r="B37" s="580" t="str">
        <f>IF(Intro!$G$21="English",O37,P37)</f>
        <v>Total sales in Canada</v>
      </c>
      <c r="C37" s="581"/>
      <c r="D37" s="736" t="str">
        <f>D34</f>
        <v>metres</v>
      </c>
      <c r="E37" s="736"/>
      <c r="F37" s="736"/>
      <c r="G37" s="109">
        <f t="shared" ref="G37:K38" si="8">G31+G34</f>
        <v>0</v>
      </c>
      <c r="H37" s="109">
        <f t="shared" si="8"/>
        <v>0</v>
      </c>
      <c r="I37" s="109">
        <f t="shared" si="8"/>
        <v>0</v>
      </c>
      <c r="J37" s="109">
        <f t="shared" si="8"/>
        <v>0</v>
      </c>
      <c r="K37" s="109">
        <f t="shared" si="8"/>
        <v>0</v>
      </c>
      <c r="L37" s="67"/>
      <c r="M37" s="9"/>
      <c r="O37" s="9" t="s">
        <v>324</v>
      </c>
      <c r="P37" s="9" t="s">
        <v>325</v>
      </c>
    </row>
    <row r="38" spans="1:16" x14ac:dyDescent="0.35">
      <c r="B38" s="569"/>
      <c r="C38" s="570"/>
      <c r="D38" s="737" t="str">
        <f>D35</f>
        <v>net delivered selling value (CAD)</v>
      </c>
      <c r="E38" s="737"/>
      <c r="F38" s="737"/>
      <c r="G38" s="108">
        <f t="shared" si="8"/>
        <v>0</v>
      </c>
      <c r="H38" s="108">
        <f t="shared" si="8"/>
        <v>0</v>
      </c>
      <c r="I38" s="108">
        <f t="shared" si="8"/>
        <v>0</v>
      </c>
      <c r="J38" s="108">
        <f t="shared" si="8"/>
        <v>0</v>
      </c>
      <c r="K38" s="108">
        <f t="shared" si="8"/>
        <v>0</v>
      </c>
      <c r="L38" s="67"/>
      <c r="M38" s="9"/>
    </row>
    <row r="39" spans="1:16" x14ac:dyDescent="0.35">
      <c r="B39" s="569"/>
      <c r="C39" s="570"/>
      <c r="D39" s="737" t="str">
        <f>D36</f>
        <v>$ / metre</v>
      </c>
      <c r="E39" s="737"/>
      <c r="F39" s="737"/>
      <c r="G39" s="119" t="str">
        <f>IF(G37=0,"-",G38/G37)</f>
        <v>-</v>
      </c>
      <c r="H39" s="119" t="str">
        <f>IF(H37=0,"-",H38/H37)</f>
        <v>-</v>
      </c>
      <c r="I39" s="119" t="str">
        <f>IF(I37=0,"-",I38/I37)</f>
        <v>-</v>
      </c>
      <c r="J39" s="119" t="str">
        <f t="shared" ref="J39:K39" si="9">IF(J37=0,"-",J38/J37)</f>
        <v>-</v>
      </c>
      <c r="K39" s="119" t="str">
        <f t="shared" si="9"/>
        <v>-</v>
      </c>
      <c r="L39" s="67"/>
      <c r="M39" s="9"/>
    </row>
    <row r="40" spans="1:16" x14ac:dyDescent="0.35">
      <c r="B40" s="68"/>
      <c r="C40" s="65"/>
      <c r="D40" s="65"/>
      <c r="E40" s="65"/>
      <c r="F40" s="65"/>
      <c r="G40" s="65"/>
      <c r="H40" s="65"/>
      <c r="I40" s="65"/>
      <c r="J40" s="65"/>
      <c r="K40" s="65"/>
      <c r="L40" s="66"/>
      <c r="M40" s="9"/>
    </row>
    <row r="41" spans="1:16" s="10" customFormat="1" x14ac:dyDescent="0.35">
      <c r="A41" s="7"/>
      <c r="B41" s="30"/>
      <c r="C41" s="30"/>
      <c r="D41" s="77"/>
      <c r="E41" s="78"/>
      <c r="F41" s="78"/>
      <c r="G41" s="78"/>
      <c r="H41" s="78"/>
      <c r="I41" s="78"/>
      <c r="J41" s="78"/>
      <c r="K41" s="78"/>
      <c r="L41" s="78"/>
      <c r="M41" s="69"/>
    </row>
    <row r="42" spans="1:16" x14ac:dyDescent="0.35">
      <c r="B42" s="473" t="str">
        <f>IF(Intro!$G$21="English",O42,P42)</f>
        <v>SALES IN CANADA OF IMPORTS TO THE TOP FIVE ACCOUNTS</v>
      </c>
      <c r="C42" s="474"/>
      <c r="D42" s="474"/>
      <c r="E42" s="474"/>
      <c r="F42" s="474"/>
      <c r="G42" s="474"/>
      <c r="H42" s="474"/>
      <c r="I42" s="474"/>
      <c r="J42" s="474"/>
      <c r="K42" s="474"/>
      <c r="L42" s="475"/>
      <c r="M42" s="9"/>
      <c r="O42" s="89" t="s">
        <v>313</v>
      </c>
      <c r="P42" s="89" t="s">
        <v>406</v>
      </c>
    </row>
    <row r="43" spans="1:16" s="10" customFormat="1" x14ac:dyDescent="0.35">
      <c r="A43" s="7"/>
      <c r="B43" s="594" t="s">
        <v>15</v>
      </c>
      <c r="C43" s="595"/>
      <c r="D43" s="595"/>
      <c r="E43" s="595"/>
      <c r="F43" s="595"/>
      <c r="G43" s="595"/>
      <c r="H43" s="595"/>
      <c r="I43" s="595"/>
      <c r="J43" s="595"/>
      <c r="K43" s="595"/>
      <c r="L43" s="596"/>
      <c r="M43" s="69"/>
      <c r="O43" s="9"/>
    </row>
    <row r="44" spans="1:16" x14ac:dyDescent="0.35">
      <c r="B44" s="15"/>
      <c r="C44" s="33"/>
      <c r="D44" s="33"/>
      <c r="E44" s="34"/>
      <c r="F44" s="34"/>
      <c r="G44" s="34"/>
      <c r="H44" s="34"/>
      <c r="I44" s="34"/>
      <c r="J44" s="34"/>
      <c r="K44" s="34"/>
      <c r="L44" s="16"/>
      <c r="M44" s="9"/>
    </row>
    <row r="45" spans="1:16" x14ac:dyDescent="0.35">
      <c r="B45" s="492" t="str">
        <f>IF(Intro!$G$21="English",O45,P45)</f>
        <v xml:space="preserve">Report the volume and value of sales of imports in Canada for each account listed below : </v>
      </c>
      <c r="C45" s="493"/>
      <c r="D45" s="493"/>
      <c r="E45" s="493"/>
      <c r="F45" s="493"/>
      <c r="G45" s="493"/>
      <c r="H45" s="493"/>
      <c r="I45" s="493"/>
      <c r="J45" s="493"/>
      <c r="K45" s="493"/>
      <c r="L45" s="494"/>
      <c r="M45" s="9"/>
      <c r="O45" s="17" t="s">
        <v>165</v>
      </c>
      <c r="P45" s="9" t="s">
        <v>166</v>
      </c>
    </row>
    <row r="46" spans="1:16" x14ac:dyDescent="0.35">
      <c r="B46" s="492" t="str">
        <f>Pro!B23</f>
        <v>Note - Only complete this question if your firm sold the goods between January 1, 2023, and March 31, 2026.</v>
      </c>
      <c r="C46" s="493"/>
      <c r="D46" s="493"/>
      <c r="E46" s="493"/>
      <c r="F46" s="493"/>
      <c r="G46" s="493"/>
      <c r="H46" s="493"/>
      <c r="I46" s="493"/>
      <c r="J46" s="493"/>
      <c r="K46" s="493"/>
      <c r="L46" s="494"/>
      <c r="M46" s="9"/>
      <c r="O46" s="17"/>
    </row>
    <row r="47" spans="1:16" x14ac:dyDescent="0.35">
      <c r="B47" s="58"/>
      <c r="C47" s="59"/>
      <c r="D47" s="33"/>
      <c r="E47" s="34"/>
      <c r="F47" s="34"/>
      <c r="G47" s="34"/>
      <c r="H47" s="34"/>
      <c r="I47" s="34"/>
      <c r="J47" s="34"/>
      <c r="K47" s="34"/>
      <c r="L47" s="16"/>
      <c r="M47" s="9"/>
      <c r="O47" s="17"/>
    </row>
    <row r="48" spans="1:16" x14ac:dyDescent="0.35">
      <c r="B48" s="692"/>
      <c r="C48" s="693"/>
      <c r="D48" s="694"/>
      <c r="E48" s="141" t="str">
        <f>IF(Intro!$G$21="English","Q","T")&amp;IF(MID(F48,2,1)&lt;&gt;"1",MID(F48,2,1)-1&amp;" - "&amp;MID(F48,6,4),"4 - "&amp;MID(F48,6,4)-1)</f>
        <v>Q2 - 2024</v>
      </c>
      <c r="F48" s="141" t="str">
        <f>IF(Intro!$G$21="English","Q","T")&amp;IF(MID(G48,2,1)&lt;&gt;"1",MID(G48,2,1)-1&amp;" - "&amp;MID(G48,6,4),"4 - "&amp;MID(G48,6,4)-1)</f>
        <v>Q3 - 2024</v>
      </c>
      <c r="G48" s="141" t="str">
        <f>IF(Intro!$G$21="English","Q","T")&amp;IF(MID(H48,2,1)&lt;&gt;"1",MID(H48,2,1)-1&amp;" - "&amp;MID(H48,6,4),"4 - "&amp;MID(H48,6,4)-1)</f>
        <v>Q4 - 2024</v>
      </c>
      <c r="H48" s="141" t="str">
        <f>IF(Intro!$G$21="English","Q","T")&amp;IF(MID(I48,2,1)&lt;&gt;"1",MID(I48,2,1)-1&amp;" - "&amp;MID(I48,6,4),"4 - "&amp;MID(I48,6,4)-1)</f>
        <v>Q1 - 2025</v>
      </c>
      <c r="I48" s="141" t="str">
        <f>IF(Intro!$G$21="English","Q","T")&amp;IF(MID(J48,2,1)&lt;&gt;"1",MID(J48,2,1)-1&amp;" - "&amp;MID(J48,6,4),"4 - "&amp;MID(J48,6,4)-1)</f>
        <v>Q2 - 2025</v>
      </c>
      <c r="J48" s="141" t="str">
        <f>IF(Intro!$G$21="English","Q","T")&amp;IF(MID(K48,2,1)&lt;&gt;"1",MID(K48,2,1)-1&amp;" - "&amp;MID(K48,6,4),"4 - "&amp;MID(K48,6,4)-1)</f>
        <v>Q3 - 2025</v>
      </c>
      <c r="K48" s="141" t="str">
        <f>IF(Intro!$G$21="English","Q","T")&amp;IF(MID(L48,2,1)&lt;&gt;"1",MID(L48,2,1)-1&amp;" - "&amp;MID(L48,6,4),"4 - "&amp;MID(L48,6,4)-1)</f>
        <v>Q4 - 2025</v>
      </c>
      <c r="L48" s="114" t="str">
        <f>IF(Intro!$G$21="English",Variables!B29&amp;" - ",Variables!C29&amp;" - ")&amp;Variables!B8</f>
        <v>Q1 - 2026</v>
      </c>
      <c r="M48" s="9"/>
      <c r="O48" s="17"/>
    </row>
    <row r="49" spans="2:16" x14ac:dyDescent="0.35">
      <c r="B49" s="709" t="str">
        <f>IF(Intro!$G$21="English",O50,P50)</f>
        <v xml:space="preserve">Account 1 - </v>
      </c>
      <c r="C49" s="597"/>
      <c r="D49" s="597"/>
      <c r="E49" s="597"/>
      <c r="F49" s="597"/>
      <c r="G49" s="597"/>
      <c r="H49" s="597"/>
      <c r="I49" s="597"/>
      <c r="J49" s="597"/>
      <c r="K49" s="597"/>
      <c r="L49" s="598"/>
      <c r="M49" s="9"/>
      <c r="O49" s="17"/>
    </row>
    <row r="50" spans="2:16" x14ac:dyDescent="0.35">
      <c r="B50" s="687" t="str">
        <f>D$31</f>
        <v>metres</v>
      </c>
      <c r="C50" s="688"/>
      <c r="D50" s="688"/>
      <c r="E50" s="107"/>
      <c r="F50" s="107"/>
      <c r="G50" s="107"/>
      <c r="H50" s="107"/>
      <c r="I50" s="107"/>
      <c r="J50" s="107"/>
      <c r="K50" s="107"/>
      <c r="L50" s="457"/>
      <c r="M50" s="9"/>
      <c r="O50" s="9" t="str">
        <f>"Account 1 - "&amp;Pro!C120</f>
        <v xml:space="preserve">Account 1 - </v>
      </c>
      <c r="P50" s="9" t="str">
        <f>"Client 1 - "&amp;Pro!C120</f>
        <v xml:space="preserve">Client 1 - </v>
      </c>
    </row>
    <row r="51" spans="2:16" x14ac:dyDescent="0.35">
      <c r="B51" s="687" t="str">
        <f>D$32</f>
        <v>net delivered selling value (CAD)</v>
      </c>
      <c r="C51" s="688"/>
      <c r="D51" s="688"/>
      <c r="E51" s="107"/>
      <c r="F51" s="107"/>
      <c r="G51" s="107"/>
      <c r="H51" s="107"/>
      <c r="I51" s="107"/>
      <c r="J51" s="107"/>
      <c r="K51" s="107"/>
      <c r="L51" s="457"/>
      <c r="M51" s="9"/>
    </row>
    <row r="52" spans="2:16" x14ac:dyDescent="0.35">
      <c r="B52" s="687" t="str">
        <f>D$33</f>
        <v>$ / metre</v>
      </c>
      <c r="C52" s="688"/>
      <c r="D52" s="688"/>
      <c r="E52" s="120" t="str">
        <f>IF(E50=0,"-",E51/E50)</f>
        <v>-</v>
      </c>
      <c r="F52" s="120" t="str">
        <f t="shared" ref="F52:L52" si="10">IF(F50=0,"-",F51/F50)</f>
        <v>-</v>
      </c>
      <c r="G52" s="120" t="str">
        <f t="shared" si="10"/>
        <v>-</v>
      </c>
      <c r="H52" s="120" t="str">
        <f t="shared" si="10"/>
        <v>-</v>
      </c>
      <c r="I52" s="120" t="str">
        <f t="shared" si="10"/>
        <v>-</v>
      </c>
      <c r="J52" s="120" t="str">
        <f t="shared" si="10"/>
        <v>-</v>
      </c>
      <c r="K52" s="120" t="str">
        <f t="shared" si="10"/>
        <v>-</v>
      </c>
      <c r="L52" s="121" t="str">
        <f t="shared" si="10"/>
        <v>-</v>
      </c>
      <c r="M52" s="9"/>
    </row>
    <row r="53" spans="2:16" x14ac:dyDescent="0.35">
      <c r="B53" s="709" t="str">
        <f>IF(Intro!$G$21="English",O54,P54)</f>
        <v xml:space="preserve">Account 2 - </v>
      </c>
      <c r="C53" s="597"/>
      <c r="D53" s="597"/>
      <c r="E53" s="597"/>
      <c r="F53" s="597"/>
      <c r="G53" s="597"/>
      <c r="H53" s="597"/>
      <c r="I53" s="597"/>
      <c r="J53" s="597"/>
      <c r="K53" s="597"/>
      <c r="L53" s="598"/>
      <c r="M53" s="9"/>
    </row>
    <row r="54" spans="2:16" x14ac:dyDescent="0.35">
      <c r="B54" s="687" t="str">
        <f>D$31</f>
        <v>metres</v>
      </c>
      <c r="C54" s="688"/>
      <c r="D54" s="688"/>
      <c r="E54" s="107"/>
      <c r="F54" s="107"/>
      <c r="G54" s="107"/>
      <c r="H54" s="107"/>
      <c r="I54" s="107"/>
      <c r="J54" s="107"/>
      <c r="K54" s="107"/>
      <c r="L54" s="457"/>
      <c r="M54" s="9"/>
      <c r="O54" s="9" t="str">
        <f>"Account 2 - "&amp;Pro!C121</f>
        <v xml:space="preserve">Account 2 - </v>
      </c>
      <c r="P54" s="9" t="str">
        <f>"Client 2 - "&amp;Pro!C121</f>
        <v xml:space="preserve">Client 2 - </v>
      </c>
    </row>
    <row r="55" spans="2:16" x14ac:dyDescent="0.35">
      <c r="B55" s="687" t="str">
        <f>D$32</f>
        <v>net delivered selling value (CAD)</v>
      </c>
      <c r="C55" s="688"/>
      <c r="D55" s="688"/>
      <c r="E55" s="107"/>
      <c r="F55" s="107"/>
      <c r="G55" s="107"/>
      <c r="H55" s="107"/>
      <c r="I55" s="107"/>
      <c r="J55" s="107"/>
      <c r="K55" s="107"/>
      <c r="L55" s="457"/>
      <c r="M55" s="9"/>
    </row>
    <row r="56" spans="2:16" x14ac:dyDescent="0.35">
      <c r="B56" s="687" t="str">
        <f>D$33</f>
        <v>$ / metre</v>
      </c>
      <c r="C56" s="688"/>
      <c r="D56" s="688"/>
      <c r="E56" s="120" t="str">
        <f>IF(E54=0,"-",E55/E54)</f>
        <v>-</v>
      </c>
      <c r="F56" s="120" t="str">
        <f t="shared" ref="F56" si="11">IF(F54=0,"-",F55/F54)</f>
        <v>-</v>
      </c>
      <c r="G56" s="120" t="str">
        <f t="shared" ref="G56" si="12">IF(G54=0,"-",G55/G54)</f>
        <v>-</v>
      </c>
      <c r="H56" s="120" t="str">
        <f t="shared" ref="H56" si="13">IF(H54=0,"-",H55/H54)</f>
        <v>-</v>
      </c>
      <c r="I56" s="120" t="str">
        <f t="shared" ref="I56" si="14">IF(I54=0,"-",I55/I54)</f>
        <v>-</v>
      </c>
      <c r="J56" s="120" t="str">
        <f t="shared" ref="J56" si="15">IF(J54=0,"-",J55/J54)</f>
        <v>-</v>
      </c>
      <c r="K56" s="120" t="str">
        <f t="shared" ref="K56" si="16">IF(K54=0,"-",K55/K54)</f>
        <v>-</v>
      </c>
      <c r="L56" s="121" t="str">
        <f t="shared" ref="L56" si="17">IF(L54=0,"-",L55/L54)</f>
        <v>-</v>
      </c>
      <c r="M56" s="9"/>
    </row>
    <row r="57" spans="2:16" x14ac:dyDescent="0.35">
      <c r="B57" s="709" t="str">
        <f>IF(Intro!$G$21="English",O58,P58)</f>
        <v xml:space="preserve">Account 3 - </v>
      </c>
      <c r="C57" s="597"/>
      <c r="D57" s="597"/>
      <c r="E57" s="597"/>
      <c r="F57" s="597"/>
      <c r="G57" s="597"/>
      <c r="H57" s="597"/>
      <c r="I57" s="597"/>
      <c r="J57" s="597"/>
      <c r="K57" s="597"/>
      <c r="L57" s="598"/>
      <c r="M57" s="9"/>
    </row>
    <row r="58" spans="2:16" x14ac:dyDescent="0.35">
      <c r="B58" s="687" t="str">
        <f>D$31</f>
        <v>metres</v>
      </c>
      <c r="C58" s="688"/>
      <c r="D58" s="688"/>
      <c r="E58" s="107"/>
      <c r="F58" s="107"/>
      <c r="G58" s="107"/>
      <c r="H58" s="107"/>
      <c r="I58" s="107"/>
      <c r="J58" s="107"/>
      <c r="K58" s="107"/>
      <c r="L58" s="457"/>
      <c r="M58" s="9"/>
      <c r="O58" s="9" t="str">
        <f>"Account 3 - "&amp;Pro!C122</f>
        <v xml:space="preserve">Account 3 - </v>
      </c>
      <c r="P58" s="9" t="str">
        <f>"Client 3 - "&amp;Pro!C122</f>
        <v xml:space="preserve">Client 3 - </v>
      </c>
    </row>
    <row r="59" spans="2:16" x14ac:dyDescent="0.35">
      <c r="B59" s="687" t="str">
        <f>D$32</f>
        <v>net delivered selling value (CAD)</v>
      </c>
      <c r="C59" s="688"/>
      <c r="D59" s="688"/>
      <c r="E59" s="107"/>
      <c r="F59" s="107"/>
      <c r="G59" s="107"/>
      <c r="H59" s="107"/>
      <c r="I59" s="107"/>
      <c r="J59" s="107"/>
      <c r="K59" s="107"/>
      <c r="L59" s="457"/>
      <c r="M59" s="9"/>
    </row>
    <row r="60" spans="2:16" x14ac:dyDescent="0.35">
      <c r="B60" s="687" t="str">
        <f>D$33</f>
        <v>$ / metre</v>
      </c>
      <c r="C60" s="688"/>
      <c r="D60" s="688"/>
      <c r="E60" s="120" t="str">
        <f>IF(E58=0,"-",E59/E58)</f>
        <v>-</v>
      </c>
      <c r="F60" s="120" t="str">
        <f t="shared" ref="F60" si="18">IF(F58=0,"-",F59/F58)</f>
        <v>-</v>
      </c>
      <c r="G60" s="120" t="str">
        <f t="shared" ref="G60" si="19">IF(G58=0,"-",G59/G58)</f>
        <v>-</v>
      </c>
      <c r="H60" s="120" t="str">
        <f t="shared" ref="H60" si="20">IF(H58=0,"-",H59/H58)</f>
        <v>-</v>
      </c>
      <c r="I60" s="120" t="str">
        <f t="shared" ref="I60" si="21">IF(I58=0,"-",I59/I58)</f>
        <v>-</v>
      </c>
      <c r="J60" s="120" t="str">
        <f t="shared" ref="J60" si="22">IF(J58=0,"-",J59/J58)</f>
        <v>-</v>
      </c>
      <c r="K60" s="120" t="str">
        <f t="shared" ref="K60" si="23">IF(K58=0,"-",K59/K58)</f>
        <v>-</v>
      </c>
      <c r="L60" s="121" t="str">
        <f t="shared" ref="L60" si="24">IF(L58=0,"-",L59/L58)</f>
        <v>-</v>
      </c>
      <c r="M60" s="9"/>
    </row>
    <row r="61" spans="2:16" x14ac:dyDescent="0.35">
      <c r="B61" s="709" t="str">
        <f>IF(Intro!$G$21="English",O62,P62)</f>
        <v xml:space="preserve">Account 4 - </v>
      </c>
      <c r="C61" s="597"/>
      <c r="D61" s="597"/>
      <c r="E61" s="597"/>
      <c r="F61" s="597"/>
      <c r="G61" s="597"/>
      <c r="H61" s="597"/>
      <c r="I61" s="597"/>
      <c r="J61" s="597"/>
      <c r="K61" s="597"/>
      <c r="L61" s="598"/>
      <c r="M61" s="9"/>
    </row>
    <row r="62" spans="2:16" x14ac:dyDescent="0.35">
      <c r="B62" s="687" t="str">
        <f>D$31</f>
        <v>metres</v>
      </c>
      <c r="C62" s="688"/>
      <c r="D62" s="688"/>
      <c r="E62" s="107"/>
      <c r="F62" s="107"/>
      <c r="G62" s="107"/>
      <c r="H62" s="107"/>
      <c r="I62" s="107"/>
      <c r="J62" s="107"/>
      <c r="K62" s="107"/>
      <c r="L62" s="457"/>
      <c r="M62" s="9"/>
      <c r="O62" s="9" t="str">
        <f>"Account 4 - "&amp;Pro!C123</f>
        <v xml:space="preserve">Account 4 - </v>
      </c>
      <c r="P62" s="9" t="str">
        <f>"Client 4 - "&amp;Pro!C123</f>
        <v xml:space="preserve">Client 4 - </v>
      </c>
    </row>
    <row r="63" spans="2:16" x14ac:dyDescent="0.35">
      <c r="B63" s="687" t="str">
        <f>D$32</f>
        <v>net delivered selling value (CAD)</v>
      </c>
      <c r="C63" s="688"/>
      <c r="D63" s="688"/>
      <c r="E63" s="107"/>
      <c r="F63" s="107"/>
      <c r="G63" s="107"/>
      <c r="H63" s="107"/>
      <c r="I63" s="107"/>
      <c r="J63" s="107"/>
      <c r="K63" s="107"/>
      <c r="L63" s="457"/>
      <c r="M63" s="9"/>
    </row>
    <row r="64" spans="2:16" x14ac:dyDescent="0.35">
      <c r="B64" s="687" t="str">
        <f>D$33</f>
        <v>$ / metre</v>
      </c>
      <c r="C64" s="688"/>
      <c r="D64" s="688"/>
      <c r="E64" s="120" t="str">
        <f>IF(E62=0,"-",E63/E62)</f>
        <v>-</v>
      </c>
      <c r="F64" s="120" t="str">
        <f t="shared" ref="F64" si="25">IF(F62=0,"-",F63/F62)</f>
        <v>-</v>
      </c>
      <c r="G64" s="120" t="str">
        <f t="shared" ref="G64" si="26">IF(G62=0,"-",G63/G62)</f>
        <v>-</v>
      </c>
      <c r="H64" s="120" t="str">
        <f t="shared" ref="H64" si="27">IF(H62=0,"-",H63/H62)</f>
        <v>-</v>
      </c>
      <c r="I64" s="120" t="str">
        <f t="shared" ref="I64" si="28">IF(I62=0,"-",I63/I62)</f>
        <v>-</v>
      </c>
      <c r="J64" s="120" t="str">
        <f t="shared" ref="J64" si="29">IF(J62=0,"-",J63/J62)</f>
        <v>-</v>
      </c>
      <c r="K64" s="120" t="str">
        <f t="shared" ref="K64" si="30">IF(K62=0,"-",K63/K62)</f>
        <v>-</v>
      </c>
      <c r="L64" s="121" t="str">
        <f t="shared" ref="L64" si="31">IF(L62=0,"-",L63/L62)</f>
        <v>-</v>
      </c>
      <c r="M64" s="9"/>
    </row>
    <row r="65" spans="2:19" x14ac:dyDescent="0.35">
      <c r="B65" s="709" t="str">
        <f>IF(Intro!$G$21="English",O66,P66)</f>
        <v xml:space="preserve">Account 5 - </v>
      </c>
      <c r="C65" s="597"/>
      <c r="D65" s="597"/>
      <c r="E65" s="597"/>
      <c r="F65" s="597"/>
      <c r="G65" s="597"/>
      <c r="H65" s="597"/>
      <c r="I65" s="597"/>
      <c r="J65" s="597"/>
      <c r="K65" s="597"/>
      <c r="L65" s="598"/>
      <c r="M65" s="9"/>
    </row>
    <row r="66" spans="2:19" x14ac:dyDescent="0.35">
      <c r="B66" s="687" t="str">
        <f>D$31</f>
        <v>metres</v>
      </c>
      <c r="C66" s="688"/>
      <c r="D66" s="688"/>
      <c r="E66" s="107"/>
      <c r="F66" s="107"/>
      <c r="G66" s="107"/>
      <c r="H66" s="107"/>
      <c r="I66" s="107"/>
      <c r="J66" s="107"/>
      <c r="K66" s="107"/>
      <c r="L66" s="457"/>
      <c r="M66" s="9"/>
      <c r="O66" s="9" t="str">
        <f>"Account 5 - "&amp;Pro!C124</f>
        <v xml:space="preserve">Account 5 - </v>
      </c>
      <c r="P66" s="9" t="str">
        <f>"Client 5 - "&amp;Pro!C124</f>
        <v xml:space="preserve">Client 5 - </v>
      </c>
    </row>
    <row r="67" spans="2:19" x14ac:dyDescent="0.35">
      <c r="B67" s="687" t="str">
        <f>D$32</f>
        <v>net delivered selling value (CAD)</v>
      </c>
      <c r="C67" s="688"/>
      <c r="D67" s="688"/>
      <c r="E67" s="107"/>
      <c r="F67" s="107"/>
      <c r="G67" s="107"/>
      <c r="H67" s="107"/>
      <c r="I67" s="107"/>
      <c r="J67" s="107"/>
      <c r="K67" s="107"/>
      <c r="L67" s="457"/>
      <c r="M67" s="9"/>
    </row>
    <row r="68" spans="2:19" x14ac:dyDescent="0.35">
      <c r="B68" s="687" t="str">
        <f>D$33</f>
        <v>$ / metre</v>
      </c>
      <c r="C68" s="688"/>
      <c r="D68" s="688"/>
      <c r="E68" s="120" t="str">
        <f>IF(E66=0,"-",E67/E66)</f>
        <v>-</v>
      </c>
      <c r="F68" s="120" t="str">
        <f t="shared" ref="F68" si="32">IF(F66=0,"-",F67/F66)</f>
        <v>-</v>
      </c>
      <c r="G68" s="120" t="str">
        <f t="shared" ref="G68" si="33">IF(G66=0,"-",G67/G66)</f>
        <v>-</v>
      </c>
      <c r="H68" s="120" t="str">
        <f t="shared" ref="H68" si="34">IF(H66=0,"-",H67/H66)</f>
        <v>-</v>
      </c>
      <c r="I68" s="120" t="str">
        <f t="shared" ref="I68" si="35">IF(I66=0,"-",I67/I66)</f>
        <v>-</v>
      </c>
      <c r="J68" s="120" t="str">
        <f t="shared" ref="J68" si="36">IF(J66=0,"-",J67/J66)</f>
        <v>-</v>
      </c>
      <c r="K68" s="120" t="str">
        <f t="shared" ref="K68" si="37">IF(K66=0,"-",K67/K66)</f>
        <v>-</v>
      </c>
      <c r="L68" s="121" t="str">
        <f t="shared" ref="L68" si="38">IF(L66=0,"-",L67/L66)</f>
        <v>-</v>
      </c>
      <c r="M68" s="9"/>
    </row>
    <row r="69" spans="2:19" x14ac:dyDescent="0.35">
      <c r="B69" s="58"/>
      <c r="C69" s="59"/>
      <c r="D69" s="59"/>
      <c r="E69" s="28"/>
      <c r="F69" s="28"/>
      <c r="G69" s="28"/>
      <c r="H69" s="28"/>
      <c r="I69" s="28"/>
      <c r="J69" s="28"/>
      <c r="K69" s="28"/>
      <c r="L69" s="29"/>
      <c r="M69" s="9"/>
    </row>
    <row r="70" spans="2:19" x14ac:dyDescent="0.35">
      <c r="B70" s="492" t="str">
        <f>IF(Intro!$G$21="English",O70,P70)</f>
        <v>In the table below, “Error” means that the total sales to your firm’s top five accounts for that period exceed your firm’s total import sales for that period. Therefore, please modify the above data if necessary.</v>
      </c>
      <c r="C70" s="493"/>
      <c r="D70" s="493"/>
      <c r="E70" s="493"/>
      <c r="F70" s="493"/>
      <c r="G70" s="493"/>
      <c r="H70" s="493"/>
      <c r="I70" s="493"/>
      <c r="J70" s="493"/>
      <c r="K70" s="493"/>
      <c r="L70" s="494"/>
      <c r="M70" s="9"/>
      <c r="O70" s="9" t="s">
        <v>343</v>
      </c>
      <c r="P70" s="9" t="s">
        <v>344</v>
      </c>
      <c r="S70" s="36"/>
    </row>
    <row r="71" spans="2:19" x14ac:dyDescent="0.35">
      <c r="B71" s="492"/>
      <c r="C71" s="493"/>
      <c r="D71" s="493"/>
      <c r="E71" s="493"/>
      <c r="F71" s="493"/>
      <c r="G71" s="493"/>
      <c r="H71" s="493"/>
      <c r="I71" s="493"/>
      <c r="J71" s="493"/>
      <c r="K71" s="493"/>
      <c r="L71" s="494"/>
      <c r="M71" s="9"/>
      <c r="S71" s="36"/>
    </row>
    <row r="72" spans="2:19" x14ac:dyDescent="0.35">
      <c r="B72" s="58"/>
      <c r="C72" s="59"/>
      <c r="D72" s="59"/>
      <c r="E72" s="28"/>
      <c r="F72" s="28"/>
      <c r="G72" s="28"/>
      <c r="H72" s="28"/>
      <c r="I72" s="28"/>
      <c r="J72" s="28"/>
      <c r="K72" s="28"/>
      <c r="L72" s="29"/>
      <c r="M72" s="9"/>
      <c r="S72" s="36"/>
    </row>
    <row r="73" spans="2:19" ht="14.15" customHeight="1" x14ac:dyDescent="0.35">
      <c r="B73" s="678" t="str">
        <f>Variables!D64</f>
        <v>Verification - volume</v>
      </c>
      <c r="C73" s="679"/>
      <c r="D73" s="679"/>
      <c r="E73" s="679"/>
      <c r="F73" s="680"/>
      <c r="G73" s="141" t="str">
        <f>IF(Intro!$G$21="English",O73,P73)</f>
        <v>Q2-Q4 2024</v>
      </c>
      <c r="H73" s="141">
        <f>Variables!B8-1</f>
        <v>2025</v>
      </c>
      <c r="I73" s="141" t="str">
        <f>L48</f>
        <v>Q1 - 2026</v>
      </c>
      <c r="J73" s="36"/>
      <c r="K73" s="36"/>
      <c r="L73" s="67"/>
      <c r="M73" s="9"/>
      <c r="O73" s="9" t="s">
        <v>537</v>
      </c>
      <c r="P73" s="9" t="s">
        <v>736</v>
      </c>
    </row>
    <row r="74" spans="2:19" ht="14.15" customHeight="1" x14ac:dyDescent="0.35">
      <c r="B74" s="675" t="str">
        <f>D31</f>
        <v>metres</v>
      </c>
      <c r="C74" s="676"/>
      <c r="D74" s="676"/>
      <c r="E74" s="676"/>
      <c r="F74" s="677"/>
      <c r="G74" s="150" t="str">
        <f>IF(SUM(E50:G50,E54:G54,E58:G58,E62:G62,E66:G66)&gt;H37,Variables!$D$65,Variables!$D$66)</f>
        <v>Okay</v>
      </c>
      <c r="H74" s="150" t="str">
        <f>IF(SUM(H50:K50,H54:K54,H58:K58,H62:K62,H66:K66)&gt;I37,Variables!$D$65,Variables!$D$66)</f>
        <v>Okay</v>
      </c>
      <c r="I74" s="150" t="str">
        <f>IF(SUM(L50,L54,L58,L62,L66)&gt;K37,Variables!$D$65,Variables!$D$66)</f>
        <v>Okay</v>
      </c>
      <c r="J74" s="36"/>
      <c r="K74" s="36"/>
      <c r="L74" s="67"/>
      <c r="M74" s="9"/>
    </row>
    <row r="75" spans="2:19" ht="14.15" customHeight="1" x14ac:dyDescent="0.35">
      <c r="B75" s="695" t="str">
        <f>IF(Intro!$G$21="English",O75,P75)</f>
        <v>volume - total sales in Canada of imports to the top five accounts (Question 2)</v>
      </c>
      <c r="C75" s="696"/>
      <c r="D75" s="696"/>
      <c r="E75" s="696"/>
      <c r="F75" s="697"/>
      <c r="G75" s="150">
        <f>SUM(E50:G50,E54:G54,E58:G58,E62:G62,E66:G66)</f>
        <v>0</v>
      </c>
      <c r="H75" s="150">
        <f>SUM(H50:K50,H54:K54,H58:K58,H62:K62,H66:K66)</f>
        <v>0</v>
      </c>
      <c r="I75" s="150">
        <f>SUM(L50,L54,L58,L62,L66)</f>
        <v>0</v>
      </c>
      <c r="J75" s="36"/>
      <c r="K75" s="36"/>
      <c r="L75" s="67"/>
      <c r="M75" s="9"/>
      <c r="O75" s="69" t="s">
        <v>451</v>
      </c>
      <c r="P75" s="9" t="s">
        <v>453</v>
      </c>
    </row>
    <row r="76" spans="2:19" ht="14.15" customHeight="1" x14ac:dyDescent="0.35">
      <c r="B76" s="695" t="str">
        <f>IF(Intro!$G$21="English",O76,P76)</f>
        <v>volume - total sales in Canada of imports (Question 1)</v>
      </c>
      <c r="C76" s="696"/>
      <c r="D76" s="696"/>
      <c r="E76" s="696"/>
      <c r="F76" s="697"/>
      <c r="G76" s="150">
        <f>H37</f>
        <v>0</v>
      </c>
      <c r="H76" s="150">
        <f>I37</f>
        <v>0</v>
      </c>
      <c r="I76" s="150">
        <f>K37</f>
        <v>0</v>
      </c>
      <c r="J76" s="36"/>
      <c r="K76" s="36"/>
      <c r="L76" s="67"/>
      <c r="M76" s="9"/>
      <c r="O76" s="9" t="s">
        <v>452</v>
      </c>
      <c r="P76" s="9" t="s">
        <v>454</v>
      </c>
    </row>
    <row r="77" spans="2:19" ht="14.15" customHeight="1" x14ac:dyDescent="0.35">
      <c r="B77" s="678" t="str">
        <f>Variables!D68</f>
        <v>Verification - value</v>
      </c>
      <c r="C77" s="679"/>
      <c r="D77" s="679"/>
      <c r="E77" s="679"/>
      <c r="F77" s="680"/>
      <c r="G77" s="141" t="str">
        <f>G73</f>
        <v>Q2-Q4 2024</v>
      </c>
      <c r="H77" s="141">
        <f>H73</f>
        <v>2025</v>
      </c>
      <c r="I77" s="141" t="str">
        <f>I73</f>
        <v>Q1 - 2026</v>
      </c>
      <c r="J77" s="36"/>
      <c r="K77" s="36"/>
      <c r="L77" s="67"/>
      <c r="M77" s="9"/>
    </row>
    <row r="78" spans="2:19" ht="14.15" customHeight="1" x14ac:dyDescent="0.35">
      <c r="B78" s="727" t="str">
        <f>D32</f>
        <v>net delivered selling value (CAD)</v>
      </c>
      <c r="C78" s="728"/>
      <c r="D78" s="728"/>
      <c r="E78" s="728"/>
      <c r="F78" s="729"/>
      <c r="G78" s="150" t="str">
        <f>IF(SUM(E51:G51,E55:G55,E59:G59,E63:G63,E67:G67)&gt;H38,Variables!$D$65,Variables!$D$66)</f>
        <v>Okay</v>
      </c>
      <c r="H78" s="150" t="str">
        <f>IF(SUM(H51:K51,H55:K55,H59:K59,H63:K63,H67:K67)&gt;I38,Variables!$D$65,Variables!$D$66)</f>
        <v>Okay</v>
      </c>
      <c r="I78" s="150" t="str">
        <f>IF(SUM(L51,L55,L59,L63,L67)&gt;K38,Variables!$D$65,Variables!$D$66)</f>
        <v>Okay</v>
      </c>
      <c r="J78" s="36"/>
      <c r="K78" s="36"/>
      <c r="L78" s="67"/>
      <c r="M78" s="9"/>
    </row>
    <row r="79" spans="2:19" ht="14.15" customHeight="1" x14ac:dyDescent="0.35">
      <c r="B79" s="724" t="str">
        <f>IF(Intro!$G$21="English",O79,P79)</f>
        <v>value - total sales in Canada of imports to the top five accounts (Question 2)</v>
      </c>
      <c r="C79" s="725"/>
      <c r="D79" s="725"/>
      <c r="E79" s="725"/>
      <c r="F79" s="726"/>
      <c r="G79" s="150">
        <f>SUM(E51:G51,E55:G55,E59:G59,E63:G63,E67:G67)</f>
        <v>0</v>
      </c>
      <c r="H79" s="150">
        <f>SUM(H51:K51,H55:K55,H59:K59,H63:K63,H67:K67)</f>
        <v>0</v>
      </c>
      <c r="I79" s="150">
        <f>SUM(L51,L55,L59,L63,L67)</f>
        <v>0</v>
      </c>
      <c r="J79" s="36"/>
      <c r="K79" s="36"/>
      <c r="L79" s="67"/>
      <c r="M79" s="9"/>
      <c r="O79" s="69" t="s">
        <v>457</v>
      </c>
      <c r="P79" s="9" t="s">
        <v>455</v>
      </c>
    </row>
    <row r="80" spans="2:19" ht="14.15" customHeight="1" x14ac:dyDescent="0.35">
      <c r="B80" s="724" t="str">
        <f>IF(Intro!$G$21="English",O80,P80)</f>
        <v>value - total sales in Canada of imports (Question 1)</v>
      </c>
      <c r="C80" s="725"/>
      <c r="D80" s="725"/>
      <c r="E80" s="725"/>
      <c r="F80" s="726"/>
      <c r="G80" s="150">
        <f>H38</f>
        <v>0</v>
      </c>
      <c r="H80" s="150">
        <f>I38</f>
        <v>0</v>
      </c>
      <c r="I80" s="150">
        <f>K38</f>
        <v>0</v>
      </c>
      <c r="J80" s="36"/>
      <c r="K80" s="36"/>
      <c r="L80" s="67"/>
      <c r="M80" s="9"/>
      <c r="O80" s="9" t="s">
        <v>458</v>
      </c>
      <c r="P80" s="9" t="s">
        <v>456</v>
      </c>
    </row>
    <row r="81" spans="1:16" x14ac:dyDescent="0.35">
      <c r="B81" s="68"/>
      <c r="C81" s="65"/>
      <c r="D81" s="65"/>
      <c r="E81" s="65"/>
      <c r="F81" s="65"/>
      <c r="G81" s="65"/>
      <c r="H81" s="65"/>
      <c r="I81" s="65"/>
      <c r="J81" s="131"/>
      <c r="K81" s="131"/>
      <c r="L81" s="132"/>
      <c r="M81" s="9"/>
    </row>
    <row r="82" spans="1:16" s="10" customFormat="1" x14ac:dyDescent="0.35">
      <c r="A82" s="7"/>
      <c r="B82" s="30"/>
      <c r="C82" s="30"/>
      <c r="D82" s="77"/>
      <c r="E82" s="78"/>
      <c r="F82" s="78"/>
      <c r="G82" s="78"/>
      <c r="H82" s="78"/>
      <c r="I82" s="78"/>
      <c r="J82" s="78"/>
      <c r="K82" s="78"/>
      <c r="L82" s="78"/>
      <c r="M82" s="69"/>
    </row>
    <row r="83" spans="1:16" x14ac:dyDescent="0.35">
      <c r="B83" s="473" t="str">
        <f>IF(Intro!$G$21="English",O83,P83)</f>
        <v>IMPORTS OF BENCHMARK PRODUCTS</v>
      </c>
      <c r="C83" s="474"/>
      <c r="D83" s="474"/>
      <c r="E83" s="474"/>
      <c r="F83" s="474"/>
      <c r="G83" s="474"/>
      <c r="H83" s="474"/>
      <c r="I83" s="474"/>
      <c r="J83" s="474"/>
      <c r="K83" s="474"/>
      <c r="L83" s="475"/>
      <c r="M83" s="9"/>
      <c r="O83" s="89" t="s">
        <v>310</v>
      </c>
      <c r="P83" s="89" t="s">
        <v>407</v>
      </c>
    </row>
    <row r="84" spans="1:16" x14ac:dyDescent="0.35">
      <c r="B84" s="594" t="s">
        <v>16</v>
      </c>
      <c r="C84" s="595"/>
      <c r="D84" s="595"/>
      <c r="E84" s="595"/>
      <c r="F84" s="595"/>
      <c r="G84" s="595"/>
      <c r="H84" s="595"/>
      <c r="I84" s="595"/>
      <c r="J84" s="595"/>
      <c r="K84" s="595"/>
      <c r="L84" s="596"/>
      <c r="M84" s="9"/>
    </row>
    <row r="85" spans="1:16" x14ac:dyDescent="0.35">
      <c r="B85" s="15"/>
      <c r="C85" s="33"/>
      <c r="D85" s="33"/>
      <c r="E85" s="34"/>
      <c r="F85" s="34"/>
      <c r="G85" s="34"/>
      <c r="H85" s="34"/>
      <c r="I85" s="34"/>
      <c r="J85" s="34"/>
      <c r="K85" s="34"/>
      <c r="L85" s="16"/>
      <c r="M85" s="9"/>
    </row>
    <row r="86" spans="1:16" x14ac:dyDescent="0.35">
      <c r="B86" s="492" t="str">
        <f>IF(Intro!$G$21="English",O86,P86)</f>
        <v xml:space="preserve">Report the volume and value of imports for each benchmark product listed below : </v>
      </c>
      <c r="C86" s="493"/>
      <c r="D86" s="493"/>
      <c r="E86" s="493"/>
      <c r="F86" s="493"/>
      <c r="G86" s="493"/>
      <c r="H86" s="493"/>
      <c r="I86" s="493"/>
      <c r="J86" s="493"/>
      <c r="K86" s="493"/>
      <c r="L86" s="494"/>
      <c r="M86" s="9"/>
      <c r="O86" s="17" t="s">
        <v>185</v>
      </c>
      <c r="P86" s="9" t="s">
        <v>186</v>
      </c>
    </row>
    <row r="87" spans="1:16" x14ac:dyDescent="0.35">
      <c r="B87" s="58"/>
      <c r="C87" s="59"/>
      <c r="D87" s="33"/>
      <c r="E87" s="34"/>
      <c r="F87" s="34"/>
      <c r="G87" s="34"/>
      <c r="H87" s="34"/>
      <c r="I87" s="34"/>
      <c r="J87" s="34"/>
      <c r="K87" s="34"/>
      <c r="L87" s="16"/>
      <c r="M87" s="9"/>
      <c r="O87" s="17"/>
    </row>
    <row r="88" spans="1:16" x14ac:dyDescent="0.35">
      <c r="B88" s="692"/>
      <c r="C88" s="693"/>
      <c r="D88" s="694"/>
      <c r="E88" s="141" t="str">
        <f t="shared" ref="E88:L88" si="39">E48</f>
        <v>Q2 - 2024</v>
      </c>
      <c r="F88" s="141" t="str">
        <f t="shared" si="39"/>
        <v>Q3 - 2024</v>
      </c>
      <c r="G88" s="141" t="str">
        <f t="shared" si="39"/>
        <v>Q4 - 2024</v>
      </c>
      <c r="H88" s="141" t="str">
        <f t="shared" si="39"/>
        <v>Q1 - 2025</v>
      </c>
      <c r="I88" s="141" t="str">
        <f t="shared" si="39"/>
        <v>Q2 - 2025</v>
      </c>
      <c r="J88" s="141" t="str">
        <f t="shared" si="39"/>
        <v>Q3 - 2025</v>
      </c>
      <c r="K88" s="141" t="str">
        <f t="shared" si="39"/>
        <v>Q4 - 2025</v>
      </c>
      <c r="L88" s="114" t="str">
        <f t="shared" si="39"/>
        <v>Q1 - 2026</v>
      </c>
      <c r="M88" s="9"/>
      <c r="O88" s="17"/>
    </row>
    <row r="89" spans="1:16" x14ac:dyDescent="0.35">
      <c r="B89" s="689" t="str">
        <f>IF(Intro!$G$21="English",Variables!B30,Variables!C30)</f>
        <v>No. 1 - NMD90 14/3</v>
      </c>
      <c r="C89" s="690"/>
      <c r="D89" s="690"/>
      <c r="E89" s="690"/>
      <c r="F89" s="690"/>
      <c r="G89" s="690"/>
      <c r="H89" s="690"/>
      <c r="I89" s="690"/>
      <c r="J89" s="690"/>
      <c r="K89" s="690"/>
      <c r="L89" s="691"/>
      <c r="M89" s="9"/>
    </row>
    <row r="90" spans="1:16" x14ac:dyDescent="0.35">
      <c r="B90" s="687" t="str">
        <f>D$27</f>
        <v>metres</v>
      </c>
      <c r="C90" s="688"/>
      <c r="D90" s="688"/>
      <c r="E90" s="107"/>
      <c r="F90" s="107"/>
      <c r="G90" s="107"/>
      <c r="H90" s="107"/>
      <c r="I90" s="107"/>
      <c r="J90" s="107"/>
      <c r="K90" s="107"/>
      <c r="L90" s="457"/>
      <c r="M90" s="9"/>
    </row>
    <row r="91" spans="1:16" x14ac:dyDescent="0.35">
      <c r="B91" s="687" t="str">
        <f>D$28</f>
        <v>net delivered purchase value (CAD)</v>
      </c>
      <c r="C91" s="688"/>
      <c r="D91" s="688"/>
      <c r="E91" s="107"/>
      <c r="F91" s="107"/>
      <c r="G91" s="107"/>
      <c r="H91" s="107"/>
      <c r="I91" s="107"/>
      <c r="J91" s="107"/>
      <c r="K91" s="107"/>
      <c r="L91" s="457"/>
      <c r="M91" s="9"/>
    </row>
    <row r="92" spans="1:16" x14ac:dyDescent="0.35">
      <c r="B92" s="687" t="str">
        <f>D$29</f>
        <v>$ / metre</v>
      </c>
      <c r="C92" s="688"/>
      <c r="D92" s="688"/>
      <c r="E92" s="120" t="str">
        <f t="shared" ref="E92:L92" si="40">IF(E90=0,"-",E91/E90)</f>
        <v>-</v>
      </c>
      <c r="F92" s="120" t="str">
        <f t="shared" si="40"/>
        <v>-</v>
      </c>
      <c r="G92" s="120" t="str">
        <f t="shared" si="40"/>
        <v>-</v>
      </c>
      <c r="H92" s="120" t="str">
        <f t="shared" si="40"/>
        <v>-</v>
      </c>
      <c r="I92" s="120" t="str">
        <f t="shared" si="40"/>
        <v>-</v>
      </c>
      <c r="J92" s="120" t="str">
        <f t="shared" si="40"/>
        <v>-</v>
      </c>
      <c r="K92" s="120" t="str">
        <f t="shared" si="40"/>
        <v>-</v>
      </c>
      <c r="L92" s="121" t="str">
        <f t="shared" si="40"/>
        <v>-</v>
      </c>
      <c r="M92" s="9"/>
    </row>
    <row r="93" spans="1:16" x14ac:dyDescent="0.35">
      <c r="B93" s="689" t="str">
        <f>IF(Intro!$G$21="English",Variables!B31,Variables!C31)</f>
        <v>No. 2 - NMD90 14/2</v>
      </c>
      <c r="C93" s="690"/>
      <c r="D93" s="690"/>
      <c r="E93" s="690"/>
      <c r="F93" s="690"/>
      <c r="G93" s="690"/>
      <c r="H93" s="690"/>
      <c r="I93" s="690"/>
      <c r="J93" s="690"/>
      <c r="K93" s="690"/>
      <c r="L93" s="691"/>
      <c r="M93" s="9"/>
    </row>
    <row r="94" spans="1:16" x14ac:dyDescent="0.35">
      <c r="B94" s="687" t="str">
        <f>D$27</f>
        <v>metres</v>
      </c>
      <c r="C94" s="688"/>
      <c r="D94" s="688"/>
      <c r="E94" s="107"/>
      <c r="F94" s="107"/>
      <c r="G94" s="107"/>
      <c r="H94" s="107"/>
      <c r="I94" s="107"/>
      <c r="J94" s="107"/>
      <c r="K94" s="107"/>
      <c r="L94" s="457"/>
      <c r="M94" s="9"/>
    </row>
    <row r="95" spans="1:16" x14ac:dyDescent="0.35">
      <c r="B95" s="687" t="str">
        <f>D$28</f>
        <v>net delivered purchase value (CAD)</v>
      </c>
      <c r="C95" s="688"/>
      <c r="D95" s="688"/>
      <c r="E95" s="107"/>
      <c r="F95" s="107"/>
      <c r="G95" s="107"/>
      <c r="H95" s="107"/>
      <c r="I95" s="107"/>
      <c r="J95" s="107"/>
      <c r="K95" s="107"/>
      <c r="L95" s="457"/>
      <c r="M95" s="9"/>
    </row>
    <row r="96" spans="1:16" x14ac:dyDescent="0.35">
      <c r="B96" s="687" t="str">
        <f>D$29</f>
        <v>$ / metre</v>
      </c>
      <c r="C96" s="688"/>
      <c r="D96" s="688"/>
      <c r="E96" s="120" t="str">
        <f t="shared" ref="E96:L96" si="41">IF(E94=0,"-",E95/E94)</f>
        <v>-</v>
      </c>
      <c r="F96" s="120" t="str">
        <f t="shared" si="41"/>
        <v>-</v>
      </c>
      <c r="G96" s="120" t="str">
        <f t="shared" si="41"/>
        <v>-</v>
      </c>
      <c r="H96" s="120" t="str">
        <f t="shared" si="41"/>
        <v>-</v>
      </c>
      <c r="I96" s="120" t="str">
        <f t="shared" si="41"/>
        <v>-</v>
      </c>
      <c r="J96" s="120" t="str">
        <f t="shared" si="41"/>
        <v>-</v>
      </c>
      <c r="K96" s="120" t="str">
        <f t="shared" si="41"/>
        <v>-</v>
      </c>
      <c r="L96" s="121" t="str">
        <f t="shared" si="41"/>
        <v>-</v>
      </c>
      <c r="M96" s="9"/>
    </row>
    <row r="97" spans="2:13" x14ac:dyDescent="0.35">
      <c r="B97" s="689" t="str">
        <f>IF(Intro!$G$21="English",Variables!B32,Variables!C32)</f>
        <v>No. 3 - NMD90 12/2</v>
      </c>
      <c r="C97" s="690"/>
      <c r="D97" s="690"/>
      <c r="E97" s="690"/>
      <c r="F97" s="690"/>
      <c r="G97" s="690"/>
      <c r="H97" s="690"/>
      <c r="I97" s="690"/>
      <c r="J97" s="690"/>
      <c r="K97" s="690"/>
      <c r="L97" s="691"/>
      <c r="M97" s="9"/>
    </row>
    <row r="98" spans="2:13" x14ac:dyDescent="0.35">
      <c r="B98" s="687" t="str">
        <f>D$27</f>
        <v>metres</v>
      </c>
      <c r="C98" s="688"/>
      <c r="D98" s="688"/>
      <c r="E98" s="107"/>
      <c r="F98" s="107"/>
      <c r="G98" s="107"/>
      <c r="H98" s="107"/>
      <c r="I98" s="107"/>
      <c r="J98" s="107"/>
      <c r="K98" s="107"/>
      <c r="L98" s="457"/>
      <c r="M98" s="9"/>
    </row>
    <row r="99" spans="2:13" x14ac:dyDescent="0.35">
      <c r="B99" s="687" t="str">
        <f>D$28</f>
        <v>net delivered purchase value (CAD)</v>
      </c>
      <c r="C99" s="688"/>
      <c r="D99" s="688"/>
      <c r="E99" s="107"/>
      <c r="F99" s="107"/>
      <c r="G99" s="107"/>
      <c r="H99" s="107"/>
      <c r="I99" s="107"/>
      <c r="J99" s="107"/>
      <c r="K99" s="107"/>
      <c r="L99" s="457"/>
      <c r="M99" s="9"/>
    </row>
    <row r="100" spans="2:13" x14ac:dyDescent="0.35">
      <c r="B100" s="687" t="str">
        <f>D$29</f>
        <v>$ / metre</v>
      </c>
      <c r="C100" s="688"/>
      <c r="D100" s="688"/>
      <c r="E100" s="120" t="str">
        <f t="shared" ref="E100:L100" si="42">IF(E98=0,"-",E99/E98)</f>
        <v>-</v>
      </c>
      <c r="F100" s="120" t="str">
        <f t="shared" si="42"/>
        <v>-</v>
      </c>
      <c r="G100" s="120" t="str">
        <f t="shared" si="42"/>
        <v>-</v>
      </c>
      <c r="H100" s="120" t="str">
        <f t="shared" si="42"/>
        <v>-</v>
      </c>
      <c r="I100" s="120" t="str">
        <f t="shared" si="42"/>
        <v>-</v>
      </c>
      <c r="J100" s="120" t="str">
        <f t="shared" si="42"/>
        <v>-</v>
      </c>
      <c r="K100" s="120" t="str">
        <f t="shared" si="42"/>
        <v>-</v>
      </c>
      <c r="L100" s="121" t="str">
        <f t="shared" si="42"/>
        <v>-</v>
      </c>
      <c r="M100" s="9"/>
    </row>
    <row r="101" spans="2:13" x14ac:dyDescent="0.35">
      <c r="B101" s="689" t="str">
        <f>IF(Intro!$G$21="English",Variables!B33,Variables!C33)</f>
        <v>No. 4 - NMD90 10/3</v>
      </c>
      <c r="C101" s="690"/>
      <c r="D101" s="690"/>
      <c r="E101" s="690"/>
      <c r="F101" s="690"/>
      <c r="G101" s="690"/>
      <c r="H101" s="690"/>
      <c r="I101" s="690"/>
      <c r="J101" s="690"/>
      <c r="K101" s="690"/>
      <c r="L101" s="691"/>
      <c r="M101" s="9"/>
    </row>
    <row r="102" spans="2:13" x14ac:dyDescent="0.35">
      <c r="B102" s="687" t="str">
        <f>D$27</f>
        <v>metres</v>
      </c>
      <c r="C102" s="688"/>
      <c r="D102" s="688"/>
      <c r="E102" s="107"/>
      <c r="F102" s="107"/>
      <c r="G102" s="107"/>
      <c r="H102" s="107"/>
      <c r="I102" s="107"/>
      <c r="J102" s="107"/>
      <c r="K102" s="107"/>
      <c r="L102" s="457"/>
      <c r="M102" s="9"/>
    </row>
    <row r="103" spans="2:13" x14ac:dyDescent="0.35">
      <c r="B103" s="687" t="str">
        <f>D$28</f>
        <v>net delivered purchase value (CAD)</v>
      </c>
      <c r="C103" s="688"/>
      <c r="D103" s="688"/>
      <c r="E103" s="107"/>
      <c r="F103" s="107"/>
      <c r="G103" s="107"/>
      <c r="H103" s="107"/>
      <c r="I103" s="107"/>
      <c r="J103" s="107"/>
      <c r="K103" s="107"/>
      <c r="L103" s="457"/>
      <c r="M103" s="9"/>
    </row>
    <row r="104" spans="2:13" x14ac:dyDescent="0.35">
      <c r="B104" s="687" t="str">
        <f>D$29</f>
        <v>$ / metre</v>
      </c>
      <c r="C104" s="688"/>
      <c r="D104" s="688"/>
      <c r="E104" s="120" t="str">
        <f t="shared" ref="E104:L104" si="43">IF(E102=0,"-",E103/E102)</f>
        <v>-</v>
      </c>
      <c r="F104" s="120" t="str">
        <f t="shared" si="43"/>
        <v>-</v>
      </c>
      <c r="G104" s="120" t="str">
        <f t="shared" si="43"/>
        <v>-</v>
      </c>
      <c r="H104" s="120" t="str">
        <f t="shared" si="43"/>
        <v>-</v>
      </c>
      <c r="I104" s="120" t="str">
        <f t="shared" si="43"/>
        <v>-</v>
      </c>
      <c r="J104" s="120" t="str">
        <f t="shared" si="43"/>
        <v>-</v>
      </c>
      <c r="K104" s="120" t="str">
        <f t="shared" si="43"/>
        <v>-</v>
      </c>
      <c r="L104" s="121" t="str">
        <f t="shared" si="43"/>
        <v>-</v>
      </c>
      <c r="M104" s="9"/>
    </row>
    <row r="105" spans="2:13" x14ac:dyDescent="0.35">
      <c r="B105" s="689" t="str">
        <f>IF(Intro!$G$21="English",Variables!B34,Variables!C34)</f>
        <v>No. 5 - NMD90 8/3</v>
      </c>
      <c r="C105" s="690"/>
      <c r="D105" s="690"/>
      <c r="E105" s="690"/>
      <c r="F105" s="690"/>
      <c r="G105" s="690"/>
      <c r="H105" s="690"/>
      <c r="I105" s="690"/>
      <c r="J105" s="690"/>
      <c r="K105" s="690"/>
      <c r="L105" s="691"/>
      <c r="M105" s="9"/>
    </row>
    <row r="106" spans="2:13" x14ac:dyDescent="0.35">
      <c r="B106" s="687" t="str">
        <f>D$27</f>
        <v>metres</v>
      </c>
      <c r="C106" s="688"/>
      <c r="D106" s="688"/>
      <c r="E106" s="107"/>
      <c r="F106" s="107"/>
      <c r="G106" s="107"/>
      <c r="H106" s="107"/>
      <c r="I106" s="107"/>
      <c r="J106" s="107"/>
      <c r="K106" s="107"/>
      <c r="L106" s="457"/>
      <c r="M106" s="9"/>
    </row>
    <row r="107" spans="2:13" x14ac:dyDescent="0.35">
      <c r="B107" s="687" t="str">
        <f>D$28</f>
        <v>net delivered purchase value (CAD)</v>
      </c>
      <c r="C107" s="688"/>
      <c r="D107" s="688"/>
      <c r="E107" s="107"/>
      <c r="F107" s="107"/>
      <c r="G107" s="107"/>
      <c r="H107" s="107"/>
      <c r="I107" s="107"/>
      <c r="J107" s="107"/>
      <c r="K107" s="107"/>
      <c r="L107" s="457"/>
      <c r="M107" s="9"/>
    </row>
    <row r="108" spans="2:13" x14ac:dyDescent="0.35">
      <c r="B108" s="687" t="str">
        <f>D$29</f>
        <v>$ / metre</v>
      </c>
      <c r="C108" s="688"/>
      <c r="D108" s="688"/>
      <c r="E108" s="120" t="str">
        <f t="shared" ref="E108:L108" si="44">IF(E106=0,"-",E107/E106)</f>
        <v>-</v>
      </c>
      <c r="F108" s="120" t="str">
        <f t="shared" si="44"/>
        <v>-</v>
      </c>
      <c r="G108" s="120" t="str">
        <f t="shared" si="44"/>
        <v>-</v>
      </c>
      <c r="H108" s="120" t="str">
        <f t="shared" si="44"/>
        <v>-</v>
      </c>
      <c r="I108" s="120" t="str">
        <f t="shared" si="44"/>
        <v>-</v>
      </c>
      <c r="J108" s="120" t="str">
        <f t="shared" si="44"/>
        <v>-</v>
      </c>
      <c r="K108" s="120" t="str">
        <f t="shared" si="44"/>
        <v>-</v>
      </c>
      <c r="L108" s="121" t="str">
        <f t="shared" si="44"/>
        <v>-</v>
      </c>
      <c r="M108" s="9"/>
    </row>
    <row r="109" spans="2:13" x14ac:dyDescent="0.35">
      <c r="B109" s="689" t="str">
        <f>IF(Intro!$G$21="English",Variables!B35,Variables!C35)</f>
        <v>No. 6 - NMD90 6/3</v>
      </c>
      <c r="C109" s="690"/>
      <c r="D109" s="690"/>
      <c r="E109" s="690"/>
      <c r="F109" s="690"/>
      <c r="G109" s="690"/>
      <c r="H109" s="690"/>
      <c r="I109" s="690"/>
      <c r="J109" s="690"/>
      <c r="K109" s="690"/>
      <c r="L109" s="691"/>
      <c r="M109" s="9"/>
    </row>
    <row r="110" spans="2:13" x14ac:dyDescent="0.35">
      <c r="B110" s="687" t="str">
        <f>D$27</f>
        <v>metres</v>
      </c>
      <c r="C110" s="688"/>
      <c r="D110" s="688"/>
      <c r="E110" s="107"/>
      <c r="F110" s="107"/>
      <c r="G110" s="107"/>
      <c r="H110" s="107"/>
      <c r="I110" s="107"/>
      <c r="J110" s="107"/>
      <c r="K110" s="107"/>
      <c r="L110" s="457"/>
      <c r="M110" s="9"/>
    </row>
    <row r="111" spans="2:13" x14ac:dyDescent="0.35">
      <c r="B111" s="687" t="str">
        <f>D$28</f>
        <v>net delivered purchase value (CAD)</v>
      </c>
      <c r="C111" s="688"/>
      <c r="D111" s="688"/>
      <c r="E111" s="107"/>
      <c r="F111" s="107"/>
      <c r="G111" s="107"/>
      <c r="H111" s="107"/>
      <c r="I111" s="107"/>
      <c r="J111" s="107"/>
      <c r="K111" s="107"/>
      <c r="L111" s="457"/>
      <c r="M111" s="9"/>
    </row>
    <row r="112" spans="2:13" x14ac:dyDescent="0.35">
      <c r="B112" s="687" t="str">
        <f>D$29</f>
        <v>$ / metre</v>
      </c>
      <c r="C112" s="688"/>
      <c r="D112" s="688"/>
      <c r="E112" s="120" t="str">
        <f t="shared" ref="E112:L112" si="45">IF(E110=0,"-",E111/E110)</f>
        <v>-</v>
      </c>
      <c r="F112" s="120" t="str">
        <f t="shared" si="45"/>
        <v>-</v>
      </c>
      <c r="G112" s="120" t="str">
        <f t="shared" si="45"/>
        <v>-</v>
      </c>
      <c r="H112" s="120" t="str">
        <f t="shared" si="45"/>
        <v>-</v>
      </c>
      <c r="I112" s="120" t="str">
        <f t="shared" si="45"/>
        <v>-</v>
      </c>
      <c r="J112" s="120" t="str">
        <f t="shared" si="45"/>
        <v>-</v>
      </c>
      <c r="K112" s="120" t="str">
        <f t="shared" si="45"/>
        <v>-</v>
      </c>
      <c r="L112" s="121" t="str">
        <f t="shared" si="45"/>
        <v>-</v>
      </c>
      <c r="M112" s="9"/>
    </row>
    <row r="113" spans="1:19" x14ac:dyDescent="0.35">
      <c r="B113" s="58"/>
      <c r="C113" s="59"/>
      <c r="D113" s="59"/>
      <c r="E113" s="28"/>
      <c r="F113" s="28"/>
      <c r="G113" s="28"/>
      <c r="H113" s="28"/>
      <c r="I113" s="28"/>
      <c r="J113" s="28"/>
      <c r="K113" s="28"/>
      <c r="L113" s="29"/>
      <c r="M113" s="9"/>
    </row>
    <row r="114" spans="1:19" x14ac:dyDescent="0.35">
      <c r="B114" s="492" t="str">
        <f>IF(Intro!$G$21="English",O114,P114)</f>
        <v>In the table below, “Error” means that the total imports of your firm's benchmark products exceed your firm's total imports for that period. Therefore, please modify the above data if necessary.</v>
      </c>
      <c r="C114" s="493"/>
      <c r="D114" s="493"/>
      <c r="E114" s="493"/>
      <c r="F114" s="493"/>
      <c r="G114" s="493"/>
      <c r="H114" s="493"/>
      <c r="I114" s="493"/>
      <c r="J114" s="493"/>
      <c r="K114" s="493"/>
      <c r="L114" s="494"/>
      <c r="M114" s="9"/>
      <c r="O114" s="9" t="s">
        <v>345</v>
      </c>
      <c r="P114" s="9" t="s">
        <v>346</v>
      </c>
      <c r="S114" s="36"/>
    </row>
    <row r="115" spans="1:19" x14ac:dyDescent="0.35">
      <c r="B115" s="492"/>
      <c r="C115" s="493"/>
      <c r="D115" s="493"/>
      <c r="E115" s="493"/>
      <c r="F115" s="493"/>
      <c r="G115" s="493"/>
      <c r="H115" s="493"/>
      <c r="I115" s="493"/>
      <c r="J115" s="493"/>
      <c r="K115" s="493"/>
      <c r="L115" s="494"/>
      <c r="M115" s="9"/>
      <c r="S115" s="36"/>
    </row>
    <row r="116" spans="1:19" x14ac:dyDescent="0.35">
      <c r="B116" s="58"/>
      <c r="C116" s="59"/>
      <c r="D116" s="59"/>
      <c r="E116" s="28"/>
      <c r="F116" s="28"/>
      <c r="G116" s="28"/>
      <c r="H116" s="28"/>
      <c r="I116" s="28"/>
      <c r="J116" s="28"/>
      <c r="K116" s="28"/>
      <c r="L116" s="29"/>
      <c r="M116" s="9"/>
      <c r="S116" s="36"/>
    </row>
    <row r="117" spans="1:19" ht="14.15" customHeight="1" x14ac:dyDescent="0.35">
      <c r="B117" s="678" t="str">
        <f>Variables!D64</f>
        <v>Verification - volume</v>
      </c>
      <c r="C117" s="679"/>
      <c r="D117" s="679"/>
      <c r="E117" s="679"/>
      <c r="F117" s="680"/>
      <c r="G117" s="141" t="str">
        <f>G73</f>
        <v>Q2-Q4 2024</v>
      </c>
      <c r="H117" s="141">
        <f>H73</f>
        <v>2025</v>
      </c>
      <c r="I117" s="141" t="str">
        <f>I73</f>
        <v>Q1 - 2026</v>
      </c>
      <c r="J117" s="36"/>
      <c r="K117" s="36"/>
      <c r="L117" s="67"/>
      <c r="M117" s="9"/>
    </row>
    <row r="118" spans="1:19" ht="14.15" customHeight="1" x14ac:dyDescent="0.35">
      <c r="B118" s="684" t="str">
        <f>B90</f>
        <v>metres</v>
      </c>
      <c r="C118" s="685"/>
      <c r="D118" s="685"/>
      <c r="E118" s="685"/>
      <c r="F118" s="686"/>
      <c r="G118" s="150" t="str">
        <f>IF(SUM(E90:G90,E94:G94,E98:G98,E102:G102,E106:G106,E110:G110)&gt;H27,Variables!$D$65,Variables!$D$66)</f>
        <v>Okay</v>
      </c>
      <c r="H118" s="150" t="str">
        <f>IF(SUM(H90:K90,H94:K94,H98:K98,H102:K102,H106:K106,H110:K110)&gt;I27,Variables!$D$65,Variables!$D$66)</f>
        <v>Okay</v>
      </c>
      <c r="I118" s="150" t="str">
        <f>IF(SUM(L90,L94,L98,L102,L106,L110)&gt;K27,Variables!$D$65,Variables!$D$66)</f>
        <v>Okay</v>
      </c>
      <c r="J118" s="36"/>
      <c r="K118" s="36"/>
      <c r="L118" s="67"/>
      <c r="M118" s="9"/>
    </row>
    <row r="119" spans="1:19" ht="14.15" customHeight="1" x14ac:dyDescent="0.35">
      <c r="B119" s="681" t="str">
        <f>IF(Intro!$G$21="English",O119,P119)</f>
        <v>volume - total imports of benchmark products (Question 3)</v>
      </c>
      <c r="C119" s="682"/>
      <c r="D119" s="682"/>
      <c r="E119" s="682"/>
      <c r="F119" s="683"/>
      <c r="G119" s="150">
        <f>SUM(E90:G90,E94:G94,E98:G98,E102:G102,E106:G106,E110:G110)</f>
        <v>0</v>
      </c>
      <c r="H119" s="150">
        <f>SUM(H90:K90,H94:K94,H98:K98,H102:K102,H106:K106,H110:K110)</f>
        <v>0</v>
      </c>
      <c r="I119" s="150">
        <f>SUM(L90,L94,L98,L102,L106,L110)</f>
        <v>0</v>
      </c>
      <c r="J119" s="36"/>
      <c r="K119" s="36"/>
      <c r="L119" s="67"/>
      <c r="M119" s="9"/>
      <c r="O119" s="9" t="s">
        <v>443</v>
      </c>
      <c r="P119" s="9" t="s">
        <v>444</v>
      </c>
    </row>
    <row r="120" spans="1:19" ht="14.15" customHeight="1" x14ac:dyDescent="0.35">
      <c r="B120" s="681" t="str">
        <f>IF(Intro!$G$21="English",O120,P120)</f>
        <v>volume - total imports (Question 1)</v>
      </c>
      <c r="C120" s="682"/>
      <c r="D120" s="682"/>
      <c r="E120" s="682"/>
      <c r="F120" s="683"/>
      <c r="G120" s="150">
        <f>H27</f>
        <v>0</v>
      </c>
      <c r="H120" s="150">
        <f>I27</f>
        <v>0</v>
      </c>
      <c r="I120" s="150">
        <f>K27</f>
        <v>0</v>
      </c>
      <c r="J120" s="36"/>
      <c r="K120" s="36"/>
      <c r="L120" s="67"/>
      <c r="M120" s="9"/>
      <c r="O120" s="9" t="s">
        <v>445</v>
      </c>
      <c r="P120" s="9" t="s">
        <v>446</v>
      </c>
    </row>
    <row r="121" spans="1:19" x14ac:dyDescent="0.35">
      <c r="B121" s="678" t="str">
        <f>Variables!D68</f>
        <v>Verification - value</v>
      </c>
      <c r="C121" s="679"/>
      <c r="D121" s="679"/>
      <c r="E121" s="679"/>
      <c r="F121" s="680"/>
      <c r="G121" s="141" t="str">
        <f>G117</f>
        <v>Q2-Q4 2024</v>
      </c>
      <c r="H121" s="141">
        <f>H117</f>
        <v>2025</v>
      </c>
      <c r="I121" s="141" t="str">
        <f>I117</f>
        <v>Q1 - 2026</v>
      </c>
      <c r="J121" s="36"/>
      <c r="K121" s="36"/>
      <c r="L121" s="67"/>
      <c r="M121" s="9"/>
    </row>
    <row r="122" spans="1:19" ht="14.15" customHeight="1" x14ac:dyDescent="0.35">
      <c r="B122" s="684" t="str">
        <f>B91</f>
        <v>net delivered purchase value (CAD)</v>
      </c>
      <c r="C122" s="685"/>
      <c r="D122" s="685"/>
      <c r="E122" s="685"/>
      <c r="F122" s="686"/>
      <c r="G122" s="150" t="str">
        <f>IF(SUM(E91:G91,E95:G95,E99:G99,E103:G103,E107:G107,E111:G111)&gt;H28,Variables!$D$65,Variables!$D$66)</f>
        <v>Okay</v>
      </c>
      <c r="H122" s="150" t="str">
        <f>IF(SUM(H91:K91,H95:K95,H99:K99,H103:K103,H107:K107,H111:K111)&gt;I28,Variables!$D$65,Variables!$D$66)</f>
        <v>Okay</v>
      </c>
      <c r="I122" s="150" t="str">
        <f>IF(SUM(L91,L95,L99,L103,L107,L111)&gt;K28,Variables!$D$65,Variables!$D$66)</f>
        <v>Okay</v>
      </c>
      <c r="J122" s="36"/>
      <c r="K122" s="36"/>
      <c r="L122" s="67"/>
      <c r="M122" s="9"/>
    </row>
    <row r="123" spans="1:19" ht="14.15" customHeight="1" x14ac:dyDescent="0.35">
      <c r="B123" s="681" t="str">
        <f>IF(Intro!$G$21="English",O123,P123)</f>
        <v>value - total imports of benchmark products (Question 3)</v>
      </c>
      <c r="C123" s="682"/>
      <c r="D123" s="682"/>
      <c r="E123" s="682"/>
      <c r="F123" s="683"/>
      <c r="G123" s="150">
        <f>SUM(E91:G91,E95:G95,E99:G99,E103:G103,E107:G107,E111:G111)</f>
        <v>0</v>
      </c>
      <c r="H123" s="150">
        <f>SUM(H91:K91,H95:K95,H99:K99,H103:K103,H107:K107,H111:K111)</f>
        <v>0</v>
      </c>
      <c r="I123" s="150">
        <f>SUM(L91,L95,L99,L103,L107,L111)</f>
        <v>0</v>
      </c>
      <c r="J123" s="36"/>
      <c r="K123" s="36"/>
      <c r="L123" s="67"/>
      <c r="M123" s="9"/>
      <c r="O123" s="9" t="s">
        <v>447</v>
      </c>
      <c r="P123" s="9" t="s">
        <v>448</v>
      </c>
    </row>
    <row r="124" spans="1:19" ht="14.15" customHeight="1" x14ac:dyDescent="0.35">
      <c r="B124" s="681" t="str">
        <f>IF(Intro!$G$21="English",O124,P124)</f>
        <v>valeur - total imports (Question 1)</v>
      </c>
      <c r="C124" s="682"/>
      <c r="D124" s="682"/>
      <c r="E124" s="682"/>
      <c r="F124" s="683"/>
      <c r="G124" s="150">
        <f>H28</f>
        <v>0</v>
      </c>
      <c r="H124" s="150">
        <f>I28</f>
        <v>0</v>
      </c>
      <c r="I124" s="150">
        <f>K28</f>
        <v>0</v>
      </c>
      <c r="J124" s="36"/>
      <c r="K124" s="36"/>
      <c r="L124" s="67"/>
      <c r="M124" s="9"/>
      <c r="O124" s="9" t="s">
        <v>449</v>
      </c>
      <c r="P124" s="9" t="s">
        <v>450</v>
      </c>
    </row>
    <row r="125" spans="1:19" x14ac:dyDescent="0.35">
      <c r="B125" s="68"/>
      <c r="C125" s="65"/>
      <c r="D125" s="65"/>
      <c r="E125" s="65"/>
      <c r="F125" s="65"/>
      <c r="G125" s="65"/>
      <c r="H125" s="65"/>
      <c r="I125" s="65"/>
      <c r="J125" s="65"/>
      <c r="K125" s="65"/>
      <c r="L125" s="66"/>
      <c r="M125" s="9"/>
    </row>
    <row r="126" spans="1:19" s="10" customFormat="1" x14ac:dyDescent="0.35">
      <c r="A126" s="7"/>
      <c r="B126" s="79"/>
      <c r="C126" s="79"/>
      <c r="D126" s="77"/>
      <c r="E126" s="78"/>
      <c r="F126" s="78"/>
      <c r="G126" s="78"/>
      <c r="H126" s="78"/>
      <c r="I126" s="78"/>
      <c r="J126" s="78"/>
      <c r="K126" s="78"/>
      <c r="L126" s="78"/>
      <c r="M126" s="69"/>
    </row>
    <row r="127" spans="1:19" x14ac:dyDescent="0.35">
      <c r="B127" s="473" t="str">
        <f>IF(Intro!$G$21="English",O127,P127)</f>
        <v>SALES IN CANADA OF IMPORTS OF BENCHMARK PRODUCTS</v>
      </c>
      <c r="C127" s="474"/>
      <c r="D127" s="474"/>
      <c r="E127" s="474"/>
      <c r="F127" s="474"/>
      <c r="G127" s="474"/>
      <c r="H127" s="474"/>
      <c r="I127" s="474"/>
      <c r="J127" s="474"/>
      <c r="K127" s="474"/>
      <c r="L127" s="475"/>
      <c r="M127" s="9"/>
      <c r="O127" s="89" t="s">
        <v>314</v>
      </c>
      <c r="P127" s="89" t="s">
        <v>409</v>
      </c>
    </row>
    <row r="128" spans="1:19" x14ac:dyDescent="0.35">
      <c r="B128" s="594" t="s">
        <v>17</v>
      </c>
      <c r="C128" s="595"/>
      <c r="D128" s="595"/>
      <c r="E128" s="595"/>
      <c r="F128" s="595"/>
      <c r="G128" s="595"/>
      <c r="H128" s="595"/>
      <c r="I128" s="595"/>
      <c r="J128" s="595"/>
      <c r="K128" s="595"/>
      <c r="L128" s="596"/>
      <c r="M128" s="9"/>
    </row>
    <row r="129" spans="2:16" x14ac:dyDescent="0.35">
      <c r="B129" s="15"/>
      <c r="C129" s="33"/>
      <c r="D129" s="33"/>
      <c r="E129" s="34"/>
      <c r="F129" s="34"/>
      <c r="G129" s="34"/>
      <c r="H129" s="34"/>
      <c r="I129" s="34"/>
      <c r="J129" s="34"/>
      <c r="K129" s="34"/>
      <c r="L129" s="16"/>
      <c r="M129" s="9"/>
    </row>
    <row r="130" spans="2:16" x14ac:dyDescent="0.35">
      <c r="B130" s="492" t="str">
        <f>IF(Intro!$G$21="English",O130,P130)</f>
        <v xml:space="preserve">Report the volume and value of sales of imports in Canada for each benchmark product listed below : </v>
      </c>
      <c r="C130" s="493"/>
      <c r="D130" s="493"/>
      <c r="E130" s="493"/>
      <c r="F130" s="493"/>
      <c r="G130" s="493"/>
      <c r="H130" s="493"/>
      <c r="I130" s="493"/>
      <c r="J130" s="493"/>
      <c r="K130" s="493"/>
      <c r="L130" s="494"/>
      <c r="M130" s="9"/>
      <c r="O130" s="17" t="s">
        <v>164</v>
      </c>
      <c r="P130" s="9" t="s">
        <v>408</v>
      </c>
    </row>
    <row r="131" spans="2:16" x14ac:dyDescent="0.35">
      <c r="B131" s="492" t="str">
        <f>Pro!B23</f>
        <v>Note - Only complete this question if your firm sold the goods between January 1, 2023, and March 31, 2026.</v>
      </c>
      <c r="C131" s="493"/>
      <c r="D131" s="493"/>
      <c r="E131" s="493"/>
      <c r="F131" s="493"/>
      <c r="G131" s="493"/>
      <c r="H131" s="493"/>
      <c r="I131" s="493"/>
      <c r="J131" s="493"/>
      <c r="K131" s="493"/>
      <c r="L131" s="494"/>
      <c r="M131" s="9"/>
      <c r="O131" s="17"/>
    </row>
    <row r="132" spans="2:16" x14ac:dyDescent="0.35">
      <c r="B132" s="58"/>
      <c r="C132" s="59"/>
      <c r="D132" s="33"/>
      <c r="E132" s="34"/>
      <c r="F132" s="34"/>
      <c r="G132" s="34"/>
      <c r="H132" s="34"/>
      <c r="I132" s="34"/>
      <c r="J132" s="34"/>
      <c r="K132" s="34"/>
      <c r="L132" s="16"/>
      <c r="M132" s="9"/>
      <c r="O132" s="17"/>
    </row>
    <row r="133" spans="2:16" x14ac:dyDescent="0.35">
      <c r="B133" s="692"/>
      <c r="C133" s="693"/>
      <c r="D133" s="694"/>
      <c r="E133" s="141" t="str">
        <f t="shared" ref="E133:L133" si="46">E88</f>
        <v>Q2 - 2024</v>
      </c>
      <c r="F133" s="141" t="str">
        <f t="shared" si="46"/>
        <v>Q3 - 2024</v>
      </c>
      <c r="G133" s="141" t="str">
        <f t="shared" si="46"/>
        <v>Q4 - 2024</v>
      </c>
      <c r="H133" s="141" t="str">
        <f t="shared" si="46"/>
        <v>Q1 - 2025</v>
      </c>
      <c r="I133" s="141" t="str">
        <f t="shared" si="46"/>
        <v>Q2 - 2025</v>
      </c>
      <c r="J133" s="141" t="str">
        <f t="shared" si="46"/>
        <v>Q3 - 2025</v>
      </c>
      <c r="K133" s="141" t="str">
        <f t="shared" si="46"/>
        <v>Q4 - 2025</v>
      </c>
      <c r="L133" s="114" t="str">
        <f t="shared" si="46"/>
        <v>Q1 - 2026</v>
      </c>
      <c r="M133" s="9"/>
      <c r="O133" s="17"/>
    </row>
    <row r="134" spans="2:16" x14ac:dyDescent="0.35">
      <c r="B134" s="689" t="str">
        <f>B89</f>
        <v>No. 1 - NMD90 14/3</v>
      </c>
      <c r="C134" s="690"/>
      <c r="D134" s="690"/>
      <c r="E134" s="690"/>
      <c r="F134" s="690"/>
      <c r="G134" s="690"/>
      <c r="H134" s="690"/>
      <c r="I134" s="690"/>
      <c r="J134" s="690"/>
      <c r="K134" s="690"/>
      <c r="L134" s="691"/>
      <c r="M134" s="9"/>
    </row>
    <row r="135" spans="2:16" x14ac:dyDescent="0.35">
      <c r="B135" s="687" t="str">
        <f>D$31</f>
        <v>metres</v>
      </c>
      <c r="C135" s="688"/>
      <c r="D135" s="688"/>
      <c r="E135" s="107"/>
      <c r="F135" s="107"/>
      <c r="G135" s="107"/>
      <c r="H135" s="107"/>
      <c r="I135" s="107"/>
      <c r="J135" s="107"/>
      <c r="K135" s="107"/>
      <c r="L135" s="457"/>
      <c r="M135" s="9"/>
    </row>
    <row r="136" spans="2:16" x14ac:dyDescent="0.35">
      <c r="B136" s="687" t="str">
        <f>D$32</f>
        <v>net delivered selling value (CAD)</v>
      </c>
      <c r="C136" s="688"/>
      <c r="D136" s="688"/>
      <c r="E136" s="107"/>
      <c r="F136" s="107"/>
      <c r="G136" s="107"/>
      <c r="H136" s="107"/>
      <c r="I136" s="107"/>
      <c r="J136" s="107"/>
      <c r="K136" s="107"/>
      <c r="L136" s="457"/>
      <c r="M136" s="9"/>
    </row>
    <row r="137" spans="2:16" x14ac:dyDescent="0.35">
      <c r="B137" s="687" t="str">
        <f>D$33</f>
        <v>$ / metre</v>
      </c>
      <c r="C137" s="688"/>
      <c r="D137" s="688"/>
      <c r="E137" s="120" t="str">
        <f t="shared" ref="E137:L137" si="47">IF(E135=0,"-",E136/E135)</f>
        <v>-</v>
      </c>
      <c r="F137" s="120" t="str">
        <f t="shared" si="47"/>
        <v>-</v>
      </c>
      <c r="G137" s="120" t="str">
        <f t="shared" si="47"/>
        <v>-</v>
      </c>
      <c r="H137" s="120" t="str">
        <f t="shared" si="47"/>
        <v>-</v>
      </c>
      <c r="I137" s="120" t="str">
        <f t="shared" si="47"/>
        <v>-</v>
      </c>
      <c r="J137" s="120" t="str">
        <f t="shared" si="47"/>
        <v>-</v>
      </c>
      <c r="K137" s="120" t="str">
        <f t="shared" si="47"/>
        <v>-</v>
      </c>
      <c r="L137" s="121" t="str">
        <f t="shared" si="47"/>
        <v>-</v>
      </c>
      <c r="M137" s="9"/>
    </row>
    <row r="138" spans="2:16" x14ac:dyDescent="0.35">
      <c r="B138" s="689" t="str">
        <f>B93</f>
        <v>No. 2 - NMD90 14/2</v>
      </c>
      <c r="C138" s="690"/>
      <c r="D138" s="690"/>
      <c r="E138" s="690"/>
      <c r="F138" s="690"/>
      <c r="G138" s="690"/>
      <c r="H138" s="690"/>
      <c r="I138" s="690"/>
      <c r="J138" s="690"/>
      <c r="K138" s="690"/>
      <c r="L138" s="691"/>
      <c r="M138" s="9"/>
    </row>
    <row r="139" spans="2:16" x14ac:dyDescent="0.35">
      <c r="B139" s="687" t="str">
        <f>D$31</f>
        <v>metres</v>
      </c>
      <c r="C139" s="688"/>
      <c r="D139" s="688"/>
      <c r="E139" s="107"/>
      <c r="F139" s="107"/>
      <c r="G139" s="107"/>
      <c r="H139" s="107"/>
      <c r="I139" s="107"/>
      <c r="J139" s="107"/>
      <c r="K139" s="107"/>
      <c r="L139" s="457"/>
      <c r="M139" s="9"/>
    </row>
    <row r="140" spans="2:16" x14ac:dyDescent="0.35">
      <c r="B140" s="687" t="str">
        <f>D$32</f>
        <v>net delivered selling value (CAD)</v>
      </c>
      <c r="C140" s="688"/>
      <c r="D140" s="688"/>
      <c r="E140" s="107"/>
      <c r="F140" s="107"/>
      <c r="G140" s="107"/>
      <c r="H140" s="107"/>
      <c r="I140" s="107"/>
      <c r="J140" s="107"/>
      <c r="K140" s="107"/>
      <c r="L140" s="457"/>
      <c r="M140" s="9"/>
    </row>
    <row r="141" spans="2:16" x14ac:dyDescent="0.35">
      <c r="B141" s="687" t="str">
        <f>D$33</f>
        <v>$ / metre</v>
      </c>
      <c r="C141" s="688"/>
      <c r="D141" s="688"/>
      <c r="E141" s="120" t="str">
        <f>IF(E139=0,"-",E140/E139)</f>
        <v>-</v>
      </c>
      <c r="F141" s="120" t="str">
        <f t="shared" ref="F141:L141" si="48">IF(F139=0,"-",F140/F139)</f>
        <v>-</v>
      </c>
      <c r="G141" s="120" t="str">
        <f t="shared" si="48"/>
        <v>-</v>
      </c>
      <c r="H141" s="120" t="str">
        <f t="shared" si="48"/>
        <v>-</v>
      </c>
      <c r="I141" s="120" t="str">
        <f t="shared" si="48"/>
        <v>-</v>
      </c>
      <c r="J141" s="120" t="str">
        <f t="shared" si="48"/>
        <v>-</v>
      </c>
      <c r="K141" s="120" t="str">
        <f t="shared" si="48"/>
        <v>-</v>
      </c>
      <c r="L141" s="121" t="str">
        <f t="shared" si="48"/>
        <v>-</v>
      </c>
      <c r="M141" s="9"/>
    </row>
    <row r="142" spans="2:16" x14ac:dyDescent="0.35">
      <c r="B142" s="689" t="str">
        <f>B97</f>
        <v>No. 3 - NMD90 12/2</v>
      </c>
      <c r="C142" s="690"/>
      <c r="D142" s="690"/>
      <c r="E142" s="690"/>
      <c r="F142" s="690"/>
      <c r="G142" s="690"/>
      <c r="H142" s="690"/>
      <c r="I142" s="690"/>
      <c r="J142" s="690"/>
      <c r="K142" s="690"/>
      <c r="L142" s="691"/>
      <c r="M142" s="9"/>
    </row>
    <row r="143" spans="2:16" x14ac:dyDescent="0.35">
      <c r="B143" s="687" t="str">
        <f>D$31</f>
        <v>metres</v>
      </c>
      <c r="C143" s="688"/>
      <c r="D143" s="688"/>
      <c r="E143" s="107"/>
      <c r="F143" s="107"/>
      <c r="G143" s="107"/>
      <c r="H143" s="107"/>
      <c r="I143" s="107"/>
      <c r="J143" s="107"/>
      <c r="K143" s="107"/>
      <c r="L143" s="457"/>
      <c r="M143" s="9"/>
    </row>
    <row r="144" spans="2:16" x14ac:dyDescent="0.35">
      <c r="B144" s="687" t="str">
        <f>D$32</f>
        <v>net delivered selling value (CAD)</v>
      </c>
      <c r="C144" s="688"/>
      <c r="D144" s="688"/>
      <c r="E144" s="107"/>
      <c r="F144" s="107"/>
      <c r="G144" s="107"/>
      <c r="H144" s="107"/>
      <c r="I144" s="107"/>
      <c r="J144" s="107"/>
      <c r="K144" s="107"/>
      <c r="L144" s="457"/>
      <c r="M144" s="9"/>
    </row>
    <row r="145" spans="2:19" x14ac:dyDescent="0.35">
      <c r="B145" s="687" t="str">
        <f>D$33</f>
        <v>$ / metre</v>
      </c>
      <c r="C145" s="688"/>
      <c r="D145" s="688"/>
      <c r="E145" s="120" t="str">
        <f>IF(E143=0,"-",E144/E143)</f>
        <v>-</v>
      </c>
      <c r="F145" s="120" t="str">
        <f t="shared" ref="F145:L145" si="49">IF(F143=0,"-",F144/F143)</f>
        <v>-</v>
      </c>
      <c r="G145" s="120" t="str">
        <f t="shared" si="49"/>
        <v>-</v>
      </c>
      <c r="H145" s="120" t="str">
        <f t="shared" si="49"/>
        <v>-</v>
      </c>
      <c r="I145" s="120" t="str">
        <f t="shared" si="49"/>
        <v>-</v>
      </c>
      <c r="J145" s="120" t="str">
        <f t="shared" si="49"/>
        <v>-</v>
      </c>
      <c r="K145" s="120" t="str">
        <f t="shared" si="49"/>
        <v>-</v>
      </c>
      <c r="L145" s="121" t="str">
        <f t="shared" si="49"/>
        <v>-</v>
      </c>
      <c r="M145" s="9"/>
    </row>
    <row r="146" spans="2:19" x14ac:dyDescent="0.35">
      <c r="B146" s="689" t="str">
        <f>B101</f>
        <v>No. 4 - NMD90 10/3</v>
      </c>
      <c r="C146" s="690"/>
      <c r="D146" s="690"/>
      <c r="E146" s="690"/>
      <c r="F146" s="690"/>
      <c r="G146" s="690"/>
      <c r="H146" s="690"/>
      <c r="I146" s="690"/>
      <c r="J146" s="690"/>
      <c r="K146" s="690"/>
      <c r="L146" s="691"/>
      <c r="M146" s="9"/>
    </row>
    <row r="147" spans="2:19" x14ac:dyDescent="0.35">
      <c r="B147" s="687" t="str">
        <f>D$31</f>
        <v>metres</v>
      </c>
      <c r="C147" s="688"/>
      <c r="D147" s="688"/>
      <c r="E147" s="107"/>
      <c r="F147" s="107"/>
      <c r="G147" s="107"/>
      <c r="H147" s="107"/>
      <c r="I147" s="107"/>
      <c r="J147" s="107"/>
      <c r="K147" s="107"/>
      <c r="L147" s="457"/>
      <c r="M147" s="9"/>
    </row>
    <row r="148" spans="2:19" x14ac:dyDescent="0.35">
      <c r="B148" s="687" t="str">
        <f>D$32</f>
        <v>net delivered selling value (CAD)</v>
      </c>
      <c r="C148" s="688"/>
      <c r="D148" s="688"/>
      <c r="E148" s="107"/>
      <c r="F148" s="107"/>
      <c r="G148" s="107"/>
      <c r="H148" s="107"/>
      <c r="I148" s="107"/>
      <c r="J148" s="107"/>
      <c r="K148" s="107"/>
      <c r="L148" s="457"/>
      <c r="M148" s="9"/>
    </row>
    <row r="149" spans="2:19" x14ac:dyDescent="0.35">
      <c r="B149" s="687" t="str">
        <f>D$33</f>
        <v>$ / metre</v>
      </c>
      <c r="C149" s="688"/>
      <c r="D149" s="688"/>
      <c r="E149" s="120" t="str">
        <f>IF(E147=0,"-",E148/E147)</f>
        <v>-</v>
      </c>
      <c r="F149" s="120" t="str">
        <f t="shared" ref="F149:L149" si="50">IF(F147=0,"-",F148/F147)</f>
        <v>-</v>
      </c>
      <c r="G149" s="120" t="str">
        <f t="shared" si="50"/>
        <v>-</v>
      </c>
      <c r="H149" s="120" t="str">
        <f t="shared" si="50"/>
        <v>-</v>
      </c>
      <c r="I149" s="120" t="str">
        <f t="shared" si="50"/>
        <v>-</v>
      </c>
      <c r="J149" s="120" t="str">
        <f t="shared" si="50"/>
        <v>-</v>
      </c>
      <c r="K149" s="120" t="str">
        <f t="shared" si="50"/>
        <v>-</v>
      </c>
      <c r="L149" s="121" t="str">
        <f t="shared" si="50"/>
        <v>-</v>
      </c>
      <c r="M149" s="9"/>
    </row>
    <row r="150" spans="2:19" x14ac:dyDescent="0.35">
      <c r="B150" s="689" t="str">
        <f>B105</f>
        <v>No. 5 - NMD90 8/3</v>
      </c>
      <c r="C150" s="690"/>
      <c r="D150" s="690"/>
      <c r="E150" s="690"/>
      <c r="F150" s="690"/>
      <c r="G150" s="690"/>
      <c r="H150" s="690"/>
      <c r="I150" s="690"/>
      <c r="J150" s="690"/>
      <c r="K150" s="690"/>
      <c r="L150" s="691"/>
      <c r="M150" s="9"/>
    </row>
    <row r="151" spans="2:19" x14ac:dyDescent="0.35">
      <c r="B151" s="687" t="str">
        <f>D$31</f>
        <v>metres</v>
      </c>
      <c r="C151" s="688"/>
      <c r="D151" s="688"/>
      <c r="E151" s="107"/>
      <c r="F151" s="107"/>
      <c r="G151" s="107"/>
      <c r="H151" s="107"/>
      <c r="I151" s="107"/>
      <c r="J151" s="107"/>
      <c r="K151" s="107"/>
      <c r="L151" s="457"/>
      <c r="M151" s="9"/>
    </row>
    <row r="152" spans="2:19" x14ac:dyDescent="0.35">
      <c r="B152" s="687" t="str">
        <f>D$32</f>
        <v>net delivered selling value (CAD)</v>
      </c>
      <c r="C152" s="688"/>
      <c r="D152" s="688"/>
      <c r="E152" s="107"/>
      <c r="F152" s="107"/>
      <c r="G152" s="107"/>
      <c r="H152" s="107"/>
      <c r="I152" s="107"/>
      <c r="J152" s="107"/>
      <c r="K152" s="107"/>
      <c r="L152" s="457"/>
      <c r="M152" s="9"/>
    </row>
    <row r="153" spans="2:19" x14ac:dyDescent="0.35">
      <c r="B153" s="687" t="str">
        <f>D$33</f>
        <v>$ / metre</v>
      </c>
      <c r="C153" s="688"/>
      <c r="D153" s="688"/>
      <c r="E153" s="120" t="str">
        <f>IF(E151=0,"-",E152/E151)</f>
        <v>-</v>
      </c>
      <c r="F153" s="120" t="str">
        <f t="shared" ref="F153:L153" si="51">IF(F151=0,"-",F152/F151)</f>
        <v>-</v>
      </c>
      <c r="G153" s="120" t="str">
        <f t="shared" si="51"/>
        <v>-</v>
      </c>
      <c r="H153" s="120" t="str">
        <f t="shared" si="51"/>
        <v>-</v>
      </c>
      <c r="I153" s="120" t="str">
        <f t="shared" si="51"/>
        <v>-</v>
      </c>
      <c r="J153" s="120" t="str">
        <f t="shared" si="51"/>
        <v>-</v>
      </c>
      <c r="K153" s="120" t="str">
        <f t="shared" si="51"/>
        <v>-</v>
      </c>
      <c r="L153" s="121" t="str">
        <f t="shared" si="51"/>
        <v>-</v>
      </c>
      <c r="M153" s="9"/>
    </row>
    <row r="154" spans="2:19" x14ac:dyDescent="0.35">
      <c r="B154" s="689" t="str">
        <f>B109</f>
        <v>No. 6 - NMD90 6/3</v>
      </c>
      <c r="C154" s="690"/>
      <c r="D154" s="690"/>
      <c r="E154" s="690"/>
      <c r="F154" s="690"/>
      <c r="G154" s="690"/>
      <c r="H154" s="690"/>
      <c r="I154" s="690"/>
      <c r="J154" s="690"/>
      <c r="K154" s="690"/>
      <c r="L154" s="691"/>
      <c r="M154" s="9"/>
    </row>
    <row r="155" spans="2:19" x14ac:dyDescent="0.35">
      <c r="B155" s="687" t="str">
        <f>D$31</f>
        <v>metres</v>
      </c>
      <c r="C155" s="688"/>
      <c r="D155" s="688"/>
      <c r="E155" s="107"/>
      <c r="F155" s="107"/>
      <c r="G155" s="107"/>
      <c r="H155" s="107"/>
      <c r="I155" s="107"/>
      <c r="J155" s="107"/>
      <c r="K155" s="107"/>
      <c r="L155" s="457"/>
      <c r="M155" s="9"/>
    </row>
    <row r="156" spans="2:19" x14ac:dyDescent="0.35">
      <c r="B156" s="687" t="str">
        <f>D$32</f>
        <v>net delivered selling value (CAD)</v>
      </c>
      <c r="C156" s="688"/>
      <c r="D156" s="688"/>
      <c r="E156" s="107"/>
      <c r="F156" s="107"/>
      <c r="G156" s="107"/>
      <c r="H156" s="107"/>
      <c r="I156" s="107"/>
      <c r="J156" s="107"/>
      <c r="K156" s="107"/>
      <c r="L156" s="457"/>
      <c r="M156" s="9"/>
    </row>
    <row r="157" spans="2:19" x14ac:dyDescent="0.35">
      <c r="B157" s="687" t="str">
        <f>D$33</f>
        <v>$ / metre</v>
      </c>
      <c r="C157" s="688"/>
      <c r="D157" s="688"/>
      <c r="E157" s="120" t="str">
        <f>IF(E155=0,"-",E156/E155)</f>
        <v>-</v>
      </c>
      <c r="F157" s="120" t="str">
        <f t="shared" ref="F157:L157" si="52">IF(F155=0,"-",F156/F155)</f>
        <v>-</v>
      </c>
      <c r="G157" s="120" t="str">
        <f t="shared" si="52"/>
        <v>-</v>
      </c>
      <c r="H157" s="120" t="str">
        <f t="shared" si="52"/>
        <v>-</v>
      </c>
      <c r="I157" s="120" t="str">
        <f t="shared" si="52"/>
        <v>-</v>
      </c>
      <c r="J157" s="120" t="str">
        <f t="shared" si="52"/>
        <v>-</v>
      </c>
      <c r="K157" s="120" t="str">
        <f t="shared" si="52"/>
        <v>-</v>
      </c>
      <c r="L157" s="121" t="str">
        <f t="shared" si="52"/>
        <v>-</v>
      </c>
      <c r="M157" s="9"/>
    </row>
    <row r="158" spans="2:19" x14ac:dyDescent="0.35">
      <c r="B158" s="58"/>
      <c r="C158" s="59"/>
      <c r="D158" s="59"/>
      <c r="E158" s="28"/>
      <c r="F158" s="28"/>
      <c r="G158" s="28"/>
      <c r="H158" s="28"/>
      <c r="I158" s="28"/>
      <c r="J158" s="28"/>
      <c r="K158" s="28"/>
      <c r="L158" s="29"/>
      <c r="M158" s="9"/>
    </row>
    <row r="159" spans="2:19" x14ac:dyDescent="0.35">
      <c r="B159" s="470" t="str">
        <f>IF(Intro!$G$21="English",O159,P159)</f>
        <v>In the table below, “Error” means that the total sales of your firm's benchmark products exceed your firm's total import sales for that period. Therefore, please modify the above data if necessary.</v>
      </c>
      <c r="C159" s="471"/>
      <c r="D159" s="471"/>
      <c r="E159" s="471"/>
      <c r="F159" s="471"/>
      <c r="G159" s="471"/>
      <c r="H159" s="471"/>
      <c r="I159" s="471"/>
      <c r="J159" s="471"/>
      <c r="K159" s="471"/>
      <c r="L159" s="472"/>
      <c r="M159" s="9"/>
      <c r="O159" s="9" t="s">
        <v>347</v>
      </c>
      <c r="P159" s="9" t="s">
        <v>410</v>
      </c>
      <c r="S159" s="36"/>
    </row>
    <row r="160" spans="2:19" x14ac:dyDescent="0.35">
      <c r="B160" s="470"/>
      <c r="C160" s="471"/>
      <c r="D160" s="471"/>
      <c r="E160" s="471"/>
      <c r="F160" s="471"/>
      <c r="G160" s="471"/>
      <c r="H160" s="471"/>
      <c r="I160" s="471"/>
      <c r="J160" s="471"/>
      <c r="K160" s="471"/>
      <c r="L160" s="472"/>
      <c r="M160" s="9"/>
      <c r="S160" s="36"/>
    </row>
    <row r="161" spans="1:19" x14ac:dyDescent="0.35">
      <c r="B161" s="58"/>
      <c r="C161" s="59"/>
      <c r="D161" s="59"/>
      <c r="E161" s="28"/>
      <c r="F161" s="28"/>
      <c r="G161" s="28"/>
      <c r="H161" s="28"/>
      <c r="I161" s="28"/>
      <c r="J161" s="28"/>
      <c r="K161" s="28"/>
      <c r="L161" s="29"/>
      <c r="M161" s="9"/>
      <c r="S161" s="36"/>
    </row>
    <row r="162" spans="1:19" ht="14.15" customHeight="1" x14ac:dyDescent="0.35">
      <c r="B162" s="678" t="str">
        <f>Variables!D64</f>
        <v>Verification - volume</v>
      </c>
      <c r="C162" s="679"/>
      <c r="D162" s="679"/>
      <c r="E162" s="679"/>
      <c r="F162" s="680"/>
      <c r="G162" s="141" t="str">
        <f>G117</f>
        <v>Q2-Q4 2024</v>
      </c>
      <c r="H162" s="141">
        <f>H117</f>
        <v>2025</v>
      </c>
      <c r="I162" s="141" t="str">
        <f>I117</f>
        <v>Q1 - 2026</v>
      </c>
      <c r="J162" s="36"/>
      <c r="K162" s="36"/>
      <c r="L162" s="67"/>
      <c r="M162" s="9"/>
      <c r="O162" s="17"/>
    </row>
    <row r="163" spans="1:19" ht="14.15" customHeight="1" x14ac:dyDescent="0.35">
      <c r="B163" s="675" t="str">
        <f>B135</f>
        <v>metres</v>
      </c>
      <c r="C163" s="676"/>
      <c r="D163" s="676"/>
      <c r="E163" s="676"/>
      <c r="F163" s="677"/>
      <c r="G163" s="150" t="str">
        <f>IF(SUM(E135:G135,E139:G139,E143:G143,E147:G147,E151:G151,E155:G155)&gt;H37,Variables!$D$65,Variables!$D$66)</f>
        <v>Okay</v>
      </c>
      <c r="H163" s="150" t="str">
        <f>IF(SUM(H135:K135,H139:K139,H143:K143,H147:K147,H151:K151,H155:K155)&gt;I37,Variables!$D$65,Variables!$D$66)</f>
        <v>Okay</v>
      </c>
      <c r="I163" s="150" t="str">
        <f>IF(SUM(L135,L139,L143,L147,L151,L155)&gt;K37,Variables!$D$65,Variables!$D$66)</f>
        <v>Okay</v>
      </c>
      <c r="J163" s="36"/>
      <c r="K163" s="36"/>
      <c r="L163" s="67"/>
      <c r="M163" s="9"/>
    </row>
    <row r="164" spans="1:19" ht="14.15" customHeight="1" x14ac:dyDescent="0.35">
      <c r="B164" s="681" t="str">
        <f>IF(Intro!$G$21="English",O164,P164)</f>
        <v>volume - total sales in Canada of imports of benchmark products (Question 4)</v>
      </c>
      <c r="C164" s="682"/>
      <c r="D164" s="682"/>
      <c r="E164" s="682"/>
      <c r="F164" s="683"/>
      <c r="G164" s="154">
        <f>(SUM(E135:G135,E139:G139,E143:G143,E147:G147,E151:G151,E155:G155))</f>
        <v>0</v>
      </c>
      <c r="H164" s="154">
        <f>SUM(H135:K135,H139:K139,H143:K143,H147:K147,H151:K151,H155:K155)</f>
        <v>0</v>
      </c>
      <c r="I164" s="154">
        <f>SUM(L135,L139,L143,L147,L151,L155)</f>
        <v>0</v>
      </c>
      <c r="J164" s="36"/>
      <c r="K164" s="36"/>
      <c r="L164" s="67"/>
      <c r="M164" s="9"/>
      <c r="O164" s="9" t="s">
        <v>459</v>
      </c>
      <c r="P164" s="9" t="s">
        <v>461</v>
      </c>
    </row>
    <row r="165" spans="1:19" ht="14.15" customHeight="1" x14ac:dyDescent="0.35">
      <c r="B165" s="681" t="str">
        <f>IF(Intro!$G$21="English",O165,P165)</f>
        <v>volume - total sales in Canada of imports (Question 1)</v>
      </c>
      <c r="C165" s="682"/>
      <c r="D165" s="682"/>
      <c r="E165" s="682"/>
      <c r="F165" s="683"/>
      <c r="G165" s="150">
        <f>H37</f>
        <v>0</v>
      </c>
      <c r="H165" s="150">
        <f>I37</f>
        <v>0</v>
      </c>
      <c r="I165" s="150">
        <f>K37</f>
        <v>0</v>
      </c>
      <c r="J165" s="36"/>
      <c r="K165" s="36"/>
      <c r="L165" s="67"/>
      <c r="M165" s="9"/>
      <c r="O165" s="9" t="s">
        <v>452</v>
      </c>
      <c r="P165" s="9" t="s">
        <v>454</v>
      </c>
    </row>
    <row r="166" spans="1:19" x14ac:dyDescent="0.35">
      <c r="B166" s="678" t="str">
        <f>Variables!D68</f>
        <v>Verification - value</v>
      </c>
      <c r="C166" s="679"/>
      <c r="D166" s="679"/>
      <c r="E166" s="679"/>
      <c r="F166" s="680"/>
      <c r="G166" s="141" t="str">
        <f>G162</f>
        <v>Q2-Q4 2024</v>
      </c>
      <c r="H166" s="141">
        <f t="shared" ref="H166:I166" si="53">H162</f>
        <v>2025</v>
      </c>
      <c r="I166" s="141" t="str">
        <f t="shared" si="53"/>
        <v>Q1 - 2026</v>
      </c>
      <c r="J166" s="36"/>
      <c r="K166" s="36"/>
      <c r="L166" s="67"/>
      <c r="M166" s="9"/>
    </row>
    <row r="167" spans="1:19" ht="14.15" customHeight="1" x14ac:dyDescent="0.35">
      <c r="B167" s="675" t="str">
        <f>B136</f>
        <v>net delivered selling value (CAD)</v>
      </c>
      <c r="C167" s="676"/>
      <c r="D167" s="676"/>
      <c r="E167" s="676"/>
      <c r="F167" s="677"/>
      <c r="G167" s="150" t="str">
        <f>IF(SUM(E136:G136,E140:G140,E144:G144,E148:G148,E152:G152,E156:G156)&gt;H38,Variables!$D$65,Variables!$D$66)</f>
        <v>Okay</v>
      </c>
      <c r="H167" s="150" t="str">
        <f>IF(SUM(H136:K136,H140:K140,H144:K144,H148:K148,H152:K152,H156:K156)&gt;I38,Variables!$D$65,Variables!$D$66)</f>
        <v>Okay</v>
      </c>
      <c r="I167" s="150" t="str">
        <f>IF(SUM(L136,L140,L144,L148,L152,L156)&gt;K38,Variables!$D$65,Variables!$D$66)</f>
        <v>Okay</v>
      </c>
      <c r="J167" s="36"/>
      <c r="K167" s="36"/>
      <c r="L167" s="67"/>
      <c r="M167" s="9"/>
    </row>
    <row r="168" spans="1:19" ht="14.15" customHeight="1" x14ac:dyDescent="0.35">
      <c r="B168" s="681" t="str">
        <f>IF(Intro!$G$21="English",O168,P168)</f>
        <v>value - total sales in Canada of imports of benchmark products (Question 4)</v>
      </c>
      <c r="C168" s="682"/>
      <c r="D168" s="682"/>
      <c r="E168" s="682"/>
      <c r="F168" s="683"/>
      <c r="G168" s="154">
        <f>SUM(E136:G136,E140:G140,E144:G144,E148:G148,E152:G152,E156:G156)</f>
        <v>0</v>
      </c>
      <c r="H168" s="154">
        <f>SUM(H136:K136,H140:K140,H144:K144,H148:K148,H152:K152,H156:K156)</f>
        <v>0</v>
      </c>
      <c r="I168" s="154">
        <f>SUM(L136,L140,L144,L148,L152,L156)</f>
        <v>0</v>
      </c>
      <c r="J168" s="36"/>
      <c r="K168" s="36"/>
      <c r="L168" s="67"/>
      <c r="M168" s="9"/>
      <c r="O168" s="9" t="s">
        <v>460</v>
      </c>
      <c r="P168" s="9" t="s">
        <v>462</v>
      </c>
    </row>
    <row r="169" spans="1:19" ht="14.15" customHeight="1" x14ac:dyDescent="0.35">
      <c r="B169" s="681" t="str">
        <f>IF(Intro!$G$21="English",O169,P169)</f>
        <v>value - total sales in Canada of imports (Question 1)</v>
      </c>
      <c r="C169" s="682"/>
      <c r="D169" s="682"/>
      <c r="E169" s="682"/>
      <c r="F169" s="683"/>
      <c r="G169" s="150">
        <f>H38</f>
        <v>0</v>
      </c>
      <c r="H169" s="150">
        <f>I38</f>
        <v>0</v>
      </c>
      <c r="I169" s="150">
        <f>K38</f>
        <v>0</v>
      </c>
      <c r="J169" s="36"/>
      <c r="K169" s="36"/>
      <c r="L169" s="67"/>
      <c r="M169" s="9"/>
      <c r="O169" s="9" t="s">
        <v>458</v>
      </c>
      <c r="P169" s="9" t="s">
        <v>456</v>
      </c>
    </row>
    <row r="170" spans="1:19" x14ac:dyDescent="0.35">
      <c r="B170" s="68"/>
      <c r="C170" s="65"/>
      <c r="D170" s="65"/>
      <c r="E170" s="65"/>
      <c r="F170" s="65"/>
      <c r="G170" s="65"/>
      <c r="H170" s="65"/>
      <c r="I170" s="65"/>
      <c r="J170" s="65"/>
      <c r="K170" s="65"/>
      <c r="L170" s="66"/>
      <c r="M170" s="9"/>
    </row>
    <row r="171" spans="1:19" s="42" customFormat="1" x14ac:dyDescent="0.35">
      <c r="A171" s="71"/>
      <c r="B171" s="4"/>
      <c r="C171" s="4"/>
      <c r="D171" s="72"/>
      <c r="E171" s="72"/>
      <c r="F171" s="72"/>
      <c r="G171" s="72"/>
      <c r="H171" s="72"/>
      <c r="I171" s="72"/>
      <c r="J171" s="72"/>
      <c r="K171" s="72"/>
      <c r="L171" s="72"/>
      <c r="N171" s="73"/>
    </row>
    <row r="172" spans="1:19" x14ac:dyDescent="0.35">
      <c r="B172" s="473" t="str">
        <f>IF(Intro!$G$21="English",O172,P172)</f>
        <v>IMPORT DATA FOR CBSA PERIOD OF DUMPING INVESTIGATION</v>
      </c>
      <c r="C172" s="474"/>
      <c r="D172" s="474"/>
      <c r="E172" s="474"/>
      <c r="F172" s="474"/>
      <c r="G172" s="474"/>
      <c r="H172" s="474"/>
      <c r="I172" s="474"/>
      <c r="J172" s="474"/>
      <c r="K172" s="474"/>
      <c r="L172" s="475"/>
      <c r="M172" s="9"/>
      <c r="O172" s="89" t="s">
        <v>315</v>
      </c>
      <c r="P172" s="89" t="s">
        <v>316</v>
      </c>
    </row>
    <row r="173" spans="1:19" s="10" customFormat="1" x14ac:dyDescent="0.35">
      <c r="A173" s="7"/>
      <c r="B173" s="594" t="s">
        <v>18</v>
      </c>
      <c r="C173" s="595"/>
      <c r="D173" s="595"/>
      <c r="E173" s="595"/>
      <c r="F173" s="595"/>
      <c r="G173" s="595"/>
      <c r="H173" s="595"/>
      <c r="I173" s="595"/>
      <c r="J173" s="595"/>
      <c r="K173" s="595"/>
      <c r="L173" s="596"/>
      <c r="M173" s="69"/>
      <c r="O173" s="9"/>
    </row>
    <row r="174" spans="1:19" x14ac:dyDescent="0.35">
      <c r="B174" s="15"/>
      <c r="C174" s="33"/>
      <c r="D174" s="33"/>
      <c r="E174" s="34"/>
      <c r="F174" s="34"/>
      <c r="G174" s="34"/>
      <c r="H174" s="34"/>
      <c r="I174" s="34"/>
      <c r="J174" s="34"/>
      <c r="K174" s="34"/>
      <c r="L174" s="16"/>
      <c r="M174" s="9"/>
    </row>
    <row r="175" spans="1:19" x14ac:dyDescent="0.35">
      <c r="B175" s="45"/>
      <c r="C175" s="9"/>
      <c r="D175" s="33"/>
      <c r="E175" s="9"/>
      <c r="F175" s="648" t="str">
        <f>IF(Intro!$G$21="English",Variables!B39,Variables!C39)</f>
        <v>Jan 2025 - Dec 2025</v>
      </c>
      <c r="G175" s="704"/>
      <c r="H175" s="36"/>
      <c r="I175" s="36"/>
      <c r="J175" s="36"/>
      <c r="K175" s="36"/>
      <c r="L175" s="67"/>
      <c r="M175" s="9"/>
      <c r="O175" s="9" t="s">
        <v>89</v>
      </c>
      <c r="P175" s="9" t="s">
        <v>163</v>
      </c>
    </row>
    <row r="176" spans="1:19" x14ac:dyDescent="0.35">
      <c r="B176" s="466" t="str">
        <f>IF(Intro!$G$21="English",O175,P175)</f>
        <v>Imports</v>
      </c>
      <c r="C176" s="688" t="str">
        <f>B135</f>
        <v>metres</v>
      </c>
      <c r="D176" s="688"/>
      <c r="E176" s="688"/>
      <c r="F176" s="705">
        <f>I27</f>
        <v>0</v>
      </c>
      <c r="G176" s="706"/>
      <c r="H176" s="36"/>
      <c r="I176" s="36"/>
      <c r="J176" s="36"/>
      <c r="K176" s="36"/>
      <c r="L176" s="67"/>
      <c r="M176" s="9"/>
    </row>
    <row r="177" spans="1:19" x14ac:dyDescent="0.35">
      <c r="B177" s="466"/>
      <c r="C177" s="688" t="s">
        <v>731</v>
      </c>
      <c r="D177" s="688"/>
      <c r="E177" s="688"/>
      <c r="F177" s="702"/>
      <c r="G177" s="703"/>
      <c r="H177" s="36"/>
      <c r="I177" s="36"/>
      <c r="J177" s="36"/>
      <c r="K177" s="36"/>
      <c r="L177" s="67"/>
      <c r="M177" s="9"/>
    </row>
    <row r="178" spans="1:19" x14ac:dyDescent="0.35">
      <c r="B178" s="466"/>
      <c r="C178" s="688" t="str">
        <f>D28</f>
        <v>net delivered purchase value (CAD)</v>
      </c>
      <c r="D178" s="688"/>
      <c r="E178" s="688"/>
      <c r="F178" s="705">
        <f>I28</f>
        <v>0</v>
      </c>
      <c r="G178" s="706"/>
      <c r="H178" s="36"/>
      <c r="I178" s="36"/>
      <c r="J178" s="36"/>
      <c r="K178" s="36"/>
      <c r="L178" s="67"/>
      <c r="M178" s="9"/>
    </row>
    <row r="179" spans="1:19" x14ac:dyDescent="0.35">
      <c r="B179" s="466"/>
      <c r="C179" s="688" t="str">
        <f>B137</f>
        <v>$ / metre</v>
      </c>
      <c r="D179" s="688"/>
      <c r="E179" s="688"/>
      <c r="F179" s="707" t="str">
        <f>IF(F176=0,"-",F178/F176)</f>
        <v>-</v>
      </c>
      <c r="G179" s="708"/>
      <c r="H179" s="36"/>
      <c r="I179" s="36"/>
      <c r="J179" s="36"/>
      <c r="K179" s="36"/>
      <c r="L179" s="67"/>
      <c r="M179" s="9"/>
    </row>
    <row r="180" spans="1:19" x14ac:dyDescent="0.35">
      <c r="B180" s="43"/>
      <c r="C180" s="61"/>
      <c r="D180" s="61"/>
      <c r="E180" s="32"/>
      <c r="F180" s="32"/>
      <c r="G180" s="32"/>
      <c r="H180" s="32"/>
      <c r="I180" s="32"/>
      <c r="J180" s="32"/>
      <c r="K180" s="32"/>
      <c r="L180" s="35"/>
      <c r="M180" s="9"/>
    </row>
    <row r="181" spans="1:19" s="42" customFormat="1" x14ac:dyDescent="0.35">
      <c r="A181" s="71"/>
      <c r="B181" s="4"/>
      <c r="C181" s="4"/>
      <c r="D181" s="72"/>
      <c r="E181" s="72"/>
      <c r="F181" s="72"/>
      <c r="G181" s="72"/>
      <c r="H181" s="72"/>
      <c r="I181" s="72"/>
      <c r="J181" s="72"/>
      <c r="K181" s="72"/>
      <c r="L181" s="72"/>
      <c r="N181" s="73"/>
    </row>
    <row r="182" spans="1:19" x14ac:dyDescent="0.35">
      <c r="B182" s="473" t="str">
        <f>UPPER(IF(Intro!$G$21="English",O182,P182))</f>
        <v>IMPORT DATA FOR MASSIVE IMPORTATION ANALYSIS</v>
      </c>
      <c r="C182" s="474"/>
      <c r="D182" s="474"/>
      <c r="E182" s="474"/>
      <c r="F182" s="474"/>
      <c r="G182" s="474"/>
      <c r="H182" s="474"/>
      <c r="I182" s="474"/>
      <c r="J182" s="474"/>
      <c r="K182" s="474"/>
      <c r="L182" s="475"/>
      <c r="M182" s="9"/>
      <c r="O182" s="89" t="s">
        <v>317</v>
      </c>
      <c r="P182" s="89" t="s">
        <v>411</v>
      </c>
    </row>
    <row r="183" spans="1:19" s="10" customFormat="1" x14ac:dyDescent="0.35">
      <c r="A183" s="7"/>
      <c r="B183" s="594" t="s">
        <v>19</v>
      </c>
      <c r="C183" s="595"/>
      <c r="D183" s="595"/>
      <c r="E183" s="595"/>
      <c r="F183" s="595"/>
      <c r="G183" s="595"/>
      <c r="H183" s="595"/>
      <c r="I183" s="595"/>
      <c r="J183" s="595"/>
      <c r="K183" s="595"/>
      <c r="L183" s="596"/>
      <c r="M183" s="69"/>
      <c r="O183" s="9"/>
    </row>
    <row r="184" spans="1:19" x14ac:dyDescent="0.35">
      <c r="B184" s="15"/>
      <c r="C184" s="33"/>
      <c r="D184" s="33"/>
      <c r="E184" s="34"/>
      <c r="F184" s="34"/>
      <c r="G184" s="34"/>
      <c r="H184" s="34"/>
      <c r="I184" s="34"/>
      <c r="J184" s="34"/>
      <c r="K184" s="34"/>
      <c r="L184" s="16"/>
      <c r="M184" s="9"/>
    </row>
    <row r="185" spans="1:19" x14ac:dyDescent="0.35">
      <c r="B185" s="492" t="str">
        <f>IF(Intro!$G$21="English",O185,P185)</f>
        <v xml:space="preserve">Report the volume of imports and the ending inventory in Canada of the goods originating from the exporter outlined above : </v>
      </c>
      <c r="C185" s="493"/>
      <c r="D185" s="493"/>
      <c r="E185" s="493"/>
      <c r="F185" s="493"/>
      <c r="G185" s="493"/>
      <c r="H185" s="493"/>
      <c r="I185" s="493"/>
      <c r="J185" s="493"/>
      <c r="K185" s="493"/>
      <c r="L185" s="494"/>
      <c r="M185" s="9"/>
      <c r="O185" s="17" t="s">
        <v>187</v>
      </c>
      <c r="P185" s="9" t="s">
        <v>413</v>
      </c>
    </row>
    <row r="186" spans="1:19" x14ac:dyDescent="0.35">
      <c r="B186" s="58"/>
      <c r="C186" s="59"/>
      <c r="D186" s="33"/>
      <c r="E186" s="34"/>
      <c r="F186" s="34"/>
      <c r="G186" s="34"/>
      <c r="H186" s="34"/>
      <c r="I186" s="34"/>
      <c r="J186" s="34"/>
      <c r="K186" s="34"/>
      <c r="L186" s="16"/>
      <c r="M186" s="9"/>
      <c r="O186" s="17"/>
    </row>
    <row r="187" spans="1:19" x14ac:dyDescent="0.35">
      <c r="B187" s="58"/>
      <c r="C187" s="59"/>
      <c r="D187" s="33"/>
      <c r="E187" s="143" t="str">
        <f>IF(Intro!$G$21="English","Q","T")&amp;IF(MID(F187,2,1)&lt;&gt;"1",MID(F187,2,1)-1&amp;" - "&amp;MID(F187,6,4),"4 - "&amp;MID(F187,6,4)-1)</f>
        <v>Q1 - 2025</v>
      </c>
      <c r="F187" s="143" t="str">
        <f>IF(Intro!$G$21="English","Q","T")&amp;IF(MID(G187,2,1)&lt;&gt;"1",MID(G187,2,1)-1&amp;" - "&amp;MID(G187,6,4),"4 - "&amp;MID(G187,6,4)-1)</f>
        <v>Q2 - 2025</v>
      </c>
      <c r="G187" s="143" t="str">
        <f>IF(Intro!$G$21="English","Q","T")&amp;IF(MID(H187,2,1)&lt;&gt;"1",MID(H187,2,1)-1&amp;" - "&amp;MID(H187,6,4),"4 - "&amp;MID(H187,6,4)-1)</f>
        <v>Q3 - 2025</v>
      </c>
      <c r="H187" s="143" t="str">
        <f>IF(Intro!$G$21="English","Q","T")&amp;IF(MID(I187,2,1)&lt;&gt;"1",MID(I187,2,1)-1&amp;" - "&amp;MID(I187,6,4),"4 - "&amp;MID(I187,6,4)-1)</f>
        <v>Q4 - 2025</v>
      </c>
      <c r="I187" s="143" t="str">
        <f>L133</f>
        <v>Q1 - 2026</v>
      </c>
      <c r="J187" s="144" t="str">
        <f>Variables!B44</f>
        <v>Q2 - 2026</v>
      </c>
      <c r="K187" s="34"/>
      <c r="L187" s="16"/>
      <c r="M187" s="9"/>
      <c r="O187" s="17"/>
    </row>
    <row r="188" spans="1:19" x14ac:dyDescent="0.35">
      <c r="B188" s="700" t="str">
        <f>B176</f>
        <v>Imports</v>
      </c>
      <c r="C188" s="701"/>
      <c r="D188" s="99" t="str">
        <f>C176</f>
        <v>metres</v>
      </c>
      <c r="E188" s="107"/>
      <c r="F188" s="107"/>
      <c r="G188" s="107"/>
      <c r="H188" s="107"/>
      <c r="I188" s="101"/>
      <c r="J188" s="101"/>
      <c r="K188" s="36"/>
      <c r="L188" s="67"/>
      <c r="M188" s="9"/>
    </row>
    <row r="189" spans="1:19" x14ac:dyDescent="0.35">
      <c r="B189" s="700" t="str">
        <f>IF(Intro!$G$21="English",O189,P189)</f>
        <v>Ending Inventories</v>
      </c>
      <c r="C189" s="701"/>
      <c r="D189" s="99" t="str">
        <f>C176</f>
        <v>metres</v>
      </c>
      <c r="E189" s="107"/>
      <c r="F189" s="107"/>
      <c r="G189" s="107"/>
      <c r="H189" s="107"/>
      <c r="I189" s="101"/>
      <c r="J189" s="101"/>
      <c r="K189" s="36"/>
      <c r="L189" s="67"/>
      <c r="M189" s="9"/>
      <c r="O189" s="9" t="s">
        <v>188</v>
      </c>
      <c r="P189" s="9" t="s">
        <v>412</v>
      </c>
    </row>
    <row r="190" spans="1:19" x14ac:dyDescent="0.35">
      <c r="B190" s="58"/>
      <c r="C190" s="59"/>
      <c r="D190" s="59"/>
      <c r="E190" s="28"/>
      <c r="F190" s="28"/>
      <c r="G190" s="28"/>
      <c r="H190" s="28"/>
      <c r="I190" s="28"/>
      <c r="J190" s="28"/>
      <c r="K190" s="28"/>
      <c r="L190" s="29"/>
      <c r="M190" s="9"/>
    </row>
    <row r="191" spans="1:19" x14ac:dyDescent="0.35">
      <c r="B191" s="470" t="str">
        <f>IF(Intro!$G$21="English",O191,P191)</f>
        <v>In the table below, “Error” means that the sum of the quarterly imports reported above exceeds the annual imports reported in Question 1. Therefore, please modify the data if necessary.</v>
      </c>
      <c r="C191" s="471"/>
      <c r="D191" s="471"/>
      <c r="E191" s="471"/>
      <c r="F191" s="471"/>
      <c r="G191" s="471"/>
      <c r="H191" s="471"/>
      <c r="I191" s="471"/>
      <c r="J191" s="471"/>
      <c r="K191" s="471"/>
      <c r="L191" s="472"/>
      <c r="M191" s="9"/>
      <c r="O191" s="9" t="s">
        <v>469</v>
      </c>
      <c r="P191" s="9" t="s">
        <v>470</v>
      </c>
      <c r="S191" s="36"/>
    </row>
    <row r="192" spans="1:19" x14ac:dyDescent="0.35">
      <c r="B192" s="470"/>
      <c r="C192" s="471"/>
      <c r="D192" s="471"/>
      <c r="E192" s="471"/>
      <c r="F192" s="471"/>
      <c r="G192" s="471"/>
      <c r="H192" s="471"/>
      <c r="I192" s="471"/>
      <c r="J192" s="471"/>
      <c r="K192" s="471"/>
      <c r="L192" s="472"/>
      <c r="M192" s="9"/>
      <c r="S192" s="36"/>
    </row>
    <row r="193" spans="1:19" x14ac:dyDescent="0.35">
      <c r="B193" s="138"/>
      <c r="C193" s="139"/>
      <c r="D193" s="139"/>
      <c r="E193" s="139"/>
      <c r="F193" s="139"/>
      <c r="G193" s="139"/>
      <c r="H193" s="139"/>
      <c r="I193" s="139"/>
      <c r="J193" s="139"/>
      <c r="K193" s="139"/>
      <c r="L193" s="140"/>
      <c r="M193" s="9"/>
      <c r="S193" s="36"/>
    </row>
    <row r="194" spans="1:19" x14ac:dyDescent="0.35">
      <c r="B194" s="155"/>
      <c r="C194" s="17"/>
      <c r="D194" s="156"/>
      <c r="E194" s="9"/>
      <c r="F194" s="141">
        <v>2025</v>
      </c>
      <c r="G194" s="141" t="str">
        <f>I187</f>
        <v>Q1 - 2026</v>
      </c>
      <c r="I194" s="139"/>
      <c r="J194" s="139"/>
      <c r="K194" s="139"/>
      <c r="L194" s="130"/>
      <c r="M194" s="9"/>
      <c r="O194" s="17"/>
    </row>
    <row r="195" spans="1:19" ht="14.5" customHeight="1" x14ac:dyDescent="0.35">
      <c r="B195" s="155"/>
      <c r="C195" s="26"/>
      <c r="D195" s="698" t="str">
        <f>B162</f>
        <v>Verification - volume</v>
      </c>
      <c r="E195" s="699"/>
      <c r="F195" s="150" t="str">
        <f>IF(SUM(E188:H188)&gt;I27,Variables!$D$65,Variables!$D$66)</f>
        <v>Okay</v>
      </c>
      <c r="G195" s="150" t="str">
        <f>IF(SUM(I188)&gt;K27,Variables!$D$65,Variables!$D$66)</f>
        <v>Okay</v>
      </c>
      <c r="I195" s="139"/>
      <c r="J195" s="139"/>
      <c r="K195" s="139"/>
      <c r="L195" s="130"/>
      <c r="M195" s="9"/>
    </row>
    <row r="196" spans="1:19" s="42" customFormat="1" x14ac:dyDescent="0.35">
      <c r="A196" s="71"/>
      <c r="B196" s="157"/>
      <c r="C196" s="4"/>
      <c r="D196" s="72"/>
      <c r="E196" s="72"/>
      <c r="F196" s="72"/>
      <c r="G196" s="72"/>
      <c r="H196" s="72"/>
      <c r="I196" s="72"/>
      <c r="J196" s="72"/>
      <c r="K196" s="72"/>
      <c r="L196" s="158"/>
      <c r="N196" s="73"/>
    </row>
    <row r="197" spans="1:19" s="10" customFormat="1" x14ac:dyDescent="0.35">
      <c r="A197" s="7"/>
      <c r="B197" s="20" t="s">
        <v>20</v>
      </c>
      <c r="C197" s="21"/>
      <c r="D197" s="21"/>
      <c r="E197" s="22"/>
      <c r="F197" s="22"/>
      <c r="G197" s="22"/>
      <c r="H197" s="22"/>
      <c r="I197" s="22"/>
      <c r="J197" s="22"/>
      <c r="K197" s="22"/>
      <c r="L197" s="23"/>
      <c r="M197" s="69"/>
    </row>
    <row r="198" spans="1:19" s="36" customFormat="1" x14ac:dyDescent="0.35">
      <c r="A198" s="46"/>
      <c r="B198" s="50"/>
      <c r="C198" s="80"/>
      <c r="D198" s="80"/>
      <c r="E198" s="80"/>
      <c r="F198" s="80"/>
      <c r="G198" s="80"/>
      <c r="H198" s="80"/>
      <c r="I198" s="80"/>
      <c r="J198" s="80"/>
      <c r="K198" s="80"/>
      <c r="L198" s="51"/>
      <c r="O198" s="9"/>
      <c r="P198" s="9"/>
      <c r="Q198" s="9"/>
      <c r="R198" s="9"/>
    </row>
    <row r="199" spans="1:19" s="36" customFormat="1" x14ac:dyDescent="0.35">
      <c r="A199" s="46"/>
      <c r="B199" s="470" t="str">
        <f>IF(Intro!$G$21="English",O199,P199)</f>
        <v>Describe any factors (for example, shipping delays, seasonality, etc.) which would explain the overall trend in your firm's quarterly import volumes and ending inventories, as reported in Question 6.</v>
      </c>
      <c r="C199" s="471"/>
      <c r="D199" s="471"/>
      <c r="E199" s="471"/>
      <c r="F199" s="471"/>
      <c r="G199" s="471"/>
      <c r="H199" s="471"/>
      <c r="I199" s="471"/>
      <c r="J199" s="471"/>
      <c r="K199" s="471"/>
      <c r="L199" s="472"/>
      <c r="O199" s="9" t="s">
        <v>359</v>
      </c>
      <c r="P199" s="9" t="s">
        <v>360</v>
      </c>
      <c r="Q199" s="9"/>
      <c r="R199" s="9"/>
    </row>
    <row r="200" spans="1:19" s="36" customFormat="1" x14ac:dyDescent="0.35">
      <c r="A200" s="46"/>
      <c r="B200" s="470"/>
      <c r="C200" s="471"/>
      <c r="D200" s="471"/>
      <c r="E200" s="471"/>
      <c r="F200" s="471"/>
      <c r="G200" s="471"/>
      <c r="H200" s="471"/>
      <c r="I200" s="471"/>
      <c r="J200" s="471"/>
      <c r="K200" s="471"/>
      <c r="L200" s="472"/>
      <c r="O200" s="9"/>
      <c r="P200" s="9"/>
      <c r="Q200" s="9"/>
      <c r="R200" s="9"/>
    </row>
    <row r="201" spans="1:19" s="36" customFormat="1" x14ac:dyDescent="0.35">
      <c r="A201" s="46"/>
      <c r="B201" s="50"/>
      <c r="C201" s="80"/>
      <c r="D201" s="80"/>
      <c r="E201" s="80"/>
      <c r="F201" s="80"/>
      <c r="G201" s="80"/>
      <c r="H201" s="80"/>
      <c r="I201" s="80"/>
      <c r="J201" s="80"/>
      <c r="K201" s="80"/>
      <c r="L201" s="51"/>
      <c r="O201" s="9"/>
      <c r="P201" s="9"/>
      <c r="Q201" s="9"/>
      <c r="R201" s="9"/>
    </row>
    <row r="202" spans="1:19" s="10" customFormat="1" x14ac:dyDescent="0.35">
      <c r="A202" s="7"/>
      <c r="B202" s="599"/>
      <c r="C202" s="600"/>
      <c r="D202" s="600"/>
      <c r="E202" s="600"/>
      <c r="F202" s="600"/>
      <c r="G202" s="600"/>
      <c r="H202" s="600"/>
      <c r="I202" s="600"/>
      <c r="J202" s="600"/>
      <c r="K202" s="600"/>
      <c r="L202" s="601"/>
      <c r="M202" s="36"/>
    </row>
    <row r="203" spans="1:19" s="10" customFormat="1" x14ac:dyDescent="0.35">
      <c r="A203" s="7"/>
      <c r="B203" s="599"/>
      <c r="C203" s="600"/>
      <c r="D203" s="600"/>
      <c r="E203" s="600"/>
      <c r="F203" s="600"/>
      <c r="G203" s="600"/>
      <c r="H203" s="600"/>
      <c r="I203" s="600"/>
      <c r="J203" s="600"/>
      <c r="K203" s="600"/>
      <c r="L203" s="601"/>
      <c r="M203" s="36"/>
    </row>
    <row r="204" spans="1:19" s="10" customFormat="1" x14ac:dyDescent="0.35">
      <c r="A204" s="7"/>
      <c r="B204" s="599"/>
      <c r="C204" s="600"/>
      <c r="D204" s="600"/>
      <c r="E204" s="600"/>
      <c r="F204" s="600"/>
      <c r="G204" s="600"/>
      <c r="H204" s="600"/>
      <c r="I204" s="600"/>
      <c r="J204" s="600"/>
      <c r="K204" s="600"/>
      <c r="L204" s="601"/>
      <c r="M204" s="36"/>
    </row>
    <row r="205" spans="1:19" s="10" customFormat="1" x14ac:dyDescent="0.35">
      <c r="A205" s="7"/>
      <c r="B205" s="599"/>
      <c r="C205" s="600"/>
      <c r="D205" s="600"/>
      <c r="E205" s="600"/>
      <c r="F205" s="600"/>
      <c r="G205" s="600"/>
      <c r="H205" s="600"/>
      <c r="I205" s="600"/>
      <c r="J205" s="600"/>
      <c r="K205" s="600"/>
      <c r="L205" s="601"/>
      <c r="M205" s="36"/>
    </row>
    <row r="206" spans="1:19" s="10" customFormat="1" x14ac:dyDescent="0.35">
      <c r="A206" s="7"/>
      <c r="B206" s="599"/>
      <c r="C206" s="600"/>
      <c r="D206" s="600"/>
      <c r="E206" s="600"/>
      <c r="F206" s="600"/>
      <c r="G206" s="600"/>
      <c r="H206" s="600"/>
      <c r="I206" s="600"/>
      <c r="J206" s="600"/>
      <c r="K206" s="600"/>
      <c r="L206" s="601"/>
      <c r="M206" s="36"/>
    </row>
    <row r="207" spans="1:19" s="10" customFormat="1" x14ac:dyDescent="0.35">
      <c r="A207" s="7"/>
      <c r="B207" s="599"/>
      <c r="C207" s="600"/>
      <c r="D207" s="600"/>
      <c r="E207" s="600"/>
      <c r="F207" s="600"/>
      <c r="G207" s="600"/>
      <c r="H207" s="600"/>
      <c r="I207" s="600"/>
      <c r="J207" s="600"/>
      <c r="K207" s="600"/>
      <c r="L207" s="601"/>
      <c r="M207" s="36"/>
    </row>
    <row r="208" spans="1:19" s="10" customFormat="1" x14ac:dyDescent="0.35">
      <c r="A208" s="7"/>
      <c r="B208" s="599"/>
      <c r="C208" s="600"/>
      <c r="D208" s="600"/>
      <c r="E208" s="600"/>
      <c r="F208" s="600"/>
      <c r="G208" s="600"/>
      <c r="H208" s="600"/>
      <c r="I208" s="600"/>
      <c r="J208" s="600"/>
      <c r="K208" s="600"/>
      <c r="L208" s="601"/>
      <c r="M208" s="36"/>
    </row>
    <row r="209" spans="1:18" s="10" customFormat="1" x14ac:dyDescent="0.35">
      <c r="A209" s="7"/>
      <c r="B209" s="599"/>
      <c r="C209" s="600"/>
      <c r="D209" s="600"/>
      <c r="E209" s="600"/>
      <c r="F209" s="600"/>
      <c r="G209" s="600"/>
      <c r="H209" s="600"/>
      <c r="I209" s="600"/>
      <c r="J209" s="600"/>
      <c r="K209" s="600"/>
      <c r="L209" s="601"/>
      <c r="M209" s="36"/>
    </row>
    <row r="210" spans="1:18" s="36" customFormat="1" x14ac:dyDescent="0.35">
      <c r="A210" s="46"/>
      <c r="B210" s="47"/>
      <c r="C210" s="48"/>
      <c r="D210" s="48"/>
      <c r="E210" s="48"/>
      <c r="F210" s="48"/>
      <c r="G210" s="48"/>
      <c r="H210" s="48"/>
      <c r="I210" s="48"/>
      <c r="J210" s="48"/>
      <c r="K210" s="48"/>
      <c r="L210" s="49"/>
      <c r="O210" s="9"/>
      <c r="P210" s="9"/>
      <c r="Q210" s="9"/>
      <c r="R210" s="9"/>
    </row>
  </sheetData>
  <sheetProtection algorithmName="SHA-512" hashValue="/iutW0IJU8SmeV7Jz6N5UTP0RFL1bIW4VpqZLqvclRWczzcp0krNInyFSrdqn4a3Y6koblcTFCgcGStso2DKpg==" saltValue="go36VhOTQRC/p8xpmLI0Fw==" spinCount="100000" sheet="1" objects="1" scenarios="1" selectLockedCells="1"/>
  <mergeCells count="166">
    <mergeCell ref="B60:D60"/>
    <mergeCell ref="B64:D64"/>
    <mergeCell ref="B78:F78"/>
    <mergeCell ref="B84:L84"/>
    <mergeCell ref="B66:D66"/>
    <mergeCell ref="B10:L11"/>
    <mergeCell ref="B14:L14"/>
    <mergeCell ref="B13:L13"/>
    <mergeCell ref="B19:L19"/>
    <mergeCell ref="B48:D48"/>
    <mergeCell ref="B51:D51"/>
    <mergeCell ref="B62:D62"/>
    <mergeCell ref="B56:D56"/>
    <mergeCell ref="D35:F35"/>
    <mergeCell ref="D28:F28"/>
    <mergeCell ref="D32:F32"/>
    <mergeCell ref="G23:K23"/>
    <mergeCell ref="B23:F23"/>
    <mergeCell ref="B46:L46"/>
    <mergeCell ref="B37:C39"/>
    <mergeCell ref="D37:F37"/>
    <mergeCell ref="D38:F38"/>
    <mergeCell ref="D39:F39"/>
    <mergeCell ref="B58:D58"/>
    <mergeCell ref="D29:F29"/>
    <mergeCell ref="D31:F31"/>
    <mergeCell ref="G22:K22"/>
    <mergeCell ref="D33:F33"/>
    <mergeCell ref="D34:F34"/>
    <mergeCell ref="B22:F22"/>
    <mergeCell ref="D36:F36"/>
    <mergeCell ref="B42:L42"/>
    <mergeCell ref="B114:L115"/>
    <mergeCell ref="B104:D104"/>
    <mergeCell ref="B100:D100"/>
    <mergeCell ref="B83:L83"/>
    <mergeCell ref="B95:D95"/>
    <mergeCell ref="B96:D96"/>
    <mergeCell ref="B68:D68"/>
    <mergeCell ref="B79:F79"/>
    <mergeCell ref="B80:F80"/>
    <mergeCell ref="B92:D92"/>
    <mergeCell ref="B94:D94"/>
    <mergeCell ref="B55:D55"/>
    <mergeCell ref="B59:D59"/>
    <mergeCell ref="B63:D63"/>
    <mergeCell ref="B67:D67"/>
    <mergeCell ref="B65:L65"/>
    <mergeCell ref="B53:L53"/>
    <mergeCell ref="B57:L57"/>
    <mergeCell ref="B61:L61"/>
    <mergeCell ref="B27:C29"/>
    <mergeCell ref="D27:F27"/>
    <mergeCell ref="B185:L185"/>
    <mergeCell ref="B4:L4"/>
    <mergeCell ref="B5:L5"/>
    <mergeCell ref="B6:L6"/>
    <mergeCell ref="B90:D90"/>
    <mergeCell ref="B91:D91"/>
    <mergeCell ref="B50:D50"/>
    <mergeCell ref="B52:D52"/>
    <mergeCell ref="B54:D54"/>
    <mergeCell ref="B45:L45"/>
    <mergeCell ref="B31:C33"/>
    <mergeCell ref="B34:C36"/>
    <mergeCell ref="B8:L8"/>
    <mergeCell ref="B9:L9"/>
    <mergeCell ref="B12:L12"/>
    <mergeCell ref="B26:K26"/>
    <mergeCell ref="B30:K30"/>
    <mergeCell ref="B49:L49"/>
    <mergeCell ref="B15:L15"/>
    <mergeCell ref="B16:L16"/>
    <mergeCell ref="B17:L17"/>
    <mergeCell ref="B20:L20"/>
    <mergeCell ref="B43:L43"/>
    <mergeCell ref="B103:D103"/>
    <mergeCell ref="B202:L209"/>
    <mergeCell ref="F175:G175"/>
    <mergeCell ref="B143:D143"/>
    <mergeCell ref="B144:D144"/>
    <mergeCell ref="B111:D111"/>
    <mergeCell ref="B189:C189"/>
    <mergeCell ref="F178:G178"/>
    <mergeCell ref="F179:G179"/>
    <mergeCell ref="C178:E178"/>
    <mergeCell ref="C179:E179"/>
    <mergeCell ref="B130:L130"/>
    <mergeCell ref="F176:G176"/>
    <mergeCell ref="C176:E176"/>
    <mergeCell ref="B147:D147"/>
    <mergeCell ref="B148:D148"/>
    <mergeCell ref="B156:D156"/>
    <mergeCell ref="B146:L146"/>
    <mergeCell ref="B199:L200"/>
    <mergeCell ref="B112:D112"/>
    <mergeCell ref="B182:L182"/>
    <mergeCell ref="B176:B179"/>
    <mergeCell ref="B168:F168"/>
    <mergeCell ref="B169:F169"/>
    <mergeCell ref="B102:D102"/>
    <mergeCell ref="B131:L131"/>
    <mergeCell ref="B162:F162"/>
    <mergeCell ref="B163:F163"/>
    <mergeCell ref="B164:F164"/>
    <mergeCell ref="B141:D141"/>
    <mergeCell ref="B106:D106"/>
    <mergeCell ref="B107:D107"/>
    <mergeCell ref="B154:L154"/>
    <mergeCell ref="B105:L105"/>
    <mergeCell ref="B109:L109"/>
    <mergeCell ref="B134:L134"/>
    <mergeCell ref="B138:L138"/>
    <mergeCell ref="B133:D133"/>
    <mergeCell ref="B135:D135"/>
    <mergeCell ref="B166:F166"/>
    <mergeCell ref="B118:F118"/>
    <mergeCell ref="B119:F119"/>
    <mergeCell ref="C177:E177"/>
    <mergeCell ref="F177:G177"/>
    <mergeCell ref="D195:E195"/>
    <mergeCell ref="B191:L192"/>
    <mergeCell ref="B188:C188"/>
    <mergeCell ref="B153:D153"/>
    <mergeCell ref="B149:D149"/>
    <mergeCell ref="B151:D151"/>
    <mergeCell ref="B152:D152"/>
    <mergeCell ref="B123:F123"/>
    <mergeCell ref="B124:F124"/>
    <mergeCell ref="B159:L160"/>
    <mergeCell ref="B142:L142"/>
    <mergeCell ref="B155:D155"/>
    <mergeCell ref="B145:D145"/>
    <mergeCell ref="B157:D157"/>
    <mergeCell ref="B150:L150"/>
    <mergeCell ref="B140:D140"/>
    <mergeCell ref="B128:L128"/>
    <mergeCell ref="B173:L173"/>
    <mergeCell ref="B136:D136"/>
    <mergeCell ref="B165:F165"/>
    <mergeCell ref="B137:D137"/>
    <mergeCell ref="B183:L183"/>
    <mergeCell ref="B127:L127"/>
    <mergeCell ref="B172:L172"/>
    <mergeCell ref="B167:F167"/>
    <mergeCell ref="B117:F117"/>
    <mergeCell ref="B120:F120"/>
    <mergeCell ref="B122:F122"/>
    <mergeCell ref="B139:D139"/>
    <mergeCell ref="B121:F121"/>
    <mergeCell ref="B108:D108"/>
    <mergeCell ref="B110:D110"/>
    <mergeCell ref="B70:L71"/>
    <mergeCell ref="B89:L89"/>
    <mergeCell ref="B93:L93"/>
    <mergeCell ref="B97:L97"/>
    <mergeCell ref="B101:L101"/>
    <mergeCell ref="B88:D88"/>
    <mergeCell ref="B98:D98"/>
    <mergeCell ref="B99:D99"/>
    <mergeCell ref="B86:L86"/>
    <mergeCell ref="B73:F73"/>
    <mergeCell ref="B75:F75"/>
    <mergeCell ref="B74:F74"/>
    <mergeCell ref="B76:F76"/>
    <mergeCell ref="B77:F77"/>
  </mergeCells>
  <conditionalFormatting sqref="F195:G195">
    <cfRule type="cellIs" dxfId="39" priority="1" operator="equal">
      <formula>"Error"</formula>
    </cfRule>
    <cfRule type="cellIs" dxfId="38" priority="4" operator="equal">
      <formula>"Erreur"</formula>
    </cfRule>
  </conditionalFormatting>
  <conditionalFormatting sqref="G74:I76 G78:I80 G118:I120 G122:I124 G167:I169">
    <cfRule type="cellIs" dxfId="37" priority="2" operator="equal">
      <formula>"Error"</formula>
    </cfRule>
    <cfRule type="cellIs" dxfId="36" priority="8" operator="equal">
      <formula>"Erreur"</formula>
    </cfRule>
  </conditionalFormatting>
  <conditionalFormatting sqref="G163:I165">
    <cfRule type="cellIs" dxfId="35" priority="3" operator="equal">
      <formula>"Error"</formula>
    </cfRule>
    <cfRule type="cellIs" dxfId="34" priority="5" operator="equal">
      <formula>"Erreur"</formula>
    </cfRule>
  </conditionalFormatting>
  <dataValidations count="5">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A7A9B5A4-3971-4DB3-B550-79AB13F3993F}">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02:B204" xr:uid="{BEE76FD3-4952-47B9-9EA6-A45DCD06B10D}">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27 F179 E60:L60 E64:L64 G36:K39 E56:L56 E52:L52 E68:L68 E92:L92 E96:L96 E100:L100 E104:L104 E108:L108 E112:L112 F195:G195 E137:L137 E141:L141 E145:L145 E149:L149 E153:L153 E157:L157 G167:I169 G29:K29 G118:I120 G122:I124 G74:I76 G78:I80 G163:I165 G33:K33" xr:uid="{94B16BB4-2376-458D-88ED-0A71BC91376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F178:G178 F176:G176" xr:uid="{027B1B71-C8B1-43D5-9040-15650B9A865C}">
      <formula1>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1:K32 G27:K28 G34:K35 E50:L51 E54:L55 E58:L59 E62:L63 E66:L67 E90:L91 E94:L95 E98:L99 E102:L103 E106:L107 E110:L111 E135:L136 E139:L140 E143:L144 E147:L148 E151:L152 E155:L156 F177:G177 E188:J189" xr:uid="{A4658D7F-2961-466A-A60E-C0C2C733EE82}">
      <formula1>-1000000000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25" min="1" max="11" man="1"/>
    <brk id="170" min="1" max="1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07AB6-81E6-4500-9D86-D1CBA204FB6D}">
  <sheetPr>
    <tabColor rgb="FF92D050"/>
    <pageSetUpPr fitToPage="1"/>
  </sheetPr>
  <dimension ref="A1:S210"/>
  <sheetViews>
    <sheetView showGridLines="0" zoomScaleNormal="100" zoomScaleSheetLayoutView="55" workbookViewId="0"/>
  </sheetViews>
  <sheetFormatPr defaultColWidth="9.1796875" defaultRowHeight="14" x14ac:dyDescent="0.35"/>
  <cols>
    <col min="1" max="1" width="1.81640625" style="7" customWidth="1"/>
    <col min="2" max="5" width="14.54296875" style="1" customWidth="1"/>
    <col min="6" max="6" width="16.453125" style="1" customWidth="1"/>
    <col min="7" max="12" width="14.54296875" style="1" customWidth="1"/>
    <col min="13" max="13" width="14.54296875" style="8" customWidth="1"/>
    <col min="14" max="14" width="14.54296875" style="9" customWidth="1"/>
    <col min="15" max="16" width="14.54296875" style="9" hidden="1" customWidth="1"/>
    <col min="17" max="17" width="9.1796875" style="9" customWidth="1"/>
    <col min="18" max="16384" width="9.1796875" style="9"/>
  </cols>
  <sheetData>
    <row r="1" spans="1:16" x14ac:dyDescent="0.35">
      <c r="O1" s="9" t="s">
        <v>433</v>
      </c>
      <c r="P1" s="9" t="s">
        <v>433</v>
      </c>
    </row>
    <row r="2" spans="1:16" x14ac:dyDescent="0.35">
      <c r="B2" s="11" t="str">
        <f>Pro!B2</f>
        <v>PROTECTED</v>
      </c>
      <c r="C2" s="11"/>
      <c r="D2" s="11"/>
      <c r="O2" s="10" t="s">
        <v>91</v>
      </c>
      <c r="P2" s="10" t="s">
        <v>107</v>
      </c>
    </row>
    <row r="3" spans="1:16" x14ac:dyDescent="0.35">
      <c r="B3" s="12"/>
      <c r="C3" s="12"/>
      <c r="D3" s="12"/>
      <c r="O3" s="2"/>
      <c r="P3" s="2"/>
    </row>
    <row r="4" spans="1:16" s="2" customFormat="1" x14ac:dyDescent="0.35">
      <c r="A4" s="4"/>
      <c r="B4" s="476" t="str">
        <f>Info!B4</f>
        <v>IMPORTER QUESTIONNAIRE</v>
      </c>
      <c r="C4" s="477"/>
      <c r="D4" s="477"/>
      <c r="E4" s="477"/>
      <c r="F4" s="477"/>
      <c r="G4" s="477"/>
      <c r="H4" s="477"/>
      <c r="I4" s="477"/>
      <c r="J4" s="477"/>
      <c r="K4" s="477"/>
      <c r="L4" s="478"/>
      <c r="M4" s="24"/>
      <c r="N4" s="24"/>
      <c r="O4" s="18"/>
      <c r="P4" s="18"/>
    </row>
    <row r="5" spans="1:16" s="2" customFormat="1" x14ac:dyDescent="0.35">
      <c r="A5" s="4"/>
      <c r="B5" s="626" t="str">
        <f>Info!B5</f>
        <v>NQ-2026-003</v>
      </c>
      <c r="C5" s="627"/>
      <c r="D5" s="627"/>
      <c r="E5" s="627"/>
      <c r="F5" s="627"/>
      <c r="G5" s="627"/>
      <c r="H5" s="627"/>
      <c r="I5" s="627"/>
      <c r="J5" s="627"/>
      <c r="K5" s="627"/>
      <c r="L5" s="628"/>
      <c r="M5" s="24"/>
      <c r="N5" s="24"/>
      <c r="O5" s="18"/>
      <c r="P5" s="18"/>
    </row>
    <row r="6" spans="1:16" s="6" customFormat="1" x14ac:dyDescent="0.35">
      <c r="A6" s="4"/>
      <c r="B6" s="626" t="str">
        <f>Info!B6</f>
        <v>UNARMOURED BUILDING CABLES</v>
      </c>
      <c r="C6" s="627"/>
      <c r="D6" s="627"/>
      <c r="E6" s="627"/>
      <c r="F6" s="627"/>
      <c r="G6" s="627"/>
      <c r="H6" s="627"/>
      <c r="I6" s="627"/>
      <c r="J6" s="627"/>
      <c r="K6" s="627"/>
      <c r="L6" s="628"/>
      <c r="M6" s="18"/>
      <c r="N6" s="18"/>
      <c r="O6" s="14"/>
      <c r="P6" s="14"/>
    </row>
    <row r="7" spans="1:16" s="6" customFormat="1" x14ac:dyDescent="0.35">
      <c r="A7" s="4"/>
      <c r="B7" s="124"/>
      <c r="C7" s="125"/>
      <c r="D7" s="125"/>
      <c r="E7" s="125"/>
      <c r="F7" s="125"/>
      <c r="G7" s="125"/>
      <c r="H7" s="125"/>
      <c r="I7" s="125"/>
      <c r="J7" s="125"/>
      <c r="K7" s="125"/>
      <c r="L7" s="126"/>
      <c r="M7" s="18"/>
      <c r="N7" s="18"/>
      <c r="O7" s="19"/>
    </row>
    <row r="8" spans="1:16" s="6" customFormat="1" x14ac:dyDescent="0.35">
      <c r="A8" s="4"/>
      <c r="B8" s="629" t="str">
        <f>Public!B8</f>
        <v>The following questions refer to the goods as defined in the product description on the Intro tab.</v>
      </c>
      <c r="C8" s="630"/>
      <c r="D8" s="630"/>
      <c r="E8" s="630"/>
      <c r="F8" s="630"/>
      <c r="G8" s="630"/>
      <c r="H8" s="630"/>
      <c r="I8" s="630"/>
      <c r="J8" s="630"/>
      <c r="K8" s="630"/>
      <c r="L8" s="631"/>
      <c r="M8" s="18"/>
      <c r="N8" s="18"/>
      <c r="O8" s="14"/>
      <c r="P8" s="14"/>
    </row>
    <row r="9" spans="1:16" s="6" customFormat="1" x14ac:dyDescent="0.35">
      <c r="A9" s="4"/>
      <c r="B9" s="629" t="str">
        <f>Public!B9</f>
        <v xml:space="preserve">Product information and a glossary of terms can be found in the Info tab.
</v>
      </c>
      <c r="C9" s="630"/>
      <c r="D9" s="630"/>
      <c r="E9" s="630"/>
      <c r="F9" s="630"/>
      <c r="G9" s="630"/>
      <c r="H9" s="630"/>
      <c r="I9" s="630"/>
      <c r="J9" s="630"/>
      <c r="K9" s="630"/>
      <c r="L9" s="631"/>
      <c r="M9" s="18"/>
      <c r="N9" s="18"/>
      <c r="O9" s="14"/>
    </row>
    <row r="10" spans="1:16" s="6" customFormat="1" x14ac:dyDescent="0.35">
      <c r="A10" s="4"/>
      <c r="B10" s="629" t="str">
        <f>IF(Intro!$G$21="English",O10,P10)</f>
        <v>Use one numbered "Imp-Exp" tab for each exporter your firm imported from. To acquire additional "Imp-Exp" tabs, contact a case analyst identified on the "Intro" tab.</v>
      </c>
      <c r="C10" s="630"/>
      <c r="D10" s="630"/>
      <c r="E10" s="630"/>
      <c r="F10" s="630"/>
      <c r="G10" s="630"/>
      <c r="H10" s="630"/>
      <c r="I10" s="630"/>
      <c r="J10" s="630"/>
      <c r="K10" s="630"/>
      <c r="L10" s="631"/>
      <c r="M10" s="18"/>
      <c r="N10" s="18"/>
      <c r="O10" s="9" t="s">
        <v>319</v>
      </c>
      <c r="P10" s="9" t="s">
        <v>318</v>
      </c>
    </row>
    <row r="11" spans="1:16" s="6" customFormat="1" x14ac:dyDescent="0.35">
      <c r="A11" s="4"/>
      <c r="B11" s="629"/>
      <c r="C11" s="630"/>
      <c r="D11" s="630"/>
      <c r="E11" s="630"/>
      <c r="F11" s="630"/>
      <c r="G11" s="630"/>
      <c r="H11" s="630"/>
      <c r="I11" s="630"/>
      <c r="J11" s="630"/>
      <c r="K11" s="630"/>
      <c r="L11" s="631"/>
      <c r="M11" s="18"/>
      <c r="N11" s="18"/>
      <c r="O11" s="14"/>
      <c r="P11" s="14"/>
    </row>
    <row r="12" spans="1:16" s="6" customFormat="1" x14ac:dyDescent="0.35">
      <c r="A12" s="4"/>
      <c r="B12" s="629" t="str">
        <f>Pro!B12</f>
        <v>For the questions in this tab, note the following:</v>
      </c>
      <c r="C12" s="630"/>
      <c r="D12" s="630"/>
      <c r="E12" s="630"/>
      <c r="F12" s="630"/>
      <c r="G12" s="630"/>
      <c r="H12" s="630"/>
      <c r="I12" s="630"/>
      <c r="J12" s="630"/>
      <c r="K12" s="630"/>
      <c r="L12" s="631"/>
      <c r="M12" s="18"/>
      <c r="N12" s="18"/>
      <c r="O12" s="14"/>
      <c r="P12" s="14"/>
    </row>
    <row r="13" spans="1:16" s="6" customFormat="1" x14ac:dyDescent="0.35">
      <c r="A13" s="4"/>
      <c r="B13" s="730" t="str">
        <f>Pro!B13</f>
        <v>• Report only sales from your firm’s imports. Sales of goods purchased from Canadian producers must be excluded.</v>
      </c>
      <c r="C13" s="731"/>
      <c r="D13" s="731"/>
      <c r="E13" s="731"/>
      <c r="F13" s="731"/>
      <c r="G13" s="731"/>
      <c r="H13" s="731"/>
      <c r="I13" s="731"/>
      <c r="J13" s="731"/>
      <c r="K13" s="731"/>
      <c r="L13" s="732"/>
      <c r="M13" s="18"/>
      <c r="N13" s="18"/>
      <c r="O13" s="14"/>
      <c r="P13" s="14"/>
    </row>
    <row r="14" spans="1:16" s="6" customFormat="1" x14ac:dyDescent="0.35">
      <c r="A14" s="4"/>
      <c r="B14" s="629" t="str">
        <f>Pro!B15</f>
        <v>• Report all sales to Canadian and foreign associated firms.</v>
      </c>
      <c r="C14" s="630"/>
      <c r="D14" s="630"/>
      <c r="E14" s="630"/>
      <c r="F14" s="630"/>
      <c r="G14" s="630"/>
      <c r="H14" s="630"/>
      <c r="I14" s="630"/>
      <c r="J14" s="630"/>
      <c r="K14" s="630"/>
      <c r="L14" s="631"/>
      <c r="M14" s="18"/>
      <c r="N14" s="18"/>
      <c r="O14" s="14"/>
      <c r="P14" s="14"/>
    </row>
    <row r="15" spans="1:16" s="6" customFormat="1" x14ac:dyDescent="0.35">
      <c r="A15" s="4"/>
      <c r="B15" s="629" t="str">
        <f>Pro!B16</f>
        <v>• Report all sales as of the date of shipment to the customer or the customer’s warehouse.</v>
      </c>
      <c r="C15" s="630"/>
      <c r="D15" s="630"/>
      <c r="E15" s="630"/>
      <c r="F15" s="630"/>
      <c r="G15" s="630"/>
      <c r="H15" s="630"/>
      <c r="I15" s="630"/>
      <c r="J15" s="630"/>
      <c r="K15" s="630"/>
      <c r="L15" s="631"/>
      <c r="M15" s="18"/>
      <c r="N15" s="18"/>
      <c r="O15" s="14"/>
      <c r="P15" s="14"/>
    </row>
    <row r="16" spans="1:16" s="6" customFormat="1" x14ac:dyDescent="0.35">
      <c r="A16" s="4"/>
      <c r="B16" s="629" t="str">
        <f>Pro!B17</f>
        <v>• Report all values in Canadian dollars.</v>
      </c>
      <c r="C16" s="630"/>
      <c r="D16" s="630"/>
      <c r="E16" s="630"/>
      <c r="F16" s="630"/>
      <c r="G16" s="630"/>
      <c r="H16" s="630"/>
      <c r="I16" s="630"/>
      <c r="J16" s="630"/>
      <c r="K16" s="630"/>
      <c r="L16" s="631"/>
      <c r="M16" s="18"/>
      <c r="N16" s="18"/>
      <c r="O16" s="14"/>
      <c r="P16" s="14"/>
    </row>
    <row r="17" spans="1:16" s="6" customFormat="1" x14ac:dyDescent="0.35">
      <c r="A17" s="4"/>
      <c r="B17" s="632" t="str">
        <f>IF(Intro!$G$21="English",O17,P17)</f>
        <v>• If your firm is an end user or a retailer, do not report sales of imports in Questions 1, 2, and 4, or inventories of imports in Question 6.</v>
      </c>
      <c r="C17" s="633"/>
      <c r="D17" s="633"/>
      <c r="E17" s="633"/>
      <c r="F17" s="633"/>
      <c r="G17" s="633"/>
      <c r="H17" s="633"/>
      <c r="I17" s="633"/>
      <c r="J17" s="633"/>
      <c r="K17" s="633"/>
      <c r="L17" s="634"/>
      <c r="M17" s="18"/>
      <c r="N17" s="18"/>
      <c r="O17" s="14" t="s">
        <v>526</v>
      </c>
      <c r="P17" s="14" t="s">
        <v>738</v>
      </c>
    </row>
    <row r="18" spans="1:16" s="6" customFormat="1" x14ac:dyDescent="0.35">
      <c r="A18" s="4"/>
      <c r="B18" s="13"/>
      <c r="C18" s="13"/>
      <c r="D18" s="13"/>
      <c r="E18" s="3"/>
      <c r="F18" s="3"/>
      <c r="G18" s="3"/>
      <c r="H18" s="3"/>
      <c r="I18" s="3"/>
      <c r="J18" s="3"/>
      <c r="K18" s="3"/>
      <c r="L18" s="3"/>
      <c r="O18" s="14"/>
      <c r="P18" s="14"/>
    </row>
    <row r="19" spans="1:16" x14ac:dyDescent="0.35">
      <c r="B19" s="473" t="str">
        <f>IF(Intro!$G$21="English",O19,P19)</f>
        <v>IMPORTS AND SALES</v>
      </c>
      <c r="C19" s="474"/>
      <c r="D19" s="474"/>
      <c r="E19" s="474"/>
      <c r="F19" s="474"/>
      <c r="G19" s="474"/>
      <c r="H19" s="474"/>
      <c r="I19" s="474"/>
      <c r="J19" s="474"/>
      <c r="K19" s="474"/>
      <c r="L19" s="475"/>
      <c r="M19" s="9"/>
      <c r="O19" s="89" t="s">
        <v>311</v>
      </c>
      <c r="P19" s="89" t="s">
        <v>312</v>
      </c>
    </row>
    <row r="20" spans="1:16" x14ac:dyDescent="0.35">
      <c r="B20" s="594" t="s">
        <v>12</v>
      </c>
      <c r="C20" s="595"/>
      <c r="D20" s="595"/>
      <c r="E20" s="595"/>
      <c r="F20" s="595"/>
      <c r="G20" s="595"/>
      <c r="H20" s="595"/>
      <c r="I20" s="595"/>
      <c r="J20" s="595"/>
      <c r="K20" s="595"/>
      <c r="L20" s="596"/>
      <c r="M20" s="9"/>
    </row>
    <row r="21" spans="1:16" x14ac:dyDescent="0.35">
      <c r="B21" s="15"/>
      <c r="C21" s="33"/>
      <c r="D21" s="33"/>
      <c r="E21" s="34"/>
      <c r="F21" s="34"/>
      <c r="G21" s="34"/>
      <c r="H21" s="34"/>
      <c r="I21" s="34"/>
      <c r="J21" s="34"/>
      <c r="K21" s="34"/>
      <c r="L21" s="16"/>
      <c r="M21" s="9"/>
    </row>
    <row r="22" spans="1:16" ht="15.5" x14ac:dyDescent="0.35">
      <c r="B22" s="672" t="str">
        <f>IF(Intro!$G$21="English",O22,P22)</f>
        <v xml:space="preserve">Provide your firm's imports and sales of imports of the goods originating in: </v>
      </c>
      <c r="C22" s="674"/>
      <c r="D22" s="674"/>
      <c r="E22" s="674"/>
      <c r="F22" s="674"/>
      <c r="G22" s="721" t="str">
        <f>Variables!D47</f>
        <v>China</v>
      </c>
      <c r="H22" s="721"/>
      <c r="I22" s="721"/>
      <c r="J22" s="721"/>
      <c r="K22" s="721"/>
      <c r="L22" s="64"/>
      <c r="M22" s="9"/>
      <c r="O22" s="9" t="s">
        <v>494</v>
      </c>
      <c r="P22" s="9" t="s">
        <v>495</v>
      </c>
    </row>
    <row r="23" spans="1:16" ht="15.5" x14ac:dyDescent="0.35">
      <c r="B23" s="734" t="str">
        <f>IF(Intro!$G$21="English",O23,P23)</f>
        <v xml:space="preserve">Exporter name: </v>
      </c>
      <c r="C23" s="735"/>
      <c r="D23" s="735"/>
      <c r="E23" s="735"/>
      <c r="F23" s="735"/>
      <c r="G23" s="733"/>
      <c r="H23" s="733"/>
      <c r="I23" s="733"/>
      <c r="J23" s="733"/>
      <c r="K23" s="733"/>
      <c r="L23" s="64"/>
      <c r="M23" s="9"/>
      <c r="O23" s="9" t="s">
        <v>161</v>
      </c>
      <c r="P23" s="9" t="s">
        <v>162</v>
      </c>
    </row>
    <row r="24" spans="1:16" x14ac:dyDescent="0.35">
      <c r="B24" s="105"/>
      <c r="C24" s="106"/>
      <c r="D24" s="106"/>
      <c r="E24" s="106"/>
      <c r="F24" s="106"/>
      <c r="G24" s="34"/>
      <c r="H24" s="34"/>
      <c r="I24" s="34"/>
      <c r="J24" s="34"/>
      <c r="K24" s="34"/>
      <c r="L24" s="16"/>
      <c r="M24" s="9"/>
    </row>
    <row r="25" spans="1:16" x14ac:dyDescent="0.35">
      <c r="B25" s="105"/>
      <c r="C25" s="106"/>
      <c r="D25" s="106"/>
      <c r="E25" s="106"/>
      <c r="F25" s="106"/>
      <c r="G25" s="142">
        <f>Variables!$B$6</f>
        <v>2023</v>
      </c>
      <c r="H25" s="142">
        <f>G25+1</f>
        <v>2024</v>
      </c>
      <c r="I25" s="142">
        <f>H25+1</f>
        <v>2025</v>
      </c>
      <c r="J25" s="142" t="str">
        <f>IF(Intro!$G$21="English",Variables!B9,Variables!C9)</f>
        <v>Jan-Mar 2025</v>
      </c>
      <c r="K25" s="142" t="str">
        <f>IF(Intro!$G$21="English",Variables!B10,Variables!C10)</f>
        <v>Jan-Mar 2026</v>
      </c>
      <c r="L25" s="67"/>
      <c r="M25" s="9"/>
      <c r="O25" s="17"/>
    </row>
    <row r="26" spans="1:16" s="10" customFormat="1" x14ac:dyDescent="0.35">
      <c r="A26" s="31"/>
      <c r="B26" s="717" t="str">
        <f>IF(Intro!$G$21="English",O26,P26)</f>
        <v>Imports in Canada</v>
      </c>
      <c r="C26" s="718"/>
      <c r="D26" s="718"/>
      <c r="E26" s="718"/>
      <c r="F26" s="718"/>
      <c r="G26" s="718"/>
      <c r="H26" s="718"/>
      <c r="I26" s="718"/>
      <c r="J26" s="718"/>
      <c r="K26" s="718"/>
      <c r="L26" s="67"/>
      <c r="O26" s="25" t="s">
        <v>225</v>
      </c>
      <c r="P26" s="10" t="s">
        <v>226</v>
      </c>
    </row>
    <row r="27" spans="1:16" x14ac:dyDescent="0.35">
      <c r="B27" s="710" t="str">
        <f>IF(Intro!$G$21="English",O27,P27)</f>
        <v>Imports</v>
      </c>
      <c r="C27" s="711"/>
      <c r="D27" s="712" t="str">
        <f>IF(Intro!$G$21="English",Variables!$B$23,Variables!$C$23)</f>
        <v>metres</v>
      </c>
      <c r="E27" s="712"/>
      <c r="F27" s="712"/>
      <c r="G27" s="107"/>
      <c r="H27" s="107"/>
      <c r="I27" s="107"/>
      <c r="J27" s="107"/>
      <c r="K27" s="101"/>
      <c r="L27" s="67"/>
      <c r="M27" s="9"/>
      <c r="O27" s="9" t="s">
        <v>89</v>
      </c>
      <c r="P27" s="9" t="s">
        <v>163</v>
      </c>
    </row>
    <row r="28" spans="1:16" x14ac:dyDescent="0.35">
      <c r="B28" s="710"/>
      <c r="C28" s="711"/>
      <c r="D28" s="712" t="str">
        <f>IF(Intro!$G$21="English",O28,P28)</f>
        <v>net delivered purchase value (CAD)</v>
      </c>
      <c r="E28" s="712"/>
      <c r="F28" s="712"/>
      <c r="G28" s="107"/>
      <c r="H28" s="107"/>
      <c r="I28" s="107"/>
      <c r="J28" s="107"/>
      <c r="K28" s="101"/>
      <c r="L28" s="67"/>
      <c r="M28" s="9"/>
      <c r="O28" s="9" t="s">
        <v>321</v>
      </c>
      <c r="P28" s="9" t="s">
        <v>320</v>
      </c>
    </row>
    <row r="29" spans="1:16" x14ac:dyDescent="0.35">
      <c r="B29" s="710"/>
      <c r="C29" s="711"/>
      <c r="D29" s="712" t="str">
        <f>"$ / "&amp;IF(Intro!$G$21="English",Variables!$B$24,Variables!$C$24)</f>
        <v>$ / metre</v>
      </c>
      <c r="E29" s="712"/>
      <c r="F29" s="712"/>
      <c r="G29" s="119" t="str">
        <f>IF(G27=0,"-",G28/G27)</f>
        <v>-</v>
      </c>
      <c r="H29" s="119" t="str">
        <f>IF(H27=0,"-",H28/H27)</f>
        <v>-</v>
      </c>
      <c r="I29" s="119" t="str">
        <f t="shared" ref="I29:K29" si="0">IF(I27=0,"-",I28/I27)</f>
        <v>-</v>
      </c>
      <c r="J29" s="119" t="str">
        <f t="shared" si="0"/>
        <v>-</v>
      </c>
      <c r="K29" s="119" t="str">
        <f t="shared" si="0"/>
        <v>-</v>
      </c>
      <c r="L29" s="67"/>
      <c r="M29" s="9"/>
    </row>
    <row r="30" spans="1:16" s="10" customFormat="1" x14ac:dyDescent="0.35">
      <c r="A30" s="31"/>
      <c r="B30" s="719" t="str">
        <f>IF(Intro!$G$21="English",O30,P30)</f>
        <v>Sales in Canada</v>
      </c>
      <c r="C30" s="720"/>
      <c r="D30" s="720"/>
      <c r="E30" s="720"/>
      <c r="F30" s="720"/>
      <c r="G30" s="720"/>
      <c r="H30" s="720"/>
      <c r="I30" s="720"/>
      <c r="J30" s="720"/>
      <c r="K30" s="720"/>
      <c r="L30" s="67"/>
      <c r="O30" s="25" t="s">
        <v>227</v>
      </c>
      <c r="P30" s="10" t="s">
        <v>228</v>
      </c>
    </row>
    <row r="31" spans="1:16" x14ac:dyDescent="0.35">
      <c r="B31" s="466" t="str">
        <f>IF(Intro!$G$21="English",O31,P31)</f>
        <v>Sales to distributors in Canada</v>
      </c>
      <c r="C31" s="516"/>
      <c r="D31" s="712" t="str">
        <f>D27</f>
        <v>metres</v>
      </c>
      <c r="E31" s="712"/>
      <c r="F31" s="712"/>
      <c r="G31" s="107"/>
      <c r="H31" s="107"/>
      <c r="I31" s="107"/>
      <c r="J31" s="107"/>
      <c r="K31" s="101"/>
      <c r="L31" s="67"/>
      <c r="M31" s="9"/>
      <c r="O31" s="9" t="str">
        <f>"Sales to "&amp;Variables!$B$26&amp;" in Canada"</f>
        <v>Sales to distributors in Canada</v>
      </c>
      <c r="P31" s="9" t="str">
        <f>"Ventes aux "&amp;Variables!$C$26&amp;" au Canada"</f>
        <v>Ventes aux distributeurs au Canada</v>
      </c>
    </row>
    <row r="32" spans="1:16" x14ac:dyDescent="0.35">
      <c r="B32" s="466"/>
      <c r="C32" s="516"/>
      <c r="D32" s="712" t="str">
        <f>IF(Intro!$G$21="English",O32,P32)</f>
        <v>net delivered selling value (CAD)</v>
      </c>
      <c r="E32" s="712"/>
      <c r="F32" s="712"/>
      <c r="G32" s="107"/>
      <c r="H32" s="107"/>
      <c r="I32" s="107"/>
      <c r="J32" s="107"/>
      <c r="K32" s="101"/>
      <c r="L32" s="67"/>
      <c r="M32" s="9"/>
      <c r="O32" s="9" t="s">
        <v>323</v>
      </c>
      <c r="P32" s="9" t="s">
        <v>322</v>
      </c>
    </row>
    <row r="33" spans="1:16" ht="14.5" thickBot="1" x14ac:dyDescent="0.4">
      <c r="B33" s="713"/>
      <c r="C33" s="714"/>
      <c r="D33" s="722" t="str">
        <f>D29</f>
        <v>$ / metre</v>
      </c>
      <c r="E33" s="722"/>
      <c r="F33" s="722"/>
      <c r="G33" s="119" t="str">
        <f>IF(G31=0,"-",G32/G31)</f>
        <v>-</v>
      </c>
      <c r="H33" s="119" t="str">
        <f>IF(H31=0,"-",H32/H31)</f>
        <v>-</v>
      </c>
      <c r="I33" s="119" t="str">
        <f t="shared" ref="I33:K33" si="1">IF(I31=0,"-",I32/I31)</f>
        <v>-</v>
      </c>
      <c r="J33" s="119" t="str">
        <f t="shared" si="1"/>
        <v>-</v>
      </c>
      <c r="K33" s="119" t="str">
        <f t="shared" si="1"/>
        <v>-</v>
      </c>
      <c r="L33" s="67"/>
      <c r="M33" s="9"/>
    </row>
    <row r="34" spans="1:16" x14ac:dyDescent="0.35">
      <c r="B34" s="715" t="str">
        <f>IF(Intro!$G$21="English",O34,P34)</f>
        <v>Sales to retailers/end users in Canada</v>
      </c>
      <c r="C34" s="716"/>
      <c r="D34" s="723" t="str">
        <f t="shared" ref="D34:D36" si="2">D31</f>
        <v>metres</v>
      </c>
      <c r="E34" s="723"/>
      <c r="F34" s="723"/>
      <c r="G34" s="107"/>
      <c r="H34" s="107"/>
      <c r="I34" s="107"/>
      <c r="J34" s="107"/>
      <c r="K34" s="101"/>
      <c r="L34" s="67"/>
      <c r="M34" s="9"/>
      <c r="O34" s="9" t="str">
        <f>"Sales to "&amp;Variables!$B$27&amp;" in Canada"</f>
        <v>Sales to retailers/end users in Canada</v>
      </c>
      <c r="P34" s="9" t="str">
        <f>"Ventes aux "&amp;Variables!$C$27&amp;" au Canada"</f>
        <v>Ventes aux détaillants/utilisateurs finals au Canada</v>
      </c>
    </row>
    <row r="35" spans="1:16" x14ac:dyDescent="0.35">
      <c r="B35" s="466"/>
      <c r="C35" s="516"/>
      <c r="D35" s="712" t="str">
        <f t="shared" si="2"/>
        <v>net delivered selling value (CAD)</v>
      </c>
      <c r="E35" s="712"/>
      <c r="F35" s="712"/>
      <c r="G35" s="107"/>
      <c r="H35" s="107"/>
      <c r="I35" s="107"/>
      <c r="J35" s="107"/>
      <c r="K35" s="101"/>
      <c r="L35" s="67"/>
      <c r="M35" s="9"/>
    </row>
    <row r="36" spans="1:16" ht="14.5" thickBot="1" x14ac:dyDescent="0.4">
      <c r="B36" s="713"/>
      <c r="C36" s="714"/>
      <c r="D36" s="722" t="str">
        <f t="shared" si="2"/>
        <v>$ / metre</v>
      </c>
      <c r="E36" s="722"/>
      <c r="F36" s="722"/>
      <c r="G36" s="119" t="str">
        <f>IF(G34=0,"-",G35/G34)</f>
        <v>-</v>
      </c>
      <c r="H36" s="119" t="str">
        <f>IF(H34=0,"-",H35/H34)</f>
        <v>-</v>
      </c>
      <c r="I36" s="119" t="str">
        <f t="shared" ref="I36:K36" si="3">IF(I34=0,"-",I35/I34)</f>
        <v>-</v>
      </c>
      <c r="J36" s="119" t="str">
        <f t="shared" si="3"/>
        <v>-</v>
      </c>
      <c r="K36" s="119" t="str">
        <f t="shared" si="3"/>
        <v>-</v>
      </c>
      <c r="L36" s="67"/>
      <c r="M36" s="9"/>
    </row>
    <row r="37" spans="1:16" x14ac:dyDescent="0.35">
      <c r="B37" s="580" t="str">
        <f>IF(Intro!$G$21="English",O37,P37)</f>
        <v>Total sales in Canada</v>
      </c>
      <c r="C37" s="581"/>
      <c r="D37" s="736" t="str">
        <f>D34</f>
        <v>metres</v>
      </c>
      <c r="E37" s="736"/>
      <c r="F37" s="736"/>
      <c r="G37" s="109">
        <f t="shared" ref="G37:K38" si="4">G31+G34</f>
        <v>0</v>
      </c>
      <c r="H37" s="109">
        <f t="shared" si="4"/>
        <v>0</v>
      </c>
      <c r="I37" s="109">
        <f t="shared" si="4"/>
        <v>0</v>
      </c>
      <c r="J37" s="109">
        <f t="shared" si="4"/>
        <v>0</v>
      </c>
      <c r="K37" s="109">
        <f t="shared" si="4"/>
        <v>0</v>
      </c>
      <c r="L37" s="67"/>
      <c r="M37" s="9"/>
      <c r="O37" s="9" t="s">
        <v>324</v>
      </c>
      <c r="P37" s="9" t="s">
        <v>325</v>
      </c>
    </row>
    <row r="38" spans="1:16" x14ac:dyDescent="0.35">
      <c r="B38" s="569"/>
      <c r="C38" s="570"/>
      <c r="D38" s="737" t="str">
        <f>D35</f>
        <v>net delivered selling value (CAD)</v>
      </c>
      <c r="E38" s="737"/>
      <c r="F38" s="737"/>
      <c r="G38" s="108">
        <f t="shared" si="4"/>
        <v>0</v>
      </c>
      <c r="H38" s="108">
        <f t="shared" si="4"/>
        <v>0</v>
      </c>
      <c r="I38" s="108">
        <f t="shared" si="4"/>
        <v>0</v>
      </c>
      <c r="J38" s="108">
        <f t="shared" si="4"/>
        <v>0</v>
      </c>
      <c r="K38" s="108">
        <f t="shared" si="4"/>
        <v>0</v>
      </c>
      <c r="L38" s="67"/>
      <c r="M38" s="9"/>
    </row>
    <row r="39" spans="1:16" x14ac:dyDescent="0.35">
      <c r="B39" s="569"/>
      <c r="C39" s="570"/>
      <c r="D39" s="737" t="str">
        <f>D36</f>
        <v>$ / metre</v>
      </c>
      <c r="E39" s="737"/>
      <c r="F39" s="737"/>
      <c r="G39" s="119" t="str">
        <f>IF(G37=0,"-",G38/G37)</f>
        <v>-</v>
      </c>
      <c r="H39" s="119" t="str">
        <f>IF(H37=0,"-",H38/H37)</f>
        <v>-</v>
      </c>
      <c r="I39" s="119" t="str">
        <f>IF(I37=0,"-",I38/I37)</f>
        <v>-</v>
      </c>
      <c r="J39" s="119" t="str">
        <f t="shared" ref="J39:K39" si="5">IF(J37=0,"-",J38/J37)</f>
        <v>-</v>
      </c>
      <c r="K39" s="119" t="str">
        <f t="shared" si="5"/>
        <v>-</v>
      </c>
      <c r="L39" s="67"/>
      <c r="M39" s="9"/>
    </row>
    <row r="40" spans="1:16" x14ac:dyDescent="0.35">
      <c r="B40" s="68"/>
      <c r="C40" s="65"/>
      <c r="D40" s="65"/>
      <c r="E40" s="65"/>
      <c r="F40" s="65"/>
      <c r="G40" s="65"/>
      <c r="H40" s="65"/>
      <c r="I40" s="65"/>
      <c r="J40" s="65"/>
      <c r="K40" s="65"/>
      <c r="L40" s="66"/>
      <c r="M40" s="9"/>
    </row>
    <row r="41" spans="1:16" s="10" customFormat="1" x14ac:dyDescent="0.35">
      <c r="A41" s="7"/>
      <c r="B41" s="30"/>
      <c r="C41" s="30"/>
      <c r="D41" s="77"/>
      <c r="E41" s="78"/>
      <c r="F41" s="78"/>
      <c r="G41" s="78"/>
      <c r="H41" s="78"/>
      <c r="I41" s="78"/>
      <c r="J41" s="78"/>
      <c r="K41" s="78"/>
      <c r="L41" s="78"/>
      <c r="M41" s="69"/>
    </row>
    <row r="42" spans="1:16" x14ac:dyDescent="0.35">
      <c r="B42" s="473" t="str">
        <f>IF(Intro!$G$21="English",O42,P42)</f>
        <v>SALES IN CANADA OF IMPORTS TO THE TOP FIVE ACCOUNTS</v>
      </c>
      <c r="C42" s="474"/>
      <c r="D42" s="474"/>
      <c r="E42" s="474"/>
      <c r="F42" s="474"/>
      <c r="G42" s="474"/>
      <c r="H42" s="474"/>
      <c r="I42" s="474"/>
      <c r="J42" s="474"/>
      <c r="K42" s="474"/>
      <c r="L42" s="475"/>
      <c r="M42" s="9"/>
      <c r="O42" s="89" t="s">
        <v>313</v>
      </c>
      <c r="P42" s="89" t="s">
        <v>406</v>
      </c>
    </row>
    <row r="43" spans="1:16" s="10" customFormat="1" x14ac:dyDescent="0.35">
      <c r="A43" s="7"/>
      <c r="B43" s="594" t="s">
        <v>15</v>
      </c>
      <c r="C43" s="595"/>
      <c r="D43" s="595"/>
      <c r="E43" s="595"/>
      <c r="F43" s="595"/>
      <c r="G43" s="595"/>
      <c r="H43" s="595"/>
      <c r="I43" s="595"/>
      <c r="J43" s="595"/>
      <c r="K43" s="595"/>
      <c r="L43" s="596"/>
      <c r="M43" s="69"/>
      <c r="O43" s="9"/>
    </row>
    <row r="44" spans="1:16" x14ac:dyDescent="0.35">
      <c r="B44" s="15"/>
      <c r="C44" s="33"/>
      <c r="D44" s="33"/>
      <c r="E44" s="34"/>
      <c r="F44" s="34"/>
      <c r="G44" s="34"/>
      <c r="H44" s="34"/>
      <c r="I44" s="34"/>
      <c r="J44" s="34"/>
      <c r="K44" s="34"/>
      <c r="L44" s="16"/>
      <c r="M44" s="9"/>
    </row>
    <row r="45" spans="1:16" x14ac:dyDescent="0.35">
      <c r="B45" s="492" t="str">
        <f>IF(Intro!$G$21="English",O45,P45)</f>
        <v xml:space="preserve">Report the volume and value of sales of imports in Canada for each account listed below : </v>
      </c>
      <c r="C45" s="493"/>
      <c r="D45" s="493"/>
      <c r="E45" s="493"/>
      <c r="F45" s="493"/>
      <c r="G45" s="493"/>
      <c r="H45" s="493"/>
      <c r="I45" s="493"/>
      <c r="J45" s="493"/>
      <c r="K45" s="493"/>
      <c r="L45" s="494"/>
      <c r="M45" s="9"/>
      <c r="O45" s="17" t="s">
        <v>165</v>
      </c>
      <c r="P45" s="9" t="s">
        <v>166</v>
      </c>
    </row>
    <row r="46" spans="1:16" x14ac:dyDescent="0.35">
      <c r="B46" s="492" t="str">
        <f>Pro!B23</f>
        <v>Note - Only complete this question if your firm sold the goods between January 1, 2023, and March 31, 2026.</v>
      </c>
      <c r="C46" s="493"/>
      <c r="D46" s="493"/>
      <c r="E46" s="493"/>
      <c r="F46" s="493"/>
      <c r="G46" s="493"/>
      <c r="H46" s="493"/>
      <c r="I46" s="493"/>
      <c r="J46" s="493"/>
      <c r="K46" s="493"/>
      <c r="L46" s="494"/>
      <c r="M46" s="9"/>
      <c r="O46" s="17"/>
    </row>
    <row r="47" spans="1:16" x14ac:dyDescent="0.35">
      <c r="B47" s="58"/>
      <c r="C47" s="59"/>
      <c r="D47" s="33"/>
      <c r="E47" s="34"/>
      <c r="F47" s="34"/>
      <c r="G47" s="34"/>
      <c r="H47" s="34"/>
      <c r="I47" s="34"/>
      <c r="J47" s="34"/>
      <c r="K47" s="34"/>
      <c r="L47" s="16"/>
      <c r="M47" s="9"/>
      <c r="O47" s="17"/>
    </row>
    <row r="48" spans="1:16" x14ac:dyDescent="0.35">
      <c r="B48" s="692"/>
      <c r="C48" s="693"/>
      <c r="D48" s="694"/>
      <c r="E48" s="141" t="str">
        <f>IF(Intro!$G$21="English","Q","T")&amp;IF(MID(F48,2,1)&lt;&gt;"1",MID(F48,2,1)-1&amp;" - "&amp;MID(F48,6,4),"4 - "&amp;MID(F48,6,4)-1)</f>
        <v>Q2 - 2024</v>
      </c>
      <c r="F48" s="141" t="str">
        <f>IF(Intro!$G$21="English","Q","T")&amp;IF(MID(G48,2,1)&lt;&gt;"1",MID(G48,2,1)-1&amp;" - "&amp;MID(G48,6,4),"4 - "&amp;MID(G48,6,4)-1)</f>
        <v>Q3 - 2024</v>
      </c>
      <c r="G48" s="141" t="str">
        <f>IF(Intro!$G$21="English","Q","T")&amp;IF(MID(H48,2,1)&lt;&gt;"1",MID(H48,2,1)-1&amp;" - "&amp;MID(H48,6,4),"4 - "&amp;MID(H48,6,4)-1)</f>
        <v>Q4 - 2024</v>
      </c>
      <c r="H48" s="141" t="str">
        <f>IF(Intro!$G$21="English","Q","T")&amp;IF(MID(I48,2,1)&lt;&gt;"1",MID(I48,2,1)-1&amp;" - "&amp;MID(I48,6,4),"4 - "&amp;MID(I48,6,4)-1)</f>
        <v>Q1 - 2025</v>
      </c>
      <c r="I48" s="141" t="str">
        <f>IF(Intro!$G$21="English","Q","T")&amp;IF(MID(J48,2,1)&lt;&gt;"1",MID(J48,2,1)-1&amp;" - "&amp;MID(J48,6,4),"4 - "&amp;MID(J48,6,4)-1)</f>
        <v>Q2 - 2025</v>
      </c>
      <c r="J48" s="141" t="str">
        <f>IF(Intro!$G$21="English","Q","T")&amp;IF(MID(K48,2,1)&lt;&gt;"1",MID(K48,2,1)-1&amp;" - "&amp;MID(K48,6,4),"4 - "&amp;MID(K48,6,4)-1)</f>
        <v>Q3 - 2025</v>
      </c>
      <c r="K48" s="141" t="str">
        <f>IF(Intro!$G$21="English","Q","T")&amp;IF(MID(L48,2,1)&lt;&gt;"1",MID(L48,2,1)-1&amp;" - "&amp;MID(L48,6,4),"4 - "&amp;MID(L48,6,4)-1)</f>
        <v>Q4 - 2025</v>
      </c>
      <c r="L48" s="114" t="str">
        <f>IF(Intro!$G$21="English",Variables!B29&amp;" - ",Variables!C29&amp;" - ")&amp;Variables!B8</f>
        <v>Q1 - 2026</v>
      </c>
      <c r="M48" s="9"/>
      <c r="O48" s="17"/>
    </row>
    <row r="49" spans="2:16" x14ac:dyDescent="0.35">
      <c r="B49" s="709" t="str">
        <f>IF(Intro!$G$21="English",O50,P50)</f>
        <v xml:space="preserve">Account 1 - </v>
      </c>
      <c r="C49" s="597"/>
      <c r="D49" s="597"/>
      <c r="E49" s="597"/>
      <c r="F49" s="597"/>
      <c r="G49" s="597"/>
      <c r="H49" s="597"/>
      <c r="I49" s="597"/>
      <c r="J49" s="597"/>
      <c r="K49" s="597"/>
      <c r="L49" s="598"/>
      <c r="M49" s="9"/>
      <c r="O49" s="17"/>
    </row>
    <row r="50" spans="2:16" x14ac:dyDescent="0.35">
      <c r="B50" s="687" t="str">
        <f>D$31</f>
        <v>metres</v>
      </c>
      <c r="C50" s="688"/>
      <c r="D50" s="688"/>
      <c r="E50" s="107"/>
      <c r="F50" s="107"/>
      <c r="G50" s="107"/>
      <c r="H50" s="107"/>
      <c r="I50" s="101"/>
      <c r="J50" s="107"/>
      <c r="K50" s="107"/>
      <c r="L50" s="457"/>
      <c r="M50" s="9"/>
      <c r="O50" s="9" t="str">
        <f>"Account 1 - "&amp;Pro!C120</f>
        <v xml:space="preserve">Account 1 - </v>
      </c>
      <c r="P50" s="9" t="str">
        <f>"Client 1 - "&amp;Pro!C120</f>
        <v xml:space="preserve">Client 1 - </v>
      </c>
    </row>
    <row r="51" spans="2:16" x14ac:dyDescent="0.35">
      <c r="B51" s="687" t="str">
        <f>D$32</f>
        <v>net delivered selling value (CAD)</v>
      </c>
      <c r="C51" s="688"/>
      <c r="D51" s="688"/>
      <c r="E51" s="107"/>
      <c r="F51" s="107"/>
      <c r="G51" s="107"/>
      <c r="H51" s="107"/>
      <c r="I51" s="101"/>
      <c r="J51" s="107"/>
      <c r="K51" s="107"/>
      <c r="L51" s="457"/>
      <c r="M51" s="9"/>
    </row>
    <row r="52" spans="2:16" x14ac:dyDescent="0.35">
      <c r="B52" s="687" t="str">
        <f>D$33</f>
        <v>$ / metre</v>
      </c>
      <c r="C52" s="688"/>
      <c r="D52" s="688"/>
      <c r="E52" s="120" t="str">
        <f>IF(E50=0,"-",E51/E50)</f>
        <v>-</v>
      </c>
      <c r="F52" s="120" t="str">
        <f t="shared" ref="F52:L52" si="6">IF(F50=0,"-",F51/F50)</f>
        <v>-</v>
      </c>
      <c r="G52" s="120" t="str">
        <f t="shared" si="6"/>
        <v>-</v>
      </c>
      <c r="H52" s="120" t="str">
        <f t="shared" si="6"/>
        <v>-</v>
      </c>
      <c r="I52" s="120" t="str">
        <f t="shared" si="6"/>
        <v>-</v>
      </c>
      <c r="J52" s="120" t="str">
        <f t="shared" si="6"/>
        <v>-</v>
      </c>
      <c r="K52" s="120" t="str">
        <f t="shared" si="6"/>
        <v>-</v>
      </c>
      <c r="L52" s="121" t="str">
        <f t="shared" si="6"/>
        <v>-</v>
      </c>
      <c r="M52" s="9"/>
    </row>
    <row r="53" spans="2:16" x14ac:dyDescent="0.35">
      <c r="B53" s="709" t="str">
        <f>IF(Intro!$G$21="English",O54,P54)</f>
        <v xml:space="preserve">Account 2 - </v>
      </c>
      <c r="C53" s="597"/>
      <c r="D53" s="597"/>
      <c r="E53" s="597"/>
      <c r="F53" s="597"/>
      <c r="G53" s="597"/>
      <c r="H53" s="597"/>
      <c r="I53" s="597"/>
      <c r="J53" s="597"/>
      <c r="K53" s="597"/>
      <c r="L53" s="598"/>
      <c r="M53" s="9"/>
    </row>
    <row r="54" spans="2:16" x14ac:dyDescent="0.35">
      <c r="B54" s="687" t="str">
        <f>D$31</f>
        <v>metres</v>
      </c>
      <c r="C54" s="688"/>
      <c r="D54" s="688"/>
      <c r="E54" s="107"/>
      <c r="F54" s="107"/>
      <c r="G54" s="107"/>
      <c r="H54" s="107"/>
      <c r="I54" s="101"/>
      <c r="J54" s="107"/>
      <c r="K54" s="107"/>
      <c r="L54" s="457"/>
      <c r="M54" s="9"/>
      <c r="O54" s="9" t="str">
        <f>"Account 2 - "&amp;Pro!C121</f>
        <v xml:space="preserve">Account 2 - </v>
      </c>
      <c r="P54" s="9" t="str">
        <f>"Client 2 - "&amp;Pro!C121</f>
        <v xml:space="preserve">Client 2 - </v>
      </c>
    </row>
    <row r="55" spans="2:16" x14ac:dyDescent="0.35">
      <c r="B55" s="687" t="str">
        <f>D$32</f>
        <v>net delivered selling value (CAD)</v>
      </c>
      <c r="C55" s="688"/>
      <c r="D55" s="688"/>
      <c r="E55" s="107"/>
      <c r="F55" s="107"/>
      <c r="G55" s="107"/>
      <c r="H55" s="107"/>
      <c r="I55" s="101"/>
      <c r="J55" s="107"/>
      <c r="K55" s="107"/>
      <c r="L55" s="457"/>
      <c r="M55" s="9"/>
    </row>
    <row r="56" spans="2:16" x14ac:dyDescent="0.35">
      <c r="B56" s="687" t="str">
        <f>D$33</f>
        <v>$ / metre</v>
      </c>
      <c r="C56" s="688"/>
      <c r="D56" s="688"/>
      <c r="E56" s="120" t="str">
        <f>IF(E54=0,"-",E55/E54)</f>
        <v>-</v>
      </c>
      <c r="F56" s="120" t="str">
        <f t="shared" ref="F56:L56" si="7">IF(F54=0,"-",F55/F54)</f>
        <v>-</v>
      </c>
      <c r="G56" s="120" t="str">
        <f t="shared" si="7"/>
        <v>-</v>
      </c>
      <c r="H56" s="120" t="str">
        <f t="shared" si="7"/>
        <v>-</v>
      </c>
      <c r="I56" s="120" t="str">
        <f t="shared" si="7"/>
        <v>-</v>
      </c>
      <c r="J56" s="120" t="str">
        <f t="shared" si="7"/>
        <v>-</v>
      </c>
      <c r="K56" s="120" t="str">
        <f t="shared" si="7"/>
        <v>-</v>
      </c>
      <c r="L56" s="121" t="str">
        <f t="shared" si="7"/>
        <v>-</v>
      </c>
      <c r="M56" s="9"/>
    </row>
    <row r="57" spans="2:16" x14ac:dyDescent="0.35">
      <c r="B57" s="709" t="str">
        <f>IF(Intro!$G$21="English",O58,P58)</f>
        <v xml:space="preserve">Account 3 - </v>
      </c>
      <c r="C57" s="597"/>
      <c r="D57" s="597"/>
      <c r="E57" s="597"/>
      <c r="F57" s="597"/>
      <c r="G57" s="597"/>
      <c r="H57" s="597"/>
      <c r="I57" s="597"/>
      <c r="J57" s="597"/>
      <c r="K57" s="597"/>
      <c r="L57" s="598"/>
      <c r="M57" s="9"/>
    </row>
    <row r="58" spans="2:16" x14ac:dyDescent="0.35">
      <c r="B58" s="687" t="str">
        <f>D$31</f>
        <v>metres</v>
      </c>
      <c r="C58" s="688"/>
      <c r="D58" s="688"/>
      <c r="E58" s="107"/>
      <c r="F58" s="107"/>
      <c r="G58" s="107"/>
      <c r="H58" s="107"/>
      <c r="I58" s="101"/>
      <c r="J58" s="107"/>
      <c r="K58" s="107"/>
      <c r="L58" s="457"/>
      <c r="M58" s="9"/>
      <c r="O58" s="9" t="str">
        <f>"Account 3 - "&amp;Pro!C122</f>
        <v xml:space="preserve">Account 3 - </v>
      </c>
      <c r="P58" s="9" t="str">
        <f>"Client 3 - "&amp;Pro!C122</f>
        <v xml:space="preserve">Client 3 - </v>
      </c>
    </row>
    <row r="59" spans="2:16" x14ac:dyDescent="0.35">
      <c r="B59" s="687" t="str">
        <f>D$32</f>
        <v>net delivered selling value (CAD)</v>
      </c>
      <c r="C59" s="688"/>
      <c r="D59" s="688"/>
      <c r="E59" s="107"/>
      <c r="F59" s="107"/>
      <c r="G59" s="107"/>
      <c r="H59" s="107"/>
      <c r="I59" s="101"/>
      <c r="J59" s="107"/>
      <c r="K59" s="107"/>
      <c r="L59" s="457"/>
      <c r="M59" s="9"/>
    </row>
    <row r="60" spans="2:16" x14ac:dyDescent="0.35">
      <c r="B60" s="687" t="str">
        <f>D$33</f>
        <v>$ / metre</v>
      </c>
      <c r="C60" s="688"/>
      <c r="D60" s="688"/>
      <c r="E60" s="120" t="str">
        <f>IF(E58=0,"-",E59/E58)</f>
        <v>-</v>
      </c>
      <c r="F60" s="120" t="str">
        <f t="shared" ref="F60:L60" si="8">IF(F58=0,"-",F59/F58)</f>
        <v>-</v>
      </c>
      <c r="G60" s="120" t="str">
        <f t="shared" si="8"/>
        <v>-</v>
      </c>
      <c r="H60" s="120" t="str">
        <f t="shared" si="8"/>
        <v>-</v>
      </c>
      <c r="I60" s="120" t="str">
        <f t="shared" si="8"/>
        <v>-</v>
      </c>
      <c r="J60" s="120" t="str">
        <f t="shared" si="8"/>
        <v>-</v>
      </c>
      <c r="K60" s="120" t="str">
        <f t="shared" si="8"/>
        <v>-</v>
      </c>
      <c r="L60" s="121" t="str">
        <f t="shared" si="8"/>
        <v>-</v>
      </c>
      <c r="M60" s="9"/>
    </row>
    <row r="61" spans="2:16" x14ac:dyDescent="0.35">
      <c r="B61" s="709" t="str">
        <f>IF(Intro!$G$21="English",O62,P62)</f>
        <v xml:space="preserve">Account 4 - </v>
      </c>
      <c r="C61" s="597"/>
      <c r="D61" s="597"/>
      <c r="E61" s="597"/>
      <c r="F61" s="597"/>
      <c r="G61" s="597"/>
      <c r="H61" s="597"/>
      <c r="I61" s="597"/>
      <c r="J61" s="597"/>
      <c r="K61" s="597"/>
      <c r="L61" s="598"/>
      <c r="M61" s="9"/>
    </row>
    <row r="62" spans="2:16" x14ac:dyDescent="0.35">
      <c r="B62" s="687" t="str">
        <f>D$31</f>
        <v>metres</v>
      </c>
      <c r="C62" s="688"/>
      <c r="D62" s="688"/>
      <c r="E62" s="107"/>
      <c r="F62" s="107"/>
      <c r="G62" s="107"/>
      <c r="H62" s="107"/>
      <c r="I62" s="101"/>
      <c r="J62" s="107"/>
      <c r="K62" s="107"/>
      <c r="L62" s="457"/>
      <c r="M62" s="9"/>
      <c r="O62" s="9" t="str">
        <f>"Account 4 - "&amp;Pro!C123</f>
        <v xml:space="preserve">Account 4 - </v>
      </c>
      <c r="P62" s="9" t="str">
        <f>"Client 4 - "&amp;Pro!C123</f>
        <v xml:space="preserve">Client 4 - </v>
      </c>
    </row>
    <row r="63" spans="2:16" x14ac:dyDescent="0.35">
      <c r="B63" s="687" t="str">
        <f>D$32</f>
        <v>net delivered selling value (CAD)</v>
      </c>
      <c r="C63" s="688"/>
      <c r="D63" s="688"/>
      <c r="E63" s="107"/>
      <c r="F63" s="107"/>
      <c r="G63" s="107"/>
      <c r="H63" s="107"/>
      <c r="I63" s="101"/>
      <c r="J63" s="107"/>
      <c r="K63" s="107"/>
      <c r="L63" s="457"/>
      <c r="M63" s="9"/>
    </row>
    <row r="64" spans="2:16" x14ac:dyDescent="0.35">
      <c r="B64" s="687" t="str">
        <f>D$33</f>
        <v>$ / metre</v>
      </c>
      <c r="C64" s="688"/>
      <c r="D64" s="688"/>
      <c r="E64" s="120" t="str">
        <f>IF(E62=0,"-",E63/E62)</f>
        <v>-</v>
      </c>
      <c r="F64" s="120" t="str">
        <f t="shared" ref="F64:L64" si="9">IF(F62=0,"-",F63/F62)</f>
        <v>-</v>
      </c>
      <c r="G64" s="120" t="str">
        <f t="shared" si="9"/>
        <v>-</v>
      </c>
      <c r="H64" s="120" t="str">
        <f t="shared" si="9"/>
        <v>-</v>
      </c>
      <c r="I64" s="120" t="str">
        <f t="shared" si="9"/>
        <v>-</v>
      </c>
      <c r="J64" s="120" t="str">
        <f t="shared" si="9"/>
        <v>-</v>
      </c>
      <c r="K64" s="120" t="str">
        <f t="shared" si="9"/>
        <v>-</v>
      </c>
      <c r="L64" s="121" t="str">
        <f t="shared" si="9"/>
        <v>-</v>
      </c>
      <c r="M64" s="9"/>
    </row>
    <row r="65" spans="2:19" x14ac:dyDescent="0.35">
      <c r="B65" s="709" t="str">
        <f>IF(Intro!$G$21="English",O66,P66)</f>
        <v xml:space="preserve">Account 5 - </v>
      </c>
      <c r="C65" s="597"/>
      <c r="D65" s="597"/>
      <c r="E65" s="597"/>
      <c r="F65" s="597"/>
      <c r="G65" s="597"/>
      <c r="H65" s="597"/>
      <c r="I65" s="597"/>
      <c r="J65" s="597"/>
      <c r="K65" s="597"/>
      <c r="L65" s="598"/>
      <c r="M65" s="9"/>
    </row>
    <row r="66" spans="2:19" x14ac:dyDescent="0.35">
      <c r="B66" s="687" t="str">
        <f>D$31</f>
        <v>metres</v>
      </c>
      <c r="C66" s="688"/>
      <c r="D66" s="688"/>
      <c r="E66" s="107"/>
      <c r="F66" s="107"/>
      <c r="G66" s="107"/>
      <c r="H66" s="107"/>
      <c r="I66" s="101"/>
      <c r="J66" s="107"/>
      <c r="K66" s="107"/>
      <c r="L66" s="457"/>
      <c r="M66" s="9"/>
      <c r="O66" s="9" t="str">
        <f>"Account 5 - "&amp;Pro!C124</f>
        <v xml:space="preserve">Account 5 - </v>
      </c>
      <c r="P66" s="9" t="str">
        <f>"Client 5 - "&amp;Pro!C124</f>
        <v xml:space="preserve">Client 5 - </v>
      </c>
    </row>
    <row r="67" spans="2:19" x14ac:dyDescent="0.35">
      <c r="B67" s="687" t="str">
        <f>D$32</f>
        <v>net delivered selling value (CAD)</v>
      </c>
      <c r="C67" s="688"/>
      <c r="D67" s="688"/>
      <c r="E67" s="107"/>
      <c r="F67" s="107"/>
      <c r="G67" s="107"/>
      <c r="H67" s="107"/>
      <c r="I67" s="101"/>
      <c r="J67" s="107"/>
      <c r="K67" s="107"/>
      <c r="L67" s="457"/>
      <c r="M67" s="9"/>
    </row>
    <row r="68" spans="2:19" x14ac:dyDescent="0.35">
      <c r="B68" s="687" t="str">
        <f>D$33</f>
        <v>$ / metre</v>
      </c>
      <c r="C68" s="688"/>
      <c r="D68" s="688"/>
      <c r="E68" s="120" t="str">
        <f>IF(E66=0,"-",E67/E66)</f>
        <v>-</v>
      </c>
      <c r="F68" s="120" t="str">
        <f t="shared" ref="F68:L68" si="10">IF(F66=0,"-",F67/F66)</f>
        <v>-</v>
      </c>
      <c r="G68" s="120" t="str">
        <f t="shared" si="10"/>
        <v>-</v>
      </c>
      <c r="H68" s="120" t="str">
        <f t="shared" si="10"/>
        <v>-</v>
      </c>
      <c r="I68" s="120" t="str">
        <f t="shared" si="10"/>
        <v>-</v>
      </c>
      <c r="J68" s="120" t="str">
        <f t="shared" si="10"/>
        <v>-</v>
      </c>
      <c r="K68" s="120" t="str">
        <f t="shared" si="10"/>
        <v>-</v>
      </c>
      <c r="L68" s="121" t="str">
        <f t="shared" si="10"/>
        <v>-</v>
      </c>
      <c r="M68" s="9"/>
    </row>
    <row r="69" spans="2:19" x14ac:dyDescent="0.35">
      <c r="B69" s="58"/>
      <c r="C69" s="59"/>
      <c r="D69" s="59"/>
      <c r="E69" s="28"/>
      <c r="F69" s="28"/>
      <c r="G69" s="28"/>
      <c r="H69" s="28"/>
      <c r="I69" s="28"/>
      <c r="J69" s="28"/>
      <c r="K69" s="28"/>
      <c r="L69" s="29"/>
      <c r="M69" s="9"/>
    </row>
    <row r="70" spans="2:19" x14ac:dyDescent="0.35">
      <c r="B70" s="492" t="str">
        <f>IF(Intro!$G$21="English",O70,P70)</f>
        <v>In the table below, “Error” means that the total sales to your firm’s top five accounts for that period exceed your firm’s total import sales for that period. Therefore, please modify the above data if necessary.</v>
      </c>
      <c r="C70" s="493"/>
      <c r="D70" s="493"/>
      <c r="E70" s="493"/>
      <c r="F70" s="493"/>
      <c r="G70" s="493"/>
      <c r="H70" s="493"/>
      <c r="I70" s="493"/>
      <c r="J70" s="493"/>
      <c r="K70" s="493"/>
      <c r="L70" s="494"/>
      <c r="M70" s="9"/>
      <c r="O70" s="9" t="s">
        <v>343</v>
      </c>
      <c r="P70" s="9" t="s">
        <v>344</v>
      </c>
      <c r="S70" s="36"/>
    </row>
    <row r="71" spans="2:19" x14ac:dyDescent="0.35">
      <c r="B71" s="492"/>
      <c r="C71" s="493"/>
      <c r="D71" s="493"/>
      <c r="E71" s="493"/>
      <c r="F71" s="493"/>
      <c r="G71" s="493"/>
      <c r="H71" s="493"/>
      <c r="I71" s="493"/>
      <c r="J71" s="493"/>
      <c r="K71" s="493"/>
      <c r="L71" s="494"/>
      <c r="M71" s="9"/>
      <c r="S71" s="36"/>
    </row>
    <row r="72" spans="2:19" x14ac:dyDescent="0.35">
      <c r="B72" s="58"/>
      <c r="C72" s="59"/>
      <c r="D72" s="59"/>
      <c r="E72" s="28"/>
      <c r="F72" s="28"/>
      <c r="G72" s="28"/>
      <c r="H72" s="28"/>
      <c r="I72" s="28"/>
      <c r="J72" s="28"/>
      <c r="K72" s="28"/>
      <c r="L72" s="29"/>
      <c r="M72" s="9"/>
      <c r="S72" s="36"/>
    </row>
    <row r="73" spans="2:19" ht="14.15" customHeight="1" x14ac:dyDescent="0.35">
      <c r="B73" s="678" t="str">
        <f>Variables!D64</f>
        <v>Verification - volume</v>
      </c>
      <c r="C73" s="679"/>
      <c r="D73" s="679"/>
      <c r="E73" s="679"/>
      <c r="F73" s="680"/>
      <c r="G73" s="141" t="str">
        <f>IF(Intro!$G$21="English",O73,P73)</f>
        <v>Q2-Q4 2024</v>
      </c>
      <c r="H73" s="141">
        <f>Variables!B8-1</f>
        <v>2025</v>
      </c>
      <c r="I73" s="141" t="str">
        <f>L48</f>
        <v>Q1 - 2026</v>
      </c>
      <c r="J73" s="36"/>
      <c r="K73" s="36"/>
      <c r="L73" s="67"/>
      <c r="M73" s="9"/>
      <c r="O73" s="9" t="s">
        <v>537</v>
      </c>
      <c r="P73" s="9" t="s">
        <v>736</v>
      </c>
    </row>
    <row r="74" spans="2:19" ht="14.15" customHeight="1" x14ac:dyDescent="0.35">
      <c r="B74" s="675" t="str">
        <f>D31</f>
        <v>metres</v>
      </c>
      <c r="C74" s="676"/>
      <c r="D74" s="676"/>
      <c r="E74" s="676"/>
      <c r="F74" s="677"/>
      <c r="G74" s="150" t="str">
        <f>IF(SUM(E50:G50,E54:G54,E58:G58,E62:G62,E66:G66)&gt;H37,Variables!$D$65,Variables!$D$66)</f>
        <v>Okay</v>
      </c>
      <c r="H74" s="150" t="str">
        <f>IF(SUM(H50:K50,H54:K54,H58:K58,H62:K62,H66:K66)&gt;I37,Variables!$D$65,Variables!$D$66)</f>
        <v>Okay</v>
      </c>
      <c r="I74" s="150" t="str">
        <f>IF(SUM(L50,L54,L58,L62,L66)&gt;K37,Variables!$D$65,Variables!$D$66)</f>
        <v>Okay</v>
      </c>
      <c r="J74" s="36"/>
      <c r="K74" s="36"/>
      <c r="L74" s="67"/>
      <c r="M74" s="9"/>
    </row>
    <row r="75" spans="2:19" ht="14.15" customHeight="1" x14ac:dyDescent="0.35">
      <c r="B75" s="695" t="str">
        <f>IF(Intro!$G$21="English",O75,P75)</f>
        <v>volume - total sales in Canada of imports to the top five accounts (Question 2)</v>
      </c>
      <c r="C75" s="696"/>
      <c r="D75" s="696"/>
      <c r="E75" s="696"/>
      <c r="F75" s="697"/>
      <c r="G75" s="150">
        <f>SUM(E50:G50,E54:G54,E58:G58,E62:G62,E66:G66)</f>
        <v>0</v>
      </c>
      <c r="H75" s="150">
        <f>SUM(H50:K50,H54:K54,H58:K58,H62:K62,H66:K66)</f>
        <v>0</v>
      </c>
      <c r="I75" s="150">
        <f>SUM(L50,L54,L58,L62,L66)</f>
        <v>0</v>
      </c>
      <c r="J75" s="36"/>
      <c r="K75" s="36"/>
      <c r="L75" s="67"/>
      <c r="M75" s="9"/>
      <c r="O75" s="69" t="s">
        <v>451</v>
      </c>
      <c r="P75" s="9" t="s">
        <v>453</v>
      </c>
    </row>
    <row r="76" spans="2:19" ht="14.15" customHeight="1" x14ac:dyDescent="0.35">
      <c r="B76" s="695" t="str">
        <f>IF(Intro!$G$21="English",O76,P76)</f>
        <v>volume - total sales in Canada of imports (Question 1)</v>
      </c>
      <c r="C76" s="696"/>
      <c r="D76" s="696"/>
      <c r="E76" s="696"/>
      <c r="F76" s="697"/>
      <c r="G76" s="150">
        <f>H37</f>
        <v>0</v>
      </c>
      <c r="H76" s="150">
        <f>I37</f>
        <v>0</v>
      </c>
      <c r="I76" s="150">
        <f>K37</f>
        <v>0</v>
      </c>
      <c r="J76" s="36"/>
      <c r="K76" s="36"/>
      <c r="L76" s="67"/>
      <c r="M76" s="9"/>
      <c r="O76" s="9" t="s">
        <v>452</v>
      </c>
      <c r="P76" s="9" t="s">
        <v>454</v>
      </c>
    </row>
    <row r="77" spans="2:19" ht="14.15" customHeight="1" x14ac:dyDescent="0.35">
      <c r="B77" s="678" t="str">
        <f>Variables!D68</f>
        <v>Verification - value</v>
      </c>
      <c r="C77" s="679"/>
      <c r="D77" s="679"/>
      <c r="E77" s="679"/>
      <c r="F77" s="680"/>
      <c r="G77" s="141" t="str">
        <f>G73</f>
        <v>Q2-Q4 2024</v>
      </c>
      <c r="H77" s="141">
        <f>H73</f>
        <v>2025</v>
      </c>
      <c r="I77" s="141" t="str">
        <f>I73</f>
        <v>Q1 - 2026</v>
      </c>
      <c r="J77" s="36"/>
      <c r="K77" s="36"/>
      <c r="L77" s="67"/>
      <c r="M77" s="9"/>
    </row>
    <row r="78" spans="2:19" ht="14.15" customHeight="1" x14ac:dyDescent="0.35">
      <c r="B78" s="727" t="str">
        <f>D32</f>
        <v>net delivered selling value (CAD)</v>
      </c>
      <c r="C78" s="728"/>
      <c r="D78" s="728"/>
      <c r="E78" s="728"/>
      <c r="F78" s="729"/>
      <c r="G78" s="150" t="str">
        <f>IF(SUM(E51:G51,E55:G55,E59:G59,E63:G63,E67:G67)&gt;H38,Variables!$D$65,Variables!$D$66)</f>
        <v>Okay</v>
      </c>
      <c r="H78" s="150" t="str">
        <f>IF(SUM(H51:K51,H55:K55,H59:K59,H63:K63,H67:K67)&gt;I38,Variables!$D$65,Variables!$D$66)</f>
        <v>Okay</v>
      </c>
      <c r="I78" s="150" t="str">
        <f>IF(SUM(L51,L55,L59,L63,L67)&gt;K38,Variables!$D$65,Variables!$D$66)</f>
        <v>Okay</v>
      </c>
      <c r="J78" s="36"/>
      <c r="K78" s="36"/>
      <c r="L78" s="67"/>
      <c r="M78" s="9"/>
    </row>
    <row r="79" spans="2:19" ht="14.15" customHeight="1" x14ac:dyDescent="0.35">
      <c r="B79" s="724" t="str">
        <f>IF(Intro!$G$21="English",O79,P79)</f>
        <v>value - total sales in Canada of imports to the top five accounts (Question 2)</v>
      </c>
      <c r="C79" s="725"/>
      <c r="D79" s="725"/>
      <c r="E79" s="725"/>
      <c r="F79" s="726"/>
      <c r="G79" s="150">
        <f>SUM(E51:G51,E55:G55,E59:G59,E63:G63,E67:G67)</f>
        <v>0</v>
      </c>
      <c r="H79" s="150">
        <f>SUM(H51:K51,H55:K55,H59:K59,H63:K63,H67:K67)</f>
        <v>0</v>
      </c>
      <c r="I79" s="150">
        <f>SUM(L51,L55,L59,L63,L67)</f>
        <v>0</v>
      </c>
      <c r="J79" s="36"/>
      <c r="K79" s="36"/>
      <c r="L79" s="67"/>
      <c r="M79" s="9"/>
      <c r="O79" s="69" t="s">
        <v>457</v>
      </c>
      <c r="P79" s="9" t="s">
        <v>455</v>
      </c>
    </row>
    <row r="80" spans="2:19" ht="14.15" customHeight="1" x14ac:dyDescent="0.35">
      <c r="B80" s="724" t="str">
        <f>IF(Intro!$G$21="English",O80,P80)</f>
        <v>value - total sales in Canada of imports (Question 1)</v>
      </c>
      <c r="C80" s="725"/>
      <c r="D80" s="725"/>
      <c r="E80" s="725"/>
      <c r="F80" s="726"/>
      <c r="G80" s="150">
        <f>H38</f>
        <v>0</v>
      </c>
      <c r="H80" s="150">
        <f>I38</f>
        <v>0</v>
      </c>
      <c r="I80" s="150">
        <f>K38</f>
        <v>0</v>
      </c>
      <c r="J80" s="36"/>
      <c r="K80" s="36"/>
      <c r="L80" s="67"/>
      <c r="M80" s="9"/>
      <c r="O80" s="9" t="s">
        <v>458</v>
      </c>
      <c r="P80" s="9" t="s">
        <v>456</v>
      </c>
    </row>
    <row r="81" spans="1:16" x14ac:dyDescent="0.35">
      <c r="B81" s="68"/>
      <c r="C81" s="65"/>
      <c r="D81" s="65"/>
      <c r="E81" s="65"/>
      <c r="F81" s="65"/>
      <c r="G81" s="65"/>
      <c r="H81" s="65"/>
      <c r="I81" s="65"/>
      <c r="J81" s="131"/>
      <c r="K81" s="131"/>
      <c r="L81" s="132"/>
      <c r="M81" s="9"/>
    </row>
    <row r="82" spans="1:16" s="10" customFormat="1" x14ac:dyDescent="0.35">
      <c r="A82" s="7"/>
      <c r="B82" s="30"/>
      <c r="C82" s="30"/>
      <c r="D82" s="77"/>
      <c r="E82" s="78"/>
      <c r="F82" s="78"/>
      <c r="G82" s="78"/>
      <c r="H82" s="78"/>
      <c r="I82" s="78"/>
      <c r="J82" s="78"/>
      <c r="K82" s="78"/>
      <c r="L82" s="78"/>
      <c r="M82" s="69"/>
    </row>
    <row r="83" spans="1:16" x14ac:dyDescent="0.35">
      <c r="B83" s="473" t="str">
        <f>IF(Intro!$G$21="English",O83,P83)</f>
        <v>IMPORTS OF BENCHMARK PRODUCTS</v>
      </c>
      <c r="C83" s="474"/>
      <c r="D83" s="474"/>
      <c r="E83" s="474"/>
      <c r="F83" s="474"/>
      <c r="G83" s="474"/>
      <c r="H83" s="474"/>
      <c r="I83" s="474"/>
      <c r="J83" s="474"/>
      <c r="K83" s="474"/>
      <c r="L83" s="475"/>
      <c r="M83" s="9"/>
      <c r="O83" s="89" t="s">
        <v>310</v>
      </c>
      <c r="P83" s="89" t="s">
        <v>407</v>
      </c>
    </row>
    <row r="84" spans="1:16" x14ac:dyDescent="0.35">
      <c r="B84" s="594" t="s">
        <v>16</v>
      </c>
      <c r="C84" s="595"/>
      <c r="D84" s="595"/>
      <c r="E84" s="595"/>
      <c r="F84" s="595"/>
      <c r="G84" s="595"/>
      <c r="H84" s="595"/>
      <c r="I84" s="595"/>
      <c r="J84" s="595"/>
      <c r="K84" s="595"/>
      <c r="L84" s="596"/>
      <c r="M84" s="9"/>
    </row>
    <row r="85" spans="1:16" x14ac:dyDescent="0.35">
      <c r="B85" s="15"/>
      <c r="C85" s="33"/>
      <c r="D85" s="33"/>
      <c r="E85" s="34"/>
      <c r="F85" s="34"/>
      <c r="G85" s="34"/>
      <c r="H85" s="34"/>
      <c r="I85" s="34"/>
      <c r="J85" s="34"/>
      <c r="K85" s="34"/>
      <c r="L85" s="16"/>
      <c r="M85" s="9"/>
    </row>
    <row r="86" spans="1:16" x14ac:dyDescent="0.35">
      <c r="B86" s="492" t="str">
        <f>IF(Intro!$G$21="English",O86,P86)</f>
        <v xml:space="preserve">Report the volume and value of imports for each benchmark product listed below : </v>
      </c>
      <c r="C86" s="493"/>
      <c r="D86" s="493"/>
      <c r="E86" s="493"/>
      <c r="F86" s="493"/>
      <c r="G86" s="493"/>
      <c r="H86" s="493"/>
      <c r="I86" s="493"/>
      <c r="J86" s="493"/>
      <c r="K86" s="493"/>
      <c r="L86" s="494"/>
      <c r="M86" s="9"/>
      <c r="O86" s="17" t="s">
        <v>185</v>
      </c>
      <c r="P86" s="9" t="s">
        <v>186</v>
      </c>
    </row>
    <row r="87" spans="1:16" x14ac:dyDescent="0.35">
      <c r="B87" s="58"/>
      <c r="C87" s="59"/>
      <c r="D87" s="33"/>
      <c r="E87" s="34"/>
      <c r="F87" s="34"/>
      <c r="G87" s="34"/>
      <c r="H87" s="34"/>
      <c r="I87" s="34"/>
      <c r="J87" s="34"/>
      <c r="K87" s="34"/>
      <c r="L87" s="16"/>
      <c r="M87" s="9"/>
      <c r="O87" s="17"/>
    </row>
    <row r="88" spans="1:16" x14ac:dyDescent="0.35">
      <c r="B88" s="692"/>
      <c r="C88" s="693"/>
      <c r="D88" s="694"/>
      <c r="E88" s="141" t="str">
        <f t="shared" ref="E88:L88" si="11">E48</f>
        <v>Q2 - 2024</v>
      </c>
      <c r="F88" s="141" t="str">
        <f t="shared" si="11"/>
        <v>Q3 - 2024</v>
      </c>
      <c r="G88" s="141" t="str">
        <f t="shared" si="11"/>
        <v>Q4 - 2024</v>
      </c>
      <c r="H88" s="141" t="str">
        <f t="shared" si="11"/>
        <v>Q1 - 2025</v>
      </c>
      <c r="I88" s="141" t="str">
        <f t="shared" si="11"/>
        <v>Q2 - 2025</v>
      </c>
      <c r="J88" s="141" t="str">
        <f t="shared" si="11"/>
        <v>Q3 - 2025</v>
      </c>
      <c r="K88" s="141" t="str">
        <f t="shared" si="11"/>
        <v>Q4 - 2025</v>
      </c>
      <c r="L88" s="114" t="str">
        <f t="shared" si="11"/>
        <v>Q1 - 2026</v>
      </c>
      <c r="M88" s="9"/>
      <c r="O88" s="17"/>
    </row>
    <row r="89" spans="1:16" x14ac:dyDescent="0.35">
      <c r="B89" s="689" t="str">
        <f>IF(Intro!$G$21="English",Variables!B30,Variables!C30)</f>
        <v>No. 1 - NMD90 14/3</v>
      </c>
      <c r="C89" s="690"/>
      <c r="D89" s="690"/>
      <c r="E89" s="690"/>
      <c r="F89" s="690"/>
      <c r="G89" s="690"/>
      <c r="H89" s="690"/>
      <c r="I89" s="690"/>
      <c r="J89" s="690"/>
      <c r="K89" s="690"/>
      <c r="L89" s="691"/>
      <c r="M89" s="9"/>
    </row>
    <row r="90" spans="1:16" x14ac:dyDescent="0.35">
      <c r="B90" s="687" t="str">
        <f>D$27</f>
        <v>metres</v>
      </c>
      <c r="C90" s="688"/>
      <c r="D90" s="688"/>
      <c r="E90" s="107"/>
      <c r="F90" s="107"/>
      <c r="G90" s="107"/>
      <c r="H90" s="107"/>
      <c r="I90" s="101"/>
      <c r="J90" s="107"/>
      <c r="K90" s="107"/>
      <c r="L90" s="457"/>
      <c r="M90" s="9"/>
    </row>
    <row r="91" spans="1:16" x14ac:dyDescent="0.35">
      <c r="B91" s="687" t="str">
        <f>D$28</f>
        <v>net delivered purchase value (CAD)</v>
      </c>
      <c r="C91" s="688"/>
      <c r="D91" s="688"/>
      <c r="E91" s="107"/>
      <c r="F91" s="107"/>
      <c r="G91" s="107"/>
      <c r="H91" s="107"/>
      <c r="I91" s="101"/>
      <c r="J91" s="107"/>
      <c r="K91" s="107"/>
      <c r="L91" s="457"/>
      <c r="M91" s="9"/>
    </row>
    <row r="92" spans="1:16" x14ac:dyDescent="0.35">
      <c r="B92" s="687" t="str">
        <f>D$29</f>
        <v>$ / metre</v>
      </c>
      <c r="C92" s="688"/>
      <c r="D92" s="688"/>
      <c r="E92" s="120" t="str">
        <f t="shared" ref="E92:L92" si="12">IF(E90=0,"-",E91/E90)</f>
        <v>-</v>
      </c>
      <c r="F92" s="120" t="str">
        <f t="shared" si="12"/>
        <v>-</v>
      </c>
      <c r="G92" s="120" t="str">
        <f t="shared" si="12"/>
        <v>-</v>
      </c>
      <c r="H92" s="120" t="str">
        <f t="shared" si="12"/>
        <v>-</v>
      </c>
      <c r="I92" s="120" t="str">
        <f t="shared" si="12"/>
        <v>-</v>
      </c>
      <c r="J92" s="120" t="str">
        <f t="shared" si="12"/>
        <v>-</v>
      </c>
      <c r="K92" s="120" t="str">
        <f t="shared" si="12"/>
        <v>-</v>
      </c>
      <c r="L92" s="121" t="str">
        <f t="shared" si="12"/>
        <v>-</v>
      </c>
      <c r="M92" s="9"/>
    </row>
    <row r="93" spans="1:16" x14ac:dyDescent="0.35">
      <c r="B93" s="689" t="str">
        <f>IF(Intro!$G$21="English",Variables!B31,Variables!C31)</f>
        <v>No. 2 - NMD90 14/2</v>
      </c>
      <c r="C93" s="690"/>
      <c r="D93" s="690"/>
      <c r="E93" s="690"/>
      <c r="F93" s="690"/>
      <c r="G93" s="690"/>
      <c r="H93" s="690"/>
      <c r="I93" s="690"/>
      <c r="J93" s="690"/>
      <c r="K93" s="690"/>
      <c r="L93" s="691"/>
      <c r="M93" s="9"/>
    </row>
    <row r="94" spans="1:16" x14ac:dyDescent="0.35">
      <c r="B94" s="687" t="str">
        <f>D$27</f>
        <v>metres</v>
      </c>
      <c r="C94" s="688"/>
      <c r="D94" s="688"/>
      <c r="E94" s="107"/>
      <c r="F94" s="107"/>
      <c r="G94" s="107"/>
      <c r="H94" s="107"/>
      <c r="I94" s="101"/>
      <c r="J94" s="107"/>
      <c r="K94" s="107"/>
      <c r="L94" s="457"/>
      <c r="M94" s="9"/>
    </row>
    <row r="95" spans="1:16" x14ac:dyDescent="0.35">
      <c r="B95" s="687" t="str">
        <f>D$28</f>
        <v>net delivered purchase value (CAD)</v>
      </c>
      <c r="C95" s="688"/>
      <c r="D95" s="688"/>
      <c r="E95" s="107"/>
      <c r="F95" s="107"/>
      <c r="G95" s="107"/>
      <c r="H95" s="107"/>
      <c r="I95" s="101"/>
      <c r="J95" s="107"/>
      <c r="K95" s="107"/>
      <c r="L95" s="457"/>
      <c r="M95" s="9"/>
    </row>
    <row r="96" spans="1:16" x14ac:dyDescent="0.35">
      <c r="B96" s="687" t="str">
        <f>D$29</f>
        <v>$ / metre</v>
      </c>
      <c r="C96" s="688"/>
      <c r="D96" s="688"/>
      <c r="E96" s="120" t="str">
        <f t="shared" ref="E96:L96" si="13">IF(E94=0,"-",E95/E94)</f>
        <v>-</v>
      </c>
      <c r="F96" s="120" t="str">
        <f t="shared" si="13"/>
        <v>-</v>
      </c>
      <c r="G96" s="120" t="str">
        <f t="shared" si="13"/>
        <v>-</v>
      </c>
      <c r="H96" s="120" t="str">
        <f t="shared" si="13"/>
        <v>-</v>
      </c>
      <c r="I96" s="120" t="str">
        <f t="shared" si="13"/>
        <v>-</v>
      </c>
      <c r="J96" s="120" t="str">
        <f t="shared" si="13"/>
        <v>-</v>
      </c>
      <c r="K96" s="120" t="str">
        <f t="shared" si="13"/>
        <v>-</v>
      </c>
      <c r="L96" s="121" t="str">
        <f t="shared" si="13"/>
        <v>-</v>
      </c>
      <c r="M96" s="9"/>
    </row>
    <row r="97" spans="2:13" x14ac:dyDescent="0.35">
      <c r="B97" s="689" t="str">
        <f>IF(Intro!$G$21="English",Variables!B32,Variables!C32)</f>
        <v>No. 3 - NMD90 12/2</v>
      </c>
      <c r="C97" s="690"/>
      <c r="D97" s="690"/>
      <c r="E97" s="690"/>
      <c r="F97" s="690"/>
      <c r="G97" s="690"/>
      <c r="H97" s="690"/>
      <c r="I97" s="690"/>
      <c r="J97" s="690"/>
      <c r="K97" s="690"/>
      <c r="L97" s="691"/>
      <c r="M97" s="9"/>
    </row>
    <row r="98" spans="2:13" x14ac:dyDescent="0.35">
      <c r="B98" s="687" t="str">
        <f>D$27</f>
        <v>metres</v>
      </c>
      <c r="C98" s="688"/>
      <c r="D98" s="688"/>
      <c r="E98" s="107"/>
      <c r="F98" s="107"/>
      <c r="G98" s="107"/>
      <c r="H98" s="107"/>
      <c r="I98" s="101"/>
      <c r="J98" s="107"/>
      <c r="K98" s="107"/>
      <c r="L98" s="457"/>
      <c r="M98" s="9"/>
    </row>
    <row r="99" spans="2:13" x14ac:dyDescent="0.35">
      <c r="B99" s="687" t="str">
        <f>D$28</f>
        <v>net delivered purchase value (CAD)</v>
      </c>
      <c r="C99" s="688"/>
      <c r="D99" s="688"/>
      <c r="E99" s="107"/>
      <c r="F99" s="107"/>
      <c r="G99" s="107"/>
      <c r="H99" s="107"/>
      <c r="I99" s="101"/>
      <c r="J99" s="107"/>
      <c r="K99" s="107"/>
      <c r="L99" s="457"/>
      <c r="M99" s="9"/>
    </row>
    <row r="100" spans="2:13" x14ac:dyDescent="0.35">
      <c r="B100" s="687" t="str">
        <f>D$29</f>
        <v>$ / metre</v>
      </c>
      <c r="C100" s="688"/>
      <c r="D100" s="688"/>
      <c r="E100" s="120" t="str">
        <f t="shared" ref="E100:L100" si="14">IF(E98=0,"-",E99/E98)</f>
        <v>-</v>
      </c>
      <c r="F100" s="120" t="str">
        <f t="shared" si="14"/>
        <v>-</v>
      </c>
      <c r="G100" s="120" t="str">
        <f t="shared" si="14"/>
        <v>-</v>
      </c>
      <c r="H100" s="120" t="str">
        <f t="shared" si="14"/>
        <v>-</v>
      </c>
      <c r="I100" s="120" t="str">
        <f t="shared" si="14"/>
        <v>-</v>
      </c>
      <c r="J100" s="120" t="str">
        <f t="shared" si="14"/>
        <v>-</v>
      </c>
      <c r="K100" s="120" t="str">
        <f t="shared" si="14"/>
        <v>-</v>
      </c>
      <c r="L100" s="121" t="str">
        <f t="shared" si="14"/>
        <v>-</v>
      </c>
      <c r="M100" s="9"/>
    </row>
    <row r="101" spans="2:13" x14ac:dyDescent="0.35">
      <c r="B101" s="689" t="str">
        <f>IF(Intro!$G$21="English",Variables!B33,Variables!C33)</f>
        <v>No. 4 - NMD90 10/3</v>
      </c>
      <c r="C101" s="690"/>
      <c r="D101" s="690"/>
      <c r="E101" s="690"/>
      <c r="F101" s="690"/>
      <c r="G101" s="690"/>
      <c r="H101" s="690"/>
      <c r="I101" s="690"/>
      <c r="J101" s="690"/>
      <c r="K101" s="690"/>
      <c r="L101" s="691"/>
      <c r="M101" s="9"/>
    </row>
    <row r="102" spans="2:13" x14ac:dyDescent="0.35">
      <c r="B102" s="687" t="str">
        <f>D$27</f>
        <v>metres</v>
      </c>
      <c r="C102" s="688"/>
      <c r="D102" s="688"/>
      <c r="E102" s="107"/>
      <c r="F102" s="107"/>
      <c r="G102" s="107"/>
      <c r="H102" s="107"/>
      <c r="I102" s="101"/>
      <c r="J102" s="107"/>
      <c r="K102" s="107"/>
      <c r="L102" s="457"/>
      <c r="M102" s="9"/>
    </row>
    <row r="103" spans="2:13" x14ac:dyDescent="0.35">
      <c r="B103" s="687" t="str">
        <f>D$28</f>
        <v>net delivered purchase value (CAD)</v>
      </c>
      <c r="C103" s="688"/>
      <c r="D103" s="688"/>
      <c r="E103" s="107"/>
      <c r="F103" s="107"/>
      <c r="G103" s="107"/>
      <c r="H103" s="107"/>
      <c r="I103" s="101"/>
      <c r="J103" s="107"/>
      <c r="K103" s="107"/>
      <c r="L103" s="457"/>
      <c r="M103" s="9"/>
    </row>
    <row r="104" spans="2:13" x14ac:dyDescent="0.35">
      <c r="B104" s="687" t="str">
        <f>D$29</f>
        <v>$ / metre</v>
      </c>
      <c r="C104" s="688"/>
      <c r="D104" s="688"/>
      <c r="E104" s="120" t="str">
        <f t="shared" ref="E104:L104" si="15">IF(E102=0,"-",E103/E102)</f>
        <v>-</v>
      </c>
      <c r="F104" s="120" t="str">
        <f t="shared" si="15"/>
        <v>-</v>
      </c>
      <c r="G104" s="120" t="str">
        <f t="shared" si="15"/>
        <v>-</v>
      </c>
      <c r="H104" s="120" t="str">
        <f t="shared" si="15"/>
        <v>-</v>
      </c>
      <c r="I104" s="120" t="str">
        <f t="shared" si="15"/>
        <v>-</v>
      </c>
      <c r="J104" s="120" t="str">
        <f t="shared" si="15"/>
        <v>-</v>
      </c>
      <c r="K104" s="120" t="str">
        <f t="shared" si="15"/>
        <v>-</v>
      </c>
      <c r="L104" s="121" t="str">
        <f t="shared" si="15"/>
        <v>-</v>
      </c>
      <c r="M104" s="9"/>
    </row>
    <row r="105" spans="2:13" x14ac:dyDescent="0.35">
      <c r="B105" s="689" t="str">
        <f>IF(Intro!$G$21="English",Variables!B34,Variables!C34)</f>
        <v>No. 5 - NMD90 8/3</v>
      </c>
      <c r="C105" s="690"/>
      <c r="D105" s="690"/>
      <c r="E105" s="690"/>
      <c r="F105" s="690"/>
      <c r="G105" s="690"/>
      <c r="H105" s="690"/>
      <c r="I105" s="690"/>
      <c r="J105" s="690"/>
      <c r="K105" s="690"/>
      <c r="L105" s="691"/>
      <c r="M105" s="9"/>
    </row>
    <row r="106" spans="2:13" x14ac:dyDescent="0.35">
      <c r="B106" s="687" t="str">
        <f>D$27</f>
        <v>metres</v>
      </c>
      <c r="C106" s="688"/>
      <c r="D106" s="688"/>
      <c r="E106" s="107"/>
      <c r="F106" s="107"/>
      <c r="G106" s="107"/>
      <c r="H106" s="107"/>
      <c r="I106" s="101"/>
      <c r="J106" s="107"/>
      <c r="K106" s="107"/>
      <c r="L106" s="457"/>
      <c r="M106" s="9"/>
    </row>
    <row r="107" spans="2:13" x14ac:dyDescent="0.35">
      <c r="B107" s="687" t="str">
        <f>D$28</f>
        <v>net delivered purchase value (CAD)</v>
      </c>
      <c r="C107" s="688"/>
      <c r="D107" s="688"/>
      <c r="E107" s="107"/>
      <c r="F107" s="107"/>
      <c r="G107" s="107"/>
      <c r="H107" s="107"/>
      <c r="I107" s="101"/>
      <c r="J107" s="107"/>
      <c r="K107" s="107"/>
      <c r="L107" s="457"/>
      <c r="M107" s="9"/>
    </row>
    <row r="108" spans="2:13" x14ac:dyDescent="0.35">
      <c r="B108" s="687" t="str">
        <f>D$29</f>
        <v>$ / metre</v>
      </c>
      <c r="C108" s="688"/>
      <c r="D108" s="688"/>
      <c r="E108" s="120" t="str">
        <f t="shared" ref="E108:L108" si="16">IF(E106=0,"-",E107/E106)</f>
        <v>-</v>
      </c>
      <c r="F108" s="120" t="str">
        <f t="shared" si="16"/>
        <v>-</v>
      </c>
      <c r="G108" s="120" t="str">
        <f t="shared" si="16"/>
        <v>-</v>
      </c>
      <c r="H108" s="120" t="str">
        <f t="shared" si="16"/>
        <v>-</v>
      </c>
      <c r="I108" s="120" t="str">
        <f t="shared" si="16"/>
        <v>-</v>
      </c>
      <c r="J108" s="120" t="str">
        <f t="shared" si="16"/>
        <v>-</v>
      </c>
      <c r="K108" s="120" t="str">
        <f t="shared" si="16"/>
        <v>-</v>
      </c>
      <c r="L108" s="121" t="str">
        <f t="shared" si="16"/>
        <v>-</v>
      </c>
      <c r="M108" s="9"/>
    </row>
    <row r="109" spans="2:13" x14ac:dyDescent="0.35">
      <c r="B109" s="689" t="str">
        <f>IF(Intro!$G$21="English",Variables!B35,Variables!C35)</f>
        <v>No. 6 - NMD90 6/3</v>
      </c>
      <c r="C109" s="690"/>
      <c r="D109" s="690"/>
      <c r="E109" s="690"/>
      <c r="F109" s="690"/>
      <c r="G109" s="690"/>
      <c r="H109" s="690"/>
      <c r="I109" s="690"/>
      <c r="J109" s="690"/>
      <c r="K109" s="690"/>
      <c r="L109" s="691"/>
      <c r="M109" s="9"/>
    </row>
    <row r="110" spans="2:13" x14ac:dyDescent="0.35">
      <c r="B110" s="687" t="str">
        <f>D$27</f>
        <v>metres</v>
      </c>
      <c r="C110" s="688"/>
      <c r="D110" s="688"/>
      <c r="E110" s="107"/>
      <c r="F110" s="107"/>
      <c r="G110" s="107"/>
      <c r="H110" s="107"/>
      <c r="I110" s="101"/>
      <c r="J110" s="107"/>
      <c r="K110" s="107"/>
      <c r="L110" s="457"/>
      <c r="M110" s="9"/>
    </row>
    <row r="111" spans="2:13" x14ac:dyDescent="0.35">
      <c r="B111" s="687" t="str">
        <f>D$28</f>
        <v>net delivered purchase value (CAD)</v>
      </c>
      <c r="C111" s="688"/>
      <c r="D111" s="688"/>
      <c r="E111" s="107"/>
      <c r="F111" s="107"/>
      <c r="G111" s="107"/>
      <c r="H111" s="107"/>
      <c r="I111" s="101"/>
      <c r="J111" s="107"/>
      <c r="K111" s="107"/>
      <c r="L111" s="457"/>
      <c r="M111" s="9"/>
    </row>
    <row r="112" spans="2:13" x14ac:dyDescent="0.35">
      <c r="B112" s="687" t="str">
        <f>D$29</f>
        <v>$ / metre</v>
      </c>
      <c r="C112" s="688"/>
      <c r="D112" s="688"/>
      <c r="E112" s="120" t="str">
        <f t="shared" ref="E112:L112" si="17">IF(E110=0,"-",E111/E110)</f>
        <v>-</v>
      </c>
      <c r="F112" s="120" t="str">
        <f t="shared" si="17"/>
        <v>-</v>
      </c>
      <c r="G112" s="120" t="str">
        <f t="shared" si="17"/>
        <v>-</v>
      </c>
      <c r="H112" s="120" t="str">
        <f t="shared" si="17"/>
        <v>-</v>
      </c>
      <c r="I112" s="120" t="str">
        <f t="shared" si="17"/>
        <v>-</v>
      </c>
      <c r="J112" s="120" t="str">
        <f t="shared" si="17"/>
        <v>-</v>
      </c>
      <c r="K112" s="120" t="str">
        <f t="shared" si="17"/>
        <v>-</v>
      </c>
      <c r="L112" s="121" t="str">
        <f t="shared" si="17"/>
        <v>-</v>
      </c>
      <c r="M112" s="9"/>
    </row>
    <row r="113" spans="1:19" x14ac:dyDescent="0.35">
      <c r="B113" s="58"/>
      <c r="C113" s="59"/>
      <c r="D113" s="59"/>
      <c r="E113" s="28"/>
      <c r="F113" s="28"/>
      <c r="G113" s="28"/>
      <c r="H113" s="28"/>
      <c r="I113" s="28"/>
      <c r="J113" s="28"/>
      <c r="K113" s="28"/>
      <c r="L113" s="29"/>
      <c r="M113" s="9"/>
    </row>
    <row r="114" spans="1:19" x14ac:dyDescent="0.35">
      <c r="B114" s="492" t="str">
        <f>IF(Intro!$G$21="English",O114,P114)</f>
        <v>In the table below, “Error” means that the total imports of your firm's benchmark products exceed your firm's total imports for that period. Therefore, please modify the above data if necessary.</v>
      </c>
      <c r="C114" s="493"/>
      <c r="D114" s="493"/>
      <c r="E114" s="493"/>
      <c r="F114" s="493"/>
      <c r="G114" s="493"/>
      <c r="H114" s="493"/>
      <c r="I114" s="493"/>
      <c r="J114" s="493"/>
      <c r="K114" s="493"/>
      <c r="L114" s="494"/>
      <c r="M114" s="9"/>
      <c r="O114" s="9" t="s">
        <v>345</v>
      </c>
      <c r="P114" s="9" t="s">
        <v>346</v>
      </c>
      <c r="S114" s="36"/>
    </row>
    <row r="115" spans="1:19" x14ac:dyDescent="0.35">
      <c r="B115" s="492"/>
      <c r="C115" s="493"/>
      <c r="D115" s="493"/>
      <c r="E115" s="493"/>
      <c r="F115" s="493"/>
      <c r="G115" s="493"/>
      <c r="H115" s="493"/>
      <c r="I115" s="493"/>
      <c r="J115" s="493"/>
      <c r="K115" s="493"/>
      <c r="L115" s="494"/>
      <c r="M115" s="9"/>
      <c r="S115" s="36"/>
    </row>
    <row r="116" spans="1:19" x14ac:dyDescent="0.35">
      <c r="B116" s="58"/>
      <c r="C116" s="59"/>
      <c r="D116" s="59"/>
      <c r="E116" s="28"/>
      <c r="F116" s="28"/>
      <c r="G116" s="28"/>
      <c r="H116" s="28"/>
      <c r="I116" s="28"/>
      <c r="J116" s="28"/>
      <c r="K116" s="28"/>
      <c r="L116" s="29"/>
      <c r="M116" s="9"/>
      <c r="S116" s="36"/>
    </row>
    <row r="117" spans="1:19" ht="14.15" customHeight="1" x14ac:dyDescent="0.35">
      <c r="B117" s="678" t="str">
        <f>Variables!D64</f>
        <v>Verification - volume</v>
      </c>
      <c r="C117" s="679"/>
      <c r="D117" s="679"/>
      <c r="E117" s="679"/>
      <c r="F117" s="680"/>
      <c r="G117" s="141" t="str">
        <f>G73</f>
        <v>Q2-Q4 2024</v>
      </c>
      <c r="H117" s="141">
        <f>H73</f>
        <v>2025</v>
      </c>
      <c r="I117" s="141" t="str">
        <f>I73</f>
        <v>Q1 - 2026</v>
      </c>
      <c r="J117" s="36"/>
      <c r="K117" s="36"/>
      <c r="L117" s="67"/>
      <c r="M117" s="9"/>
    </row>
    <row r="118" spans="1:19" ht="14.15" customHeight="1" x14ac:dyDescent="0.35">
      <c r="B118" s="684" t="str">
        <f>B90</f>
        <v>metres</v>
      </c>
      <c r="C118" s="685"/>
      <c r="D118" s="685"/>
      <c r="E118" s="685"/>
      <c r="F118" s="686"/>
      <c r="G118" s="150" t="str">
        <f>IF(SUM(E90:G90,E94:G94,E98:G98,E102:G102,E106:G106,E110:G110)&gt;H27,Variables!$D$65,Variables!$D$66)</f>
        <v>Okay</v>
      </c>
      <c r="H118" s="150" t="str">
        <f>IF(SUM(H90:K90,H94:K94,H98:K98,H102:K102,H106:K106,H110:K110)&gt;I27,Variables!$D$65,Variables!$D$66)</f>
        <v>Okay</v>
      </c>
      <c r="I118" s="150" t="str">
        <f>IF(SUM(L90,L94,L98,L102,L106,L110)&gt;K27,Variables!$D$65,Variables!$D$66)</f>
        <v>Okay</v>
      </c>
      <c r="J118" s="36"/>
      <c r="K118" s="36"/>
      <c r="L118" s="67"/>
      <c r="M118" s="9"/>
    </row>
    <row r="119" spans="1:19" ht="14.15" customHeight="1" x14ac:dyDescent="0.35">
      <c r="B119" s="681" t="str">
        <f>IF(Intro!$G$21="English",O119,P119)</f>
        <v>volume - total imports of benchmark products (Question 3)</v>
      </c>
      <c r="C119" s="682"/>
      <c r="D119" s="682"/>
      <c r="E119" s="682"/>
      <c r="F119" s="683"/>
      <c r="G119" s="150">
        <f>SUM(E90:G90,E94:G94,E98:G98,E102:G102,E106:G106,E110:G110)</f>
        <v>0</v>
      </c>
      <c r="H119" s="150">
        <f>SUM(H90:K90,H94:K94,H98:K98,H102:K102,H106:K106,H110:K110)</f>
        <v>0</v>
      </c>
      <c r="I119" s="150">
        <f>SUM(L90,L94,L98,L102,L106,L110)</f>
        <v>0</v>
      </c>
      <c r="J119" s="36"/>
      <c r="K119" s="36"/>
      <c r="L119" s="67"/>
      <c r="M119" s="9"/>
      <c r="O119" s="9" t="s">
        <v>443</v>
      </c>
      <c r="P119" s="9" t="s">
        <v>444</v>
      </c>
    </row>
    <row r="120" spans="1:19" ht="14.15" customHeight="1" x14ac:dyDescent="0.35">
      <c r="B120" s="681" t="str">
        <f>IF(Intro!$G$21="English",O120,P120)</f>
        <v>volume - total imports (Question 1)</v>
      </c>
      <c r="C120" s="682"/>
      <c r="D120" s="682"/>
      <c r="E120" s="682"/>
      <c r="F120" s="683"/>
      <c r="G120" s="150">
        <f>H27</f>
        <v>0</v>
      </c>
      <c r="H120" s="150">
        <f>I27</f>
        <v>0</v>
      </c>
      <c r="I120" s="150">
        <f>K27</f>
        <v>0</v>
      </c>
      <c r="J120" s="36"/>
      <c r="K120" s="36"/>
      <c r="L120" s="67"/>
      <c r="M120" s="9"/>
      <c r="O120" s="9" t="s">
        <v>445</v>
      </c>
      <c r="P120" s="9" t="s">
        <v>446</v>
      </c>
    </row>
    <row r="121" spans="1:19" x14ac:dyDescent="0.35">
      <c r="B121" s="678" t="str">
        <f>Variables!D68</f>
        <v>Verification - value</v>
      </c>
      <c r="C121" s="679"/>
      <c r="D121" s="679"/>
      <c r="E121" s="679"/>
      <c r="F121" s="680"/>
      <c r="G121" s="141" t="str">
        <f>G117</f>
        <v>Q2-Q4 2024</v>
      </c>
      <c r="H121" s="141">
        <f>H117</f>
        <v>2025</v>
      </c>
      <c r="I121" s="141" t="str">
        <f>I117</f>
        <v>Q1 - 2026</v>
      </c>
      <c r="J121" s="36"/>
      <c r="K121" s="36"/>
      <c r="L121" s="67"/>
      <c r="M121" s="9"/>
    </row>
    <row r="122" spans="1:19" ht="14.15" customHeight="1" x14ac:dyDescent="0.35">
      <c r="B122" s="684" t="str">
        <f>B91</f>
        <v>net delivered purchase value (CAD)</v>
      </c>
      <c r="C122" s="685"/>
      <c r="D122" s="685"/>
      <c r="E122" s="685"/>
      <c r="F122" s="686"/>
      <c r="G122" s="150" t="str">
        <f>IF(SUM(E91:G91,E95:G95,E99:G99,E103:G103,E107:G107,E111:G111)&gt;H28,Variables!$D$65,Variables!$D$66)</f>
        <v>Okay</v>
      </c>
      <c r="H122" s="150" t="str">
        <f>IF(SUM(H91:K91,H95:K95,H99:K99,H103:K103,H107:K107,H111:K111)&gt;I28,Variables!$D$65,Variables!$D$66)</f>
        <v>Okay</v>
      </c>
      <c r="I122" s="150" t="str">
        <f>IF(SUM(L91,L95,L99,L103,L107,L111)&gt;K28,Variables!$D$65,Variables!$D$66)</f>
        <v>Okay</v>
      </c>
      <c r="J122" s="36"/>
      <c r="K122" s="36"/>
      <c r="L122" s="67"/>
      <c r="M122" s="9"/>
    </row>
    <row r="123" spans="1:19" ht="14.15" customHeight="1" x14ac:dyDescent="0.35">
      <c r="B123" s="681" t="str">
        <f>IF(Intro!$G$21="English",O123,P123)</f>
        <v>value - total imports of benchmark products (Question 3)</v>
      </c>
      <c r="C123" s="682"/>
      <c r="D123" s="682"/>
      <c r="E123" s="682"/>
      <c r="F123" s="683"/>
      <c r="G123" s="150">
        <f>SUM(E91:G91,E95:G95,E99:G99,E103:G103,E107:G107,E111:G111)</f>
        <v>0</v>
      </c>
      <c r="H123" s="150">
        <f>SUM(H91:K91,H95:K95,H99:K99,H103:K103,H107:K107,H111:K111)</f>
        <v>0</v>
      </c>
      <c r="I123" s="150">
        <f>SUM(L91,L95,L99,L103,L107,L111)</f>
        <v>0</v>
      </c>
      <c r="J123" s="36"/>
      <c r="K123" s="36"/>
      <c r="L123" s="67"/>
      <c r="M123" s="9"/>
      <c r="O123" s="9" t="s">
        <v>447</v>
      </c>
      <c r="P123" s="9" t="s">
        <v>448</v>
      </c>
    </row>
    <row r="124" spans="1:19" ht="14.15" customHeight="1" x14ac:dyDescent="0.35">
      <c r="B124" s="681" t="str">
        <f>IF(Intro!$G$21="English",O124,P124)</f>
        <v>valeur - total imports (Question 1)</v>
      </c>
      <c r="C124" s="682"/>
      <c r="D124" s="682"/>
      <c r="E124" s="682"/>
      <c r="F124" s="683"/>
      <c r="G124" s="150">
        <f>H28</f>
        <v>0</v>
      </c>
      <c r="H124" s="150">
        <f>I28</f>
        <v>0</v>
      </c>
      <c r="I124" s="150">
        <f>K28</f>
        <v>0</v>
      </c>
      <c r="J124" s="36"/>
      <c r="K124" s="36"/>
      <c r="L124" s="67"/>
      <c r="M124" s="9"/>
      <c r="O124" s="9" t="s">
        <v>449</v>
      </c>
      <c r="P124" s="9" t="s">
        <v>450</v>
      </c>
    </row>
    <row r="125" spans="1:19" x14ac:dyDescent="0.35">
      <c r="B125" s="68"/>
      <c r="C125" s="65"/>
      <c r="D125" s="65"/>
      <c r="E125" s="65"/>
      <c r="F125" s="65"/>
      <c r="G125" s="65"/>
      <c r="H125" s="65"/>
      <c r="I125" s="65"/>
      <c r="J125" s="65"/>
      <c r="K125" s="65"/>
      <c r="L125" s="66"/>
      <c r="M125" s="9"/>
    </row>
    <row r="126" spans="1:19" s="10" customFormat="1" x14ac:dyDescent="0.35">
      <c r="A126" s="7"/>
      <c r="B126" s="79"/>
      <c r="C126" s="79"/>
      <c r="D126" s="77"/>
      <c r="E126" s="78"/>
      <c r="F126" s="78"/>
      <c r="G126" s="78"/>
      <c r="H126" s="78"/>
      <c r="I126" s="78"/>
      <c r="J126" s="78"/>
      <c r="K126" s="78"/>
      <c r="L126" s="78"/>
      <c r="M126" s="69"/>
    </row>
    <row r="127" spans="1:19" x14ac:dyDescent="0.35">
      <c r="B127" s="473" t="str">
        <f>IF(Intro!$G$21="English",O127,P127)</f>
        <v>SALES IN CANADA OF IMPORTS OF BENCHMARK PRODUCTS</v>
      </c>
      <c r="C127" s="474"/>
      <c r="D127" s="474"/>
      <c r="E127" s="474"/>
      <c r="F127" s="474"/>
      <c r="G127" s="474"/>
      <c r="H127" s="474"/>
      <c r="I127" s="474"/>
      <c r="J127" s="474"/>
      <c r="K127" s="474"/>
      <c r="L127" s="475"/>
      <c r="M127" s="9"/>
      <c r="O127" s="89" t="s">
        <v>314</v>
      </c>
      <c r="P127" s="89" t="s">
        <v>409</v>
      </c>
    </row>
    <row r="128" spans="1:19" x14ac:dyDescent="0.35">
      <c r="B128" s="594" t="s">
        <v>17</v>
      </c>
      <c r="C128" s="595"/>
      <c r="D128" s="595"/>
      <c r="E128" s="595"/>
      <c r="F128" s="595"/>
      <c r="G128" s="595"/>
      <c r="H128" s="595"/>
      <c r="I128" s="595"/>
      <c r="J128" s="595"/>
      <c r="K128" s="595"/>
      <c r="L128" s="596"/>
      <c r="M128" s="9"/>
    </row>
    <row r="129" spans="2:16" x14ac:dyDescent="0.35">
      <c r="B129" s="15"/>
      <c r="C129" s="33"/>
      <c r="D129" s="33"/>
      <c r="E129" s="34"/>
      <c r="F129" s="34"/>
      <c r="G129" s="34"/>
      <c r="H129" s="34"/>
      <c r="I129" s="34"/>
      <c r="J129" s="34"/>
      <c r="K129" s="34"/>
      <c r="L129" s="16"/>
      <c r="M129" s="9"/>
    </row>
    <row r="130" spans="2:16" x14ac:dyDescent="0.35">
      <c r="B130" s="492" t="str">
        <f>IF(Intro!$G$21="English",O130,P130)</f>
        <v xml:space="preserve">Report the volume and value of sales of imports in Canada for each benchmark product listed below : </v>
      </c>
      <c r="C130" s="493"/>
      <c r="D130" s="493"/>
      <c r="E130" s="493"/>
      <c r="F130" s="493"/>
      <c r="G130" s="493"/>
      <c r="H130" s="493"/>
      <c r="I130" s="493"/>
      <c r="J130" s="493"/>
      <c r="K130" s="493"/>
      <c r="L130" s="494"/>
      <c r="M130" s="9"/>
      <c r="O130" s="17" t="s">
        <v>164</v>
      </c>
      <c r="P130" s="9" t="s">
        <v>408</v>
      </c>
    </row>
    <row r="131" spans="2:16" x14ac:dyDescent="0.35">
      <c r="B131" s="492" t="str">
        <f>Pro!B23</f>
        <v>Note - Only complete this question if your firm sold the goods between January 1, 2023, and March 31, 2026.</v>
      </c>
      <c r="C131" s="493"/>
      <c r="D131" s="493"/>
      <c r="E131" s="493"/>
      <c r="F131" s="493"/>
      <c r="G131" s="493"/>
      <c r="H131" s="493"/>
      <c r="I131" s="493"/>
      <c r="J131" s="493"/>
      <c r="K131" s="493"/>
      <c r="L131" s="494"/>
      <c r="M131" s="9"/>
      <c r="O131" s="17"/>
    </row>
    <row r="132" spans="2:16" x14ac:dyDescent="0.35">
      <c r="B132" s="58"/>
      <c r="C132" s="59"/>
      <c r="D132" s="33"/>
      <c r="E132" s="34"/>
      <c r="F132" s="34"/>
      <c r="G132" s="34"/>
      <c r="H132" s="34"/>
      <c r="I132" s="34"/>
      <c r="J132" s="34"/>
      <c r="K132" s="34"/>
      <c r="L132" s="16"/>
      <c r="M132" s="9"/>
      <c r="O132" s="17"/>
    </row>
    <row r="133" spans="2:16" x14ac:dyDescent="0.35">
      <c r="B133" s="692"/>
      <c r="C133" s="693"/>
      <c r="D133" s="694"/>
      <c r="E133" s="141" t="str">
        <f t="shared" ref="E133:L133" si="18">E88</f>
        <v>Q2 - 2024</v>
      </c>
      <c r="F133" s="141" t="str">
        <f t="shared" si="18"/>
        <v>Q3 - 2024</v>
      </c>
      <c r="G133" s="141" t="str">
        <f t="shared" si="18"/>
        <v>Q4 - 2024</v>
      </c>
      <c r="H133" s="141" t="str">
        <f t="shared" si="18"/>
        <v>Q1 - 2025</v>
      </c>
      <c r="I133" s="141" t="str">
        <f t="shared" si="18"/>
        <v>Q2 - 2025</v>
      </c>
      <c r="J133" s="141" t="str">
        <f t="shared" si="18"/>
        <v>Q3 - 2025</v>
      </c>
      <c r="K133" s="141" t="str">
        <f t="shared" si="18"/>
        <v>Q4 - 2025</v>
      </c>
      <c r="L133" s="114" t="str">
        <f t="shared" si="18"/>
        <v>Q1 - 2026</v>
      </c>
      <c r="M133" s="9"/>
      <c r="O133" s="17"/>
    </row>
    <row r="134" spans="2:16" x14ac:dyDescent="0.35">
      <c r="B134" s="689" t="str">
        <f>B89</f>
        <v>No. 1 - NMD90 14/3</v>
      </c>
      <c r="C134" s="690"/>
      <c r="D134" s="690"/>
      <c r="E134" s="690"/>
      <c r="F134" s="690"/>
      <c r="G134" s="690"/>
      <c r="H134" s="690"/>
      <c r="I134" s="690"/>
      <c r="J134" s="690"/>
      <c r="K134" s="690"/>
      <c r="L134" s="691"/>
      <c r="M134" s="9"/>
    </row>
    <row r="135" spans="2:16" x14ac:dyDescent="0.35">
      <c r="B135" s="687" t="str">
        <f>D$31</f>
        <v>metres</v>
      </c>
      <c r="C135" s="688"/>
      <c r="D135" s="688"/>
      <c r="E135" s="107"/>
      <c r="F135" s="107"/>
      <c r="G135" s="107"/>
      <c r="H135" s="107"/>
      <c r="I135" s="101"/>
      <c r="J135" s="107"/>
      <c r="K135" s="107"/>
      <c r="L135" s="457"/>
      <c r="M135" s="9"/>
    </row>
    <row r="136" spans="2:16" x14ac:dyDescent="0.35">
      <c r="B136" s="687" t="str">
        <f>D$32</f>
        <v>net delivered selling value (CAD)</v>
      </c>
      <c r="C136" s="688"/>
      <c r="D136" s="688"/>
      <c r="E136" s="107"/>
      <c r="F136" s="107"/>
      <c r="G136" s="107"/>
      <c r="H136" s="107"/>
      <c r="I136" s="101"/>
      <c r="J136" s="107"/>
      <c r="K136" s="107"/>
      <c r="L136" s="457"/>
      <c r="M136" s="9"/>
    </row>
    <row r="137" spans="2:16" x14ac:dyDescent="0.35">
      <c r="B137" s="687" t="str">
        <f>D$33</f>
        <v>$ / metre</v>
      </c>
      <c r="C137" s="688"/>
      <c r="D137" s="688"/>
      <c r="E137" s="120" t="str">
        <f t="shared" ref="E137:L137" si="19">IF(E135=0,"-",E136/E135)</f>
        <v>-</v>
      </c>
      <c r="F137" s="120" t="str">
        <f t="shared" si="19"/>
        <v>-</v>
      </c>
      <c r="G137" s="120" t="str">
        <f t="shared" si="19"/>
        <v>-</v>
      </c>
      <c r="H137" s="120" t="str">
        <f t="shared" si="19"/>
        <v>-</v>
      </c>
      <c r="I137" s="120" t="str">
        <f t="shared" si="19"/>
        <v>-</v>
      </c>
      <c r="J137" s="120" t="str">
        <f t="shared" si="19"/>
        <v>-</v>
      </c>
      <c r="K137" s="120" t="str">
        <f t="shared" si="19"/>
        <v>-</v>
      </c>
      <c r="L137" s="121" t="str">
        <f t="shared" si="19"/>
        <v>-</v>
      </c>
      <c r="M137" s="9"/>
    </row>
    <row r="138" spans="2:16" x14ac:dyDescent="0.35">
      <c r="B138" s="689" t="str">
        <f>B93</f>
        <v>No. 2 - NMD90 14/2</v>
      </c>
      <c r="C138" s="690"/>
      <c r="D138" s="690"/>
      <c r="E138" s="690"/>
      <c r="F138" s="690"/>
      <c r="G138" s="690"/>
      <c r="H138" s="690"/>
      <c r="I138" s="690"/>
      <c r="J138" s="690"/>
      <c r="K138" s="690"/>
      <c r="L138" s="691"/>
      <c r="M138" s="9"/>
    </row>
    <row r="139" spans="2:16" x14ac:dyDescent="0.35">
      <c r="B139" s="687" t="str">
        <f>D$31</f>
        <v>metres</v>
      </c>
      <c r="C139" s="688"/>
      <c r="D139" s="688"/>
      <c r="E139" s="107"/>
      <c r="F139" s="107"/>
      <c r="G139" s="107"/>
      <c r="H139" s="107"/>
      <c r="I139" s="101"/>
      <c r="J139" s="107"/>
      <c r="K139" s="107"/>
      <c r="L139" s="457"/>
      <c r="M139" s="9"/>
    </row>
    <row r="140" spans="2:16" x14ac:dyDescent="0.35">
      <c r="B140" s="687" t="str">
        <f>D$32</f>
        <v>net delivered selling value (CAD)</v>
      </c>
      <c r="C140" s="688"/>
      <c r="D140" s="688"/>
      <c r="E140" s="107"/>
      <c r="F140" s="107"/>
      <c r="G140" s="107"/>
      <c r="H140" s="107"/>
      <c r="I140" s="101"/>
      <c r="J140" s="107"/>
      <c r="K140" s="107"/>
      <c r="L140" s="457"/>
      <c r="M140" s="9"/>
    </row>
    <row r="141" spans="2:16" x14ac:dyDescent="0.35">
      <c r="B141" s="687" t="str">
        <f>D$33</f>
        <v>$ / metre</v>
      </c>
      <c r="C141" s="688"/>
      <c r="D141" s="688"/>
      <c r="E141" s="120" t="str">
        <f>IF(E139=0,"-",E140/E139)</f>
        <v>-</v>
      </c>
      <c r="F141" s="120" t="str">
        <f t="shared" ref="F141:L141" si="20">IF(F139=0,"-",F140/F139)</f>
        <v>-</v>
      </c>
      <c r="G141" s="120" t="str">
        <f t="shared" si="20"/>
        <v>-</v>
      </c>
      <c r="H141" s="120" t="str">
        <f t="shared" si="20"/>
        <v>-</v>
      </c>
      <c r="I141" s="120" t="str">
        <f t="shared" si="20"/>
        <v>-</v>
      </c>
      <c r="J141" s="120" t="str">
        <f t="shared" si="20"/>
        <v>-</v>
      </c>
      <c r="K141" s="120" t="str">
        <f t="shared" si="20"/>
        <v>-</v>
      </c>
      <c r="L141" s="121" t="str">
        <f t="shared" si="20"/>
        <v>-</v>
      </c>
      <c r="M141" s="9"/>
    </row>
    <row r="142" spans="2:16" x14ac:dyDescent="0.35">
      <c r="B142" s="689" t="str">
        <f>B97</f>
        <v>No. 3 - NMD90 12/2</v>
      </c>
      <c r="C142" s="690"/>
      <c r="D142" s="690"/>
      <c r="E142" s="690"/>
      <c r="F142" s="690"/>
      <c r="G142" s="690"/>
      <c r="H142" s="690"/>
      <c r="I142" s="690"/>
      <c r="J142" s="690"/>
      <c r="K142" s="690"/>
      <c r="L142" s="691"/>
      <c r="M142" s="9"/>
    </row>
    <row r="143" spans="2:16" x14ac:dyDescent="0.35">
      <c r="B143" s="687" t="str">
        <f>D$31</f>
        <v>metres</v>
      </c>
      <c r="C143" s="688"/>
      <c r="D143" s="688"/>
      <c r="E143" s="107"/>
      <c r="F143" s="107"/>
      <c r="G143" s="107"/>
      <c r="H143" s="107"/>
      <c r="I143" s="101"/>
      <c r="J143" s="107"/>
      <c r="K143" s="107"/>
      <c r="L143" s="457"/>
      <c r="M143" s="9"/>
    </row>
    <row r="144" spans="2:16" x14ac:dyDescent="0.35">
      <c r="B144" s="687" t="str">
        <f>D$32</f>
        <v>net delivered selling value (CAD)</v>
      </c>
      <c r="C144" s="688"/>
      <c r="D144" s="688"/>
      <c r="E144" s="107"/>
      <c r="F144" s="107"/>
      <c r="G144" s="107"/>
      <c r="H144" s="107"/>
      <c r="I144" s="101"/>
      <c r="J144" s="107"/>
      <c r="K144" s="107"/>
      <c r="L144" s="457"/>
      <c r="M144" s="9"/>
    </row>
    <row r="145" spans="2:19" x14ac:dyDescent="0.35">
      <c r="B145" s="687" t="str">
        <f>D$33</f>
        <v>$ / metre</v>
      </c>
      <c r="C145" s="688"/>
      <c r="D145" s="688"/>
      <c r="E145" s="120" t="str">
        <f>IF(E143=0,"-",E144/E143)</f>
        <v>-</v>
      </c>
      <c r="F145" s="120" t="str">
        <f t="shared" ref="F145:L145" si="21">IF(F143=0,"-",F144/F143)</f>
        <v>-</v>
      </c>
      <c r="G145" s="120" t="str">
        <f t="shared" si="21"/>
        <v>-</v>
      </c>
      <c r="H145" s="120" t="str">
        <f t="shared" si="21"/>
        <v>-</v>
      </c>
      <c r="I145" s="120" t="str">
        <f t="shared" si="21"/>
        <v>-</v>
      </c>
      <c r="J145" s="120" t="str">
        <f t="shared" si="21"/>
        <v>-</v>
      </c>
      <c r="K145" s="120" t="str">
        <f t="shared" si="21"/>
        <v>-</v>
      </c>
      <c r="L145" s="121" t="str">
        <f t="shared" si="21"/>
        <v>-</v>
      </c>
      <c r="M145" s="9"/>
    </row>
    <row r="146" spans="2:19" x14ac:dyDescent="0.35">
      <c r="B146" s="689" t="str">
        <f>B101</f>
        <v>No. 4 - NMD90 10/3</v>
      </c>
      <c r="C146" s="690"/>
      <c r="D146" s="690"/>
      <c r="E146" s="690"/>
      <c r="F146" s="690"/>
      <c r="G146" s="690"/>
      <c r="H146" s="690"/>
      <c r="I146" s="690"/>
      <c r="J146" s="690"/>
      <c r="K146" s="690"/>
      <c r="L146" s="691"/>
      <c r="M146" s="9"/>
    </row>
    <row r="147" spans="2:19" x14ac:dyDescent="0.35">
      <c r="B147" s="687" t="str">
        <f>D$31</f>
        <v>metres</v>
      </c>
      <c r="C147" s="688"/>
      <c r="D147" s="688"/>
      <c r="E147" s="107"/>
      <c r="F147" s="107"/>
      <c r="G147" s="107"/>
      <c r="H147" s="107"/>
      <c r="I147" s="101"/>
      <c r="J147" s="107"/>
      <c r="K147" s="107"/>
      <c r="L147" s="457"/>
      <c r="M147" s="9"/>
    </row>
    <row r="148" spans="2:19" x14ac:dyDescent="0.35">
      <c r="B148" s="687" t="str">
        <f>D$32</f>
        <v>net delivered selling value (CAD)</v>
      </c>
      <c r="C148" s="688"/>
      <c r="D148" s="688"/>
      <c r="E148" s="107"/>
      <c r="F148" s="107"/>
      <c r="G148" s="107"/>
      <c r="H148" s="107"/>
      <c r="I148" s="101"/>
      <c r="J148" s="107"/>
      <c r="K148" s="107"/>
      <c r="L148" s="457"/>
      <c r="M148" s="9"/>
    </row>
    <row r="149" spans="2:19" x14ac:dyDescent="0.35">
      <c r="B149" s="687" t="str">
        <f>D$33</f>
        <v>$ / metre</v>
      </c>
      <c r="C149" s="688"/>
      <c r="D149" s="688"/>
      <c r="E149" s="120" t="str">
        <f>IF(E147=0,"-",E148/E147)</f>
        <v>-</v>
      </c>
      <c r="F149" s="120" t="str">
        <f t="shared" ref="F149:L149" si="22">IF(F147=0,"-",F148/F147)</f>
        <v>-</v>
      </c>
      <c r="G149" s="120" t="str">
        <f t="shared" si="22"/>
        <v>-</v>
      </c>
      <c r="H149" s="120" t="str">
        <f t="shared" si="22"/>
        <v>-</v>
      </c>
      <c r="I149" s="120" t="str">
        <f t="shared" si="22"/>
        <v>-</v>
      </c>
      <c r="J149" s="120" t="str">
        <f t="shared" si="22"/>
        <v>-</v>
      </c>
      <c r="K149" s="120" t="str">
        <f t="shared" si="22"/>
        <v>-</v>
      </c>
      <c r="L149" s="121" t="str">
        <f t="shared" si="22"/>
        <v>-</v>
      </c>
      <c r="M149" s="9"/>
    </row>
    <row r="150" spans="2:19" x14ac:dyDescent="0.35">
      <c r="B150" s="689" t="str">
        <f>B105</f>
        <v>No. 5 - NMD90 8/3</v>
      </c>
      <c r="C150" s="690"/>
      <c r="D150" s="690"/>
      <c r="E150" s="690"/>
      <c r="F150" s="690"/>
      <c r="G150" s="690"/>
      <c r="H150" s="690"/>
      <c r="I150" s="690"/>
      <c r="J150" s="690"/>
      <c r="K150" s="690"/>
      <c r="L150" s="691"/>
      <c r="M150" s="9"/>
    </row>
    <row r="151" spans="2:19" x14ac:dyDescent="0.35">
      <c r="B151" s="687" t="str">
        <f>D$31</f>
        <v>metres</v>
      </c>
      <c r="C151" s="688"/>
      <c r="D151" s="688"/>
      <c r="E151" s="107"/>
      <c r="F151" s="107"/>
      <c r="G151" s="107"/>
      <c r="H151" s="107"/>
      <c r="I151" s="101"/>
      <c r="J151" s="107"/>
      <c r="K151" s="107"/>
      <c r="L151" s="457"/>
      <c r="M151" s="9"/>
    </row>
    <row r="152" spans="2:19" x14ac:dyDescent="0.35">
      <c r="B152" s="687" t="str">
        <f>D$32</f>
        <v>net delivered selling value (CAD)</v>
      </c>
      <c r="C152" s="688"/>
      <c r="D152" s="688"/>
      <c r="E152" s="107"/>
      <c r="F152" s="107"/>
      <c r="G152" s="107"/>
      <c r="H152" s="107"/>
      <c r="I152" s="101"/>
      <c r="J152" s="107"/>
      <c r="K152" s="107"/>
      <c r="L152" s="457"/>
      <c r="M152" s="9"/>
    </row>
    <row r="153" spans="2:19" x14ac:dyDescent="0.35">
      <c r="B153" s="687" t="str">
        <f>D$33</f>
        <v>$ / metre</v>
      </c>
      <c r="C153" s="688"/>
      <c r="D153" s="688"/>
      <c r="E153" s="120" t="str">
        <f>IF(E151=0,"-",E152/E151)</f>
        <v>-</v>
      </c>
      <c r="F153" s="120" t="str">
        <f t="shared" ref="F153:L153" si="23">IF(F151=0,"-",F152/F151)</f>
        <v>-</v>
      </c>
      <c r="G153" s="120" t="str">
        <f t="shared" si="23"/>
        <v>-</v>
      </c>
      <c r="H153" s="120" t="str">
        <f t="shared" si="23"/>
        <v>-</v>
      </c>
      <c r="I153" s="120" t="str">
        <f t="shared" si="23"/>
        <v>-</v>
      </c>
      <c r="J153" s="120" t="str">
        <f t="shared" si="23"/>
        <v>-</v>
      </c>
      <c r="K153" s="120" t="str">
        <f t="shared" si="23"/>
        <v>-</v>
      </c>
      <c r="L153" s="121" t="str">
        <f t="shared" si="23"/>
        <v>-</v>
      </c>
      <c r="M153" s="9"/>
    </row>
    <row r="154" spans="2:19" x14ac:dyDescent="0.35">
      <c r="B154" s="689" t="str">
        <f>B109</f>
        <v>No. 6 - NMD90 6/3</v>
      </c>
      <c r="C154" s="690"/>
      <c r="D154" s="690"/>
      <c r="E154" s="690"/>
      <c r="F154" s="690"/>
      <c r="G154" s="690"/>
      <c r="H154" s="690"/>
      <c r="I154" s="690"/>
      <c r="J154" s="690"/>
      <c r="K154" s="690"/>
      <c r="L154" s="691"/>
      <c r="M154" s="9"/>
    </row>
    <row r="155" spans="2:19" x14ac:dyDescent="0.35">
      <c r="B155" s="687" t="str">
        <f>D$31</f>
        <v>metres</v>
      </c>
      <c r="C155" s="688"/>
      <c r="D155" s="688"/>
      <c r="E155" s="107"/>
      <c r="F155" s="107"/>
      <c r="G155" s="107"/>
      <c r="H155" s="107"/>
      <c r="I155" s="101"/>
      <c r="J155" s="107"/>
      <c r="K155" s="107"/>
      <c r="L155" s="457"/>
      <c r="M155" s="9"/>
    </row>
    <row r="156" spans="2:19" x14ac:dyDescent="0.35">
      <c r="B156" s="687" t="str">
        <f>D$32</f>
        <v>net delivered selling value (CAD)</v>
      </c>
      <c r="C156" s="688"/>
      <c r="D156" s="688"/>
      <c r="E156" s="107"/>
      <c r="F156" s="107"/>
      <c r="G156" s="107"/>
      <c r="H156" s="107"/>
      <c r="I156" s="101"/>
      <c r="J156" s="107"/>
      <c r="K156" s="107"/>
      <c r="L156" s="457"/>
      <c r="M156" s="9"/>
    </row>
    <row r="157" spans="2:19" x14ac:dyDescent="0.35">
      <c r="B157" s="687" t="str">
        <f>D$33</f>
        <v>$ / metre</v>
      </c>
      <c r="C157" s="688"/>
      <c r="D157" s="688"/>
      <c r="E157" s="120" t="str">
        <f>IF(E155=0,"-",E156/E155)</f>
        <v>-</v>
      </c>
      <c r="F157" s="120" t="str">
        <f t="shared" ref="F157:L157" si="24">IF(F155=0,"-",F156/F155)</f>
        <v>-</v>
      </c>
      <c r="G157" s="120" t="str">
        <f t="shared" si="24"/>
        <v>-</v>
      </c>
      <c r="H157" s="120" t="str">
        <f t="shared" si="24"/>
        <v>-</v>
      </c>
      <c r="I157" s="120" t="str">
        <f t="shared" si="24"/>
        <v>-</v>
      </c>
      <c r="J157" s="120" t="str">
        <f t="shared" si="24"/>
        <v>-</v>
      </c>
      <c r="K157" s="120" t="str">
        <f t="shared" si="24"/>
        <v>-</v>
      </c>
      <c r="L157" s="121" t="str">
        <f t="shared" si="24"/>
        <v>-</v>
      </c>
      <c r="M157" s="9"/>
    </row>
    <row r="158" spans="2:19" x14ac:dyDescent="0.35">
      <c r="B158" s="58"/>
      <c r="C158" s="59"/>
      <c r="D158" s="59"/>
      <c r="E158" s="28"/>
      <c r="F158" s="28"/>
      <c r="G158" s="28"/>
      <c r="H158" s="28"/>
      <c r="I158" s="28"/>
      <c r="J158" s="28"/>
      <c r="K158" s="28"/>
      <c r="L158" s="29"/>
      <c r="M158" s="9"/>
    </row>
    <row r="159" spans="2:19" x14ac:dyDescent="0.35">
      <c r="B159" s="470" t="str">
        <f>IF(Intro!$G$21="English",O159,P159)</f>
        <v>In the table below, “Error” means that the total sales of your firm's benchmark products exceed your firm's total import sales for that period. Therefore, please modify the above data if necessary.</v>
      </c>
      <c r="C159" s="471"/>
      <c r="D159" s="471"/>
      <c r="E159" s="471"/>
      <c r="F159" s="471"/>
      <c r="G159" s="471"/>
      <c r="H159" s="471"/>
      <c r="I159" s="471"/>
      <c r="J159" s="471"/>
      <c r="K159" s="471"/>
      <c r="L159" s="472"/>
      <c r="M159" s="9"/>
      <c r="O159" s="9" t="s">
        <v>347</v>
      </c>
      <c r="P159" s="9" t="s">
        <v>410</v>
      </c>
      <c r="S159" s="36"/>
    </row>
    <row r="160" spans="2:19" x14ac:dyDescent="0.35">
      <c r="B160" s="470"/>
      <c r="C160" s="471"/>
      <c r="D160" s="471"/>
      <c r="E160" s="471"/>
      <c r="F160" s="471"/>
      <c r="G160" s="471"/>
      <c r="H160" s="471"/>
      <c r="I160" s="471"/>
      <c r="J160" s="471"/>
      <c r="K160" s="471"/>
      <c r="L160" s="472"/>
      <c r="M160" s="9"/>
      <c r="S160" s="36"/>
    </row>
    <row r="161" spans="1:19" x14ac:dyDescent="0.35">
      <c r="B161" s="58"/>
      <c r="C161" s="59"/>
      <c r="D161" s="59"/>
      <c r="E161" s="28"/>
      <c r="F161" s="28"/>
      <c r="G161" s="28"/>
      <c r="H161" s="28"/>
      <c r="I161" s="28"/>
      <c r="J161" s="28"/>
      <c r="K161" s="28"/>
      <c r="L161" s="29"/>
      <c r="M161" s="9"/>
      <c r="S161" s="36"/>
    </row>
    <row r="162" spans="1:19" ht="14.15" customHeight="1" x14ac:dyDescent="0.35">
      <c r="B162" s="678" t="str">
        <f>Variables!D64</f>
        <v>Verification - volume</v>
      </c>
      <c r="C162" s="679"/>
      <c r="D162" s="679"/>
      <c r="E162" s="679"/>
      <c r="F162" s="680"/>
      <c r="G162" s="141" t="str">
        <f>G117</f>
        <v>Q2-Q4 2024</v>
      </c>
      <c r="H162" s="141">
        <f>H117</f>
        <v>2025</v>
      </c>
      <c r="I162" s="141" t="str">
        <f>I117</f>
        <v>Q1 - 2026</v>
      </c>
      <c r="J162" s="36"/>
      <c r="K162" s="36"/>
      <c r="L162" s="67"/>
      <c r="M162" s="9"/>
      <c r="O162" s="17"/>
    </row>
    <row r="163" spans="1:19" ht="14.15" customHeight="1" x14ac:dyDescent="0.35">
      <c r="B163" s="675" t="str">
        <f>B135</f>
        <v>metres</v>
      </c>
      <c r="C163" s="676"/>
      <c r="D163" s="676"/>
      <c r="E163" s="676"/>
      <c r="F163" s="677"/>
      <c r="G163" s="150" t="str">
        <f>IF(SUM(E135:G135,E139:G139,E143:G143,E147:G147,E151:G151,E155:G155)&gt;H37,Variables!$D$65,Variables!$D$66)</f>
        <v>Okay</v>
      </c>
      <c r="H163" s="150" t="str">
        <f>IF(SUM(H135:K135,H139:K139,H143:K143,H147:K147,H151:K151,H155:K155)&gt;I37,Variables!$D$65,Variables!$D$66)</f>
        <v>Okay</v>
      </c>
      <c r="I163" s="150" t="str">
        <f>IF(SUM(L135,L139,L143,L147,L151,L155)&gt;K37,Variables!$D$65,Variables!$D$66)</f>
        <v>Okay</v>
      </c>
      <c r="J163" s="36"/>
      <c r="K163" s="36"/>
      <c r="L163" s="67"/>
      <c r="M163" s="9"/>
    </row>
    <row r="164" spans="1:19" ht="14.15" customHeight="1" x14ac:dyDescent="0.35">
      <c r="B164" s="681" t="str">
        <f>IF(Intro!$G$21="English",O164,P164)</f>
        <v>volume - total sales in Canada of imports of benchmark products (Question 4)</v>
      </c>
      <c r="C164" s="682"/>
      <c r="D164" s="682"/>
      <c r="E164" s="682"/>
      <c r="F164" s="683"/>
      <c r="G164" s="154">
        <f>(SUM(E135:G135,E139:G139,E143:G143,E147:G147,E151:G151,E155:G155))</f>
        <v>0</v>
      </c>
      <c r="H164" s="154">
        <f>SUM(H135:K135,H139:K139,H143:K143,H147:K147,H151:K151,H155:K155)</f>
        <v>0</v>
      </c>
      <c r="I164" s="154">
        <f>SUM(L135,L139,L143,L147,L151,L155)</f>
        <v>0</v>
      </c>
      <c r="J164" s="36"/>
      <c r="K164" s="36"/>
      <c r="L164" s="67"/>
      <c r="M164" s="9"/>
      <c r="O164" s="9" t="s">
        <v>459</v>
      </c>
      <c r="P164" s="9" t="s">
        <v>461</v>
      </c>
    </row>
    <row r="165" spans="1:19" ht="14.15" customHeight="1" x14ac:dyDescent="0.35">
      <c r="B165" s="681" t="str">
        <f>IF(Intro!$G$21="English",O165,P165)</f>
        <v>volume - total sales in Canada of imports (Question 1)</v>
      </c>
      <c r="C165" s="682"/>
      <c r="D165" s="682"/>
      <c r="E165" s="682"/>
      <c r="F165" s="683"/>
      <c r="G165" s="150">
        <f>H37</f>
        <v>0</v>
      </c>
      <c r="H165" s="150">
        <f>I37</f>
        <v>0</v>
      </c>
      <c r="I165" s="150">
        <f>K37</f>
        <v>0</v>
      </c>
      <c r="J165" s="36"/>
      <c r="K165" s="36"/>
      <c r="L165" s="67"/>
      <c r="M165" s="9"/>
      <c r="O165" s="9" t="s">
        <v>452</v>
      </c>
      <c r="P165" s="9" t="s">
        <v>454</v>
      </c>
    </row>
    <row r="166" spans="1:19" x14ac:dyDescent="0.35">
      <c r="B166" s="678" t="str">
        <f>Variables!D68</f>
        <v>Verification - value</v>
      </c>
      <c r="C166" s="679"/>
      <c r="D166" s="679"/>
      <c r="E166" s="679"/>
      <c r="F166" s="680"/>
      <c r="G166" s="141" t="str">
        <f>G162</f>
        <v>Q2-Q4 2024</v>
      </c>
      <c r="H166" s="141">
        <f t="shared" ref="H166:I166" si="25">H162</f>
        <v>2025</v>
      </c>
      <c r="I166" s="141" t="str">
        <f t="shared" si="25"/>
        <v>Q1 - 2026</v>
      </c>
      <c r="J166" s="36"/>
      <c r="K166" s="36"/>
      <c r="L166" s="67"/>
      <c r="M166" s="9"/>
    </row>
    <row r="167" spans="1:19" ht="14.15" customHeight="1" x14ac:dyDescent="0.35">
      <c r="B167" s="675" t="str">
        <f>B136</f>
        <v>net delivered selling value (CAD)</v>
      </c>
      <c r="C167" s="676"/>
      <c r="D167" s="676"/>
      <c r="E167" s="676"/>
      <c r="F167" s="677"/>
      <c r="G167" s="150" t="str">
        <f>IF(SUM(E136:G136,E140:G140,E144:G144,E148:G148,E152:G152,E156:G156)&gt;H38,Variables!$D$65,Variables!$D$66)</f>
        <v>Okay</v>
      </c>
      <c r="H167" s="150" t="str">
        <f>IF(SUM(H136:K136,H140:K140,H144:K144,H148:K148,H152:K152,H156:K156)&gt;I38,Variables!$D$65,Variables!$D$66)</f>
        <v>Okay</v>
      </c>
      <c r="I167" s="150" t="str">
        <f>IF(SUM(L136,L140,L144,L148,L152,L156)&gt;K38,Variables!$D$65,Variables!$D$66)</f>
        <v>Okay</v>
      </c>
      <c r="J167" s="36"/>
      <c r="K167" s="36"/>
      <c r="L167" s="67"/>
      <c r="M167" s="9"/>
    </row>
    <row r="168" spans="1:19" ht="14.15" customHeight="1" x14ac:dyDescent="0.35">
      <c r="B168" s="681" t="str">
        <f>IF(Intro!$G$21="English",O168,P168)</f>
        <v>value - total sales in Canada of imports of benchmark products (Question 4)</v>
      </c>
      <c r="C168" s="682"/>
      <c r="D168" s="682"/>
      <c r="E168" s="682"/>
      <c r="F168" s="683"/>
      <c r="G168" s="154">
        <f>SUM(E136:G136,E140:G140,E144:G144,E148:G148,E152:G152,E156:G156)</f>
        <v>0</v>
      </c>
      <c r="H168" s="154">
        <f>SUM(H136:K136,H140:K140,H144:K144,H148:K148,H152:K152,H156:K156)</f>
        <v>0</v>
      </c>
      <c r="I168" s="154">
        <f>SUM(L136,L140,L144,L148,L152,L156)</f>
        <v>0</v>
      </c>
      <c r="J168" s="36"/>
      <c r="K168" s="36"/>
      <c r="L168" s="67"/>
      <c r="M168" s="9"/>
      <c r="O168" s="9" t="s">
        <v>460</v>
      </c>
      <c r="P168" s="9" t="s">
        <v>462</v>
      </c>
    </row>
    <row r="169" spans="1:19" ht="14.15" customHeight="1" x14ac:dyDescent="0.35">
      <c r="B169" s="681" t="str">
        <f>IF(Intro!$G$21="English",O169,P169)</f>
        <v>value - total sales in Canada of imports (Question 1)</v>
      </c>
      <c r="C169" s="682"/>
      <c r="D169" s="682"/>
      <c r="E169" s="682"/>
      <c r="F169" s="683"/>
      <c r="G169" s="150">
        <f>H38</f>
        <v>0</v>
      </c>
      <c r="H169" s="150">
        <f>I38</f>
        <v>0</v>
      </c>
      <c r="I169" s="150">
        <f>K38</f>
        <v>0</v>
      </c>
      <c r="J169" s="36"/>
      <c r="K169" s="36"/>
      <c r="L169" s="67"/>
      <c r="M169" s="9"/>
      <c r="O169" s="9" t="s">
        <v>458</v>
      </c>
      <c r="P169" s="9" t="s">
        <v>456</v>
      </c>
    </row>
    <row r="170" spans="1:19" x14ac:dyDescent="0.35">
      <c r="B170" s="68"/>
      <c r="C170" s="65"/>
      <c r="D170" s="65"/>
      <c r="E170" s="65"/>
      <c r="F170" s="65"/>
      <c r="G170" s="65"/>
      <c r="H170" s="65"/>
      <c r="I170" s="65"/>
      <c r="J170" s="65"/>
      <c r="K170" s="65"/>
      <c r="L170" s="66"/>
      <c r="M170" s="9"/>
    </row>
    <row r="171" spans="1:19" s="42" customFormat="1" x14ac:dyDescent="0.35">
      <c r="A171" s="71"/>
      <c r="B171" s="4"/>
      <c r="C171" s="4"/>
      <c r="D171" s="72"/>
      <c r="E171" s="72"/>
      <c r="F171" s="72"/>
      <c r="G171" s="72"/>
      <c r="H171" s="72"/>
      <c r="I171" s="72"/>
      <c r="J171" s="72"/>
      <c r="K171" s="72"/>
      <c r="L171" s="72"/>
      <c r="N171" s="73"/>
    </row>
    <row r="172" spans="1:19" x14ac:dyDescent="0.35">
      <c r="B172" s="473" t="str">
        <f>IF(Intro!$G$21="English",O172,P172)</f>
        <v>IMPORT DATA FOR CBSA PERIOD OF DUMPING INVESTIGATION</v>
      </c>
      <c r="C172" s="474"/>
      <c r="D172" s="474"/>
      <c r="E172" s="474"/>
      <c r="F172" s="474"/>
      <c r="G172" s="474"/>
      <c r="H172" s="474"/>
      <c r="I172" s="474"/>
      <c r="J172" s="474"/>
      <c r="K172" s="474"/>
      <c r="L172" s="475"/>
      <c r="M172" s="9"/>
      <c r="O172" s="89" t="s">
        <v>315</v>
      </c>
      <c r="P172" s="89" t="s">
        <v>316</v>
      </c>
    </row>
    <row r="173" spans="1:19" s="10" customFormat="1" x14ac:dyDescent="0.35">
      <c r="A173" s="7"/>
      <c r="B173" s="594" t="s">
        <v>18</v>
      </c>
      <c r="C173" s="595"/>
      <c r="D173" s="595"/>
      <c r="E173" s="595"/>
      <c r="F173" s="595"/>
      <c r="G173" s="595"/>
      <c r="H173" s="595"/>
      <c r="I173" s="595"/>
      <c r="J173" s="595"/>
      <c r="K173" s="595"/>
      <c r="L173" s="596"/>
      <c r="M173" s="69"/>
      <c r="O173" s="9"/>
    </row>
    <row r="174" spans="1:19" x14ac:dyDescent="0.35">
      <c r="B174" s="15"/>
      <c r="C174" s="33"/>
      <c r="D174" s="33"/>
      <c r="E174" s="34"/>
      <c r="F174" s="34"/>
      <c r="G174" s="34"/>
      <c r="H174" s="34"/>
      <c r="I174" s="34"/>
      <c r="J174" s="34"/>
      <c r="K174" s="34"/>
      <c r="L174" s="16"/>
      <c r="M174" s="9"/>
    </row>
    <row r="175" spans="1:19" x14ac:dyDescent="0.35">
      <c r="B175" s="45"/>
      <c r="C175" s="9"/>
      <c r="D175" s="33"/>
      <c r="E175" s="9"/>
      <c r="F175" s="648" t="str">
        <f>IF(Intro!$G$21="English",Variables!B39,Variables!C39)</f>
        <v>Jan 2025 - Dec 2025</v>
      </c>
      <c r="G175" s="704"/>
      <c r="H175" s="36"/>
      <c r="I175" s="36"/>
      <c r="J175" s="36"/>
      <c r="K175" s="36"/>
      <c r="L175" s="67"/>
      <c r="M175" s="9"/>
      <c r="O175" s="9" t="s">
        <v>89</v>
      </c>
      <c r="P175" s="9" t="s">
        <v>163</v>
      </c>
    </row>
    <row r="176" spans="1:19" x14ac:dyDescent="0.35">
      <c r="B176" s="466" t="str">
        <f>IF(Intro!$G$21="English",O175,P175)</f>
        <v>Imports</v>
      </c>
      <c r="C176" s="688" t="str">
        <f>B135</f>
        <v>metres</v>
      </c>
      <c r="D176" s="688"/>
      <c r="E176" s="688"/>
      <c r="F176" s="705">
        <f>I27</f>
        <v>0</v>
      </c>
      <c r="G176" s="706"/>
      <c r="H176" s="36"/>
      <c r="I176" s="36"/>
      <c r="J176" s="36"/>
      <c r="K176" s="36"/>
      <c r="L176" s="67"/>
      <c r="M176" s="9"/>
    </row>
    <row r="177" spans="1:19" x14ac:dyDescent="0.35">
      <c r="B177" s="466"/>
      <c r="C177" s="688" t="s">
        <v>731</v>
      </c>
      <c r="D177" s="688"/>
      <c r="E177" s="688"/>
      <c r="F177" s="702"/>
      <c r="G177" s="703"/>
      <c r="H177" s="36"/>
      <c r="I177" s="36"/>
      <c r="J177" s="36"/>
      <c r="K177" s="36"/>
      <c r="L177" s="67"/>
      <c r="M177" s="9"/>
    </row>
    <row r="178" spans="1:19" x14ac:dyDescent="0.35">
      <c r="B178" s="466"/>
      <c r="C178" s="688" t="str">
        <f>D28</f>
        <v>net delivered purchase value (CAD)</v>
      </c>
      <c r="D178" s="688"/>
      <c r="E178" s="688"/>
      <c r="F178" s="705">
        <f>I28</f>
        <v>0</v>
      </c>
      <c r="G178" s="706"/>
      <c r="H178" s="36"/>
      <c r="I178" s="36"/>
      <c r="J178" s="36"/>
      <c r="K178" s="36"/>
      <c r="L178" s="67"/>
      <c r="M178" s="9"/>
    </row>
    <row r="179" spans="1:19" x14ac:dyDescent="0.35">
      <c r="B179" s="466"/>
      <c r="C179" s="688" t="str">
        <f>B137</f>
        <v>$ / metre</v>
      </c>
      <c r="D179" s="688"/>
      <c r="E179" s="688"/>
      <c r="F179" s="707" t="str">
        <f>IF(F176=0,"-",F178/F176)</f>
        <v>-</v>
      </c>
      <c r="G179" s="708"/>
      <c r="H179" s="36"/>
      <c r="I179" s="36"/>
      <c r="J179" s="36"/>
      <c r="K179" s="36"/>
      <c r="L179" s="67"/>
      <c r="M179" s="9"/>
    </row>
    <row r="180" spans="1:19" x14ac:dyDescent="0.35">
      <c r="B180" s="43"/>
      <c r="C180" s="61"/>
      <c r="D180" s="61"/>
      <c r="E180" s="32"/>
      <c r="F180" s="32"/>
      <c r="G180" s="32"/>
      <c r="H180" s="32"/>
      <c r="I180" s="32"/>
      <c r="J180" s="32"/>
      <c r="K180" s="32"/>
      <c r="L180" s="35"/>
      <c r="M180" s="9"/>
    </row>
    <row r="181" spans="1:19" s="42" customFormat="1" x14ac:dyDescent="0.35">
      <c r="A181" s="71"/>
      <c r="B181" s="4"/>
      <c r="C181" s="4"/>
      <c r="D181" s="72"/>
      <c r="E181" s="72"/>
      <c r="F181" s="72"/>
      <c r="G181" s="72"/>
      <c r="H181" s="72"/>
      <c r="I181" s="72"/>
      <c r="J181" s="72"/>
      <c r="K181" s="72"/>
      <c r="L181" s="72"/>
      <c r="N181" s="73"/>
    </row>
    <row r="182" spans="1:19" x14ac:dyDescent="0.35">
      <c r="B182" s="473" t="str">
        <f>UPPER(IF(Intro!$G$21="English",O182,P182))</f>
        <v>IMPORT DATA FOR MASSIVE IMPORTATION ANALYSIS</v>
      </c>
      <c r="C182" s="474"/>
      <c r="D182" s="474"/>
      <c r="E182" s="474"/>
      <c r="F182" s="474"/>
      <c r="G182" s="474"/>
      <c r="H182" s="474"/>
      <c r="I182" s="474"/>
      <c r="J182" s="474"/>
      <c r="K182" s="474"/>
      <c r="L182" s="475"/>
      <c r="M182" s="9"/>
      <c r="O182" s="89" t="s">
        <v>317</v>
      </c>
      <c r="P182" s="89" t="s">
        <v>411</v>
      </c>
    </row>
    <row r="183" spans="1:19" s="10" customFormat="1" x14ac:dyDescent="0.35">
      <c r="A183" s="7"/>
      <c r="B183" s="594" t="s">
        <v>19</v>
      </c>
      <c r="C183" s="595"/>
      <c r="D183" s="595"/>
      <c r="E183" s="595"/>
      <c r="F183" s="595"/>
      <c r="G183" s="595"/>
      <c r="H183" s="595"/>
      <c r="I183" s="595"/>
      <c r="J183" s="595"/>
      <c r="K183" s="595"/>
      <c r="L183" s="596"/>
      <c r="M183" s="69"/>
      <c r="O183" s="9"/>
    </row>
    <row r="184" spans="1:19" x14ac:dyDescent="0.35">
      <c r="B184" s="15"/>
      <c r="C184" s="33"/>
      <c r="D184" s="33"/>
      <c r="E184" s="34"/>
      <c r="F184" s="34"/>
      <c r="G184" s="34"/>
      <c r="H184" s="34"/>
      <c r="I184" s="34"/>
      <c r="J184" s="34"/>
      <c r="K184" s="34"/>
      <c r="L184" s="16"/>
      <c r="M184" s="9"/>
    </row>
    <row r="185" spans="1:19" x14ac:dyDescent="0.35">
      <c r="B185" s="492" t="str">
        <f>IF(Intro!$G$21="English",O185,P185)</f>
        <v xml:space="preserve">Report the volume of imports and the ending inventory in Canada of the goods originating from the exporter outlined above : </v>
      </c>
      <c r="C185" s="493"/>
      <c r="D185" s="493"/>
      <c r="E185" s="493"/>
      <c r="F185" s="493"/>
      <c r="G185" s="493"/>
      <c r="H185" s="493"/>
      <c r="I185" s="493"/>
      <c r="J185" s="493"/>
      <c r="K185" s="493"/>
      <c r="L185" s="494"/>
      <c r="M185" s="9"/>
      <c r="O185" s="17" t="s">
        <v>187</v>
      </c>
      <c r="P185" s="9" t="s">
        <v>413</v>
      </c>
    </row>
    <row r="186" spans="1:19" x14ac:dyDescent="0.35">
      <c r="B186" s="58"/>
      <c r="C186" s="59"/>
      <c r="D186" s="33"/>
      <c r="E186" s="34"/>
      <c r="F186" s="34"/>
      <c r="G186" s="34"/>
      <c r="H186" s="34"/>
      <c r="I186" s="34"/>
      <c r="J186" s="34"/>
      <c r="K186" s="34"/>
      <c r="L186" s="16"/>
      <c r="M186" s="9"/>
      <c r="O186" s="17"/>
    </row>
    <row r="187" spans="1:19" x14ac:dyDescent="0.35">
      <c r="B187" s="58"/>
      <c r="C187" s="59"/>
      <c r="D187" s="33"/>
      <c r="E187" s="143" t="str">
        <f>IF(Intro!$G$21="English","Q","T")&amp;IF(MID(F187,2,1)&lt;&gt;"1",MID(F187,2,1)-1&amp;" - "&amp;MID(F187,6,4),"4 - "&amp;MID(F187,6,4)-1)</f>
        <v>Q1 - 2025</v>
      </c>
      <c r="F187" s="143" t="str">
        <f>IF(Intro!$G$21="English","Q","T")&amp;IF(MID(G187,2,1)&lt;&gt;"1",MID(G187,2,1)-1&amp;" - "&amp;MID(G187,6,4),"4 - "&amp;MID(G187,6,4)-1)</f>
        <v>Q2 - 2025</v>
      </c>
      <c r="G187" s="143" t="str">
        <f>IF(Intro!$G$21="English","Q","T")&amp;IF(MID(H187,2,1)&lt;&gt;"1",MID(H187,2,1)-1&amp;" - "&amp;MID(H187,6,4),"4 - "&amp;MID(H187,6,4)-1)</f>
        <v>Q3 - 2025</v>
      </c>
      <c r="H187" s="143" t="str">
        <f>IF(Intro!$G$21="English","Q","T")&amp;IF(MID(I187,2,1)&lt;&gt;"1",MID(I187,2,1)-1&amp;" - "&amp;MID(I187,6,4),"4 - "&amp;MID(I187,6,4)-1)</f>
        <v>Q4 - 2025</v>
      </c>
      <c r="I187" s="143" t="str">
        <f>L133</f>
        <v>Q1 - 2026</v>
      </c>
      <c r="J187" s="144" t="str">
        <f>Variables!B44</f>
        <v>Q2 - 2026</v>
      </c>
      <c r="K187" s="34"/>
      <c r="L187" s="16"/>
      <c r="M187" s="9"/>
      <c r="O187" s="17"/>
    </row>
    <row r="188" spans="1:19" x14ac:dyDescent="0.35">
      <c r="B188" s="700" t="str">
        <f>B176</f>
        <v>Imports</v>
      </c>
      <c r="C188" s="701"/>
      <c r="D188" s="99" t="str">
        <f>C176</f>
        <v>metres</v>
      </c>
      <c r="E188" s="107"/>
      <c r="F188" s="107"/>
      <c r="G188" s="107"/>
      <c r="H188" s="107"/>
      <c r="I188" s="107"/>
      <c r="J188" s="107"/>
      <c r="K188" s="36"/>
      <c r="L188" s="67"/>
      <c r="M188" s="9"/>
    </row>
    <row r="189" spans="1:19" x14ac:dyDescent="0.35">
      <c r="B189" s="700" t="str">
        <f>IF(Intro!$G$21="English",O189,P189)</f>
        <v>Ending Inventories</v>
      </c>
      <c r="C189" s="701"/>
      <c r="D189" s="99" t="str">
        <f>C176</f>
        <v>metres</v>
      </c>
      <c r="E189" s="107"/>
      <c r="F189" s="107"/>
      <c r="G189" s="107"/>
      <c r="H189" s="107"/>
      <c r="I189" s="107"/>
      <c r="J189" s="107"/>
      <c r="K189" s="36"/>
      <c r="L189" s="67"/>
      <c r="M189" s="9"/>
      <c r="O189" s="9" t="s">
        <v>188</v>
      </c>
      <c r="P189" s="9" t="s">
        <v>412</v>
      </c>
    </row>
    <row r="190" spans="1:19" x14ac:dyDescent="0.35">
      <c r="B190" s="58"/>
      <c r="C190" s="59"/>
      <c r="D190" s="59"/>
      <c r="E190" s="28"/>
      <c r="F190" s="28"/>
      <c r="G190" s="28"/>
      <c r="H190" s="28"/>
      <c r="I190" s="28"/>
      <c r="J190" s="28"/>
      <c r="K190" s="28"/>
      <c r="L190" s="29"/>
      <c r="M190" s="9"/>
    </row>
    <row r="191" spans="1:19" x14ac:dyDescent="0.35">
      <c r="B191" s="470" t="str">
        <f>IF(Intro!$G$21="English",O191,P191)</f>
        <v>In the table below, “Error” means that the sum of the quarterly imports reported above exceeds the annual imports reported in Question 1. Therefore, please modify the data if necessary.</v>
      </c>
      <c r="C191" s="471"/>
      <c r="D191" s="471"/>
      <c r="E191" s="471"/>
      <c r="F191" s="471"/>
      <c r="G191" s="471"/>
      <c r="H191" s="471"/>
      <c r="I191" s="471"/>
      <c r="J191" s="471"/>
      <c r="K191" s="471"/>
      <c r="L191" s="472"/>
      <c r="M191" s="9"/>
      <c r="O191" s="9" t="s">
        <v>469</v>
      </c>
      <c r="P191" s="9" t="s">
        <v>470</v>
      </c>
      <c r="S191" s="36"/>
    </row>
    <row r="192" spans="1:19" x14ac:dyDescent="0.35">
      <c r="B192" s="470"/>
      <c r="C192" s="471"/>
      <c r="D192" s="471"/>
      <c r="E192" s="471"/>
      <c r="F192" s="471"/>
      <c r="G192" s="471"/>
      <c r="H192" s="471"/>
      <c r="I192" s="471"/>
      <c r="J192" s="471"/>
      <c r="K192" s="471"/>
      <c r="L192" s="472"/>
      <c r="M192" s="9"/>
      <c r="S192" s="36"/>
    </row>
    <row r="193" spans="1:19" x14ac:dyDescent="0.35">
      <c r="B193" s="138"/>
      <c r="C193" s="139"/>
      <c r="D193" s="139"/>
      <c r="E193" s="139"/>
      <c r="F193" s="139"/>
      <c r="G193" s="139"/>
      <c r="H193" s="139"/>
      <c r="I193" s="139"/>
      <c r="J193" s="139"/>
      <c r="K193" s="139"/>
      <c r="L193" s="140"/>
      <c r="M193" s="9"/>
      <c r="S193" s="36"/>
    </row>
    <row r="194" spans="1:19" x14ac:dyDescent="0.35">
      <c r="B194" s="155"/>
      <c r="C194" s="17"/>
      <c r="D194" s="156"/>
      <c r="E194" s="9"/>
      <c r="F194" s="141">
        <v>2025</v>
      </c>
      <c r="G194" s="141" t="str">
        <f>I187</f>
        <v>Q1 - 2026</v>
      </c>
      <c r="I194" s="139"/>
      <c r="J194" s="139"/>
      <c r="K194" s="139"/>
      <c r="L194" s="130"/>
      <c r="M194" s="9"/>
      <c r="O194" s="17"/>
    </row>
    <row r="195" spans="1:19" ht="14.5" customHeight="1" x14ac:dyDescent="0.35">
      <c r="B195" s="155"/>
      <c r="C195" s="26"/>
      <c r="D195" s="698" t="str">
        <f>B162</f>
        <v>Verification - volume</v>
      </c>
      <c r="E195" s="699"/>
      <c r="F195" s="150" t="str">
        <f>IF(SUM(E188:H188)&gt;I27,Variables!$D$65,Variables!$D$66)</f>
        <v>Okay</v>
      </c>
      <c r="G195" s="150" t="str">
        <f>IF(SUM(I188)&gt;K27,Variables!$D$65,Variables!$D$66)</f>
        <v>Okay</v>
      </c>
      <c r="I195" s="139"/>
      <c r="J195" s="139"/>
      <c r="K195" s="139"/>
      <c r="L195" s="130"/>
      <c r="M195" s="9"/>
    </row>
    <row r="196" spans="1:19" s="42" customFormat="1" x14ac:dyDescent="0.35">
      <c r="A196" s="71"/>
      <c r="B196" s="157"/>
      <c r="C196" s="4"/>
      <c r="D196" s="72"/>
      <c r="E196" s="72"/>
      <c r="F196" s="72"/>
      <c r="G196" s="72"/>
      <c r="H196" s="72"/>
      <c r="I196" s="72"/>
      <c r="J196" s="72"/>
      <c r="K196" s="72"/>
      <c r="L196" s="158"/>
      <c r="N196" s="73"/>
    </row>
    <row r="197" spans="1:19" s="10" customFormat="1" x14ac:dyDescent="0.35">
      <c r="A197" s="7"/>
      <c r="B197" s="20" t="s">
        <v>20</v>
      </c>
      <c r="C197" s="21"/>
      <c r="D197" s="21"/>
      <c r="E197" s="22"/>
      <c r="F197" s="22"/>
      <c r="G197" s="22"/>
      <c r="H197" s="22"/>
      <c r="I197" s="22"/>
      <c r="J197" s="22"/>
      <c r="K197" s="22"/>
      <c r="L197" s="23"/>
      <c r="M197" s="69"/>
    </row>
    <row r="198" spans="1:19" s="36" customFormat="1" x14ac:dyDescent="0.35">
      <c r="A198" s="46"/>
      <c r="B198" s="50"/>
      <c r="C198" s="80"/>
      <c r="D198" s="80"/>
      <c r="E198" s="80"/>
      <c r="F198" s="80"/>
      <c r="G198" s="80"/>
      <c r="H198" s="80"/>
      <c r="I198" s="80"/>
      <c r="J198" s="80"/>
      <c r="K198" s="80"/>
      <c r="L198" s="51"/>
      <c r="O198" s="9"/>
      <c r="P198" s="9"/>
      <c r="Q198" s="9"/>
      <c r="R198" s="9"/>
    </row>
    <row r="199" spans="1:19" s="36" customFormat="1" x14ac:dyDescent="0.35">
      <c r="A199" s="46"/>
      <c r="B199" s="470" t="str">
        <f>IF(Intro!$G$21="English",O199,P199)</f>
        <v>Describe any factors (for example, shipping delays, seasonality, etc.) which would explain the overall trend in your firm's quarterly import volumes and ending inventories, as reported in Question 6.</v>
      </c>
      <c r="C199" s="471"/>
      <c r="D199" s="471"/>
      <c r="E199" s="471"/>
      <c r="F199" s="471"/>
      <c r="G199" s="471"/>
      <c r="H199" s="471"/>
      <c r="I199" s="471"/>
      <c r="J199" s="471"/>
      <c r="K199" s="471"/>
      <c r="L199" s="472"/>
      <c r="O199" s="9" t="s">
        <v>359</v>
      </c>
      <c r="P199" s="9" t="s">
        <v>360</v>
      </c>
      <c r="Q199" s="9"/>
      <c r="R199" s="9"/>
    </row>
    <row r="200" spans="1:19" s="36" customFormat="1" x14ac:dyDescent="0.35">
      <c r="A200" s="46"/>
      <c r="B200" s="470"/>
      <c r="C200" s="471"/>
      <c r="D200" s="471"/>
      <c r="E200" s="471"/>
      <c r="F200" s="471"/>
      <c r="G200" s="471"/>
      <c r="H200" s="471"/>
      <c r="I200" s="471"/>
      <c r="J200" s="471"/>
      <c r="K200" s="471"/>
      <c r="L200" s="472"/>
      <c r="O200" s="9"/>
      <c r="P200" s="9"/>
      <c r="Q200" s="9"/>
      <c r="R200" s="9"/>
    </row>
    <row r="201" spans="1:19" s="36" customFormat="1" x14ac:dyDescent="0.35">
      <c r="A201" s="46"/>
      <c r="B201" s="50"/>
      <c r="C201" s="80"/>
      <c r="D201" s="80"/>
      <c r="E201" s="80"/>
      <c r="F201" s="80"/>
      <c r="G201" s="80"/>
      <c r="H201" s="80"/>
      <c r="I201" s="80"/>
      <c r="J201" s="80"/>
      <c r="K201" s="80"/>
      <c r="L201" s="51"/>
      <c r="O201" s="9"/>
      <c r="P201" s="9"/>
      <c r="Q201" s="9"/>
      <c r="R201" s="9"/>
    </row>
    <row r="202" spans="1:19" s="10" customFormat="1" x14ac:dyDescent="0.35">
      <c r="A202" s="7"/>
      <c r="B202" s="599"/>
      <c r="C202" s="600"/>
      <c r="D202" s="600"/>
      <c r="E202" s="600"/>
      <c r="F202" s="600"/>
      <c r="G202" s="600"/>
      <c r="H202" s="600"/>
      <c r="I202" s="600"/>
      <c r="J202" s="600"/>
      <c r="K202" s="600"/>
      <c r="L202" s="601"/>
      <c r="M202" s="36"/>
    </row>
    <row r="203" spans="1:19" s="10" customFormat="1" x14ac:dyDescent="0.35">
      <c r="A203" s="7"/>
      <c r="B203" s="599"/>
      <c r="C203" s="600"/>
      <c r="D203" s="600"/>
      <c r="E203" s="600"/>
      <c r="F203" s="600"/>
      <c r="G203" s="600"/>
      <c r="H203" s="600"/>
      <c r="I203" s="600"/>
      <c r="J203" s="600"/>
      <c r="K203" s="600"/>
      <c r="L203" s="601"/>
      <c r="M203" s="36"/>
    </row>
    <row r="204" spans="1:19" s="10" customFormat="1" x14ac:dyDescent="0.35">
      <c r="A204" s="7"/>
      <c r="B204" s="599"/>
      <c r="C204" s="600"/>
      <c r="D204" s="600"/>
      <c r="E204" s="600"/>
      <c r="F204" s="600"/>
      <c r="G204" s="600"/>
      <c r="H204" s="600"/>
      <c r="I204" s="600"/>
      <c r="J204" s="600"/>
      <c r="K204" s="600"/>
      <c r="L204" s="601"/>
      <c r="M204" s="36"/>
    </row>
    <row r="205" spans="1:19" s="10" customFormat="1" x14ac:dyDescent="0.35">
      <c r="A205" s="7"/>
      <c r="B205" s="599"/>
      <c r="C205" s="600"/>
      <c r="D205" s="600"/>
      <c r="E205" s="600"/>
      <c r="F205" s="600"/>
      <c r="G205" s="600"/>
      <c r="H205" s="600"/>
      <c r="I205" s="600"/>
      <c r="J205" s="600"/>
      <c r="K205" s="600"/>
      <c r="L205" s="601"/>
      <c r="M205" s="36"/>
    </row>
    <row r="206" spans="1:19" s="10" customFormat="1" x14ac:dyDescent="0.35">
      <c r="A206" s="7"/>
      <c r="B206" s="599"/>
      <c r="C206" s="600"/>
      <c r="D206" s="600"/>
      <c r="E206" s="600"/>
      <c r="F206" s="600"/>
      <c r="G206" s="600"/>
      <c r="H206" s="600"/>
      <c r="I206" s="600"/>
      <c r="J206" s="600"/>
      <c r="K206" s="600"/>
      <c r="L206" s="601"/>
      <c r="M206" s="36"/>
    </row>
    <row r="207" spans="1:19" s="10" customFormat="1" x14ac:dyDescent="0.35">
      <c r="A207" s="7"/>
      <c r="B207" s="599"/>
      <c r="C207" s="600"/>
      <c r="D207" s="600"/>
      <c r="E207" s="600"/>
      <c r="F207" s="600"/>
      <c r="G207" s="600"/>
      <c r="H207" s="600"/>
      <c r="I207" s="600"/>
      <c r="J207" s="600"/>
      <c r="K207" s="600"/>
      <c r="L207" s="601"/>
      <c r="M207" s="36"/>
    </row>
    <row r="208" spans="1:19" s="10" customFormat="1" x14ac:dyDescent="0.35">
      <c r="A208" s="7"/>
      <c r="B208" s="599"/>
      <c r="C208" s="600"/>
      <c r="D208" s="600"/>
      <c r="E208" s="600"/>
      <c r="F208" s="600"/>
      <c r="G208" s="600"/>
      <c r="H208" s="600"/>
      <c r="I208" s="600"/>
      <c r="J208" s="600"/>
      <c r="K208" s="600"/>
      <c r="L208" s="601"/>
      <c r="M208" s="36"/>
    </row>
    <row r="209" spans="1:18" s="10" customFormat="1" x14ac:dyDescent="0.35">
      <c r="A209" s="7"/>
      <c r="B209" s="599"/>
      <c r="C209" s="600"/>
      <c r="D209" s="600"/>
      <c r="E209" s="600"/>
      <c r="F209" s="600"/>
      <c r="G209" s="600"/>
      <c r="H209" s="600"/>
      <c r="I209" s="600"/>
      <c r="J209" s="600"/>
      <c r="K209" s="600"/>
      <c r="L209" s="601"/>
      <c r="M209" s="36"/>
    </row>
    <row r="210" spans="1:18" s="36" customFormat="1" x14ac:dyDescent="0.35">
      <c r="A210" s="46"/>
      <c r="B210" s="47"/>
      <c r="C210" s="48"/>
      <c r="D210" s="48"/>
      <c r="E210" s="48"/>
      <c r="F210" s="48"/>
      <c r="G210" s="48"/>
      <c r="H210" s="48"/>
      <c r="I210" s="48"/>
      <c r="J210" s="48"/>
      <c r="K210" s="48"/>
      <c r="L210" s="49"/>
      <c r="O210" s="9"/>
      <c r="P210" s="9"/>
      <c r="Q210" s="9"/>
      <c r="R210" s="9"/>
    </row>
  </sheetData>
  <sheetProtection algorithmName="SHA-512" hashValue="Bg7ToaIhcr4dspNhFwl02uMl+UAMlSpdabSlxyfndqu5UQ1VwfrUscEqjFBC8zCDZzmybjEGins/1ItB8jI4pA==" saltValue="f2a5m8pWtG+ThmMFpynhwQ==" spinCount="100000" sheet="1" objects="1" scenarios="1" selectLockedCells="1"/>
  <mergeCells count="166">
    <mergeCell ref="B12:L12"/>
    <mergeCell ref="B13:L13"/>
    <mergeCell ref="B14:L14"/>
    <mergeCell ref="B15:L15"/>
    <mergeCell ref="B16:L16"/>
    <mergeCell ref="B17:L17"/>
    <mergeCell ref="B4:L4"/>
    <mergeCell ref="B5:L5"/>
    <mergeCell ref="B6:L6"/>
    <mergeCell ref="B8:L8"/>
    <mergeCell ref="B9:L9"/>
    <mergeCell ref="B10:L11"/>
    <mergeCell ref="B26:K26"/>
    <mergeCell ref="B27:C29"/>
    <mergeCell ref="D27:F27"/>
    <mergeCell ref="D28:F28"/>
    <mergeCell ref="D29:F29"/>
    <mergeCell ref="B30:K30"/>
    <mergeCell ref="B19:L19"/>
    <mergeCell ref="B20:L20"/>
    <mergeCell ref="B22:F22"/>
    <mergeCell ref="G22:K22"/>
    <mergeCell ref="B23:F23"/>
    <mergeCell ref="G23:K23"/>
    <mergeCell ref="B37:C39"/>
    <mergeCell ref="D37:F37"/>
    <mergeCell ref="D38:F38"/>
    <mergeCell ref="D39:F39"/>
    <mergeCell ref="B42:L42"/>
    <mergeCell ref="B43:L43"/>
    <mergeCell ref="B31:C33"/>
    <mergeCell ref="D31:F31"/>
    <mergeCell ref="D32:F32"/>
    <mergeCell ref="D33:F33"/>
    <mergeCell ref="B34:C36"/>
    <mergeCell ref="D34:F34"/>
    <mergeCell ref="D35:F35"/>
    <mergeCell ref="D36:F36"/>
    <mergeCell ref="B52:D52"/>
    <mergeCell ref="B53:L53"/>
    <mergeCell ref="B54:D54"/>
    <mergeCell ref="B55:D55"/>
    <mergeCell ref="B56:D56"/>
    <mergeCell ref="B57:L57"/>
    <mergeCell ref="B45:L45"/>
    <mergeCell ref="B46:L46"/>
    <mergeCell ref="B48:D48"/>
    <mergeCell ref="B49:L49"/>
    <mergeCell ref="B50:D50"/>
    <mergeCell ref="B51:D51"/>
    <mergeCell ref="B64:D64"/>
    <mergeCell ref="B65:L65"/>
    <mergeCell ref="B66:D66"/>
    <mergeCell ref="B67:D67"/>
    <mergeCell ref="B68:D68"/>
    <mergeCell ref="B70:L71"/>
    <mergeCell ref="B58:D58"/>
    <mergeCell ref="B59:D59"/>
    <mergeCell ref="B60:D60"/>
    <mergeCell ref="B61:L61"/>
    <mergeCell ref="B62:D62"/>
    <mergeCell ref="B63:D63"/>
    <mergeCell ref="B79:F79"/>
    <mergeCell ref="B80:F80"/>
    <mergeCell ref="B83:L83"/>
    <mergeCell ref="B84:L84"/>
    <mergeCell ref="B86:L86"/>
    <mergeCell ref="B88:D88"/>
    <mergeCell ref="B73:F73"/>
    <mergeCell ref="B74:F74"/>
    <mergeCell ref="B75:F75"/>
    <mergeCell ref="B76:F76"/>
    <mergeCell ref="B77:F77"/>
    <mergeCell ref="B78:F78"/>
    <mergeCell ref="B95:D95"/>
    <mergeCell ref="B96:D96"/>
    <mergeCell ref="B97:L97"/>
    <mergeCell ref="B98:D98"/>
    <mergeCell ref="B99:D99"/>
    <mergeCell ref="B100:D100"/>
    <mergeCell ref="B89:L89"/>
    <mergeCell ref="B90:D90"/>
    <mergeCell ref="B91:D91"/>
    <mergeCell ref="B92:D92"/>
    <mergeCell ref="B93:L93"/>
    <mergeCell ref="B94:D94"/>
    <mergeCell ref="B107:D107"/>
    <mergeCell ref="B108:D108"/>
    <mergeCell ref="B109:L109"/>
    <mergeCell ref="B110:D110"/>
    <mergeCell ref="B111:D111"/>
    <mergeCell ref="B112:D112"/>
    <mergeCell ref="B101:L101"/>
    <mergeCell ref="B102:D102"/>
    <mergeCell ref="B103:D103"/>
    <mergeCell ref="B104:D104"/>
    <mergeCell ref="B105:L105"/>
    <mergeCell ref="B106:D106"/>
    <mergeCell ref="B122:F122"/>
    <mergeCell ref="B123:F123"/>
    <mergeCell ref="B124:F124"/>
    <mergeCell ref="B127:L127"/>
    <mergeCell ref="B128:L128"/>
    <mergeCell ref="B130:L130"/>
    <mergeCell ref="B114:L115"/>
    <mergeCell ref="B117:F117"/>
    <mergeCell ref="B118:F118"/>
    <mergeCell ref="B119:F119"/>
    <mergeCell ref="B120:F120"/>
    <mergeCell ref="B121:F121"/>
    <mergeCell ref="B138:L138"/>
    <mergeCell ref="B139:D139"/>
    <mergeCell ref="B140:D140"/>
    <mergeCell ref="B141:D141"/>
    <mergeCell ref="B142:L142"/>
    <mergeCell ref="B143:D143"/>
    <mergeCell ref="B131:L131"/>
    <mergeCell ref="B133:D133"/>
    <mergeCell ref="B134:L134"/>
    <mergeCell ref="B135:D135"/>
    <mergeCell ref="B136:D136"/>
    <mergeCell ref="B137:D137"/>
    <mergeCell ref="B150:L150"/>
    <mergeCell ref="B151:D151"/>
    <mergeCell ref="B152:D152"/>
    <mergeCell ref="B153:D153"/>
    <mergeCell ref="B154:L154"/>
    <mergeCell ref="B155:D155"/>
    <mergeCell ref="B144:D144"/>
    <mergeCell ref="B145:D145"/>
    <mergeCell ref="B146:L146"/>
    <mergeCell ref="B147:D147"/>
    <mergeCell ref="B148:D148"/>
    <mergeCell ref="B149:D149"/>
    <mergeCell ref="B165:F165"/>
    <mergeCell ref="B166:F166"/>
    <mergeCell ref="B167:F167"/>
    <mergeCell ref="B168:F168"/>
    <mergeCell ref="B169:F169"/>
    <mergeCell ref="B172:L172"/>
    <mergeCell ref="B156:D156"/>
    <mergeCell ref="B157:D157"/>
    <mergeCell ref="B159:L160"/>
    <mergeCell ref="B162:F162"/>
    <mergeCell ref="B163:F163"/>
    <mergeCell ref="B164:F164"/>
    <mergeCell ref="B173:L173"/>
    <mergeCell ref="F175:G175"/>
    <mergeCell ref="B176:B179"/>
    <mergeCell ref="C176:E176"/>
    <mergeCell ref="F176:G176"/>
    <mergeCell ref="C178:E178"/>
    <mergeCell ref="F178:G178"/>
    <mergeCell ref="C179:E179"/>
    <mergeCell ref="F179:G179"/>
    <mergeCell ref="C177:E177"/>
    <mergeCell ref="F177:G177"/>
    <mergeCell ref="D195:E195"/>
    <mergeCell ref="B199:L200"/>
    <mergeCell ref="B202:L209"/>
    <mergeCell ref="B182:L182"/>
    <mergeCell ref="B183:L183"/>
    <mergeCell ref="B185:L185"/>
    <mergeCell ref="B188:C188"/>
    <mergeCell ref="B189:C189"/>
    <mergeCell ref="B191:L192"/>
  </mergeCells>
  <conditionalFormatting sqref="F195:G195">
    <cfRule type="cellIs" dxfId="33" priority="2" operator="equal">
      <formula>"Error"</formula>
    </cfRule>
  </conditionalFormatting>
  <conditionalFormatting sqref="G74:I76 G78:I80 G118:I120 G122:I124 G167:I169">
    <cfRule type="cellIs" dxfId="32" priority="1" operator="equal">
      <formula>"Error"</formula>
    </cfRule>
    <cfRule type="cellIs" dxfId="31" priority="4" operator="equal">
      <formula>"Erreur"</formula>
    </cfRule>
  </conditionalFormatting>
  <conditionalFormatting sqref="G163:I165">
    <cfRule type="cellIs" dxfId="30" priority="3" operator="equal">
      <formula>"Error"</formula>
    </cfRule>
  </conditionalFormatting>
  <dataValidations count="5">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F176:G178" xr:uid="{76D0C0B9-1981-4928-AAF6-106B1396D08B}">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27 F179 E60:L60 E64:L64 G36:K39 E56:L56 E52:L52 E68:L68 E92:L92 E96:L96 E100:L100 E104:L104 E108:L108 E112:L112 F195:G195 E137:L137 E141:L141 E145:L145 E149:L149 E153:L153 E157:L157 G167:I169 G29:K29 G118:I120 G122:I124 G74:I76 G78:I80 G163:I165 G33:K33" xr:uid="{884BE3AB-DF36-43C8-888D-B7CB0D252B8C}">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02:B204" xr:uid="{1542BBAC-3F51-4365-A29B-0E5F31353116}">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D5B2AA5D-1AE2-46FD-BB03-0BF959521A27}">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7:K28 G31:K32 G34:K35 E50:L51 E54:L55 E58:L59 E62:L63 E66:L67 E90:L91 E94:L95 E98:L99 E102:L103 E106:L107 E110:L111 E135:L136 E139:L140 E143:L144 E147:L148 E151:L152 E155:L156 E188:J189" xr:uid="{1F416EF1-47A5-43FE-AAA6-2CE8D1B20772}">
      <formula1>-1000000000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25" min="1" max="11" man="1"/>
    <brk id="170" min="1"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28</vt:i4>
      </vt:variant>
    </vt:vector>
  </HeadingPairs>
  <TitlesOfParts>
    <vt:vector size="52" baseType="lpstr">
      <vt:lpstr>Variables</vt:lpstr>
      <vt:lpstr>Intro</vt:lpstr>
      <vt:lpstr>Info</vt:lpstr>
      <vt:lpstr>Public</vt:lpstr>
      <vt:lpstr>AddPub</vt:lpstr>
      <vt:lpstr>Pro</vt:lpstr>
      <vt:lpstr>Begin</vt:lpstr>
      <vt:lpstr>Imp-Exp1-CHN</vt:lpstr>
      <vt:lpstr>Imp-Exp2-CHN</vt:lpstr>
      <vt:lpstr>Imp-Exp3-CHN</vt:lpstr>
      <vt:lpstr>Imp-Exp4-CHN</vt:lpstr>
      <vt:lpstr>EndSubject</vt:lpstr>
      <vt:lpstr>Imp-US</vt:lpstr>
      <vt:lpstr>Imp-Other-Autre</vt:lpstr>
      <vt:lpstr>End</vt:lpstr>
      <vt:lpstr>Invent-Stock</vt:lpstr>
      <vt:lpstr>AddPro</vt:lpstr>
      <vt:lpstr>Confirm</vt:lpstr>
      <vt:lpstr>DBFirm</vt:lpstr>
      <vt:lpstr>DB</vt:lpstr>
      <vt:lpstr>DBMsvImp</vt:lpstr>
      <vt:lpstr>DBBenchmark</vt:lpstr>
      <vt:lpstr>DBTopAcct</vt:lpstr>
      <vt:lpstr>DBRegional</vt:lpstr>
      <vt:lpstr>AddPro!Print_Area</vt:lpstr>
      <vt:lpstr>AddPub!Print_Area</vt:lpstr>
      <vt:lpstr>Confirm!Print_Area</vt:lpstr>
      <vt:lpstr>'Imp-Exp1-CHN'!Print_Area</vt:lpstr>
      <vt:lpstr>'Imp-Exp2-CHN'!Print_Area</vt:lpstr>
      <vt:lpstr>'Imp-Exp3-CHN'!Print_Area</vt:lpstr>
      <vt:lpstr>'Imp-Exp4-CHN'!Print_Area</vt:lpstr>
      <vt:lpstr>'Imp-Other-Autre'!Print_Area</vt:lpstr>
      <vt:lpstr>'Imp-US'!Print_Area</vt:lpstr>
      <vt:lpstr>Info!Print_Area</vt:lpstr>
      <vt:lpstr>Intro!Print_Area</vt:lpstr>
      <vt:lpstr>'Invent-Stock'!Print_Area</vt:lpstr>
      <vt:lpstr>Pro!Print_Area</vt:lpstr>
      <vt:lpstr>Public!Print_Area</vt:lpstr>
      <vt:lpstr>AddPro!Print_Titles</vt:lpstr>
      <vt:lpstr>AddPub!Print_Titles</vt:lpstr>
      <vt:lpstr>Confirm!Print_Titles</vt:lpstr>
      <vt:lpstr>'Imp-Exp1-CHN'!Print_Titles</vt:lpstr>
      <vt:lpstr>'Imp-Exp2-CHN'!Print_Titles</vt:lpstr>
      <vt:lpstr>'Imp-Exp3-CHN'!Print_Titles</vt:lpstr>
      <vt:lpstr>'Imp-Exp4-CHN'!Print_Titles</vt:lpstr>
      <vt:lpstr>'Imp-Other-Autre'!Print_Titles</vt:lpstr>
      <vt:lpstr>'Imp-US'!Print_Titles</vt:lpstr>
      <vt:lpstr>Info!Print_Titles</vt:lpstr>
      <vt:lpstr>Intro!Print_Titles</vt:lpstr>
      <vt:lpstr>'Invent-Stock'!Print_Titles</vt:lpstr>
      <vt:lpstr>Pro!Print_Titles</vt:lpstr>
      <vt:lpstr>Public!Print_Titles</vt:lpstr>
    </vt:vector>
  </TitlesOfParts>
  <Company>ATSSC-SCDATA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Long, Joseph</dc:creator>
  <cp:lastModifiedBy>Paula Place</cp:lastModifiedBy>
  <cp:lastPrinted>2026-01-06T21:05:11Z</cp:lastPrinted>
  <dcterms:created xsi:type="dcterms:W3CDTF">2021-02-04T13:13:50Z</dcterms:created>
  <dcterms:modified xsi:type="dcterms:W3CDTF">2026-07-29T15:31:58Z</dcterms:modified>
</cp:coreProperties>
</file>